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S:\DOCUMENTOS\TABELAS DE VALORES\2026\VALORES\VERSÃO 03 - Redução de Valores Março-26\"/>
    </mc:Choice>
  </mc:AlternateContent>
  <bookViews>
    <workbookView xWindow="0" yWindow="0" windowWidth="23040" windowHeight="9264" tabRatio="719"/>
  </bookViews>
  <sheets>
    <sheet name="Índice" sheetId="15" r:id="rId1"/>
    <sheet name="Info" sheetId="14" r:id="rId2"/>
    <sheet name="Assistência Técnica" sheetId="27" r:id="rId3"/>
    <sheet name="Rolô" sheetId="18" r:id="rId4"/>
    <sheet name="Premium" sheetId="20" r:id="rId5"/>
    <sheet name="Romana" sheetId="21" r:id="rId6"/>
    <sheet name="Painel" sheetId="22" r:id="rId7"/>
    <sheet name="Teto" sheetId="5" r:id="rId8"/>
    <sheet name="Soltis (Ferrari®)" sheetId="26" r:id="rId9"/>
    <sheet name="Vertical" sheetId="23" r:id="rId10"/>
    <sheet name="PH Alumínio" sheetId="25" r:id="rId11"/>
    <sheet name="PH 50MM" sheetId="8" r:id="rId12"/>
    <sheet name="PH 75MM" sheetId="32" r:id="rId13"/>
    <sheet name="Celular - Vert Gliss" sheetId="9" r:id="rId14"/>
    <sheet name="Plissada" sheetId="10" r:id="rId15"/>
    <sheet name="Galeria" sheetId="11" state="hidden" r:id="rId16"/>
    <sheet name="Motorização Amorim" sheetId="12" r:id="rId17"/>
    <sheet name="Motorização Somfy" sheetId="33" r:id="rId18"/>
    <sheet name="AmoPrint" sheetId="31" state="hidden" r:id="rId19"/>
  </sheets>
  <definedNames>
    <definedName name="_xlnm.Print_Area" localSheetId="18">AmoPrint!$B$2:$L$67</definedName>
    <definedName name="_xlnm.Print_Area" localSheetId="2">'Assistência Técnica'!$B$2:$L$191</definedName>
    <definedName name="_xlnm.Print_Area" localSheetId="13">'Celular - Vert Gliss'!$B$2:$L$133</definedName>
    <definedName name="_xlnm.Print_Area" localSheetId="15">Galeria!$B$2:$L$64</definedName>
    <definedName name="_xlnm.Print_Area" localSheetId="0">Índice!$B$2:$L$64</definedName>
    <definedName name="_xlnm.Print_Area" localSheetId="1">Info!$B$2:$L$131</definedName>
    <definedName name="_xlnm.Print_Area" localSheetId="16">'Motorização Amorim'!$B$2:$M$323</definedName>
    <definedName name="_xlnm.Print_Area" localSheetId="17">'Motorização Somfy'!$B$2:$L$242</definedName>
    <definedName name="_xlnm.Print_Area" localSheetId="6">Painel!$B$2:$L$140</definedName>
    <definedName name="_xlnm.Print_Area" localSheetId="11">'PH 50MM'!$B$2:$L$130</definedName>
    <definedName name="_xlnm.Print_Area" localSheetId="12">'PH 75MM'!$B$2:$L$129</definedName>
    <definedName name="_xlnm.Print_Area" localSheetId="10">'PH Alumínio'!$B$2:$L$191</definedName>
    <definedName name="_xlnm.Print_Area" localSheetId="14">Plissada!$B$2:$L$128</definedName>
    <definedName name="_xlnm.Print_Area" localSheetId="4">Premium!$B$2:$L$203</definedName>
    <definedName name="_xlnm.Print_Area" localSheetId="3">Rolô!$B$2:$L$208</definedName>
    <definedName name="_xlnm.Print_Area" localSheetId="5">Romana!$B$2:$L$137</definedName>
    <definedName name="_xlnm.Print_Area" localSheetId="8">'Soltis (Ferrari®)'!$B$2:$L$66</definedName>
    <definedName name="_xlnm.Print_Area" localSheetId="7">Teto!$B$2:$L$124</definedName>
    <definedName name="_xlnm.Print_Area" localSheetId="9">Vertical!$B$2:$L$197</definedName>
  </definedNames>
  <calcPr calcId="152511"/>
</workbook>
</file>

<file path=xl/calcChain.xml><?xml version="1.0" encoding="utf-8"?>
<calcChain xmlns="http://schemas.openxmlformats.org/spreadsheetml/2006/main">
  <c r="AS12" i="20" l="1"/>
  <c r="AU24" i="26"/>
  <c r="AU25" i="26"/>
  <c r="AU26" i="26"/>
  <c r="J26" i="26" s="1"/>
  <c r="AU27" i="26"/>
  <c r="AU23" i="26"/>
  <c r="J23" i="26"/>
  <c r="J24" i="26"/>
  <c r="J25" i="26"/>
  <c r="J27" i="26"/>
  <c r="I16" i="26"/>
  <c r="I17" i="26"/>
  <c r="I18" i="26"/>
  <c r="I19" i="26"/>
  <c r="I15" i="26"/>
  <c r="I9" i="26"/>
  <c r="I10" i="26"/>
  <c r="I11" i="26"/>
  <c r="I12" i="26"/>
  <c r="I8" i="26"/>
  <c r="AU9" i="26"/>
  <c r="AU10" i="26"/>
  <c r="AU11" i="26"/>
  <c r="AU12" i="26"/>
  <c r="AU13" i="26"/>
  <c r="AU14" i="26"/>
  <c r="AU15" i="26"/>
  <c r="AU16" i="26"/>
  <c r="AU17" i="26"/>
  <c r="AU18" i="26"/>
  <c r="AU19" i="26"/>
  <c r="AU20" i="26"/>
  <c r="AU21" i="26"/>
  <c r="AU22" i="26"/>
  <c r="AU8" i="26"/>
  <c r="J15" i="9"/>
  <c r="J16" i="9"/>
  <c r="I26" i="20"/>
  <c r="I25" i="20"/>
  <c r="I24" i="20"/>
  <c r="I23" i="20"/>
  <c r="I21" i="20"/>
  <c r="I22" i="20"/>
  <c r="I20" i="20"/>
  <c r="AS26" i="20"/>
  <c r="AS25" i="20"/>
  <c r="AS24" i="20"/>
  <c r="AS22" i="20"/>
  <c r="AS23" i="20"/>
  <c r="AS21" i="20"/>
  <c r="AS20" i="20"/>
  <c r="I13" i="20"/>
  <c r="I14" i="20"/>
  <c r="I15" i="20"/>
  <c r="I16" i="20"/>
  <c r="I17" i="20"/>
  <c r="I18" i="20"/>
  <c r="I19" i="20"/>
  <c r="I12" i="20"/>
  <c r="I10" i="20"/>
  <c r="I8" i="20"/>
  <c r="I7" i="20"/>
  <c r="AS15" i="20"/>
  <c r="AS14" i="20"/>
  <c r="AS13" i="20"/>
  <c r="AS10" i="20"/>
  <c r="AS9" i="20"/>
  <c r="AS8" i="20"/>
  <c r="AS7" i="20"/>
  <c r="AS11" i="20"/>
  <c r="AS16" i="20"/>
  <c r="AS17" i="20"/>
  <c r="AS18" i="20"/>
  <c r="AS19" i="20"/>
  <c r="I46" i="20"/>
  <c r="I45" i="20"/>
  <c r="I43" i="20"/>
  <c r="I40" i="20"/>
  <c r="I41" i="20"/>
  <c r="I42" i="20"/>
  <c r="I39" i="20"/>
  <c r="I38" i="20"/>
  <c r="I37" i="20"/>
  <c r="I35" i="20"/>
  <c r="I29" i="20"/>
  <c r="I30" i="20"/>
  <c r="I31" i="20"/>
  <c r="I32" i="20"/>
  <c r="I33" i="20"/>
  <c r="I34" i="20"/>
  <c r="I28" i="20"/>
  <c r="AS42" i="20"/>
  <c r="AS34" i="20"/>
  <c r="AS33" i="20"/>
  <c r="AS32" i="20"/>
  <c r="AS29" i="20"/>
  <c r="AS31" i="20"/>
  <c r="AS36" i="20"/>
  <c r="AS39" i="20"/>
  <c r="AS40" i="20"/>
  <c r="AS41" i="20"/>
  <c r="AS43" i="20"/>
  <c r="AS44" i="20"/>
  <c r="AS45" i="20"/>
  <c r="AS28" i="20"/>
  <c r="H43" i="22"/>
  <c r="BG43" i="22"/>
  <c r="J43" i="22" s="1"/>
  <c r="BF54" i="22"/>
  <c r="H54" i="22" s="1"/>
  <c r="BG54" i="22"/>
  <c r="J54" i="22" s="1"/>
  <c r="BF55" i="22"/>
  <c r="BG55" i="22"/>
  <c r="J55" i="22" s="1"/>
  <c r="BF56" i="22"/>
  <c r="BG56" i="22"/>
  <c r="J56" i="22" s="1"/>
  <c r="BF57" i="22"/>
  <c r="H57" i="22" s="1"/>
  <c r="BG57" i="22"/>
  <c r="J57" i="22" s="1"/>
  <c r="BF58" i="22"/>
  <c r="H58" i="22" s="1"/>
  <c r="BG58" i="22"/>
  <c r="J58" i="22" s="1"/>
  <c r="BF59" i="22"/>
  <c r="H59" i="22" s="1"/>
  <c r="BG59" i="22"/>
  <c r="J59" i="22" s="1"/>
  <c r="AV49" i="21"/>
  <c r="I49" i="21" s="1"/>
  <c r="AV57" i="21"/>
  <c r="I57" i="21" s="1"/>
  <c r="AV58" i="21"/>
  <c r="I58" i="21" s="1"/>
  <c r="AV59" i="21"/>
  <c r="I59" i="21" s="1"/>
  <c r="AV60" i="21"/>
  <c r="I60" i="21" s="1"/>
  <c r="AV61" i="21"/>
  <c r="I61" i="21" s="1"/>
  <c r="AV62" i="21"/>
  <c r="I62" i="21" s="1"/>
  <c r="I55" i="18"/>
  <c r="I56" i="18"/>
  <c r="I57" i="18"/>
  <c r="I58" i="18"/>
  <c r="I59" i="18"/>
  <c r="I60" i="18"/>
  <c r="I61" i="18"/>
  <c r="I62" i="18"/>
  <c r="I63" i="18"/>
  <c r="I64" i="18"/>
  <c r="I65" i="18"/>
  <c r="I54" i="18"/>
  <c r="I52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31" i="18"/>
  <c r="I30" i="18"/>
  <c r="I29" i="18"/>
  <c r="I27" i="18"/>
  <c r="I26" i="18"/>
  <c r="I24" i="18"/>
  <c r="I22" i="18"/>
  <c r="I23" i="18"/>
  <c r="I21" i="18"/>
  <c r="I19" i="18"/>
  <c r="I17" i="18"/>
  <c r="I18" i="18"/>
  <c r="I16" i="18"/>
  <c r="I14" i="18"/>
  <c r="I12" i="18"/>
  <c r="I10" i="18"/>
  <c r="I11" i="18"/>
  <c r="I9" i="18"/>
  <c r="I7" i="18"/>
  <c r="BJ8" i="18"/>
  <c r="BJ9" i="18"/>
  <c r="BJ10" i="18"/>
  <c r="BJ11" i="18"/>
  <c r="BJ12" i="18"/>
  <c r="BJ13" i="18"/>
  <c r="BJ14" i="18"/>
  <c r="BJ15" i="18"/>
  <c r="BJ16" i="18"/>
  <c r="BJ17" i="18"/>
  <c r="BJ18" i="18"/>
  <c r="BJ19" i="18"/>
  <c r="BJ20" i="18"/>
  <c r="BJ21" i="18"/>
  <c r="BJ22" i="18"/>
  <c r="BJ23" i="18"/>
  <c r="BJ24" i="18"/>
  <c r="BJ25" i="18"/>
  <c r="BJ26" i="18"/>
  <c r="BJ27" i="18"/>
  <c r="BJ28" i="18"/>
  <c r="BJ29" i="18"/>
  <c r="BJ30" i="18"/>
  <c r="BJ31" i="18"/>
  <c r="BJ32" i="18"/>
  <c r="BJ33" i="18"/>
  <c r="BJ34" i="18"/>
  <c r="BJ35" i="18"/>
  <c r="BJ36" i="18"/>
  <c r="BJ37" i="18"/>
  <c r="BJ38" i="18"/>
  <c r="BJ39" i="18"/>
  <c r="BJ40" i="18"/>
  <c r="BJ41" i="18"/>
  <c r="BJ42" i="18"/>
  <c r="BJ43" i="18"/>
  <c r="BJ44" i="18"/>
  <c r="BJ45" i="18"/>
  <c r="BJ46" i="18"/>
  <c r="BJ47" i="18"/>
  <c r="BJ48" i="18"/>
  <c r="BJ49" i="18"/>
  <c r="BJ50" i="18"/>
  <c r="BJ51" i="18"/>
  <c r="BJ52" i="18"/>
  <c r="BJ53" i="18"/>
  <c r="BJ54" i="18"/>
  <c r="BJ55" i="18"/>
  <c r="BJ56" i="18"/>
  <c r="BJ57" i="18"/>
  <c r="BJ58" i="18"/>
  <c r="BJ59" i="18"/>
  <c r="BJ60" i="18"/>
  <c r="BJ61" i="18"/>
  <c r="BJ62" i="18"/>
  <c r="BJ63" i="18"/>
  <c r="BJ64" i="18"/>
  <c r="BJ65" i="18"/>
  <c r="BJ7" i="18"/>
  <c r="J10" i="8"/>
  <c r="J8" i="8"/>
  <c r="J15" i="8"/>
  <c r="J13" i="8"/>
  <c r="AS13" i="8"/>
  <c r="AS14" i="8"/>
  <c r="AS15" i="8"/>
  <c r="BG48" i="25"/>
  <c r="BG49" i="25"/>
  <c r="I49" i="25" s="1"/>
  <c r="BG50" i="25"/>
  <c r="BG51" i="25"/>
  <c r="BG52" i="25"/>
  <c r="BG53" i="25"/>
  <c r="BG54" i="25"/>
  <c r="I54" i="25" s="1"/>
  <c r="BG55" i="25"/>
  <c r="I55" i="25" s="1"/>
  <c r="BG56" i="25"/>
  <c r="BG57" i="25"/>
  <c r="I57" i="25" s="1"/>
  <c r="BG58" i="25"/>
  <c r="BG59" i="25"/>
  <c r="BG60" i="25"/>
  <c r="BG61" i="25"/>
  <c r="BG62" i="25"/>
  <c r="BG47" i="25"/>
  <c r="I47" i="25" s="1"/>
  <c r="I61" i="25"/>
  <c r="I59" i="25"/>
  <c r="I53" i="25"/>
  <c r="I51" i="25"/>
  <c r="I50" i="25"/>
  <c r="AR21" i="23" l="1"/>
  <c r="AH19" i="23"/>
  <c r="AI19" i="23"/>
  <c r="AN19" i="23"/>
  <c r="AR19" i="23"/>
  <c r="AR18" i="23"/>
  <c r="AR31" i="20"/>
  <c r="AR29" i="20"/>
  <c r="I26" i="23"/>
  <c r="AT48" i="25"/>
  <c r="AT49" i="25"/>
  <c r="AT50" i="25"/>
  <c r="AT51" i="25"/>
  <c r="AT52" i="25"/>
  <c r="AT53" i="25"/>
  <c r="AT54" i="25"/>
  <c r="AT55" i="25"/>
  <c r="AT56" i="25"/>
  <c r="AT57" i="25"/>
  <c r="AT58" i="25"/>
  <c r="AT59" i="25"/>
  <c r="AT60" i="25"/>
  <c r="AT61" i="25"/>
  <c r="AT62" i="25"/>
  <c r="AT47" i="25"/>
  <c r="I18" i="23" l="1"/>
  <c r="J136" i="33"/>
  <c r="J137" i="33"/>
  <c r="J138" i="33"/>
  <c r="J139" i="33"/>
  <c r="J140" i="33"/>
  <c r="J141" i="33"/>
  <c r="J142" i="33"/>
  <c r="J143" i="33"/>
  <c r="J144" i="33"/>
  <c r="J145" i="33"/>
  <c r="J146" i="33"/>
  <c r="J147" i="33"/>
  <c r="J148" i="33"/>
  <c r="J149" i="33"/>
  <c r="J150" i="33"/>
  <c r="J151" i="33"/>
  <c r="J152" i="33"/>
  <c r="J153" i="33"/>
  <c r="J154" i="33"/>
  <c r="J155" i="33"/>
  <c r="J156" i="33"/>
  <c r="J157" i="33"/>
  <c r="J158" i="33"/>
  <c r="J159" i="33"/>
  <c r="J160" i="33"/>
  <c r="J135" i="33"/>
  <c r="J103" i="33"/>
  <c r="J104" i="33"/>
  <c r="J105" i="33"/>
  <c r="J106" i="33"/>
  <c r="J107" i="33"/>
  <c r="J108" i="33"/>
  <c r="J109" i="33"/>
  <c r="J110" i="33"/>
  <c r="J111" i="33"/>
  <c r="J112" i="33"/>
  <c r="J113" i="33"/>
  <c r="J114" i="33"/>
  <c r="J115" i="33"/>
  <c r="J116" i="33"/>
  <c r="J117" i="33"/>
  <c r="J118" i="33"/>
  <c r="J119" i="33"/>
  <c r="J120" i="33"/>
  <c r="J121" i="33"/>
  <c r="J122" i="33"/>
  <c r="J123" i="33"/>
  <c r="J124" i="33"/>
  <c r="J125" i="33"/>
  <c r="J126" i="33"/>
  <c r="J127" i="33"/>
  <c r="J128" i="33"/>
  <c r="J129" i="33"/>
  <c r="J130" i="33"/>
  <c r="J102" i="33"/>
  <c r="J98" i="33"/>
  <c r="J97" i="33"/>
  <c r="J95" i="33"/>
  <c r="J94" i="33"/>
  <c r="J90" i="33"/>
  <c r="L78" i="33"/>
  <c r="L77" i="33"/>
  <c r="L75" i="33"/>
  <c r="L74" i="33"/>
  <c r="L63" i="33"/>
  <c r="L64" i="33"/>
  <c r="L65" i="33"/>
  <c r="L66" i="33"/>
  <c r="L67" i="33"/>
  <c r="L68" i="33"/>
  <c r="L69" i="33"/>
  <c r="L62" i="33"/>
  <c r="L50" i="33"/>
  <c r="L51" i="33"/>
  <c r="L52" i="33"/>
  <c r="L53" i="33"/>
  <c r="L54" i="33"/>
  <c r="L55" i="33"/>
  <c r="L56" i="33"/>
  <c r="L57" i="33"/>
  <c r="L58" i="33"/>
  <c r="L59" i="33"/>
  <c r="L60" i="33"/>
  <c r="L49" i="33"/>
  <c r="J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J43" i="33"/>
  <c r="J28" i="33"/>
  <c r="J9" i="33"/>
  <c r="J10" i="33"/>
  <c r="J11" i="33"/>
  <c r="J12" i="33"/>
  <c r="J13" i="33"/>
  <c r="J14" i="33"/>
  <c r="J15" i="33"/>
  <c r="J16" i="33"/>
  <c r="J17" i="33"/>
  <c r="J18" i="33"/>
  <c r="J19" i="33"/>
  <c r="J20" i="33"/>
  <c r="J21" i="33"/>
  <c r="J22" i="33"/>
  <c r="J23" i="33"/>
  <c r="J24" i="33"/>
  <c r="L162" i="33" l="1"/>
  <c r="L83" i="33"/>
  <c r="L2" i="33"/>
  <c r="L40" i="12" l="1"/>
  <c r="L37" i="12"/>
  <c r="L39" i="12"/>
  <c r="L38" i="12"/>
  <c r="AM38" i="12"/>
  <c r="AM37" i="12"/>
  <c r="BC36" i="12"/>
  <c r="AM36" i="12"/>
  <c r="AN36" i="12" s="1"/>
  <c r="AH36" i="12"/>
  <c r="AJ36" i="12" s="1"/>
  <c r="AD36" i="12"/>
  <c r="AE36" i="12" s="1"/>
  <c r="AG36" i="12" s="1"/>
  <c r="AI36" i="12" s="1"/>
  <c r="AK36" i="12" s="1"/>
  <c r="L36" i="12"/>
  <c r="AL34" i="12"/>
  <c r="AF34" i="12"/>
  <c r="AC34" i="12"/>
  <c r="AB34" i="12"/>
  <c r="BC33" i="12"/>
  <c r="L33" i="12" s="1"/>
  <c r="AM33" i="12"/>
  <c r="AH33" i="12"/>
  <c r="AJ33" i="12" s="1"/>
  <c r="AD33" i="12"/>
  <c r="AE33" i="12" s="1"/>
  <c r="AG33" i="12" s="1"/>
  <c r="AI33" i="12" s="1"/>
  <c r="AK33" i="12" s="1"/>
  <c r="BC32" i="12"/>
  <c r="L32" i="12" s="1"/>
  <c r="AM32" i="12"/>
  <c r="AM34" i="12" s="1"/>
  <c r="AH32" i="12"/>
  <c r="AJ32" i="12" s="1"/>
  <c r="AJ34" i="12" s="1"/>
  <c r="AD32" i="12"/>
  <c r="AE32" i="12" s="1"/>
  <c r="AG32" i="12" s="1"/>
  <c r="AI32" i="12" s="1"/>
  <c r="AK32" i="12" s="1"/>
  <c r="AK34" i="12" s="1"/>
  <c r="BC31" i="12"/>
  <c r="L31" i="12" s="1"/>
  <c r="AM31" i="12"/>
  <c r="AH31" i="12"/>
  <c r="AJ31" i="12" s="1"/>
  <c r="AD31" i="12"/>
  <c r="AE31" i="12" s="1"/>
  <c r="AG31" i="12" s="1"/>
  <c r="AI31" i="12" s="1"/>
  <c r="AK31" i="12" s="1"/>
  <c r="BC30" i="12"/>
  <c r="L30" i="12" s="1"/>
  <c r="AM30" i="12"/>
  <c r="AH30" i="12"/>
  <c r="AJ30" i="12" s="1"/>
  <c r="AD30" i="12"/>
  <c r="AE30" i="12" s="1"/>
  <c r="AG30" i="12" s="1"/>
  <c r="AI30" i="12" s="1"/>
  <c r="AK30" i="12" s="1"/>
  <c r="BC29" i="12"/>
  <c r="L29" i="12" s="1"/>
  <c r="AM29" i="12"/>
  <c r="AH29" i="12"/>
  <c r="AJ29" i="12" s="1"/>
  <c r="AD29" i="12"/>
  <c r="AE29" i="12" s="1"/>
  <c r="AG29" i="12" s="1"/>
  <c r="AI29" i="12" s="1"/>
  <c r="AK29" i="12" s="1"/>
  <c r="L28" i="12"/>
  <c r="BC28" i="12"/>
  <c r="AM28" i="12"/>
  <c r="AN28" i="12" s="1"/>
  <c r="AH28" i="12"/>
  <c r="AJ28" i="12" s="1"/>
  <c r="AD28" i="12"/>
  <c r="AE28" i="12" s="1"/>
  <c r="AG28" i="12" s="1"/>
  <c r="AI28" i="12" s="1"/>
  <c r="AK28" i="12" s="1"/>
  <c r="AL26" i="12"/>
  <c r="AF26" i="12"/>
  <c r="AC26" i="12"/>
  <c r="AB26" i="12"/>
  <c r="AH34" i="12" l="1"/>
  <c r="AG34" i="12"/>
  <c r="AD34" i="12"/>
  <c r="AI34" i="12"/>
  <c r="AE34" i="12"/>
  <c r="BN3" i="12"/>
  <c r="AW3" i="12"/>
  <c r="AX3" i="12"/>
  <c r="AY3" i="12"/>
  <c r="AZ3" i="12"/>
  <c r="H21" i="5" l="1"/>
  <c r="BB43" i="22" l="1"/>
  <c r="H154" i="12" l="1"/>
  <c r="G154" i="12"/>
  <c r="F154" i="12"/>
  <c r="E154" i="12"/>
  <c r="AI3" i="12"/>
  <c r="L152" i="12" s="1"/>
  <c r="AH3" i="12"/>
  <c r="J152" i="12" s="1"/>
  <c r="AF3" i="12"/>
  <c r="I152" i="12" s="1"/>
  <c r="AD3" i="12"/>
  <c r="AE3" i="12"/>
  <c r="AC3" i="12"/>
  <c r="F152" i="12" s="1"/>
  <c r="AB3" i="12"/>
  <c r="E152" i="12" s="1"/>
  <c r="AR27" i="10"/>
  <c r="J27" i="10" s="1"/>
  <c r="AN29" i="9"/>
  <c r="J29" i="9" s="1"/>
  <c r="AQ41" i="8"/>
  <c r="AQ42" i="8"/>
  <c r="AQ44" i="8"/>
  <c r="AQ46" i="8"/>
  <c r="AM71" i="25"/>
  <c r="AP71" i="25" s="1"/>
  <c r="J71" i="25" s="1"/>
  <c r="I32" i="25"/>
  <c r="AC8" i="26"/>
  <c r="AD8" i="26" s="1"/>
  <c r="AE8" i="26" s="1"/>
  <c r="AG8" i="26" s="1"/>
  <c r="AI8" i="26" s="1"/>
  <c r="AH8" i="26"/>
  <c r="AL8" i="26"/>
  <c r="AC9" i="26"/>
  <c r="AD9" i="26" s="1"/>
  <c r="AE9" i="26" s="1"/>
  <c r="AG9" i="26" s="1"/>
  <c r="AI9" i="26" s="1"/>
  <c r="AL9" i="26"/>
  <c r="AC10" i="26"/>
  <c r="AD10" i="26"/>
  <c r="AE10" i="26" s="1"/>
  <c r="AG10" i="26" s="1"/>
  <c r="AI10" i="26" s="1"/>
  <c r="AL10" i="26"/>
  <c r="AC11" i="26"/>
  <c r="AD11" i="26" s="1"/>
  <c r="AE11" i="26" s="1"/>
  <c r="AG11" i="26" s="1"/>
  <c r="AI11" i="26" s="1"/>
  <c r="AL11" i="26"/>
  <c r="AC12" i="26"/>
  <c r="AD12" i="26"/>
  <c r="AE12" i="26" s="1"/>
  <c r="AG12" i="26" s="1"/>
  <c r="AI12" i="26" s="1"/>
  <c r="AL12" i="26"/>
  <c r="AC15" i="26"/>
  <c r="AD15" i="26" s="1"/>
  <c r="AE15" i="26" s="1"/>
  <c r="AG15" i="26" s="1"/>
  <c r="AI15" i="26" s="1"/>
  <c r="AL15" i="26"/>
  <c r="AC16" i="26"/>
  <c r="AD16" i="26"/>
  <c r="AE16" i="26" s="1"/>
  <c r="AG16" i="26" s="1"/>
  <c r="AI16" i="26" s="1"/>
  <c r="AL16" i="26"/>
  <c r="AC17" i="26"/>
  <c r="AD17" i="26"/>
  <c r="AE17" i="26" s="1"/>
  <c r="AG17" i="26" s="1"/>
  <c r="AI17" i="26" s="1"/>
  <c r="AL17" i="26"/>
  <c r="AC18" i="26"/>
  <c r="AD18" i="26" s="1"/>
  <c r="AE18" i="26" s="1"/>
  <c r="AG18" i="26" s="1"/>
  <c r="AI18" i="26" s="1"/>
  <c r="AL18" i="26"/>
  <c r="AC19" i="26"/>
  <c r="AD19" i="26" s="1"/>
  <c r="AE19" i="26" s="1"/>
  <c r="AG19" i="26" s="1"/>
  <c r="AI19" i="26" s="1"/>
  <c r="AL19" i="26"/>
  <c r="AC23" i="26"/>
  <c r="AD23" i="26" s="1"/>
  <c r="AE23" i="26" s="1"/>
  <c r="AG23" i="26" s="1"/>
  <c r="AI23" i="26" s="1"/>
  <c r="AL23" i="26"/>
  <c r="AC24" i="26"/>
  <c r="AD24" i="26"/>
  <c r="AE24" i="26" s="1"/>
  <c r="AG24" i="26" s="1"/>
  <c r="AI24" i="26" s="1"/>
  <c r="AL24" i="26"/>
  <c r="AC25" i="26"/>
  <c r="AD25" i="26"/>
  <c r="AE25" i="26" s="1"/>
  <c r="AG25" i="26" s="1"/>
  <c r="AI25" i="26" s="1"/>
  <c r="AL25" i="26"/>
  <c r="AC26" i="26"/>
  <c r="AD26" i="26" s="1"/>
  <c r="AE26" i="26" s="1"/>
  <c r="AG26" i="26" s="1"/>
  <c r="AI26" i="26" s="1"/>
  <c r="AL26" i="26"/>
  <c r="AC27" i="26"/>
  <c r="AD27" i="26"/>
  <c r="AE27" i="26" s="1"/>
  <c r="AG27" i="26" s="1"/>
  <c r="AI27" i="26" s="1"/>
  <c r="AL27" i="26"/>
  <c r="BI3" i="12" l="1"/>
  <c r="AQ3" i="12"/>
  <c r="H152" i="12"/>
  <c r="BC3" i="12"/>
  <c r="AP3" i="12"/>
  <c r="BJ3" i="12"/>
  <c r="AR3" i="12"/>
  <c r="BD3" i="12" s="1"/>
  <c r="AS3" i="12"/>
  <c r="BE3" i="12" s="1"/>
  <c r="AT3" i="12"/>
  <c r="BK3" i="12"/>
  <c r="BM3" i="12"/>
  <c r="BL3" i="12"/>
  <c r="AU3" i="12"/>
  <c r="BG3" i="12" s="1"/>
  <c r="AV3" i="12"/>
  <c r="BH3" i="12" s="1"/>
  <c r="AO3" i="12"/>
  <c r="BA3" i="12" s="1"/>
  <c r="G152" i="12"/>
  <c r="AS36" i="5"/>
  <c r="J36" i="5" s="1"/>
  <c r="BB3" i="12" l="1"/>
  <c r="BF3" i="12"/>
  <c r="BD53" i="22"/>
  <c r="BF53" i="22" s="1"/>
  <c r="BE53" i="22"/>
  <c r="BG53" i="22" s="1"/>
  <c r="J53" i="22" s="1"/>
  <c r="AU56" i="21"/>
  <c r="AV56" i="21" s="1"/>
  <c r="I56" i="21" s="1"/>
  <c r="AQ46" i="20"/>
  <c r="AR46" i="20" s="1"/>
  <c r="AQ26" i="20"/>
  <c r="BI58" i="18"/>
  <c r="AP10" i="25" l="1"/>
  <c r="AS10" i="25" s="1"/>
  <c r="I9" i="25" s="1"/>
  <c r="AH147" i="27"/>
  <c r="J147" i="27" s="1"/>
  <c r="AH134" i="27"/>
  <c r="AH135" i="27"/>
  <c r="AH136" i="27"/>
  <c r="AH137" i="27"/>
  <c r="AH138" i="27"/>
  <c r="AH139" i="27"/>
  <c r="AH92" i="27"/>
  <c r="AH93" i="27"/>
  <c r="AH94" i="27"/>
  <c r="AH95" i="27"/>
  <c r="AH96" i="27"/>
  <c r="AH97" i="27"/>
  <c r="AH99" i="27"/>
  <c r="J99" i="27" s="1"/>
  <c r="AH100" i="27"/>
  <c r="AH102" i="27"/>
  <c r="AH103" i="27"/>
  <c r="AH105" i="27"/>
  <c r="AH107" i="27"/>
  <c r="AH64" i="27"/>
  <c r="J64" i="27" s="1"/>
  <c r="AH63" i="27"/>
  <c r="J63" i="27" s="1"/>
  <c r="AH52" i="27"/>
  <c r="J52" i="27" s="1"/>
  <c r="AH45" i="27"/>
  <c r="J45" i="27" s="1"/>
  <c r="AH43" i="27"/>
  <c r="J43" i="27" s="1"/>
  <c r="AH41" i="27"/>
  <c r="J41" i="27" s="1"/>
  <c r="AH31" i="27"/>
  <c r="J31" i="27" s="1"/>
  <c r="AH30" i="27"/>
  <c r="J30" i="27" s="1"/>
  <c r="AH17" i="27"/>
  <c r="J17" i="27" s="1"/>
  <c r="AH8" i="27"/>
  <c r="AH9" i="27"/>
  <c r="AH10" i="27"/>
  <c r="AH12" i="27"/>
  <c r="AH13" i="27"/>
  <c r="AT87" i="18" l="1"/>
  <c r="AV87" i="18" s="1"/>
  <c r="J87" i="18" s="1"/>
  <c r="J9" i="27" l="1"/>
  <c r="J10" i="27"/>
  <c r="AH11" i="27"/>
  <c r="J12" i="27"/>
  <c r="J13" i="27"/>
  <c r="AH14" i="27"/>
  <c r="J14" i="27" s="1"/>
  <c r="AH15" i="27"/>
  <c r="J15" i="27" s="1"/>
  <c r="AH16" i="27"/>
  <c r="J16" i="27" s="1"/>
  <c r="AH18" i="27"/>
  <c r="J18" i="27" s="1"/>
  <c r="AH19" i="27"/>
  <c r="J19" i="27" s="1"/>
  <c r="AH20" i="27"/>
  <c r="J20" i="27" s="1"/>
  <c r="AH21" i="27"/>
  <c r="AH22" i="27"/>
  <c r="AH23" i="27"/>
  <c r="AH24" i="27"/>
  <c r="J24" i="27" s="1"/>
  <c r="AH25" i="27"/>
  <c r="J25" i="27" s="1"/>
  <c r="AH26" i="27"/>
  <c r="J26" i="27" s="1"/>
  <c r="AH27" i="27"/>
  <c r="J27" i="27" s="1"/>
  <c r="AH28" i="27"/>
  <c r="J28" i="27" s="1"/>
  <c r="AH29" i="27"/>
  <c r="J29" i="27" s="1"/>
  <c r="AH32" i="27"/>
  <c r="J32" i="27" s="1"/>
  <c r="AH34" i="27"/>
  <c r="AH35" i="27"/>
  <c r="AH36" i="27"/>
  <c r="J36" i="27" s="1"/>
  <c r="AH37" i="27"/>
  <c r="J37" i="27" s="1"/>
  <c r="AH38" i="27"/>
  <c r="J38" i="27" s="1"/>
  <c r="AH39" i="27"/>
  <c r="J39" i="27" s="1"/>
  <c r="AH40" i="27"/>
  <c r="J40" i="27" s="1"/>
  <c r="AH42" i="27"/>
  <c r="J42" i="27" s="1"/>
  <c r="AH44" i="27"/>
  <c r="J44" i="27" s="1"/>
  <c r="AH46" i="27"/>
  <c r="AH47" i="27"/>
  <c r="AH48" i="27"/>
  <c r="AH49" i="27"/>
  <c r="J49" i="27" s="1"/>
  <c r="AH50" i="27"/>
  <c r="J50" i="27" s="1"/>
  <c r="AH51" i="27"/>
  <c r="J51" i="27" s="1"/>
  <c r="AH53" i="27"/>
  <c r="J53" i="27" s="1"/>
  <c r="AH54" i="27"/>
  <c r="AH56" i="27"/>
  <c r="J56" i="27" s="1"/>
  <c r="AH57" i="27"/>
  <c r="J57" i="27" s="1"/>
  <c r="AH58" i="27"/>
  <c r="J58" i="27" s="1"/>
  <c r="AH59" i="27"/>
  <c r="J59" i="27" s="1"/>
  <c r="AH60" i="27"/>
  <c r="J60" i="27" s="1"/>
  <c r="AH61" i="27"/>
  <c r="J61" i="27" s="1"/>
  <c r="AH62" i="27"/>
  <c r="J62" i="27" s="1"/>
  <c r="AH69" i="27"/>
  <c r="AH70" i="27"/>
  <c r="AH71" i="27"/>
  <c r="J71" i="27" s="1"/>
  <c r="AH72" i="27"/>
  <c r="J72" i="27" s="1"/>
  <c r="AH73" i="27"/>
  <c r="J73" i="27" s="1"/>
  <c r="AH74" i="27"/>
  <c r="J74" i="27" s="1"/>
  <c r="AH75" i="27"/>
  <c r="J75" i="27" s="1"/>
  <c r="AH65" i="27"/>
  <c r="AH66" i="27"/>
  <c r="AH67" i="27"/>
  <c r="AH68" i="27"/>
  <c r="AH76" i="27"/>
  <c r="AH77" i="27"/>
  <c r="AH78" i="27"/>
  <c r="J78" i="27" s="1"/>
  <c r="AH79" i="27"/>
  <c r="J79" i="27" s="1"/>
  <c r="AH80" i="27"/>
  <c r="J80" i="27" s="1"/>
  <c r="AH81" i="27"/>
  <c r="AH82" i="27"/>
  <c r="AH83" i="27"/>
  <c r="AH84" i="27"/>
  <c r="J84" i="27" s="1"/>
  <c r="AH85" i="27"/>
  <c r="J85" i="27" s="1"/>
  <c r="AH86" i="27"/>
  <c r="J86" i="27" s="1"/>
  <c r="AH87" i="27"/>
  <c r="J87" i="27" s="1"/>
  <c r="AH88" i="27"/>
  <c r="J88" i="27" s="1"/>
  <c r="AH89" i="27"/>
  <c r="AH90" i="27"/>
  <c r="AH91" i="27"/>
  <c r="J91" i="27" s="1"/>
  <c r="J92" i="27"/>
  <c r="J93" i="27"/>
  <c r="J94" i="27"/>
  <c r="J95" i="27"/>
  <c r="J96" i="27"/>
  <c r="J97" i="27"/>
  <c r="J100" i="27"/>
  <c r="J102" i="27"/>
  <c r="J103" i="27"/>
  <c r="J105" i="27"/>
  <c r="J107" i="27"/>
  <c r="AH108" i="27"/>
  <c r="AH109" i="27"/>
  <c r="AH110" i="27"/>
  <c r="J110" i="27" s="1"/>
  <c r="AH111" i="27"/>
  <c r="J111" i="27" s="1"/>
  <c r="AH112" i="27"/>
  <c r="J112" i="27" s="1"/>
  <c r="AH113" i="27"/>
  <c r="J113" i="27" s="1"/>
  <c r="AH114" i="27"/>
  <c r="J114" i="27" s="1"/>
  <c r="AH116" i="27"/>
  <c r="J116" i="27" s="1"/>
  <c r="AH117" i="27"/>
  <c r="J117" i="27" s="1"/>
  <c r="AH118" i="27"/>
  <c r="J118" i="27" s="1"/>
  <c r="AH119" i="27"/>
  <c r="J119" i="27" s="1"/>
  <c r="AH120" i="27"/>
  <c r="AH121" i="27"/>
  <c r="AH122" i="27"/>
  <c r="J122" i="27" s="1"/>
  <c r="AH123" i="27"/>
  <c r="J123" i="27" s="1"/>
  <c r="AH124" i="27"/>
  <c r="J124" i="27" s="1"/>
  <c r="AH125" i="27"/>
  <c r="J125" i="27" s="1"/>
  <c r="AH126" i="27"/>
  <c r="J126" i="27" s="1"/>
  <c r="AH127" i="27"/>
  <c r="J127" i="27" s="1"/>
  <c r="AH128" i="27"/>
  <c r="AH129" i="27"/>
  <c r="AH130" i="27"/>
  <c r="AH131" i="27"/>
  <c r="AH132" i="27"/>
  <c r="AH133" i="27"/>
  <c r="J134" i="27"/>
  <c r="J135" i="27"/>
  <c r="J136" i="27"/>
  <c r="J137" i="27"/>
  <c r="J138" i="27"/>
  <c r="J139" i="27"/>
  <c r="AH140" i="27"/>
  <c r="AH141" i="27"/>
  <c r="AH142" i="27"/>
  <c r="J142" i="27" s="1"/>
  <c r="AH143" i="27"/>
  <c r="J143" i="27" s="1"/>
  <c r="AH144" i="27"/>
  <c r="AH145" i="27"/>
  <c r="AH146" i="27"/>
  <c r="J146" i="27" s="1"/>
  <c r="J8" i="27"/>
  <c r="AN28" i="23"/>
  <c r="AP28" i="23" s="1"/>
  <c r="AR28" i="23" s="1"/>
  <c r="I28" i="23" s="1"/>
  <c r="AM220" i="12" l="1"/>
  <c r="AN220" i="12" s="1"/>
  <c r="AM221" i="12"/>
  <c r="AN221" i="12" s="1"/>
  <c r="AM222" i="12"/>
  <c r="AN222" i="12" s="1"/>
  <c r="AM223" i="12"/>
  <c r="AN223" i="12" s="1"/>
  <c r="AO223" i="12" s="1"/>
  <c r="L223" i="12" s="1"/>
  <c r="AM224" i="12"/>
  <c r="AN224" i="12" s="1"/>
  <c r="AO224" i="12" s="1"/>
  <c r="L224" i="12" s="1"/>
  <c r="AM225" i="12"/>
  <c r="AN225" i="12" s="1"/>
  <c r="AO225" i="12" s="1"/>
  <c r="L225" i="12" s="1"/>
  <c r="AM226" i="12"/>
  <c r="AN226" i="12" s="1"/>
  <c r="AO226" i="12" s="1"/>
  <c r="L226" i="12" s="1"/>
  <c r="AM227" i="12"/>
  <c r="AN227" i="12" s="1"/>
  <c r="AO227" i="12" s="1"/>
  <c r="L227" i="12" s="1"/>
  <c r="AM228" i="12"/>
  <c r="AN228" i="12" s="1"/>
  <c r="AO228" i="12" s="1"/>
  <c r="L228" i="12" s="1"/>
  <c r="AM229" i="12"/>
  <c r="AN229" i="12" s="1"/>
  <c r="AO229" i="12" s="1"/>
  <c r="L229" i="12" s="1"/>
  <c r="AM230" i="12"/>
  <c r="AN230" i="12" s="1"/>
  <c r="AO230" i="12" s="1"/>
  <c r="L230" i="12" s="1"/>
  <c r="AM231" i="12"/>
  <c r="AN231" i="12" s="1"/>
  <c r="AO231" i="12" s="1"/>
  <c r="L231" i="12" s="1"/>
  <c r="AM232" i="12"/>
  <c r="AN232" i="12" s="1"/>
  <c r="AO232" i="12" s="1"/>
  <c r="L232" i="12" s="1"/>
  <c r="AM233" i="12"/>
  <c r="AN233" i="12" s="1"/>
  <c r="AO233" i="12" s="1"/>
  <c r="L233" i="12" s="1"/>
  <c r="AM234" i="12"/>
  <c r="AN234" i="12" s="1"/>
  <c r="AO234" i="12" s="1"/>
  <c r="L234" i="12" s="1"/>
  <c r="AM235" i="12"/>
  <c r="AN235" i="12" s="1"/>
  <c r="AO235" i="12" s="1"/>
  <c r="L235" i="12" s="1"/>
  <c r="AM236" i="12"/>
  <c r="AN236" i="12" s="1"/>
  <c r="AO236" i="12" s="1"/>
  <c r="L236" i="12" s="1"/>
  <c r="AM237" i="12"/>
  <c r="AN237" i="12" s="1"/>
  <c r="AO237" i="12" s="1"/>
  <c r="L237" i="12" s="1"/>
  <c r="AM238" i="12"/>
  <c r="AN238" i="12" s="1"/>
  <c r="AO238" i="12" s="1"/>
  <c r="L238" i="12" s="1"/>
  <c r="AM239" i="12"/>
  <c r="AN239" i="12" s="1"/>
  <c r="AO239" i="12" s="1"/>
  <c r="L239" i="12" s="1"/>
  <c r="AM240" i="12"/>
  <c r="AN240" i="12" s="1"/>
  <c r="AO240" i="12" s="1"/>
  <c r="L240" i="12" s="1"/>
  <c r="AM241" i="12"/>
  <c r="AN241" i="12" s="1"/>
  <c r="AO241" i="12" s="1"/>
  <c r="L241" i="12" s="1"/>
  <c r="AM242" i="12"/>
  <c r="AN242" i="12" s="1"/>
  <c r="AO242" i="12" s="1"/>
  <c r="L242" i="12" s="1"/>
  <c r="AM243" i="12"/>
  <c r="AN243" i="12" s="1"/>
  <c r="AO243" i="12" s="1"/>
  <c r="L243" i="12" s="1"/>
  <c r="AM244" i="12"/>
  <c r="AN244" i="12" s="1"/>
  <c r="AO244" i="12" s="1"/>
  <c r="AM245" i="12"/>
  <c r="AN245" i="12" s="1"/>
  <c r="AO245" i="12" s="1"/>
  <c r="AM246" i="12"/>
  <c r="AN246" i="12" s="1"/>
  <c r="AO246" i="12" s="1"/>
  <c r="AM247" i="12"/>
  <c r="AN247" i="12" s="1"/>
  <c r="AO247" i="12" s="1"/>
  <c r="AM248" i="12"/>
  <c r="AN248" i="12" s="1"/>
  <c r="AO248" i="12" s="1"/>
  <c r="L248" i="12" s="1"/>
  <c r="AM249" i="12"/>
  <c r="AN249" i="12" s="1"/>
  <c r="AO249" i="12" s="1"/>
  <c r="L249" i="12" s="1"/>
  <c r="AM250" i="12"/>
  <c r="AN250" i="12" s="1"/>
  <c r="AO250" i="12" s="1"/>
  <c r="L250" i="12" s="1"/>
  <c r="AM251" i="12"/>
  <c r="AN251" i="12" s="1"/>
  <c r="AO251" i="12" s="1"/>
  <c r="L251" i="12" s="1"/>
  <c r="AM252" i="12"/>
  <c r="AN252" i="12" s="1"/>
  <c r="AO252" i="12" s="1"/>
  <c r="L252" i="12" s="1"/>
  <c r="AM253" i="12"/>
  <c r="AN253" i="12" s="1"/>
  <c r="AO253" i="12" s="1"/>
  <c r="L253" i="12" s="1"/>
  <c r="AM254" i="12"/>
  <c r="AN254" i="12" s="1"/>
  <c r="AO254" i="12" s="1"/>
  <c r="L254" i="12" s="1"/>
  <c r="AM255" i="12"/>
  <c r="AN255" i="12" s="1"/>
  <c r="AO255" i="12" s="1"/>
  <c r="L255" i="12" s="1"/>
  <c r="AM256" i="12"/>
  <c r="AN256" i="12" s="1"/>
  <c r="AO256" i="12" s="1"/>
  <c r="L256" i="12" s="1"/>
  <c r="AM162" i="12"/>
  <c r="AN162" i="12" s="1"/>
  <c r="AO162" i="12" s="1"/>
  <c r="AM163" i="12"/>
  <c r="AN163" i="12" s="1"/>
  <c r="AO163" i="12" s="1"/>
  <c r="AM164" i="12"/>
  <c r="AN164" i="12" s="1"/>
  <c r="AO164" i="12" s="1"/>
  <c r="AM165" i="12"/>
  <c r="AN165" i="12" s="1"/>
  <c r="AO165" i="12" s="1"/>
  <c r="AM166" i="12"/>
  <c r="AN166" i="12" s="1"/>
  <c r="AO166" i="12" s="1"/>
  <c r="AM167" i="12"/>
  <c r="AN167" i="12" s="1"/>
  <c r="AO167" i="12" s="1"/>
  <c r="L167" i="12" s="1"/>
  <c r="AM168" i="12"/>
  <c r="AN168" i="12" s="1"/>
  <c r="AO168" i="12" s="1"/>
  <c r="L168" i="12" s="1"/>
  <c r="AM169" i="12"/>
  <c r="AN169" i="12" s="1"/>
  <c r="AO169" i="12" s="1"/>
  <c r="L169" i="12" s="1"/>
  <c r="AM170" i="12"/>
  <c r="AN170" i="12" s="1"/>
  <c r="AO170" i="12" s="1"/>
  <c r="L170" i="12" s="1"/>
  <c r="AM171" i="12"/>
  <c r="AN171" i="12" s="1"/>
  <c r="AO171" i="12" s="1"/>
  <c r="L171" i="12" s="1"/>
  <c r="AM172" i="12"/>
  <c r="AN172" i="12" s="1"/>
  <c r="AO172" i="12" s="1"/>
  <c r="L172" i="12" s="1"/>
  <c r="AM173" i="12"/>
  <c r="AN173" i="12" s="1"/>
  <c r="AO173" i="12" s="1"/>
  <c r="L173" i="12" s="1"/>
  <c r="AM174" i="12"/>
  <c r="AN174" i="12" s="1"/>
  <c r="AO174" i="12" s="1"/>
  <c r="L174" i="12" s="1"/>
  <c r="AM175" i="12"/>
  <c r="AN175" i="12" s="1"/>
  <c r="AO175" i="12" s="1"/>
  <c r="L175" i="12" s="1"/>
  <c r="AM176" i="12"/>
  <c r="AN176" i="12" s="1"/>
  <c r="AO176" i="12" s="1"/>
  <c r="L176" i="12" s="1"/>
  <c r="AM177" i="12"/>
  <c r="AN177" i="12" s="1"/>
  <c r="AO177" i="12" s="1"/>
  <c r="L177" i="12" s="1"/>
  <c r="AM178" i="12"/>
  <c r="AN178" i="12" s="1"/>
  <c r="AO178" i="12" s="1"/>
  <c r="L178" i="12" s="1"/>
  <c r="AM179" i="12"/>
  <c r="AN179" i="12" s="1"/>
  <c r="AO179" i="12" s="1"/>
  <c r="L179" i="12" s="1"/>
  <c r="AM180" i="12"/>
  <c r="AN180" i="12" s="1"/>
  <c r="AO180" i="12" s="1"/>
  <c r="L180" i="12" s="1"/>
  <c r="AM181" i="12"/>
  <c r="AN181" i="12" s="1"/>
  <c r="AO181" i="12" s="1"/>
  <c r="L181" i="12" s="1"/>
  <c r="AM182" i="12"/>
  <c r="AN182" i="12" s="1"/>
  <c r="AO182" i="12" s="1"/>
  <c r="L182" i="12" s="1"/>
  <c r="AM183" i="12"/>
  <c r="AN183" i="12" s="1"/>
  <c r="AO183" i="12" s="1"/>
  <c r="L183" i="12" s="1"/>
  <c r="AM184" i="12"/>
  <c r="AN184" i="12" s="1"/>
  <c r="AO184" i="12" s="1"/>
  <c r="L184" i="12" s="1"/>
  <c r="AM185" i="12"/>
  <c r="AN185" i="12" s="1"/>
  <c r="AO185" i="12" s="1"/>
  <c r="L185" i="12" s="1"/>
  <c r="AM186" i="12"/>
  <c r="AN186" i="12" s="1"/>
  <c r="AO186" i="12" s="1"/>
  <c r="L186" i="12" s="1"/>
  <c r="AM187" i="12"/>
  <c r="AN187" i="12" s="1"/>
  <c r="AO187" i="12" s="1"/>
  <c r="L187" i="12" s="1"/>
  <c r="AM188" i="12"/>
  <c r="AN188" i="12" s="1"/>
  <c r="AO188" i="12" s="1"/>
  <c r="L188" i="12" s="1"/>
  <c r="AM189" i="12"/>
  <c r="AN189" i="12" s="1"/>
  <c r="AO189" i="12" s="1"/>
  <c r="L189" i="12" s="1"/>
  <c r="AM190" i="12"/>
  <c r="AN190" i="12" s="1"/>
  <c r="AO190" i="12" s="1"/>
  <c r="L190" i="12" s="1"/>
  <c r="AM191" i="12"/>
  <c r="AN191" i="12" s="1"/>
  <c r="AO191" i="12" s="1"/>
  <c r="L191" i="12" s="1"/>
  <c r="AM192" i="12"/>
  <c r="AN192" i="12" s="1"/>
  <c r="AO192" i="12" s="1"/>
  <c r="L192" i="12" s="1"/>
  <c r="AM193" i="12"/>
  <c r="AN193" i="12" s="1"/>
  <c r="AO193" i="12" s="1"/>
  <c r="L193" i="12" s="1"/>
  <c r="AM194" i="12"/>
  <c r="AN194" i="12" s="1"/>
  <c r="AO194" i="12" s="1"/>
  <c r="L194" i="12" s="1"/>
  <c r="AM195" i="12"/>
  <c r="AN195" i="12" s="1"/>
  <c r="AO195" i="12" s="1"/>
  <c r="L195" i="12" s="1"/>
  <c r="AM196" i="12"/>
  <c r="AN196" i="12" s="1"/>
  <c r="AO196" i="12" s="1"/>
  <c r="L196" i="12" s="1"/>
  <c r="AM197" i="12"/>
  <c r="AN197" i="12" s="1"/>
  <c r="AO197" i="12" s="1"/>
  <c r="L197" i="12" s="1"/>
  <c r="AM198" i="12"/>
  <c r="AN198" i="12" s="1"/>
  <c r="AO198" i="12" s="1"/>
  <c r="L198" i="12" s="1"/>
  <c r="AM199" i="12"/>
  <c r="AN199" i="12" s="1"/>
  <c r="AO199" i="12" s="1"/>
  <c r="L199" i="12" s="1"/>
  <c r="AM200" i="12"/>
  <c r="AN200" i="12" s="1"/>
  <c r="AO200" i="12" s="1"/>
  <c r="L200" i="12" s="1"/>
  <c r="AM201" i="12"/>
  <c r="AN201" i="12" s="1"/>
  <c r="AO201" i="12" s="1"/>
  <c r="AM202" i="12"/>
  <c r="AN202" i="12" s="1"/>
  <c r="AO202" i="12" s="1"/>
  <c r="L202" i="12" s="1"/>
  <c r="AM203" i="12"/>
  <c r="AN203" i="12" s="1"/>
  <c r="AO203" i="12" s="1"/>
  <c r="L203" i="12" s="1"/>
  <c r="AM204" i="12"/>
  <c r="AN204" i="12" s="1"/>
  <c r="AO204" i="12" s="1"/>
  <c r="L204" i="12" s="1"/>
  <c r="AM205" i="12"/>
  <c r="AN205" i="12" s="1"/>
  <c r="AO205" i="12" s="1"/>
  <c r="L205" i="12" s="1"/>
  <c r="AM206" i="12"/>
  <c r="AN206" i="12" s="1"/>
  <c r="AO206" i="12" s="1"/>
  <c r="L206" i="12" s="1"/>
  <c r="AM207" i="12"/>
  <c r="AN207" i="12" s="1"/>
  <c r="AO207" i="12" s="1"/>
  <c r="L207" i="12" s="1"/>
  <c r="AM208" i="12"/>
  <c r="AN208" i="12" s="1"/>
  <c r="AO208" i="12" s="1"/>
  <c r="L208" i="12" s="1"/>
  <c r="AM209" i="12"/>
  <c r="AN209" i="12" s="1"/>
  <c r="AO209" i="12" s="1"/>
  <c r="L209" i="12" s="1"/>
  <c r="AM210" i="12"/>
  <c r="AN210" i="12" s="1"/>
  <c r="AO210" i="12" s="1"/>
  <c r="L210" i="12" s="1"/>
  <c r="AM211" i="12"/>
  <c r="AN211" i="12" s="1"/>
  <c r="AO211" i="12" s="1"/>
  <c r="L211" i="12" s="1"/>
  <c r="AM212" i="12"/>
  <c r="AN212" i="12" s="1"/>
  <c r="AO212" i="12" s="1"/>
  <c r="L212" i="12" s="1"/>
  <c r="AM213" i="12"/>
  <c r="AN213" i="12" s="1"/>
  <c r="AO213" i="12" s="1"/>
  <c r="L213" i="12" s="1"/>
  <c r="AM214" i="12"/>
  <c r="AN214" i="12" s="1"/>
  <c r="AO214" i="12" s="1"/>
  <c r="L214" i="12" s="1"/>
  <c r="AM215" i="12"/>
  <c r="AN215" i="12" s="1"/>
  <c r="AO215" i="12" s="1"/>
  <c r="L215" i="12" s="1"/>
  <c r="AM216" i="12"/>
  <c r="AN216" i="12" s="1"/>
  <c r="AO216" i="12" s="1"/>
  <c r="L216" i="12" s="1"/>
  <c r="AM217" i="12"/>
  <c r="AN217" i="12" s="1"/>
  <c r="AO217" i="12" s="1"/>
  <c r="L217" i="12" s="1"/>
  <c r="AM218" i="12"/>
  <c r="AN218" i="12" s="1"/>
  <c r="AO218" i="12" s="1"/>
  <c r="L218" i="12" s="1"/>
  <c r="AM219" i="12"/>
  <c r="AN219" i="12" s="1"/>
  <c r="AO219" i="12" s="1"/>
  <c r="L219" i="12" s="1"/>
  <c r="AM115" i="12"/>
  <c r="AN115" i="12" s="1"/>
  <c r="AO115" i="12" s="1"/>
  <c r="L115" i="12" s="1"/>
  <c r="AM116" i="12"/>
  <c r="AN116" i="12" s="1"/>
  <c r="AO116" i="12" s="1"/>
  <c r="L116" i="12" s="1"/>
  <c r="AM117" i="12"/>
  <c r="AN117" i="12" s="1"/>
  <c r="AO117" i="12" s="1"/>
  <c r="L117" i="12" s="1"/>
  <c r="AM118" i="12"/>
  <c r="AN118" i="12" s="1"/>
  <c r="AO118" i="12" s="1"/>
  <c r="L118" i="12" s="1"/>
  <c r="AM119" i="12"/>
  <c r="AN119" i="12" s="1"/>
  <c r="AO119" i="12" s="1"/>
  <c r="L119" i="12" s="1"/>
  <c r="AM120" i="12"/>
  <c r="AN120" i="12" s="1"/>
  <c r="AO120" i="12" s="1"/>
  <c r="AM121" i="12"/>
  <c r="AN121" i="12" s="1"/>
  <c r="AO121" i="12" s="1"/>
  <c r="L121" i="12" s="1"/>
  <c r="AM122" i="12"/>
  <c r="AN122" i="12" s="1"/>
  <c r="AO122" i="12" s="1"/>
  <c r="L122" i="12" s="1"/>
  <c r="AM123" i="12"/>
  <c r="AN123" i="12" s="1"/>
  <c r="AO123" i="12" s="1"/>
  <c r="AM124" i="12"/>
  <c r="AN124" i="12" s="1"/>
  <c r="AO124" i="12" s="1"/>
  <c r="AM125" i="12"/>
  <c r="AN125" i="12" s="1"/>
  <c r="AO125" i="12" s="1"/>
  <c r="AM126" i="12"/>
  <c r="AN126" i="12" s="1"/>
  <c r="AO126" i="12" s="1"/>
  <c r="L126" i="12" s="1"/>
  <c r="AM127" i="12"/>
  <c r="AN127" i="12" s="1"/>
  <c r="AO127" i="12" s="1"/>
  <c r="L127" i="12" s="1"/>
  <c r="AM128" i="12"/>
  <c r="AN128" i="12" s="1"/>
  <c r="AO128" i="12" s="1"/>
  <c r="L128" i="12" s="1"/>
  <c r="AM130" i="12"/>
  <c r="AN130" i="12" s="1"/>
  <c r="AO130" i="12" s="1"/>
  <c r="AM131" i="12"/>
  <c r="AN131" i="12" s="1"/>
  <c r="AO131" i="12" s="1"/>
  <c r="AM132" i="12"/>
  <c r="AN132" i="12" s="1"/>
  <c r="AO132" i="12" s="1"/>
  <c r="L132" i="12" s="1"/>
  <c r="AM133" i="12"/>
  <c r="AN133" i="12" s="1"/>
  <c r="AO133" i="12" s="1"/>
  <c r="L133" i="12" s="1"/>
  <c r="AM134" i="12"/>
  <c r="AN134" i="12" s="1"/>
  <c r="AO134" i="12" s="1"/>
  <c r="L134" i="12" s="1"/>
  <c r="AM135" i="12"/>
  <c r="AN135" i="12" s="1"/>
  <c r="AO135" i="12" s="1"/>
  <c r="L135" i="12" s="1"/>
  <c r="AM136" i="12"/>
  <c r="AN136" i="12" s="1"/>
  <c r="AO136" i="12" s="1"/>
  <c r="L136" i="12" s="1"/>
  <c r="AM137" i="12"/>
  <c r="AN137" i="12" s="1"/>
  <c r="AO137" i="12" s="1"/>
  <c r="L137" i="12" s="1"/>
  <c r="AM138" i="12"/>
  <c r="AN138" i="12" s="1"/>
  <c r="AO138" i="12" s="1"/>
  <c r="L138" i="12" s="1"/>
  <c r="AM139" i="12"/>
  <c r="AN139" i="12" s="1"/>
  <c r="AO139" i="12" s="1"/>
  <c r="AM140" i="12"/>
  <c r="AN140" i="12" s="1"/>
  <c r="AO140" i="12" s="1"/>
  <c r="L140" i="12" s="1"/>
  <c r="AM141" i="12"/>
  <c r="AN141" i="12" s="1"/>
  <c r="AO141" i="12" s="1"/>
  <c r="L141" i="12" s="1"/>
  <c r="AM142" i="12"/>
  <c r="AN142" i="12" s="1"/>
  <c r="AO142" i="12" s="1"/>
  <c r="AM143" i="12"/>
  <c r="AN143" i="12" s="1"/>
  <c r="AO143" i="12" s="1"/>
  <c r="AM144" i="12"/>
  <c r="AN144" i="12" s="1"/>
  <c r="AO144" i="12" s="1"/>
  <c r="AM145" i="12"/>
  <c r="AN145" i="12" s="1"/>
  <c r="AO145" i="12" s="1"/>
  <c r="AM146" i="12"/>
  <c r="AN146" i="12" s="1"/>
  <c r="AO146" i="12" s="1"/>
  <c r="L146" i="12" s="1"/>
  <c r="AM147" i="12"/>
  <c r="AN147" i="12" s="1"/>
  <c r="AO147" i="12" s="1"/>
  <c r="AM148" i="12"/>
  <c r="AN148" i="12" s="1"/>
  <c r="AO148" i="12" s="1"/>
  <c r="AM149" i="12"/>
  <c r="AN149" i="12" s="1"/>
  <c r="AO149" i="12" s="1"/>
  <c r="AM150" i="12"/>
  <c r="AN150" i="12" s="1"/>
  <c r="AO150" i="12" s="1"/>
  <c r="AM151" i="12"/>
  <c r="AN151" i="12" s="1"/>
  <c r="AO151" i="12" s="1"/>
  <c r="AM152" i="12"/>
  <c r="AN152" i="12" s="1"/>
  <c r="AO152" i="12" s="1"/>
  <c r="AM153" i="12"/>
  <c r="AN153" i="12" s="1"/>
  <c r="AO153" i="12" s="1"/>
  <c r="AM154" i="12"/>
  <c r="AN154" i="12" s="1"/>
  <c r="AO154" i="12" s="1"/>
  <c r="AM155" i="12"/>
  <c r="AN155" i="12" s="1"/>
  <c r="AO155" i="12" s="1"/>
  <c r="AM156" i="12"/>
  <c r="AM157" i="12"/>
  <c r="AN157" i="12" s="1"/>
  <c r="AO157" i="12" s="1"/>
  <c r="L157" i="12" s="1"/>
  <c r="AM158" i="12"/>
  <c r="AN158" i="12" s="1"/>
  <c r="AO158" i="12" s="1"/>
  <c r="L158" i="12" s="1"/>
  <c r="AM159" i="12"/>
  <c r="AN159" i="12" s="1"/>
  <c r="AO159" i="12" s="1"/>
  <c r="L159" i="12" s="1"/>
  <c r="AM160" i="12"/>
  <c r="AN160" i="12" s="1"/>
  <c r="AO160" i="12" s="1"/>
  <c r="L160" i="12" s="1"/>
  <c r="AM161" i="12"/>
  <c r="AN161" i="12" s="1"/>
  <c r="AO161" i="12" s="1"/>
  <c r="L161" i="12" s="1"/>
  <c r="AM114" i="12"/>
  <c r="AN114" i="12" s="1"/>
  <c r="AO114" i="12" s="1"/>
  <c r="L114" i="12" s="1"/>
  <c r="BC21" i="12"/>
  <c r="BI21" i="12" s="1"/>
  <c r="BJ21" i="12" s="1"/>
  <c r="L21" i="12" s="1"/>
  <c r="BC9" i="12"/>
  <c r="BI9" i="12" s="1"/>
  <c r="BJ9" i="12" s="1"/>
  <c r="L9" i="12" s="1"/>
  <c r="BC10" i="12"/>
  <c r="BI10" i="12" s="1"/>
  <c r="BJ10" i="12" s="1"/>
  <c r="L10" i="12" s="1"/>
  <c r="BC11" i="12"/>
  <c r="BI11" i="12" s="1"/>
  <c r="BJ11" i="12" s="1"/>
  <c r="L11" i="12" s="1"/>
  <c r="BC12" i="12"/>
  <c r="BI12" i="12" s="1"/>
  <c r="BJ12" i="12" s="1"/>
  <c r="L12" i="12" s="1"/>
  <c r="BC13" i="12"/>
  <c r="BI13" i="12" s="1"/>
  <c r="BJ13" i="12" s="1"/>
  <c r="L13" i="12" s="1"/>
  <c r="BC14" i="12"/>
  <c r="BI14" i="12" s="1"/>
  <c r="BJ14" i="12" s="1"/>
  <c r="L14" i="12" s="1"/>
  <c r="BC15" i="12"/>
  <c r="BI15" i="12" s="1"/>
  <c r="BJ15" i="12" s="1"/>
  <c r="L15" i="12" s="1"/>
  <c r="BC16" i="12"/>
  <c r="BI16" i="12" s="1"/>
  <c r="BJ16" i="12" s="1"/>
  <c r="L16" i="12" s="1"/>
  <c r="BC17" i="12"/>
  <c r="BI17" i="12" s="1"/>
  <c r="BJ17" i="12" s="1"/>
  <c r="L17" i="12" s="1"/>
  <c r="BC18" i="12"/>
  <c r="BI18" i="12" s="1"/>
  <c r="BJ18" i="12" s="1"/>
  <c r="L18" i="12" s="1"/>
  <c r="BC19" i="12"/>
  <c r="BI19" i="12" s="1"/>
  <c r="BJ19" i="12" s="1"/>
  <c r="L19" i="12" s="1"/>
  <c r="BC20" i="12"/>
  <c r="BI20" i="12" s="1"/>
  <c r="BJ20" i="12" s="1"/>
  <c r="L20" i="12" s="1"/>
  <c r="BC22" i="12"/>
  <c r="BI22" i="12" s="1"/>
  <c r="BJ22" i="12" s="1"/>
  <c r="L22" i="12" s="1"/>
  <c r="BC23" i="12"/>
  <c r="BI23" i="12" s="1"/>
  <c r="BC24" i="12"/>
  <c r="BI24" i="12" s="1"/>
  <c r="BC25" i="12"/>
  <c r="BI25" i="12" s="1"/>
  <c r="L25" i="12" s="1"/>
  <c r="BC41" i="12"/>
  <c r="BI41" i="12" s="1"/>
  <c r="BC42" i="12"/>
  <c r="BI42" i="12" s="1"/>
  <c r="BC43" i="12"/>
  <c r="BI43" i="12" s="1"/>
  <c r="L43" i="12" s="1"/>
  <c r="BC44" i="12"/>
  <c r="BI44" i="12" s="1"/>
  <c r="L44" i="12" s="1"/>
  <c r="BC45" i="12"/>
  <c r="BI45" i="12" s="1"/>
  <c r="L45" i="12" s="1"/>
  <c r="BC46" i="12"/>
  <c r="BI46" i="12" s="1"/>
  <c r="L46" i="12" s="1"/>
  <c r="BC47" i="12"/>
  <c r="BI47" i="12" s="1"/>
  <c r="L47" i="12" s="1"/>
  <c r="BC48" i="12"/>
  <c r="BI48" i="12" s="1"/>
  <c r="L48" i="12" s="1"/>
  <c r="BC49" i="12"/>
  <c r="BI49" i="12" s="1"/>
  <c r="L49" i="12" s="1"/>
  <c r="BC50" i="12"/>
  <c r="BI50" i="12" s="1"/>
  <c r="L50" i="12" s="1"/>
  <c r="BC51" i="12"/>
  <c r="BI51" i="12" s="1"/>
  <c r="L51" i="12" s="1"/>
  <c r="BC52" i="12"/>
  <c r="BI52" i="12" s="1"/>
  <c r="L52" i="12" s="1"/>
  <c r="BC53" i="12"/>
  <c r="BI53" i="12" s="1"/>
  <c r="L53" i="12" s="1"/>
  <c r="BC54" i="12"/>
  <c r="BI54" i="12" s="1"/>
  <c r="BC55" i="12"/>
  <c r="BI55" i="12" s="1"/>
  <c r="BC56" i="12"/>
  <c r="BI56" i="12" s="1"/>
  <c r="BC57" i="12"/>
  <c r="BI57" i="12" s="1"/>
  <c r="BJ57" i="12" s="1"/>
  <c r="L57" i="12" s="1"/>
  <c r="BC58" i="12"/>
  <c r="BC59" i="12"/>
  <c r="BC60" i="12"/>
  <c r="BC61" i="12"/>
  <c r="BC62" i="12"/>
  <c r="BC63" i="12"/>
  <c r="BC64" i="12"/>
  <c r="BC65" i="12"/>
  <c r="BC66" i="12"/>
  <c r="BC67" i="12"/>
  <c r="BC68" i="12"/>
  <c r="BC69" i="12"/>
  <c r="BC70" i="12"/>
  <c r="BC71" i="12"/>
  <c r="BC72" i="12"/>
  <c r="BC73" i="12"/>
  <c r="BC74" i="12"/>
  <c r="BC75" i="12"/>
  <c r="BC76" i="12"/>
  <c r="BC77" i="12"/>
  <c r="BC78" i="12"/>
  <c r="BC79" i="12"/>
  <c r="BC80" i="12"/>
  <c r="BC81" i="12"/>
  <c r="BC82" i="12"/>
  <c r="BC83" i="12"/>
  <c r="BC84" i="12"/>
  <c r="BC85" i="12"/>
  <c r="BC86" i="12"/>
  <c r="BC87" i="12"/>
  <c r="BC88" i="12"/>
  <c r="BC89" i="12"/>
  <c r="BC90" i="12"/>
  <c r="BC91" i="12"/>
  <c r="BC92" i="12"/>
  <c r="BC93" i="12"/>
  <c r="BC94" i="12"/>
  <c r="BC95" i="12"/>
  <c r="BC96" i="12"/>
  <c r="BC97" i="12"/>
  <c r="BC98" i="12"/>
  <c r="BC99" i="12"/>
  <c r="BC100" i="12"/>
  <c r="BC101" i="12"/>
  <c r="BC102" i="12"/>
  <c r="BC103" i="12"/>
  <c r="BC104" i="12"/>
  <c r="BC105" i="12"/>
  <c r="BC106" i="12"/>
  <c r="BC107" i="12"/>
  <c r="BC108" i="12"/>
  <c r="BC109" i="12"/>
  <c r="BC8" i="12"/>
  <c r="BI8" i="12" s="1"/>
  <c r="BJ8" i="12" s="1"/>
  <c r="L8" i="12" s="1"/>
  <c r="AF11" i="31"/>
  <c r="AK11" i="31" s="1"/>
  <c r="AO14" i="10"/>
  <c r="AR14" i="10" s="1"/>
  <c r="AO15" i="10"/>
  <c r="AR15" i="10" s="1"/>
  <c r="AO16" i="10"/>
  <c r="AR16" i="10" s="1"/>
  <c r="J16" i="10" s="1"/>
  <c r="AO17" i="10"/>
  <c r="AR17" i="10" s="1"/>
  <c r="J17" i="10" s="1"/>
  <c r="AO18" i="10"/>
  <c r="AR18" i="10" s="1"/>
  <c r="J18" i="10" s="1"/>
  <c r="AO19" i="10"/>
  <c r="AR19" i="10" s="1"/>
  <c r="AO20" i="10"/>
  <c r="AR20" i="10" s="1"/>
  <c r="AO21" i="10"/>
  <c r="AR21" i="10" s="1"/>
  <c r="AO22" i="10"/>
  <c r="AR22" i="10" s="1"/>
  <c r="AO23" i="10"/>
  <c r="AR23" i="10" s="1"/>
  <c r="J23" i="10" s="1"/>
  <c r="AO24" i="10"/>
  <c r="AR24" i="10" s="1"/>
  <c r="J24" i="10" s="1"/>
  <c r="AO25" i="10"/>
  <c r="AR25" i="10" s="1"/>
  <c r="J25" i="10" s="1"/>
  <c r="AO26" i="10"/>
  <c r="AR26" i="10" s="1"/>
  <c r="J26" i="10" s="1"/>
  <c r="AL11" i="9"/>
  <c r="AN11" i="9" s="1"/>
  <c r="AP11" i="9" s="1"/>
  <c r="AL13" i="9"/>
  <c r="AN13" i="9" s="1"/>
  <c r="AP13" i="9" s="1"/>
  <c r="AL17" i="9"/>
  <c r="AN17" i="9" s="1"/>
  <c r="AP17" i="9" s="1"/>
  <c r="AL20" i="9"/>
  <c r="AN20" i="9" s="1"/>
  <c r="AL21" i="9"/>
  <c r="AN21" i="9" s="1"/>
  <c r="AL22" i="9"/>
  <c r="AN22" i="9" s="1"/>
  <c r="AL23" i="9"/>
  <c r="AN23" i="9" s="1"/>
  <c r="AL24" i="9"/>
  <c r="AN24" i="9" s="1"/>
  <c r="J24" i="9" s="1"/>
  <c r="AL25" i="9"/>
  <c r="AN25" i="9" s="1"/>
  <c r="J25" i="9" s="1"/>
  <c r="AL26" i="9"/>
  <c r="AN26" i="9" s="1"/>
  <c r="J26" i="9" s="1"/>
  <c r="AL27" i="9"/>
  <c r="AN27" i="9" s="1"/>
  <c r="J27" i="9" s="1"/>
  <c r="AL28" i="9"/>
  <c r="AN28" i="9" s="1"/>
  <c r="J28" i="9" s="1"/>
  <c r="AN8" i="32"/>
  <c r="AO8" i="32" s="1"/>
  <c r="J9" i="32" s="1"/>
  <c r="AM40" i="8"/>
  <c r="AQ40" i="8" s="1"/>
  <c r="J40" i="8" s="1"/>
  <c r="AM9" i="8"/>
  <c r="AQ9" i="8" s="1"/>
  <c r="AM11" i="8"/>
  <c r="AQ11" i="8" s="1"/>
  <c r="AM12" i="8"/>
  <c r="AQ12" i="8" s="1"/>
  <c r="AM14" i="8"/>
  <c r="AQ14" i="8" s="1"/>
  <c r="AM16" i="8"/>
  <c r="AQ16" i="8" s="1"/>
  <c r="AM17" i="8"/>
  <c r="AQ17" i="8" s="1"/>
  <c r="AM20" i="8"/>
  <c r="AQ20" i="8" s="1"/>
  <c r="AM86" i="25"/>
  <c r="AP86" i="25" s="1"/>
  <c r="AM72" i="25"/>
  <c r="J72" i="25" s="1"/>
  <c r="AM73" i="25"/>
  <c r="AP73" i="25" s="1"/>
  <c r="AM74" i="25"/>
  <c r="AP74" i="25" s="1"/>
  <c r="AM75" i="25"/>
  <c r="AP75" i="25" s="1"/>
  <c r="AM76" i="25"/>
  <c r="AP76" i="25" s="1"/>
  <c r="AM77" i="25"/>
  <c r="AP77" i="25" s="1"/>
  <c r="J77" i="25" s="1"/>
  <c r="AM78" i="25"/>
  <c r="AP78" i="25" s="1"/>
  <c r="AP40" i="25"/>
  <c r="AS40" i="25" s="1"/>
  <c r="AP42" i="25"/>
  <c r="AS42" i="25" s="1"/>
  <c r="AP44" i="25"/>
  <c r="AS44" i="25" s="1"/>
  <c r="AP45" i="25"/>
  <c r="AS45" i="25" s="1"/>
  <c r="AP46" i="25"/>
  <c r="AS46" i="25" s="1"/>
  <c r="AP48" i="25"/>
  <c r="AS48" i="25" s="1"/>
  <c r="AP52" i="25"/>
  <c r="AS52" i="25" s="1"/>
  <c r="AP56" i="25"/>
  <c r="AS56" i="25" s="1"/>
  <c r="AP58" i="25"/>
  <c r="AS58" i="25" s="1"/>
  <c r="AP59" i="25"/>
  <c r="AS59" i="25" s="1"/>
  <c r="AP60" i="25"/>
  <c r="AS60" i="25" s="1"/>
  <c r="AP61" i="25"/>
  <c r="AS61" i="25" s="1"/>
  <c r="AP62" i="25"/>
  <c r="AS62" i="25" s="1"/>
  <c r="AP11" i="25"/>
  <c r="AS11" i="25" s="1"/>
  <c r="AP12" i="25"/>
  <c r="AS12" i="25" s="1"/>
  <c r="AP13" i="25"/>
  <c r="AS13" i="25" s="1"/>
  <c r="I13" i="25" s="1"/>
  <c r="AP14" i="25"/>
  <c r="AS14" i="25" s="1"/>
  <c r="AP15" i="25"/>
  <c r="AS15" i="25" s="1"/>
  <c r="AP16" i="25"/>
  <c r="AS16" i="25" s="1"/>
  <c r="AP17" i="25"/>
  <c r="AS17" i="25" s="1"/>
  <c r="I17" i="25" s="1"/>
  <c r="AP18" i="25"/>
  <c r="AS18" i="25" s="1"/>
  <c r="AP19" i="25"/>
  <c r="AS19" i="25" s="1"/>
  <c r="AP20" i="25"/>
  <c r="AS20" i="25" s="1"/>
  <c r="AP21" i="25"/>
  <c r="AS21" i="25" s="1"/>
  <c r="I21" i="25" s="1"/>
  <c r="AP22" i="25"/>
  <c r="AS22" i="25" s="1"/>
  <c r="AP23" i="25"/>
  <c r="AS23" i="25" s="1"/>
  <c r="AP24" i="25"/>
  <c r="AS24" i="25" s="1"/>
  <c r="I24" i="25" s="1"/>
  <c r="AP25" i="25"/>
  <c r="AS25" i="25" s="1"/>
  <c r="I25" i="25" s="1"/>
  <c r="AP27" i="25"/>
  <c r="AS27" i="25" s="1"/>
  <c r="AP29" i="25"/>
  <c r="AS29" i="25" s="1"/>
  <c r="AP33" i="25"/>
  <c r="AS33" i="25" s="1"/>
  <c r="I33" i="25" s="1"/>
  <c r="AP34" i="25"/>
  <c r="AS34" i="25" s="1"/>
  <c r="AP36" i="25"/>
  <c r="AS36" i="25" s="1"/>
  <c r="AP37" i="25"/>
  <c r="AS37" i="25" s="1"/>
  <c r="I37" i="25" s="1"/>
  <c r="AP38" i="25"/>
  <c r="AS38" i="25" s="1"/>
  <c r="AN9" i="23"/>
  <c r="AP9" i="23" s="1"/>
  <c r="AR9" i="23" s="1"/>
  <c r="I9" i="23" s="1"/>
  <c r="AN10" i="23"/>
  <c r="AP10" i="23" s="1"/>
  <c r="AR10" i="23" s="1"/>
  <c r="AN11" i="23"/>
  <c r="AP11" i="23" s="1"/>
  <c r="AR11" i="23" s="1"/>
  <c r="I11" i="23" s="1"/>
  <c r="AN12" i="23"/>
  <c r="AP12" i="23" s="1"/>
  <c r="AR12" i="23" s="1"/>
  <c r="I12" i="23" s="1"/>
  <c r="AN13" i="23"/>
  <c r="AP13" i="23" s="1"/>
  <c r="AR13" i="23" s="1"/>
  <c r="I13" i="23" s="1"/>
  <c r="AN14" i="23"/>
  <c r="AP14" i="23" s="1"/>
  <c r="AR14" i="23" s="1"/>
  <c r="I14" i="23" s="1"/>
  <c r="AN15" i="23"/>
  <c r="AP15" i="23" s="1"/>
  <c r="AR15" i="23" s="1"/>
  <c r="I15" i="23" s="1"/>
  <c r="AN16" i="23"/>
  <c r="AP16" i="23" s="1"/>
  <c r="AR16" i="23" s="1"/>
  <c r="I16" i="23" s="1"/>
  <c r="AN17" i="23"/>
  <c r="AP17" i="23" s="1"/>
  <c r="AR17" i="23" s="1"/>
  <c r="I17" i="23" s="1"/>
  <c r="AN18" i="23"/>
  <c r="AN20" i="23"/>
  <c r="AP20" i="23" s="1"/>
  <c r="AR20" i="23" s="1"/>
  <c r="I20" i="23" s="1"/>
  <c r="AN21" i="23"/>
  <c r="I21" i="23" s="1"/>
  <c r="AN22" i="23"/>
  <c r="AP22" i="23" s="1"/>
  <c r="AR22" i="23" s="1"/>
  <c r="AN23" i="23"/>
  <c r="AP23" i="23" s="1"/>
  <c r="I23" i="23" s="1"/>
  <c r="AN24" i="23"/>
  <c r="AP24" i="23" s="1"/>
  <c r="AR24" i="23" s="1"/>
  <c r="I24" i="23" s="1"/>
  <c r="AN25" i="23"/>
  <c r="AP25" i="23" s="1"/>
  <c r="AR25" i="23" s="1"/>
  <c r="I25" i="23" s="1"/>
  <c r="AN26" i="23"/>
  <c r="AP26" i="23" s="1"/>
  <c r="AN27" i="23"/>
  <c r="AP27" i="23" s="1"/>
  <c r="AR27" i="23" s="1"/>
  <c r="I27" i="23" s="1"/>
  <c r="AN29" i="23"/>
  <c r="AP29" i="23" s="1"/>
  <c r="AR29" i="23" s="1"/>
  <c r="I29" i="23" s="1"/>
  <c r="AN30" i="23"/>
  <c r="AP30" i="23" s="1"/>
  <c r="AR30" i="23" s="1"/>
  <c r="I30" i="23" s="1"/>
  <c r="AN31" i="23"/>
  <c r="AP31" i="23" s="1"/>
  <c r="AR31" i="23" s="1"/>
  <c r="I31" i="23" s="1"/>
  <c r="AN32" i="23"/>
  <c r="AP32" i="23" s="1"/>
  <c r="AR32" i="23" s="1"/>
  <c r="I32" i="23" s="1"/>
  <c r="AN33" i="23"/>
  <c r="AP33" i="23" s="1"/>
  <c r="AR33" i="23" s="1"/>
  <c r="I33" i="23" s="1"/>
  <c r="AN34" i="23"/>
  <c r="AP34" i="23" s="1"/>
  <c r="AR34" i="23" s="1"/>
  <c r="I34" i="23" s="1"/>
  <c r="AN35" i="23"/>
  <c r="AP35" i="23" s="1"/>
  <c r="AR35" i="23" s="1"/>
  <c r="I35" i="23" s="1"/>
  <c r="AN36" i="23"/>
  <c r="AP36" i="23" s="1"/>
  <c r="AR36" i="23" s="1"/>
  <c r="I36" i="23" s="1"/>
  <c r="AN37" i="23"/>
  <c r="AP37" i="23" s="1"/>
  <c r="AR37" i="23" s="1"/>
  <c r="I37" i="23" s="1"/>
  <c r="AN38" i="23"/>
  <c r="AP38" i="23" s="1"/>
  <c r="AR38" i="23" s="1"/>
  <c r="I38" i="23" s="1"/>
  <c r="AN39" i="23"/>
  <c r="AP39" i="23" s="1"/>
  <c r="AR39" i="23" s="1"/>
  <c r="I39" i="23" s="1"/>
  <c r="AN40" i="23"/>
  <c r="AP40" i="23" s="1"/>
  <c r="AR40" i="23" s="1"/>
  <c r="I40" i="23" s="1"/>
  <c r="AN41" i="23"/>
  <c r="AP41" i="23" s="1"/>
  <c r="AR41" i="23" s="1"/>
  <c r="I41" i="23" s="1"/>
  <c r="AN42" i="23"/>
  <c r="AP42" i="23" s="1"/>
  <c r="AR42" i="23" s="1"/>
  <c r="I42" i="23" s="1"/>
  <c r="AN43" i="23"/>
  <c r="AP43" i="23" s="1"/>
  <c r="AR43" i="23" s="1"/>
  <c r="I43" i="23" s="1"/>
  <c r="AN44" i="23"/>
  <c r="AP44" i="23" s="1"/>
  <c r="AR44" i="23" s="1"/>
  <c r="I44" i="23" s="1"/>
  <c r="AN45" i="23"/>
  <c r="AP45" i="23" s="1"/>
  <c r="AR45" i="23" s="1"/>
  <c r="AN47" i="23"/>
  <c r="AP47" i="23" s="1"/>
  <c r="AN48" i="23"/>
  <c r="AP48" i="23" s="1"/>
  <c r="AN49" i="23"/>
  <c r="AP49" i="23" s="1"/>
  <c r="AR49" i="23" s="1"/>
  <c r="I49" i="23" s="1"/>
  <c r="AN50" i="23"/>
  <c r="AP50" i="23" s="1"/>
  <c r="AR50" i="23" s="1"/>
  <c r="AN51" i="23"/>
  <c r="AP51" i="23" s="1"/>
  <c r="AR51" i="23" s="1"/>
  <c r="I51" i="23" s="1"/>
  <c r="AN52" i="23"/>
  <c r="AP52" i="23" s="1"/>
  <c r="AR52" i="23" s="1"/>
  <c r="I52" i="23" s="1"/>
  <c r="AN53" i="23"/>
  <c r="AP53" i="23" s="1"/>
  <c r="AR53" i="23" s="1"/>
  <c r="I53" i="23" s="1"/>
  <c r="AN54" i="23"/>
  <c r="AP54" i="23" s="1"/>
  <c r="AN55" i="23"/>
  <c r="AP55" i="23" s="1"/>
  <c r="AN56" i="23"/>
  <c r="AP56" i="23" s="1"/>
  <c r="AN57" i="23"/>
  <c r="AP57" i="23" s="1"/>
  <c r="AN58" i="23"/>
  <c r="AP58" i="23" s="1"/>
  <c r="AN59" i="23"/>
  <c r="AP59" i="23" s="1"/>
  <c r="AN60" i="23"/>
  <c r="AP60" i="23" s="1"/>
  <c r="AN61" i="23"/>
  <c r="AP61" i="23" s="1"/>
  <c r="AN62" i="23"/>
  <c r="AP62" i="23" s="1"/>
  <c r="AN63" i="23"/>
  <c r="AP63" i="23" s="1"/>
  <c r="AN64" i="23"/>
  <c r="AP64" i="23" s="1"/>
  <c r="AN65" i="23"/>
  <c r="AP65" i="23" s="1"/>
  <c r="AN66" i="23"/>
  <c r="AP66" i="23" s="1"/>
  <c r="AN67" i="23"/>
  <c r="AP67" i="23" s="1"/>
  <c r="AN68" i="23"/>
  <c r="AP68" i="23" s="1"/>
  <c r="AN69" i="23"/>
  <c r="AP69" i="23" s="1"/>
  <c r="AN70" i="23"/>
  <c r="AP70" i="23" s="1"/>
  <c r="AN71" i="23"/>
  <c r="AP71" i="23" s="1"/>
  <c r="J71" i="23" s="1"/>
  <c r="AN72" i="23"/>
  <c r="AP72" i="23" s="1"/>
  <c r="J72" i="23" s="1"/>
  <c r="AN73" i="23"/>
  <c r="AP73" i="23" s="1"/>
  <c r="J73" i="23" s="1"/>
  <c r="AN74" i="23"/>
  <c r="AP74" i="23" s="1"/>
  <c r="J74" i="23" s="1"/>
  <c r="AN75" i="23"/>
  <c r="AP75" i="23" s="1"/>
  <c r="J75" i="23" s="1"/>
  <c r="AN76" i="23"/>
  <c r="AP76" i="23" s="1"/>
  <c r="J76" i="23" s="1"/>
  <c r="AN77" i="23"/>
  <c r="AP77" i="23" s="1"/>
  <c r="J77" i="23" s="1"/>
  <c r="AN78" i="23"/>
  <c r="AP78" i="23" s="1"/>
  <c r="J78" i="23" s="1"/>
  <c r="AN79" i="23"/>
  <c r="AP79" i="23" s="1"/>
  <c r="J79" i="23" s="1"/>
  <c r="AN80" i="23"/>
  <c r="AP80" i="23" s="1"/>
  <c r="J80" i="23" s="1"/>
  <c r="AN81" i="23"/>
  <c r="AP81" i="23" s="1"/>
  <c r="J81" i="23" s="1"/>
  <c r="AN82" i="23"/>
  <c r="AP82" i="23" s="1"/>
  <c r="J82" i="23" s="1"/>
  <c r="AN83" i="23"/>
  <c r="AP83" i="23" s="1"/>
  <c r="J83" i="23" s="1"/>
  <c r="AN84" i="23"/>
  <c r="AP84" i="23" s="1"/>
  <c r="J84" i="23" s="1"/>
  <c r="AN85" i="23"/>
  <c r="AP85" i="23" s="1"/>
  <c r="J85" i="23" s="1"/>
  <c r="AN86" i="23"/>
  <c r="AP86" i="23" s="1"/>
  <c r="J86" i="23" s="1"/>
  <c r="AN87" i="23"/>
  <c r="AP87" i="23" s="1"/>
  <c r="J87" i="23" s="1"/>
  <c r="AN88" i="23"/>
  <c r="AP88" i="23" s="1"/>
  <c r="J88" i="23" s="1"/>
  <c r="AN8" i="23"/>
  <c r="AP8" i="23" s="1"/>
  <c r="AR8" i="23" s="1"/>
  <c r="I8" i="23" s="1"/>
  <c r="AP9" i="26"/>
  <c r="AT9" i="26" s="1"/>
  <c r="AP10" i="26"/>
  <c r="AT10" i="26" s="1"/>
  <c r="AP11" i="26"/>
  <c r="AT11" i="26" s="1"/>
  <c r="AP12" i="26"/>
  <c r="AT12" i="26" s="1"/>
  <c r="AP13" i="26"/>
  <c r="AT13" i="26" s="1"/>
  <c r="AP14" i="26"/>
  <c r="AT14" i="26" s="1"/>
  <c r="AP15" i="26"/>
  <c r="AT15" i="26" s="1"/>
  <c r="AP16" i="26"/>
  <c r="AT16" i="26" s="1"/>
  <c r="AP17" i="26"/>
  <c r="AT17" i="26" s="1"/>
  <c r="AP18" i="26"/>
  <c r="AT18" i="26" s="1"/>
  <c r="AP19" i="26"/>
  <c r="AT19" i="26" s="1"/>
  <c r="AP20" i="26"/>
  <c r="AT20" i="26" s="1"/>
  <c r="AP21" i="26"/>
  <c r="AT21" i="26" s="1"/>
  <c r="AP22" i="26"/>
  <c r="AT22" i="26" s="1"/>
  <c r="AP23" i="26"/>
  <c r="AT23" i="26" s="1"/>
  <c r="AP24" i="26"/>
  <c r="AT24" i="26" s="1"/>
  <c r="AP25" i="26"/>
  <c r="AT25" i="26" s="1"/>
  <c r="AP26" i="26"/>
  <c r="AT26" i="26" s="1"/>
  <c r="AP27" i="26"/>
  <c r="AT27" i="26" s="1"/>
  <c r="AP8" i="26"/>
  <c r="AT8" i="26" s="1"/>
  <c r="AR21" i="5"/>
  <c r="AS21" i="5"/>
  <c r="AY21" i="5" s="1"/>
  <c r="J21" i="5" s="1"/>
  <c r="AR23" i="5"/>
  <c r="AX23" i="5" s="1"/>
  <c r="AS23" i="5"/>
  <c r="AY23" i="5" s="1"/>
  <c r="AS24" i="5"/>
  <c r="AY24" i="5" s="1"/>
  <c r="AS25" i="5"/>
  <c r="AY25" i="5" s="1"/>
  <c r="AR26" i="5"/>
  <c r="AX26" i="5" s="1"/>
  <c r="AS26" i="5"/>
  <c r="AY26" i="5" s="1"/>
  <c r="AS27" i="5"/>
  <c r="AY27" i="5" s="1"/>
  <c r="BC23" i="22"/>
  <c r="BE23" i="22" s="1"/>
  <c r="BG23" i="22" s="1"/>
  <c r="J23" i="22" s="1"/>
  <c r="BC43" i="22"/>
  <c r="BC50" i="22"/>
  <c r="BE50" i="22" s="1"/>
  <c r="BG50" i="22" s="1"/>
  <c r="J50" i="22" s="1"/>
  <c r="BC51" i="22"/>
  <c r="BE51" i="22" s="1"/>
  <c r="BG51" i="22" s="1"/>
  <c r="BC52" i="22"/>
  <c r="BE52" i="22" s="1"/>
  <c r="BG52" i="22" s="1"/>
  <c r="BB23" i="22"/>
  <c r="BD23" i="22" s="1"/>
  <c r="BF23" i="22" s="1"/>
  <c r="BB50" i="22"/>
  <c r="BD50" i="22" s="1"/>
  <c r="BF50" i="22" s="1"/>
  <c r="H50" i="22" s="1"/>
  <c r="BB51" i="22"/>
  <c r="BD51" i="22" s="1"/>
  <c r="BF51" i="22" s="1"/>
  <c r="H51" i="22" s="1"/>
  <c r="BB52" i="22"/>
  <c r="BD52" i="22" s="1"/>
  <c r="BF52" i="22" s="1"/>
  <c r="H52" i="22" s="1"/>
  <c r="AM82" i="21"/>
  <c r="AN82" i="21" s="1"/>
  <c r="AQ15" i="21"/>
  <c r="AU15" i="21" s="1"/>
  <c r="AV15" i="21" s="1"/>
  <c r="AQ16" i="21"/>
  <c r="AU16" i="21" s="1"/>
  <c r="AV16" i="21" s="1"/>
  <c r="I16" i="21" s="1"/>
  <c r="AQ17" i="21"/>
  <c r="AU17" i="21" s="1"/>
  <c r="AV17" i="21" s="1"/>
  <c r="I17" i="21" s="1"/>
  <c r="AQ18" i="21"/>
  <c r="AU18" i="21" s="1"/>
  <c r="AV18" i="21" s="1"/>
  <c r="I18" i="21" s="1"/>
  <c r="AQ19" i="21"/>
  <c r="AU19" i="21" s="1"/>
  <c r="AV19" i="21" s="1"/>
  <c r="I19" i="21" s="1"/>
  <c r="AQ20" i="21"/>
  <c r="AU20" i="21" s="1"/>
  <c r="AV20" i="21" s="1"/>
  <c r="I20" i="21" s="1"/>
  <c r="AQ21" i="21"/>
  <c r="AU21" i="21" s="1"/>
  <c r="AV21" i="21" s="1"/>
  <c r="I21" i="21" s="1"/>
  <c r="AQ22" i="21"/>
  <c r="AU22" i="21" s="1"/>
  <c r="AV22" i="21" s="1"/>
  <c r="I22" i="21" s="1"/>
  <c r="AQ23" i="21"/>
  <c r="AU23" i="21" s="1"/>
  <c r="AV23" i="21" s="1"/>
  <c r="I23" i="21" s="1"/>
  <c r="AQ24" i="21"/>
  <c r="AU24" i="21" s="1"/>
  <c r="AV24" i="21" s="1"/>
  <c r="I24" i="21" s="1"/>
  <c r="AQ25" i="21"/>
  <c r="AU25" i="21" s="1"/>
  <c r="AV25" i="21" s="1"/>
  <c r="AQ26" i="21"/>
  <c r="AU26" i="21" s="1"/>
  <c r="AV26" i="21" s="1"/>
  <c r="I26" i="21" s="1"/>
  <c r="AQ27" i="21"/>
  <c r="AU27" i="21" s="1"/>
  <c r="AV27" i="21" s="1"/>
  <c r="I27" i="21" s="1"/>
  <c r="AQ28" i="21"/>
  <c r="AU28" i="21" s="1"/>
  <c r="AV28" i="21" s="1"/>
  <c r="AQ29" i="21"/>
  <c r="AU29" i="21" s="1"/>
  <c r="AV29" i="21" s="1"/>
  <c r="I29" i="21" s="1"/>
  <c r="AQ30" i="21"/>
  <c r="AU30" i="21" s="1"/>
  <c r="AV30" i="21" s="1"/>
  <c r="I30" i="21" s="1"/>
  <c r="AQ31" i="21"/>
  <c r="AU31" i="21" s="1"/>
  <c r="AV31" i="21" s="1"/>
  <c r="I31" i="21" s="1"/>
  <c r="AQ32" i="21"/>
  <c r="AU32" i="21" s="1"/>
  <c r="AV32" i="21" s="1"/>
  <c r="I32" i="21" s="1"/>
  <c r="AQ33" i="21"/>
  <c r="AU33" i="21" s="1"/>
  <c r="AV33" i="21" s="1"/>
  <c r="I33" i="21" s="1"/>
  <c r="AQ34" i="21"/>
  <c r="AU34" i="21" s="1"/>
  <c r="AV34" i="21" s="1"/>
  <c r="I34" i="21" s="1"/>
  <c r="AQ35" i="21"/>
  <c r="AU35" i="21" s="1"/>
  <c r="AV35" i="21" s="1"/>
  <c r="I35" i="21" s="1"/>
  <c r="AQ36" i="21"/>
  <c r="AU36" i="21" s="1"/>
  <c r="AV36" i="21" s="1"/>
  <c r="I36" i="21" s="1"/>
  <c r="AQ37" i="21"/>
  <c r="AU37" i="21" s="1"/>
  <c r="AV37" i="21" s="1"/>
  <c r="I37" i="21" s="1"/>
  <c r="AQ38" i="21"/>
  <c r="AU38" i="21" s="1"/>
  <c r="AV38" i="21" s="1"/>
  <c r="I38" i="21" s="1"/>
  <c r="AQ39" i="21"/>
  <c r="AU39" i="21" s="1"/>
  <c r="AV39" i="21" s="1"/>
  <c r="AQ40" i="21"/>
  <c r="AU40" i="21" s="1"/>
  <c r="AV40" i="21" s="1"/>
  <c r="I40" i="21" s="1"/>
  <c r="AQ41" i="21"/>
  <c r="AU41" i="21" s="1"/>
  <c r="AV41" i="21" s="1"/>
  <c r="I41" i="21" s="1"/>
  <c r="AQ42" i="21"/>
  <c r="AU42" i="21" s="1"/>
  <c r="AV42" i="21" s="1"/>
  <c r="I42" i="21" s="1"/>
  <c r="AQ43" i="21"/>
  <c r="AU43" i="21" s="1"/>
  <c r="AV43" i="21" s="1"/>
  <c r="I43" i="21" s="1"/>
  <c r="AQ44" i="21"/>
  <c r="AU44" i="21" s="1"/>
  <c r="AV44" i="21" s="1"/>
  <c r="I44" i="21" s="1"/>
  <c r="AQ45" i="21"/>
  <c r="AU45" i="21" s="1"/>
  <c r="AV45" i="21" s="1"/>
  <c r="I45" i="21" s="1"/>
  <c r="AQ46" i="21"/>
  <c r="AU46" i="21" s="1"/>
  <c r="AV46" i="21" s="1"/>
  <c r="I46" i="21" s="1"/>
  <c r="AQ47" i="21"/>
  <c r="AU47" i="21" s="1"/>
  <c r="AV47" i="21" s="1"/>
  <c r="I47" i="21" s="1"/>
  <c r="AQ48" i="21"/>
  <c r="AU48" i="21" s="1"/>
  <c r="AV48" i="21" s="1"/>
  <c r="I48" i="21" s="1"/>
  <c r="AQ50" i="21"/>
  <c r="AU50" i="21" s="1"/>
  <c r="AV50" i="21" s="1"/>
  <c r="I50" i="21" s="1"/>
  <c r="AQ51" i="21"/>
  <c r="AU51" i="21" s="1"/>
  <c r="AV51" i="21" s="1"/>
  <c r="I51" i="21" s="1"/>
  <c r="AQ52" i="21"/>
  <c r="AU52" i="21" s="1"/>
  <c r="AV52" i="21" s="1"/>
  <c r="I52" i="21" s="1"/>
  <c r="AQ53" i="21"/>
  <c r="AU53" i="21" s="1"/>
  <c r="AV53" i="21" s="1"/>
  <c r="I53" i="21" s="1"/>
  <c r="AQ54" i="21"/>
  <c r="AU54" i="21" s="1"/>
  <c r="AV54" i="21" s="1"/>
  <c r="I54" i="21" s="1"/>
  <c r="AQ55" i="21"/>
  <c r="AU55" i="21" s="1"/>
  <c r="AV55" i="21" s="1"/>
  <c r="I55" i="21" s="1"/>
  <c r="AQ8" i="21"/>
  <c r="AU8" i="21" s="1"/>
  <c r="AV8" i="21" s="1"/>
  <c r="I8" i="21" s="1"/>
  <c r="AQ9" i="21"/>
  <c r="AU9" i="21" s="1"/>
  <c r="AV9" i="21" s="1"/>
  <c r="I9" i="21" s="1"/>
  <c r="AQ10" i="21"/>
  <c r="AU10" i="21" s="1"/>
  <c r="AV10" i="21" s="1"/>
  <c r="I10" i="21" s="1"/>
  <c r="AQ11" i="21"/>
  <c r="AU11" i="21" s="1"/>
  <c r="AV11" i="21" s="1"/>
  <c r="I11" i="21" s="1"/>
  <c r="AQ12" i="21"/>
  <c r="AU12" i="21" s="1"/>
  <c r="AV12" i="21" s="1"/>
  <c r="I12" i="21" s="1"/>
  <c r="AQ13" i="21"/>
  <c r="AU13" i="21" s="1"/>
  <c r="AV13" i="21" s="1"/>
  <c r="I13" i="21" s="1"/>
  <c r="AQ14" i="21"/>
  <c r="AU14" i="21" s="1"/>
  <c r="AV14" i="21" s="1"/>
  <c r="I14" i="21" s="1"/>
  <c r="AQ7" i="21"/>
  <c r="AU7" i="21" s="1"/>
  <c r="AV7" i="21" s="1"/>
  <c r="I7" i="21" s="1"/>
  <c r="AL85" i="20"/>
  <c r="AM85" i="20" s="1"/>
  <c r="J85" i="20" s="1"/>
  <c r="AL86" i="20"/>
  <c r="AM86" i="20" s="1"/>
  <c r="J86" i="20" s="1"/>
  <c r="AL89" i="20"/>
  <c r="AM89" i="20" s="1"/>
  <c r="AL92" i="20"/>
  <c r="AM92" i="20" s="1"/>
  <c r="J92" i="20" s="1"/>
  <c r="AL94" i="20"/>
  <c r="AM94" i="20" s="1"/>
  <c r="J94" i="20" s="1"/>
  <c r="AL100" i="20"/>
  <c r="AM100" i="20" s="1"/>
  <c r="J100" i="20" s="1"/>
  <c r="AL101" i="20"/>
  <c r="AM101" i="20" s="1"/>
  <c r="J101" i="20" s="1"/>
  <c r="AL102" i="20"/>
  <c r="AM102" i="20" s="1"/>
  <c r="J102" i="20" s="1"/>
  <c r="AN66" i="20"/>
  <c r="AO66" i="20" s="1"/>
  <c r="J66" i="20" s="1"/>
  <c r="AN67" i="20"/>
  <c r="AO67" i="20" s="1"/>
  <c r="J67" i="20" s="1"/>
  <c r="AN68" i="20"/>
  <c r="AO68" i="20" s="1"/>
  <c r="J68" i="20" s="1"/>
  <c r="AN65" i="20"/>
  <c r="AO65" i="20" s="1"/>
  <c r="J65" i="20" s="1"/>
  <c r="AQ51" i="20"/>
  <c r="AU51" i="20" s="1"/>
  <c r="AR54" i="20"/>
  <c r="AV54" i="20" s="1"/>
  <c r="AR55" i="20"/>
  <c r="AV55" i="20" s="1"/>
  <c r="AR56" i="20"/>
  <c r="AV56" i="20" s="1"/>
  <c r="AR57" i="20"/>
  <c r="AV57" i="20" s="1"/>
  <c r="AR58" i="20"/>
  <c r="AV58" i="20" s="1"/>
  <c r="AR59" i="20"/>
  <c r="AV59" i="20" s="1"/>
  <c r="AR60" i="20"/>
  <c r="AV60" i="20" s="1"/>
  <c r="AP12" i="20"/>
  <c r="AQ12" i="20" s="1"/>
  <c r="AP13" i="20"/>
  <c r="AQ13" i="20" s="1"/>
  <c r="AP28" i="20"/>
  <c r="AQ28" i="20" s="1"/>
  <c r="AP30" i="20"/>
  <c r="AQ30" i="20" s="1"/>
  <c r="AR30" i="20" s="1"/>
  <c r="AP33" i="20"/>
  <c r="AQ33" i="20" s="1"/>
  <c r="AP35" i="20"/>
  <c r="AQ35" i="20" s="1"/>
  <c r="AR35" i="20" s="1"/>
  <c r="AP37" i="20"/>
  <c r="AQ37" i="20" s="1"/>
  <c r="AR37" i="20" s="1"/>
  <c r="AP40" i="20"/>
  <c r="AQ40" i="20" s="1"/>
  <c r="AR40" i="20" s="1"/>
  <c r="AP45" i="20"/>
  <c r="AQ45" i="20" s="1"/>
  <c r="AR45" i="20" s="1"/>
  <c r="AT88" i="18"/>
  <c r="AV88" i="18" s="1"/>
  <c r="J88" i="18" s="1"/>
  <c r="AT89" i="18"/>
  <c r="AV89" i="18" s="1"/>
  <c r="J89" i="18" s="1"/>
  <c r="AT96" i="18"/>
  <c r="AV96" i="18" s="1"/>
  <c r="J96" i="18" s="1"/>
  <c r="AT97" i="18"/>
  <c r="AV97" i="18" s="1"/>
  <c r="J97" i="18" s="1"/>
  <c r="AT99" i="18"/>
  <c r="AV99" i="18" s="1"/>
  <c r="J99" i="18" s="1"/>
  <c r="AT101" i="18"/>
  <c r="AV101" i="18" s="1"/>
  <c r="AT102" i="18"/>
  <c r="AV102" i="18" s="1"/>
  <c r="J101" i="18" s="1"/>
  <c r="AT105" i="18"/>
  <c r="AV105" i="18" s="1"/>
  <c r="J105" i="18" s="1"/>
  <c r="AT107" i="18"/>
  <c r="AV107" i="18" s="1"/>
  <c r="J107" i="18" s="1"/>
  <c r="AT108" i="18"/>
  <c r="AV108" i="18" s="1"/>
  <c r="AT109" i="18"/>
  <c r="AV109" i="18" s="1"/>
  <c r="J109" i="18" s="1"/>
  <c r="AT111" i="18"/>
  <c r="AV111" i="18" s="1"/>
  <c r="J111" i="18" s="1"/>
  <c r="AT113" i="18"/>
  <c r="AV113" i="18" s="1"/>
  <c r="J113" i="18" s="1"/>
  <c r="AT117" i="18"/>
  <c r="AV117" i="18" s="1"/>
  <c r="J117" i="18" s="1"/>
  <c r="AT118" i="18"/>
  <c r="AV118" i="18" s="1"/>
  <c r="J118" i="18" s="1"/>
  <c r="AT119" i="18"/>
  <c r="AV119" i="18" s="1"/>
  <c r="J119" i="18" s="1"/>
  <c r="AT120" i="18"/>
  <c r="AV120" i="18" s="1"/>
  <c r="J120" i="18" s="1"/>
  <c r="AT121" i="18"/>
  <c r="AV121" i="18" s="1"/>
  <c r="J121" i="18" s="1"/>
  <c r="AT122" i="18"/>
  <c r="AV122" i="18" s="1"/>
  <c r="AT123" i="18"/>
  <c r="AV123" i="18" s="1"/>
  <c r="J123" i="18" s="1"/>
  <c r="AT124" i="18"/>
  <c r="AV124" i="18" s="1"/>
  <c r="J124" i="18" s="1"/>
  <c r="AT125" i="18"/>
  <c r="AV125" i="18" s="1"/>
  <c r="J125" i="18" s="1"/>
  <c r="AT126" i="18"/>
  <c r="AV126" i="18" s="1"/>
  <c r="J126" i="18" s="1"/>
  <c r="AT127" i="18"/>
  <c r="AV127" i="18" s="1"/>
  <c r="J127" i="18" s="1"/>
  <c r="AT130" i="18"/>
  <c r="AV130" i="18" s="1"/>
  <c r="J130" i="18" s="1"/>
  <c r="AT81" i="18"/>
  <c r="AV81" i="18" s="1"/>
  <c r="J81" i="18" s="1"/>
  <c r="AV8" i="18"/>
  <c r="BI8" i="18" s="1"/>
  <c r="AV13" i="18"/>
  <c r="BI13" i="18" s="1"/>
  <c r="AV15" i="18"/>
  <c r="BI15" i="18" s="1"/>
  <c r="AV30" i="18"/>
  <c r="BI30" i="18" s="1"/>
  <c r="AV32" i="18"/>
  <c r="BI32" i="18" s="1"/>
  <c r="AV36" i="18"/>
  <c r="BI36" i="18" s="1"/>
  <c r="AV38" i="18"/>
  <c r="BI38" i="18" s="1"/>
  <c r="AT80" i="18"/>
  <c r="AV80" i="18" s="1"/>
  <c r="BI105" i="12" l="1"/>
  <c r="BJ105" i="12" s="1"/>
  <c r="L105" i="12" s="1"/>
  <c r="BD105" i="12"/>
  <c r="BI97" i="12"/>
  <c r="BJ97" i="12" s="1"/>
  <c r="BD97" i="12"/>
  <c r="BI89" i="12"/>
  <c r="BJ89" i="12" s="1"/>
  <c r="L89" i="12" s="1"/>
  <c r="BD89" i="12"/>
  <c r="BI87" i="12"/>
  <c r="BJ87" i="12" s="1"/>
  <c r="L87" i="12" s="1"/>
  <c r="BD87" i="12"/>
  <c r="BI104" i="12"/>
  <c r="BJ104" i="12" s="1"/>
  <c r="BD104" i="12"/>
  <c r="BI96" i="12"/>
  <c r="BJ96" i="12" s="1"/>
  <c r="BD96" i="12"/>
  <c r="BI88" i="12"/>
  <c r="BJ88" i="12" s="1"/>
  <c r="L88" i="12" s="1"/>
  <c r="BD88" i="12"/>
  <c r="BI102" i="12"/>
  <c r="BJ102" i="12" s="1"/>
  <c r="BD102" i="12"/>
  <c r="BI94" i="12"/>
  <c r="BJ94" i="12" s="1"/>
  <c r="L94" i="12" s="1"/>
  <c r="BD94" i="12"/>
  <c r="BI86" i="12"/>
  <c r="BJ86" i="12" s="1"/>
  <c r="BD86" i="12"/>
  <c r="BI95" i="12"/>
  <c r="BJ95" i="12" s="1"/>
  <c r="L95" i="12" s="1"/>
  <c r="BD95" i="12"/>
  <c r="BI109" i="12"/>
  <c r="BJ109" i="12" s="1"/>
  <c r="L109" i="12" s="1"/>
  <c r="BD109" i="12"/>
  <c r="BI101" i="12"/>
  <c r="BJ101" i="12" s="1"/>
  <c r="BD101" i="12"/>
  <c r="BI93" i="12"/>
  <c r="BJ93" i="12" s="1"/>
  <c r="L93" i="12" s="1"/>
  <c r="BD93" i="12"/>
  <c r="BI108" i="12"/>
  <c r="BJ108" i="12" s="1"/>
  <c r="L108" i="12" s="1"/>
  <c r="BD108" i="12"/>
  <c r="BI100" i="12"/>
  <c r="BJ100" i="12" s="1"/>
  <c r="BD100" i="12"/>
  <c r="BI92" i="12"/>
  <c r="BJ92" i="12" s="1"/>
  <c r="L92" i="12" s="1"/>
  <c r="BD92" i="12"/>
  <c r="BI107" i="12"/>
  <c r="BJ107" i="12" s="1"/>
  <c r="L107" i="12" s="1"/>
  <c r="BD107" i="12"/>
  <c r="BI99" i="12"/>
  <c r="BJ99" i="12" s="1"/>
  <c r="BD99" i="12"/>
  <c r="BI91" i="12"/>
  <c r="BJ91" i="12" s="1"/>
  <c r="L91" i="12" s="1"/>
  <c r="BD91" i="12"/>
  <c r="BI103" i="12"/>
  <c r="BJ103" i="12" s="1"/>
  <c r="BD103" i="12"/>
  <c r="BI106" i="12"/>
  <c r="BJ106" i="12" s="1"/>
  <c r="L106" i="12" s="1"/>
  <c r="BD106" i="12"/>
  <c r="BI98" i="12"/>
  <c r="BJ98" i="12" s="1"/>
  <c r="BD98" i="12"/>
  <c r="BI90" i="12"/>
  <c r="BJ90" i="12" s="1"/>
  <c r="L90" i="12" s="1"/>
  <c r="BD90" i="12"/>
  <c r="BI81" i="12"/>
  <c r="BJ81" i="12" s="1"/>
  <c r="L81" i="12" s="1"/>
  <c r="BD81" i="12"/>
  <c r="BI73" i="12"/>
  <c r="BJ73" i="12" s="1"/>
  <c r="L73" i="12" s="1"/>
  <c r="BD73" i="12"/>
  <c r="BI65" i="12"/>
  <c r="BJ65" i="12"/>
  <c r="BD65" i="12"/>
  <c r="BI80" i="12"/>
  <c r="BJ80" i="12" s="1"/>
  <c r="L80" i="12" s="1"/>
  <c r="BD80" i="12"/>
  <c r="BI72" i="12"/>
  <c r="BJ72" i="12" s="1"/>
  <c r="L72" i="12" s="1"/>
  <c r="BD72" i="12"/>
  <c r="BI64" i="12"/>
  <c r="BJ64" i="12"/>
  <c r="BD64" i="12"/>
  <c r="BI79" i="12"/>
  <c r="BJ79" i="12" s="1"/>
  <c r="L79" i="12" s="1"/>
  <c r="BD79" i="12"/>
  <c r="BI71" i="12"/>
  <c r="BJ71" i="12" s="1"/>
  <c r="L71" i="12" s="1"/>
  <c r="BD71" i="12"/>
  <c r="BI63" i="12"/>
  <c r="BJ63" i="12" s="1"/>
  <c r="L63" i="12" s="1"/>
  <c r="BD63" i="12"/>
  <c r="BI78" i="12"/>
  <c r="BJ78" i="12" s="1"/>
  <c r="L78" i="12" s="1"/>
  <c r="BD78" i="12"/>
  <c r="BI70" i="12"/>
  <c r="BJ70" i="12" s="1"/>
  <c r="L70" i="12" s="1"/>
  <c r="BD70" i="12"/>
  <c r="BI62" i="12"/>
  <c r="BJ62" i="12" s="1"/>
  <c r="L62" i="12" s="1"/>
  <c r="BD62" i="12"/>
  <c r="BI85" i="12"/>
  <c r="BJ85" i="12" s="1"/>
  <c r="BD85" i="12"/>
  <c r="BI77" i="12"/>
  <c r="BJ77" i="12" s="1"/>
  <c r="L77" i="12" s="1"/>
  <c r="BD77" i="12"/>
  <c r="BI69" i="12"/>
  <c r="BJ69" i="12" s="1"/>
  <c r="L69" i="12" s="1"/>
  <c r="BD69" i="12"/>
  <c r="BI61" i="12"/>
  <c r="BJ61" i="12" s="1"/>
  <c r="L61" i="12" s="1"/>
  <c r="BD61" i="12"/>
  <c r="BI84" i="12"/>
  <c r="BJ84" i="12" s="1"/>
  <c r="BD84" i="12"/>
  <c r="BI76" i="12"/>
  <c r="BJ76" i="12" s="1"/>
  <c r="L76" i="12" s="1"/>
  <c r="BD76" i="12"/>
  <c r="BI68" i="12"/>
  <c r="BJ68" i="12" s="1"/>
  <c r="L68" i="12" s="1"/>
  <c r="BD68" i="12"/>
  <c r="BI60" i="12"/>
  <c r="BJ60" i="12" s="1"/>
  <c r="L60" i="12" s="1"/>
  <c r="BD60" i="12"/>
  <c r="BI83" i="12"/>
  <c r="BJ83" i="12" s="1"/>
  <c r="BD83" i="12"/>
  <c r="BI75" i="12"/>
  <c r="BJ75" i="12" s="1"/>
  <c r="L75" i="12" s="1"/>
  <c r="BD75" i="12"/>
  <c r="BI67" i="12"/>
  <c r="BJ67" i="12" s="1"/>
  <c r="L67" i="12" s="1"/>
  <c r="BD67" i="12"/>
  <c r="BI59" i="12"/>
  <c r="BJ59" i="12" s="1"/>
  <c r="L59" i="12" s="1"/>
  <c r="BD59" i="12"/>
  <c r="BI82" i="12"/>
  <c r="BJ82" i="12" s="1"/>
  <c r="L82" i="12" s="1"/>
  <c r="BD82" i="12"/>
  <c r="BI74" i="12"/>
  <c r="BJ74" i="12" s="1"/>
  <c r="L74" i="12" s="1"/>
  <c r="BD74" i="12"/>
  <c r="BI66" i="12"/>
  <c r="BJ66" i="12"/>
  <c r="BD66" i="12"/>
  <c r="BI58" i="12"/>
  <c r="BJ58" i="12" s="1"/>
  <c r="L58" i="12" s="1"/>
  <c r="BD58" i="12"/>
  <c r="AR33" i="20"/>
  <c r="AR28" i="20"/>
  <c r="L65" i="32"/>
  <c r="L2" i="32"/>
  <c r="AP120" i="18" l="1"/>
  <c r="AT56" i="18"/>
  <c r="AV56" i="18" s="1"/>
  <c r="BI56" i="18" s="1"/>
  <c r="AT55" i="18"/>
  <c r="AV55" i="18" s="1"/>
  <c r="BI55" i="18" s="1"/>
  <c r="AT57" i="18"/>
  <c r="AV57" i="18" s="1"/>
  <c r="BI57" i="18" s="1"/>
  <c r="AT54" i="18"/>
  <c r="AV54" i="18" s="1"/>
  <c r="BI54" i="18" s="1"/>
  <c r="AT41" i="18"/>
  <c r="AV41" i="18" s="1"/>
  <c r="BI41" i="18" s="1"/>
  <c r="AT37" i="18"/>
  <c r="AV37" i="18" s="1"/>
  <c r="BI37" i="18" s="1"/>
  <c r="AT35" i="18"/>
  <c r="AV35" i="18" s="1"/>
  <c r="BI35" i="18" s="1"/>
  <c r="AT31" i="18"/>
  <c r="AV31" i="18" s="1"/>
  <c r="BI31" i="18" s="1"/>
  <c r="AT23" i="18"/>
  <c r="AV23" i="18" s="1"/>
  <c r="BI23" i="18" s="1"/>
  <c r="AT22" i="18"/>
  <c r="AV22" i="18" s="1"/>
  <c r="BI22" i="18" s="1"/>
  <c r="AT42" i="18" l="1"/>
  <c r="AV42" i="18" s="1"/>
  <c r="BI42" i="18" s="1"/>
  <c r="AT27" i="18"/>
  <c r="AV27" i="18" s="1"/>
  <c r="BI27" i="18" s="1"/>
  <c r="AT26" i="18" l="1"/>
  <c r="AV26" i="18" s="1"/>
  <c r="BI26" i="18" s="1"/>
  <c r="AT24" i="18"/>
  <c r="AV24" i="18" s="1"/>
  <c r="BI24" i="18" s="1"/>
  <c r="AT14" i="18"/>
  <c r="AV14" i="18" s="1"/>
  <c r="BI14" i="18" s="1"/>
  <c r="AT9" i="18"/>
  <c r="AV9" i="18" s="1"/>
  <c r="BI9" i="18" s="1"/>
  <c r="AT33" i="18"/>
  <c r="AV33" i="18" s="1"/>
  <c r="BI33" i="18" s="1"/>
  <c r="AT40" i="18"/>
  <c r="AV40" i="18" s="1"/>
  <c r="BI40" i="18" s="1"/>
  <c r="AT45" i="18"/>
  <c r="AV45" i="18" s="1"/>
  <c r="BI45" i="18" s="1"/>
  <c r="AT46" i="18"/>
  <c r="AV46" i="18" s="1"/>
  <c r="BI46" i="18" s="1"/>
  <c r="AT47" i="18"/>
  <c r="AV47" i="18" s="1"/>
  <c r="BI47" i="18" s="1"/>
  <c r="AT48" i="18"/>
  <c r="AV48" i="18" s="1"/>
  <c r="BI48" i="18" s="1"/>
  <c r="AT50" i="18"/>
  <c r="AV50" i="18" s="1"/>
  <c r="BI50" i="18" s="1"/>
  <c r="AT51" i="18"/>
  <c r="AV51" i="18" s="1"/>
  <c r="BI51" i="18" s="1"/>
  <c r="AT7" i="18"/>
  <c r="AV7" i="18" s="1"/>
  <c r="BI7" i="18" s="1"/>
  <c r="AK141" i="12" l="1"/>
  <c r="AH141" i="12"/>
  <c r="AI141" i="12" s="1"/>
  <c r="AD141" i="12"/>
  <c r="AE141" i="12" s="1"/>
  <c r="AK122" i="12"/>
  <c r="AH122" i="12"/>
  <c r="AI122" i="12" s="1"/>
  <c r="AD122" i="12"/>
  <c r="AE122" i="12" s="1"/>
  <c r="AM95" i="12" l="1"/>
  <c r="AH95" i="12"/>
  <c r="AI95" i="12" s="1"/>
  <c r="AD95" i="12"/>
  <c r="AE95" i="12" s="1"/>
  <c r="AM94" i="12"/>
  <c r="AH94" i="12"/>
  <c r="AI94" i="12" s="1"/>
  <c r="AD94" i="12"/>
  <c r="AE94" i="12" s="1"/>
  <c r="AM93" i="12"/>
  <c r="AH93" i="12"/>
  <c r="AI93" i="12" s="1"/>
  <c r="AD93" i="12"/>
  <c r="AE93" i="12" s="1"/>
  <c r="L2" i="23" l="1"/>
  <c r="L2" i="31" l="1"/>
  <c r="AD12" i="31" l="1"/>
  <c r="AF12" i="31" s="1"/>
  <c r="AK12" i="31" s="1"/>
  <c r="K12" i="31" s="1"/>
  <c r="AD10" i="31"/>
  <c r="AF10" i="31" s="1"/>
  <c r="AK10" i="31" s="1"/>
  <c r="K10" i="31" s="1"/>
  <c r="AD9" i="31"/>
  <c r="AF9" i="31" s="1"/>
  <c r="AK9" i="31" s="1"/>
  <c r="K9" i="31" s="1"/>
  <c r="AD8" i="31"/>
  <c r="AF8" i="31" s="1"/>
  <c r="AK8" i="31" s="1"/>
  <c r="K8" i="31" s="1"/>
  <c r="M244" i="12"/>
  <c r="AK253" i="12"/>
  <c r="AK252" i="12"/>
  <c r="AK251" i="12"/>
  <c r="AK250" i="12"/>
  <c r="AK249" i="12"/>
  <c r="AK248" i="12"/>
  <c r="AK243" i="12"/>
  <c r="AK242" i="12"/>
  <c r="AD242" i="12"/>
  <c r="AE242" i="12" s="1"/>
  <c r="AK241" i="12"/>
  <c r="AD241" i="12"/>
  <c r="AE241" i="12" s="1"/>
  <c r="AK240" i="12"/>
  <c r="AE240" i="12"/>
  <c r="AK239" i="12"/>
  <c r="AK238" i="12"/>
  <c r="AK235" i="12"/>
  <c r="AD235" i="12"/>
  <c r="AE235" i="12" s="1"/>
  <c r="AK234" i="12"/>
  <c r="AK232" i="12"/>
  <c r="AK231" i="12"/>
  <c r="AK230" i="12"/>
  <c r="AE230" i="12"/>
  <c r="AK229" i="12"/>
  <c r="AK228" i="12"/>
  <c r="AK227" i="12"/>
  <c r="AK226" i="12"/>
  <c r="AD226" i="12"/>
  <c r="AE226" i="12" s="1"/>
  <c r="AK225" i="12"/>
  <c r="AK223" i="12"/>
  <c r="AJ210" i="12"/>
  <c r="AJ209" i="12"/>
  <c r="AJ208" i="12"/>
  <c r="AJ206" i="12"/>
  <c r="AJ204" i="12"/>
  <c r="AJ202" i="12"/>
  <c r="AJ189" i="12"/>
  <c r="AJ188" i="12"/>
  <c r="AJ186" i="12"/>
  <c r="AJ185" i="12"/>
  <c r="AJ180" i="12"/>
  <c r="AJ179" i="12"/>
  <c r="M163" i="12"/>
  <c r="AJ178" i="12"/>
  <c r="AJ177" i="12"/>
  <c r="AJ172" i="12"/>
  <c r="AJ171" i="12"/>
  <c r="AJ170" i="12"/>
  <c r="AJ169" i="12"/>
  <c r="AJ168" i="12"/>
  <c r="AD149" i="12"/>
  <c r="AE149" i="12" s="1"/>
  <c r="AG149" i="12" s="1"/>
  <c r="AH149" i="12" s="1"/>
  <c r="AK146" i="12"/>
  <c r="AD146" i="12"/>
  <c r="AE146" i="12" s="1"/>
  <c r="AG146" i="12" s="1"/>
  <c r="AK138" i="12"/>
  <c r="AH138" i="12"/>
  <c r="AI138" i="12" s="1"/>
  <c r="AD138" i="12"/>
  <c r="AE138" i="12" s="1"/>
  <c r="AK137" i="12"/>
  <c r="AH137" i="12"/>
  <c r="AK136" i="12"/>
  <c r="AH136" i="12"/>
  <c r="AI136" i="12" s="1"/>
  <c r="AK135" i="12"/>
  <c r="AK134" i="12"/>
  <c r="AH134" i="12"/>
  <c r="AK133" i="12"/>
  <c r="AH133" i="12"/>
  <c r="AD133" i="12"/>
  <c r="AE133" i="12" s="1"/>
  <c r="AK132" i="12"/>
  <c r="AH132" i="12"/>
  <c r="AI132" i="12" s="1"/>
  <c r="AD132" i="12"/>
  <c r="AE132" i="12" s="1"/>
  <c r="AK128" i="12"/>
  <c r="AK127" i="12"/>
  <c r="AH127" i="12"/>
  <c r="AD127" i="12"/>
  <c r="AE127" i="12" s="1"/>
  <c r="AK126" i="12"/>
  <c r="AH126" i="12"/>
  <c r="AI126" i="12" s="1"/>
  <c r="AD126" i="12"/>
  <c r="AE126" i="12" s="1"/>
  <c r="AK119" i="12"/>
  <c r="AH119" i="12"/>
  <c r="AI119" i="12" s="1"/>
  <c r="AD119" i="12"/>
  <c r="AE119" i="12" s="1"/>
  <c r="AK118" i="12"/>
  <c r="AH118" i="12"/>
  <c r="AI118" i="12" s="1"/>
  <c r="AK117" i="12"/>
  <c r="AH117" i="12"/>
  <c r="AI117" i="12" s="1"/>
  <c r="AK116" i="12"/>
  <c r="AK115" i="12"/>
  <c r="AH115" i="12"/>
  <c r="AK114" i="12"/>
  <c r="AH114" i="12"/>
  <c r="AI114" i="12" s="1"/>
  <c r="AD114" i="12"/>
  <c r="AE114" i="12" s="1"/>
  <c r="AM90" i="12"/>
  <c r="AH90" i="12"/>
  <c r="AI90" i="12" s="1"/>
  <c r="AD90" i="12"/>
  <c r="AE90" i="12" s="1"/>
  <c r="AM89" i="12"/>
  <c r="AH89" i="12"/>
  <c r="AI89" i="12" s="1"/>
  <c r="AD89" i="12"/>
  <c r="AE89" i="12" s="1"/>
  <c r="AM88" i="12"/>
  <c r="AH88" i="12"/>
  <c r="AI88" i="12" s="1"/>
  <c r="AD88" i="12"/>
  <c r="AE88" i="12" s="1"/>
  <c r="AM87" i="12"/>
  <c r="AH87" i="12"/>
  <c r="AI87" i="12" s="1"/>
  <c r="AD87" i="12"/>
  <c r="AE87" i="12" s="1"/>
  <c r="M83" i="12"/>
  <c r="AM82" i="12"/>
  <c r="AH82" i="12"/>
  <c r="AI82" i="12" s="1"/>
  <c r="AM81" i="12"/>
  <c r="AH81" i="12"/>
  <c r="AI81" i="12" s="1"/>
  <c r="AM80" i="12"/>
  <c r="AH80" i="12"/>
  <c r="AI80" i="12" s="1"/>
  <c r="AM79" i="12"/>
  <c r="AH79" i="12"/>
  <c r="AI79" i="12" s="1"/>
  <c r="AM78" i="12"/>
  <c r="AH78" i="12"/>
  <c r="AI78" i="12" s="1"/>
  <c r="AM77" i="12"/>
  <c r="AH77" i="12"/>
  <c r="AI77" i="12" s="1"/>
  <c r="AM76" i="12"/>
  <c r="AH76" i="12"/>
  <c r="AI76" i="12" s="1"/>
  <c r="AM71" i="12"/>
  <c r="AH71" i="12"/>
  <c r="AI71" i="12" s="1"/>
  <c r="AD71" i="12"/>
  <c r="AE71" i="12" s="1"/>
  <c r="AM70" i="12"/>
  <c r="AH70" i="12"/>
  <c r="AI70" i="12" s="1"/>
  <c r="AD70" i="12"/>
  <c r="AE70" i="12" s="1"/>
  <c r="AM69" i="12"/>
  <c r="AH69" i="12"/>
  <c r="AI69" i="12" s="1"/>
  <c r="AD69" i="12"/>
  <c r="AE69" i="12" s="1"/>
  <c r="AM68" i="12"/>
  <c r="AH68" i="12"/>
  <c r="AI68" i="12" s="1"/>
  <c r="AD68" i="12"/>
  <c r="AE68" i="12" s="1"/>
  <c r="AM67" i="12"/>
  <c r="AH67" i="12"/>
  <c r="AI67" i="12" s="1"/>
  <c r="AD67" i="12"/>
  <c r="AE67" i="12" s="1"/>
  <c r="AI65" i="12"/>
  <c r="AM63" i="12"/>
  <c r="AM62" i="12"/>
  <c r="AM61" i="12"/>
  <c r="AM60" i="12"/>
  <c r="AM59" i="12"/>
  <c r="AM58" i="12"/>
  <c r="AI58" i="12"/>
  <c r="AM57" i="12"/>
  <c r="AH57" i="12"/>
  <c r="AI57" i="12" s="1"/>
  <c r="AD57" i="12"/>
  <c r="AE57" i="12" s="1"/>
  <c r="AM53" i="12"/>
  <c r="AI53" i="12"/>
  <c r="AM52" i="12"/>
  <c r="AI52" i="12"/>
  <c r="AM51" i="12"/>
  <c r="AI51" i="12"/>
  <c r="AM50" i="12"/>
  <c r="AI50" i="12"/>
  <c r="AM49" i="12"/>
  <c r="AI49" i="12"/>
  <c r="AM48" i="12"/>
  <c r="AI48" i="12"/>
  <c r="AM47" i="12"/>
  <c r="AI47" i="12"/>
  <c r="AM46" i="12"/>
  <c r="AI46" i="12"/>
  <c r="AM45" i="12"/>
  <c r="AI45" i="12"/>
  <c r="AM44" i="12"/>
  <c r="AI44" i="12"/>
  <c r="AM43" i="12"/>
  <c r="AI43" i="12"/>
  <c r="AM25" i="12"/>
  <c r="AM22" i="12"/>
  <c r="AM20" i="12"/>
  <c r="AM19" i="12"/>
  <c r="AH19" i="12"/>
  <c r="AJ19" i="12" s="1"/>
  <c r="AD19" i="12"/>
  <c r="AE19" i="12" s="1"/>
  <c r="AG19" i="12" s="1"/>
  <c r="AI19" i="12" s="1"/>
  <c r="AK19" i="12" s="1"/>
  <c r="AM18" i="12"/>
  <c r="AM26" i="12" s="1"/>
  <c r="AH18" i="12"/>
  <c r="AD18" i="12"/>
  <c r="AM17" i="12"/>
  <c r="AH17" i="12"/>
  <c r="AJ17" i="12" s="1"/>
  <c r="AD17" i="12"/>
  <c r="AE17" i="12" s="1"/>
  <c r="AG17" i="12" s="1"/>
  <c r="AI17" i="12" s="1"/>
  <c r="AK17" i="12" s="1"/>
  <c r="AM16" i="12"/>
  <c r="AH16" i="12"/>
  <c r="AJ16" i="12" s="1"/>
  <c r="AD16" i="12"/>
  <c r="AE16" i="12" s="1"/>
  <c r="AG16" i="12" s="1"/>
  <c r="AI16" i="12" s="1"/>
  <c r="AK16" i="12" s="1"/>
  <c r="AM15" i="12"/>
  <c r="AH15" i="12"/>
  <c r="AJ15" i="12" s="1"/>
  <c r="AD15" i="12"/>
  <c r="AE15" i="12" s="1"/>
  <c r="AG15" i="12" s="1"/>
  <c r="AI15" i="12" s="1"/>
  <c r="AK15" i="12" s="1"/>
  <c r="AM14" i="12"/>
  <c r="AH14" i="12"/>
  <c r="AJ14" i="12" s="1"/>
  <c r="AD14" i="12"/>
  <c r="AE14" i="12" s="1"/>
  <c r="AG14" i="12" s="1"/>
  <c r="AI14" i="12" s="1"/>
  <c r="AK14" i="12" s="1"/>
  <c r="AM13" i="12"/>
  <c r="AH13" i="12"/>
  <c r="AJ13" i="12" s="1"/>
  <c r="AD13" i="12"/>
  <c r="AE13" i="12" s="1"/>
  <c r="AG13" i="12" s="1"/>
  <c r="AI13" i="12" s="1"/>
  <c r="AK13" i="12" s="1"/>
  <c r="AM12" i="12"/>
  <c r="AH12" i="12"/>
  <c r="AJ12" i="12" s="1"/>
  <c r="AD12" i="12"/>
  <c r="AE12" i="12" s="1"/>
  <c r="AG12" i="12" s="1"/>
  <c r="AI12" i="12" s="1"/>
  <c r="AK12" i="12" s="1"/>
  <c r="AM11" i="12"/>
  <c r="AH11" i="12"/>
  <c r="AJ11" i="12" s="1"/>
  <c r="AD11" i="12"/>
  <c r="AE11" i="12" s="1"/>
  <c r="AG11" i="12" s="1"/>
  <c r="AI11" i="12" s="1"/>
  <c r="AK11" i="12" s="1"/>
  <c r="AM10" i="12"/>
  <c r="AH10" i="12"/>
  <c r="AJ10" i="12" s="1"/>
  <c r="AD10" i="12"/>
  <c r="AE10" i="12" s="1"/>
  <c r="AG10" i="12" s="1"/>
  <c r="AI10" i="12" s="1"/>
  <c r="AK10" i="12" s="1"/>
  <c r="AM9" i="12"/>
  <c r="AH9" i="12"/>
  <c r="AJ9" i="12" s="1"/>
  <c r="AD9" i="12"/>
  <c r="AE9" i="12" s="1"/>
  <c r="AG9" i="12" s="1"/>
  <c r="AI9" i="12" s="1"/>
  <c r="AK9" i="12" s="1"/>
  <c r="AM8" i="12"/>
  <c r="AN8" i="12" s="1"/>
  <c r="AH8" i="12"/>
  <c r="AJ8" i="12" s="1"/>
  <c r="AD8" i="12"/>
  <c r="AE8" i="12" s="1"/>
  <c r="AG8" i="12" s="1"/>
  <c r="AI8" i="12" s="1"/>
  <c r="AK8" i="12" s="1"/>
  <c r="AF6" i="12"/>
  <c r="AM4" i="12"/>
  <c r="AM6" i="12" s="1"/>
  <c r="AL4" i="12"/>
  <c r="AL6" i="12" s="1"/>
  <c r="AK4" i="12"/>
  <c r="AK6" i="12" s="1"/>
  <c r="AJ4" i="12"/>
  <c r="AJ6" i="12" s="1"/>
  <c r="AI4" i="12"/>
  <c r="AI6" i="12" s="1"/>
  <c r="AH4" i="12"/>
  <c r="AH6" i="12" s="1"/>
  <c r="AG4" i="12"/>
  <c r="AG6" i="12" s="1"/>
  <c r="AE4" i="12"/>
  <c r="AE6" i="12" s="1"/>
  <c r="AD4" i="12"/>
  <c r="AD6" i="12" s="1"/>
  <c r="AC4" i="12"/>
  <c r="AC6" i="12" s="1"/>
  <c r="AB4" i="12"/>
  <c r="AB6" i="12" s="1"/>
  <c r="M2" i="12"/>
  <c r="AD24" i="11"/>
  <c r="AE24" i="11" s="1"/>
  <c r="AC24" i="11"/>
  <c r="AC23" i="11"/>
  <c r="AD23" i="11" s="1"/>
  <c r="AE23" i="11" s="1"/>
  <c r="AD22" i="11"/>
  <c r="AE22" i="11" s="1"/>
  <c r="AC22" i="11"/>
  <c r="AC21" i="11"/>
  <c r="AD21" i="11" s="1"/>
  <c r="AE21" i="11" s="1"/>
  <c r="AC20" i="11"/>
  <c r="AD20" i="11" s="1"/>
  <c r="AE20" i="11" s="1"/>
  <c r="AC19" i="11"/>
  <c r="AD19" i="11" s="1"/>
  <c r="AE19" i="11" s="1"/>
  <c r="AC18" i="11"/>
  <c r="AD18" i="11" s="1"/>
  <c r="AE18" i="11" s="1"/>
  <c r="AC17" i="11"/>
  <c r="AD17" i="11" s="1"/>
  <c r="AE17" i="11" s="1"/>
  <c r="AI16" i="11"/>
  <c r="AK16" i="11" s="1"/>
  <c r="J16" i="11" s="1"/>
  <c r="AF16" i="11"/>
  <c r="AI15" i="11"/>
  <c r="AK15" i="11" s="1"/>
  <c r="J15" i="11" s="1"/>
  <c r="AF15" i="11"/>
  <c r="AI14" i="11"/>
  <c r="AK14" i="11" s="1"/>
  <c r="J14" i="11" s="1"/>
  <c r="AF14" i="11"/>
  <c r="AI13" i="11"/>
  <c r="AK13" i="11" s="1"/>
  <c r="J13" i="11" s="1"/>
  <c r="AF13" i="11"/>
  <c r="AI12" i="11"/>
  <c r="AK12" i="11" s="1"/>
  <c r="J12" i="11" s="1"/>
  <c r="AF12" i="11"/>
  <c r="AI11" i="11"/>
  <c r="AK11" i="11" s="1"/>
  <c r="J11" i="11" s="1"/>
  <c r="AF11" i="11"/>
  <c r="AI10" i="11"/>
  <c r="AK10" i="11" s="1"/>
  <c r="J10" i="11" s="1"/>
  <c r="AF10" i="11"/>
  <c r="AI9" i="11"/>
  <c r="AK9" i="11" s="1"/>
  <c r="J9" i="11" s="1"/>
  <c r="AI8" i="11"/>
  <c r="AK8" i="11" s="1"/>
  <c r="J8" i="11" s="1"/>
  <c r="AF8" i="11"/>
  <c r="L2" i="11"/>
  <c r="L66" i="10"/>
  <c r="AJ27" i="10"/>
  <c r="AC27" i="10"/>
  <c r="AD27" i="10" s="1"/>
  <c r="AE27" i="10" s="1"/>
  <c r="AF27" i="10" s="1"/>
  <c r="AG27" i="10" s="1"/>
  <c r="AH27" i="10" s="1"/>
  <c r="AC26" i="10"/>
  <c r="AD26" i="10" s="1"/>
  <c r="AE26" i="10" s="1"/>
  <c r="AF26" i="10" s="1"/>
  <c r="AG26" i="10" s="1"/>
  <c r="AH26" i="10" s="1"/>
  <c r="AC25" i="10"/>
  <c r="AD25" i="10" s="1"/>
  <c r="AE25" i="10" s="1"/>
  <c r="AF25" i="10" s="1"/>
  <c r="AG25" i="10" s="1"/>
  <c r="AH25" i="10" s="1"/>
  <c r="AC23" i="10"/>
  <c r="AD23" i="10" s="1"/>
  <c r="AE23" i="10" s="1"/>
  <c r="AF23" i="10" s="1"/>
  <c r="AG23" i="10" s="1"/>
  <c r="AH23" i="10" s="1"/>
  <c r="AJ13" i="10"/>
  <c r="AO13" i="10" s="1"/>
  <c r="AR13" i="10" s="1"/>
  <c r="J13" i="10" s="1"/>
  <c r="AC13" i="10"/>
  <c r="AD13" i="10" s="1"/>
  <c r="AE13" i="10" s="1"/>
  <c r="AF13" i="10" s="1"/>
  <c r="AG13" i="10" s="1"/>
  <c r="AH13" i="10" s="1"/>
  <c r="AJ12" i="10"/>
  <c r="AO12" i="10" s="1"/>
  <c r="AR12" i="10" s="1"/>
  <c r="J12" i="10" s="1"/>
  <c r="AC12" i="10"/>
  <c r="AD12" i="10" s="1"/>
  <c r="AE12" i="10" s="1"/>
  <c r="AF12" i="10" s="1"/>
  <c r="AG12" i="10" s="1"/>
  <c r="AH12" i="10" s="1"/>
  <c r="AJ11" i="10"/>
  <c r="AO11" i="10" s="1"/>
  <c r="AR11" i="10" s="1"/>
  <c r="J11" i="10" s="1"/>
  <c r="AC11" i="10"/>
  <c r="AD11" i="10" s="1"/>
  <c r="AE11" i="10" s="1"/>
  <c r="AF11" i="10" s="1"/>
  <c r="AG11" i="10" s="1"/>
  <c r="AH11" i="10" s="1"/>
  <c r="AJ10" i="10"/>
  <c r="AO10" i="10" s="1"/>
  <c r="AR10" i="10" s="1"/>
  <c r="J10" i="10" s="1"/>
  <c r="AC10" i="10"/>
  <c r="AD10" i="10" s="1"/>
  <c r="AE10" i="10" s="1"/>
  <c r="AF10" i="10" s="1"/>
  <c r="AG10" i="10" s="1"/>
  <c r="AH10" i="10" s="1"/>
  <c r="AJ9" i="10"/>
  <c r="AO9" i="10" s="1"/>
  <c r="AR9" i="10" s="1"/>
  <c r="J9" i="10" s="1"/>
  <c r="AC9" i="10"/>
  <c r="AD9" i="10" s="1"/>
  <c r="AE9" i="10" s="1"/>
  <c r="AF9" i="10" s="1"/>
  <c r="AG9" i="10" s="1"/>
  <c r="AH9" i="10" s="1"/>
  <c r="AJ8" i="10"/>
  <c r="AO8" i="10" s="1"/>
  <c r="AR8" i="10" s="1"/>
  <c r="J8" i="10" s="1"/>
  <c r="AC8" i="10"/>
  <c r="AD8" i="10" s="1"/>
  <c r="AE8" i="10" s="1"/>
  <c r="AF8" i="10" s="1"/>
  <c r="AG8" i="10" s="1"/>
  <c r="AH8" i="10" s="1"/>
  <c r="L2" i="10"/>
  <c r="L69" i="9"/>
  <c r="AJ29" i="9"/>
  <c r="AC29" i="9"/>
  <c r="AD29" i="9" s="1"/>
  <c r="AE29" i="9" s="1"/>
  <c r="AF29" i="9" s="1"/>
  <c r="AG29" i="9" s="1"/>
  <c r="AH29" i="9" s="1"/>
  <c r="AC27" i="9"/>
  <c r="AD27" i="9" s="1"/>
  <c r="AE27" i="9" s="1"/>
  <c r="AF27" i="9" s="1"/>
  <c r="AG27" i="9" s="1"/>
  <c r="AH27" i="9" s="1"/>
  <c r="AC26" i="9"/>
  <c r="AD26" i="9" s="1"/>
  <c r="AE26" i="9" s="1"/>
  <c r="AF26" i="9" s="1"/>
  <c r="AG26" i="9" s="1"/>
  <c r="AH26" i="9" s="1"/>
  <c r="AC25" i="9"/>
  <c r="AD25" i="9" s="1"/>
  <c r="AE25" i="9" s="1"/>
  <c r="AF25" i="9" s="1"/>
  <c r="AG25" i="9" s="1"/>
  <c r="AH25" i="9" s="1"/>
  <c r="AC24" i="9"/>
  <c r="AD24" i="9" s="1"/>
  <c r="AE24" i="9" s="1"/>
  <c r="AF24" i="9" s="1"/>
  <c r="AG24" i="9" s="1"/>
  <c r="AH24" i="9" s="1"/>
  <c r="AJ19" i="9"/>
  <c r="AL19" i="9" s="1"/>
  <c r="AN19" i="9" s="1"/>
  <c r="AP19" i="9" s="1"/>
  <c r="J19" i="9" s="1"/>
  <c r="AC19" i="9"/>
  <c r="AD19" i="9" s="1"/>
  <c r="AE19" i="9" s="1"/>
  <c r="AF19" i="9" s="1"/>
  <c r="AG19" i="9" s="1"/>
  <c r="AH19" i="9" s="1"/>
  <c r="AJ18" i="9"/>
  <c r="AL18" i="9" s="1"/>
  <c r="AN18" i="9" s="1"/>
  <c r="AP18" i="9" s="1"/>
  <c r="J18" i="9" s="1"/>
  <c r="AC18" i="9"/>
  <c r="AD18" i="9" s="1"/>
  <c r="AE18" i="9" s="1"/>
  <c r="AF18" i="9" s="1"/>
  <c r="AG18" i="9" s="1"/>
  <c r="AH18" i="9" s="1"/>
  <c r="AJ14" i="9"/>
  <c r="AL14" i="9" s="1"/>
  <c r="AN14" i="9" s="1"/>
  <c r="AP14" i="9" s="1"/>
  <c r="J14" i="9" s="1"/>
  <c r="AC14" i="9"/>
  <c r="AD14" i="9" s="1"/>
  <c r="AE14" i="9" s="1"/>
  <c r="AF14" i="9" s="1"/>
  <c r="AG14" i="9" s="1"/>
  <c r="AH14" i="9" s="1"/>
  <c r="AJ12" i="9"/>
  <c r="AL12" i="9" s="1"/>
  <c r="AN12" i="9" s="1"/>
  <c r="AP12" i="9" s="1"/>
  <c r="J12" i="9" s="1"/>
  <c r="AC12" i="9"/>
  <c r="AD12" i="9" s="1"/>
  <c r="AE12" i="9" s="1"/>
  <c r="AF12" i="9" s="1"/>
  <c r="AG12" i="9" s="1"/>
  <c r="AH12" i="9" s="1"/>
  <c r="AJ10" i="9"/>
  <c r="AL10" i="9" s="1"/>
  <c r="AN10" i="9" s="1"/>
  <c r="AP10" i="9" s="1"/>
  <c r="J10" i="9" s="1"/>
  <c r="AC10" i="9"/>
  <c r="AD10" i="9" s="1"/>
  <c r="AE10" i="9" s="1"/>
  <c r="AF10" i="9" s="1"/>
  <c r="AG10" i="9" s="1"/>
  <c r="AH10" i="9" s="1"/>
  <c r="AJ9" i="9"/>
  <c r="AL9" i="9" s="1"/>
  <c r="AN9" i="9" s="1"/>
  <c r="AP9" i="9" s="1"/>
  <c r="J9" i="9" s="1"/>
  <c r="AC9" i="9"/>
  <c r="AD9" i="9" s="1"/>
  <c r="AE9" i="9" s="1"/>
  <c r="AF9" i="9" s="1"/>
  <c r="AG9" i="9" s="1"/>
  <c r="AH9" i="9" s="1"/>
  <c r="L2" i="9"/>
  <c r="L67" i="8"/>
  <c r="AK47" i="8"/>
  <c r="AM47" i="8" s="1"/>
  <c r="AQ47" i="8" s="1"/>
  <c r="J47" i="8" s="1"/>
  <c r="AC47" i="8"/>
  <c r="AD47" i="8" s="1"/>
  <c r="AE47" i="8" s="1"/>
  <c r="AF47" i="8" s="1"/>
  <c r="AK45" i="8"/>
  <c r="AM45" i="8" s="1"/>
  <c r="AQ45" i="8" s="1"/>
  <c r="J45" i="8" s="1"/>
  <c r="AC45" i="8"/>
  <c r="AD45" i="8" s="1"/>
  <c r="AE45" i="8" s="1"/>
  <c r="AF45" i="8" s="1"/>
  <c r="AK43" i="8"/>
  <c r="AM43" i="8" s="1"/>
  <c r="AQ43" i="8" s="1"/>
  <c r="J43" i="8" s="1"/>
  <c r="AC43" i="8"/>
  <c r="AD43" i="8" s="1"/>
  <c r="AE43" i="8" s="1"/>
  <c r="AF43" i="8" s="1"/>
  <c r="AG40" i="8"/>
  <c r="AF40" i="8"/>
  <c r="AH40" i="8" s="1"/>
  <c r="AI40" i="8" s="1"/>
  <c r="AE40" i="8"/>
  <c r="AC40" i="8"/>
  <c r="AD40" i="8" s="1"/>
  <c r="AK26" i="8"/>
  <c r="AM26" i="8" s="1"/>
  <c r="AQ26" i="8" s="1"/>
  <c r="J26" i="8" s="1"/>
  <c r="AC26" i="8"/>
  <c r="AD26" i="8" s="1"/>
  <c r="AE26" i="8" s="1"/>
  <c r="AF26" i="8" s="1"/>
  <c r="AH26" i="8" s="1"/>
  <c r="AI26" i="8" s="1"/>
  <c r="AK25" i="8"/>
  <c r="AM25" i="8" s="1"/>
  <c r="AQ25" i="8" s="1"/>
  <c r="J25" i="8" s="1"/>
  <c r="AC25" i="8"/>
  <c r="AD25" i="8" s="1"/>
  <c r="AE25" i="8" s="1"/>
  <c r="AF25" i="8" s="1"/>
  <c r="AH25" i="8" s="1"/>
  <c r="AI25" i="8" s="1"/>
  <c r="AK24" i="8"/>
  <c r="AM24" i="8" s="1"/>
  <c r="AQ24" i="8" s="1"/>
  <c r="J24" i="8" s="1"/>
  <c r="AC24" i="8"/>
  <c r="AD24" i="8" s="1"/>
  <c r="AE24" i="8" s="1"/>
  <c r="AF24" i="8" s="1"/>
  <c r="AH24" i="8" s="1"/>
  <c r="AI24" i="8" s="1"/>
  <c r="AK23" i="8"/>
  <c r="AM23" i="8" s="1"/>
  <c r="AQ23" i="8" s="1"/>
  <c r="J23" i="8" s="1"/>
  <c r="AC23" i="8"/>
  <c r="AD23" i="8" s="1"/>
  <c r="AE23" i="8" s="1"/>
  <c r="AF23" i="8" s="1"/>
  <c r="AH23" i="8" s="1"/>
  <c r="AI23" i="8" s="1"/>
  <c r="AK22" i="8"/>
  <c r="AM22" i="8" s="1"/>
  <c r="AQ22" i="8" s="1"/>
  <c r="J22" i="8" s="1"/>
  <c r="AC22" i="8"/>
  <c r="AD22" i="8" s="1"/>
  <c r="AE22" i="8" s="1"/>
  <c r="AF22" i="8" s="1"/>
  <c r="AH22" i="8" s="1"/>
  <c r="AI22" i="8" s="1"/>
  <c r="AK21" i="8"/>
  <c r="AM21" i="8" s="1"/>
  <c r="AQ21" i="8" s="1"/>
  <c r="J21" i="8" s="1"/>
  <c r="AC21" i="8"/>
  <c r="AD21" i="8" s="1"/>
  <c r="AE21" i="8" s="1"/>
  <c r="AF21" i="8" s="1"/>
  <c r="AH21" i="8" s="1"/>
  <c r="AI21" i="8" s="1"/>
  <c r="AK19" i="8"/>
  <c r="AM19" i="8" s="1"/>
  <c r="AQ19" i="8" s="1"/>
  <c r="J19" i="8" s="1"/>
  <c r="AC19" i="8"/>
  <c r="AD19" i="8" s="1"/>
  <c r="AE19" i="8" s="1"/>
  <c r="AF19" i="8" s="1"/>
  <c r="AH19" i="8" s="1"/>
  <c r="AI19" i="8" s="1"/>
  <c r="AK18" i="8"/>
  <c r="AM18" i="8" s="1"/>
  <c r="AQ18" i="8" s="1"/>
  <c r="J18" i="8" s="1"/>
  <c r="AC18" i="8"/>
  <c r="AD18" i="8" s="1"/>
  <c r="AE18" i="8" s="1"/>
  <c r="AF18" i="8" s="1"/>
  <c r="AH18" i="8" s="1"/>
  <c r="AI18" i="8" s="1"/>
  <c r="AK15" i="8"/>
  <c r="AM15" i="8" s="1"/>
  <c r="AQ15" i="8" s="1"/>
  <c r="AC15" i="8"/>
  <c r="AD15" i="8" s="1"/>
  <c r="AE15" i="8" s="1"/>
  <c r="AF15" i="8" s="1"/>
  <c r="AH15" i="8" s="1"/>
  <c r="AI15" i="8" s="1"/>
  <c r="AK13" i="8"/>
  <c r="AM13" i="8" s="1"/>
  <c r="AQ13" i="8" s="1"/>
  <c r="AC13" i="8"/>
  <c r="AD13" i="8" s="1"/>
  <c r="AE13" i="8" s="1"/>
  <c r="AF13" i="8" s="1"/>
  <c r="AH13" i="8" s="1"/>
  <c r="AI13" i="8" s="1"/>
  <c r="AK10" i="8"/>
  <c r="AM10" i="8" s="1"/>
  <c r="AQ10" i="8" s="1"/>
  <c r="AC10" i="8"/>
  <c r="AD10" i="8" s="1"/>
  <c r="AE10" i="8" s="1"/>
  <c r="AF10" i="8" s="1"/>
  <c r="AH10" i="8" s="1"/>
  <c r="AI10" i="8" s="1"/>
  <c r="AK8" i="8"/>
  <c r="AM8" i="8" s="1"/>
  <c r="AQ8" i="8" s="1"/>
  <c r="AC8" i="8"/>
  <c r="AD8" i="8" s="1"/>
  <c r="AE8" i="8" s="1"/>
  <c r="AF8" i="8" s="1"/>
  <c r="L2" i="8"/>
  <c r="L129" i="25"/>
  <c r="AJ85" i="25"/>
  <c r="AM85" i="25" s="1"/>
  <c r="AP85" i="25" s="1"/>
  <c r="J85" i="25" s="1"/>
  <c r="AC85" i="25"/>
  <c r="AD85" i="25" s="1"/>
  <c r="AE85" i="25" s="1"/>
  <c r="AF85" i="25" s="1"/>
  <c r="AG85" i="25" s="1"/>
  <c r="AH85" i="25" s="1"/>
  <c r="AJ83" i="25"/>
  <c r="AM83" i="25" s="1"/>
  <c r="AP83" i="25" s="1"/>
  <c r="J83" i="25" s="1"/>
  <c r="AG83" i="25"/>
  <c r="AH83" i="25" s="1"/>
  <c r="AC83" i="25"/>
  <c r="AD83" i="25" s="1"/>
  <c r="AE83" i="25" s="1"/>
  <c r="AJ82" i="25"/>
  <c r="AM82" i="25" s="1"/>
  <c r="AP82" i="25" s="1"/>
  <c r="J82" i="25" s="1"/>
  <c r="AG82" i="25"/>
  <c r="AC82" i="25"/>
  <c r="AD82" i="25" s="1"/>
  <c r="AE82" i="25" s="1"/>
  <c r="AJ81" i="25"/>
  <c r="AM81" i="25" s="1"/>
  <c r="AP81" i="25" s="1"/>
  <c r="J81" i="25" s="1"/>
  <c r="AG81" i="25"/>
  <c r="AC81" i="25"/>
  <c r="AD81" i="25" s="1"/>
  <c r="AE81" i="25" s="1"/>
  <c r="AJ80" i="25"/>
  <c r="AM80" i="25" s="1"/>
  <c r="AP80" i="25" s="1"/>
  <c r="J80" i="25" s="1"/>
  <c r="AG80" i="25"/>
  <c r="AC80" i="25"/>
  <c r="AD80" i="25" s="1"/>
  <c r="AE80" i="25" s="1"/>
  <c r="AJ79" i="25"/>
  <c r="AM79" i="25" s="1"/>
  <c r="AP79" i="25" s="1"/>
  <c r="J79" i="25" s="1"/>
  <c r="AC79" i="25"/>
  <c r="AD79" i="25" s="1"/>
  <c r="AE79" i="25" s="1"/>
  <c r="AF79" i="25" s="1"/>
  <c r="AG79" i="25" s="1"/>
  <c r="AJ77" i="25"/>
  <c r="AK77" i="25" s="1"/>
  <c r="AC77" i="25"/>
  <c r="AD77" i="25" s="1"/>
  <c r="AE77" i="25" s="1"/>
  <c r="AF77" i="25" s="1"/>
  <c r="AG77" i="25" s="1"/>
  <c r="AH77" i="25" s="1"/>
  <c r="AC75" i="25"/>
  <c r="AD75" i="25" s="1"/>
  <c r="AE75" i="25" s="1"/>
  <c r="AF75" i="25" s="1"/>
  <c r="AG75" i="25" s="1"/>
  <c r="AH75" i="25" s="1"/>
  <c r="AJ72" i="25"/>
  <c r="AK72" i="25" s="1"/>
  <c r="AC72" i="25"/>
  <c r="AD72" i="25" s="1"/>
  <c r="AE72" i="25" s="1"/>
  <c r="AF72" i="25" s="1"/>
  <c r="AG72" i="25" s="1"/>
  <c r="AH72" i="25" s="1"/>
  <c r="AJ71" i="25"/>
  <c r="AK71" i="25" s="1"/>
  <c r="AC71" i="25"/>
  <c r="AD71" i="25" s="1"/>
  <c r="AE71" i="25" s="1"/>
  <c r="AF71" i="25" s="1"/>
  <c r="AG71" i="25" s="1"/>
  <c r="AH71" i="25" s="1"/>
  <c r="L65" i="25"/>
  <c r="AM57" i="25"/>
  <c r="AJ57" i="25"/>
  <c r="AP57" i="25" s="1"/>
  <c r="AS57" i="25" s="1"/>
  <c r="AC57" i="25"/>
  <c r="AD57" i="25" s="1"/>
  <c r="AE57" i="25" s="1"/>
  <c r="AF57" i="25" s="1"/>
  <c r="AG57" i="25" s="1"/>
  <c r="AH57" i="25" s="1"/>
  <c r="AM55" i="25"/>
  <c r="AJ55" i="25"/>
  <c r="AP55" i="25" s="1"/>
  <c r="AS55" i="25" s="1"/>
  <c r="AC55" i="25"/>
  <c r="AD55" i="25" s="1"/>
  <c r="AE55" i="25" s="1"/>
  <c r="AF55" i="25" s="1"/>
  <c r="AG55" i="25" s="1"/>
  <c r="AH55" i="25" s="1"/>
  <c r="AM54" i="25"/>
  <c r="AJ54" i="25"/>
  <c r="AP54" i="25" s="1"/>
  <c r="AS54" i="25" s="1"/>
  <c r="AD54" i="25"/>
  <c r="AE54" i="25" s="1"/>
  <c r="AF54" i="25" s="1"/>
  <c r="AG54" i="25" s="1"/>
  <c r="AH54" i="25" s="1"/>
  <c r="AM53" i="25"/>
  <c r="AJ53" i="25"/>
  <c r="AD53" i="25"/>
  <c r="AE53" i="25" s="1"/>
  <c r="AF53" i="25" s="1"/>
  <c r="AG53" i="25" s="1"/>
  <c r="AH53" i="25" s="1"/>
  <c r="AM51" i="25"/>
  <c r="AJ51" i="25"/>
  <c r="AP51" i="25" s="1"/>
  <c r="AS51" i="25" s="1"/>
  <c r="AC51" i="25"/>
  <c r="AD51" i="25" s="1"/>
  <c r="AE51" i="25" s="1"/>
  <c r="AF51" i="25" s="1"/>
  <c r="AG51" i="25" s="1"/>
  <c r="AH51" i="25" s="1"/>
  <c r="AM50" i="25"/>
  <c r="AJ50" i="25"/>
  <c r="AD50" i="25"/>
  <c r="AE50" i="25" s="1"/>
  <c r="AF50" i="25" s="1"/>
  <c r="AG50" i="25" s="1"/>
  <c r="AH50" i="25" s="1"/>
  <c r="AM49" i="25"/>
  <c r="AJ49" i="25"/>
  <c r="AD49" i="25"/>
  <c r="AE49" i="25" s="1"/>
  <c r="AF49" i="25" s="1"/>
  <c r="AG49" i="25" s="1"/>
  <c r="AH49" i="25" s="1"/>
  <c r="AM47" i="25"/>
  <c r="AJ47" i="25"/>
  <c r="AP47" i="25" s="1"/>
  <c r="AS47" i="25" s="1"/>
  <c r="AC47" i="25"/>
  <c r="AD47" i="25" s="1"/>
  <c r="AE47" i="25" s="1"/>
  <c r="AF47" i="25" s="1"/>
  <c r="AG47" i="25" s="1"/>
  <c r="AH47" i="25" s="1"/>
  <c r="AM43" i="25"/>
  <c r="AJ43" i="25"/>
  <c r="AC43" i="25"/>
  <c r="AD43" i="25" s="1"/>
  <c r="AE43" i="25" s="1"/>
  <c r="AF43" i="25" s="1"/>
  <c r="AG43" i="25" s="1"/>
  <c r="AH43" i="25" s="1"/>
  <c r="AM41" i="25"/>
  <c r="AJ41" i="25"/>
  <c r="AC41" i="25"/>
  <c r="AD41" i="25" s="1"/>
  <c r="AE41" i="25" s="1"/>
  <c r="AF41" i="25" s="1"/>
  <c r="AG41" i="25" s="1"/>
  <c r="AH41" i="25" s="1"/>
  <c r="AM39" i="25"/>
  <c r="AJ39" i="25"/>
  <c r="AC39" i="25"/>
  <c r="AD39" i="25" s="1"/>
  <c r="AE39" i="25" s="1"/>
  <c r="AF39" i="25" s="1"/>
  <c r="AG39" i="25" s="1"/>
  <c r="AH39" i="25" s="1"/>
  <c r="AJ37" i="25"/>
  <c r="AK37" i="25" s="1"/>
  <c r="AC37" i="25"/>
  <c r="AD37" i="25" s="1"/>
  <c r="AE37" i="25" s="1"/>
  <c r="AF37" i="25" s="1"/>
  <c r="AG37" i="25" s="1"/>
  <c r="AH37" i="25" s="1"/>
  <c r="AM35" i="25"/>
  <c r="AP35" i="25" s="1"/>
  <c r="AS35" i="25" s="1"/>
  <c r="AJ35" i="25"/>
  <c r="AK35" i="25" s="1"/>
  <c r="AC35" i="25"/>
  <c r="AD35" i="25" s="1"/>
  <c r="AE35" i="25" s="1"/>
  <c r="AF35" i="25" s="1"/>
  <c r="AG35" i="25" s="1"/>
  <c r="AH35" i="25" s="1"/>
  <c r="AJ33" i="25"/>
  <c r="AK33" i="25" s="1"/>
  <c r="AC33" i="25"/>
  <c r="AD33" i="25" s="1"/>
  <c r="AE33" i="25" s="1"/>
  <c r="AF33" i="25" s="1"/>
  <c r="AG33" i="25" s="1"/>
  <c r="AH33" i="25" s="1"/>
  <c r="AM32" i="25"/>
  <c r="AJ32" i="25"/>
  <c r="AD32" i="25"/>
  <c r="AE32" i="25" s="1"/>
  <c r="AF32" i="25" s="1"/>
  <c r="AG32" i="25" s="1"/>
  <c r="AH32" i="25" s="1"/>
  <c r="AM31" i="25"/>
  <c r="AJ31" i="25"/>
  <c r="AP31" i="25" s="1"/>
  <c r="AS31" i="25" s="1"/>
  <c r="AD31" i="25"/>
  <c r="AE31" i="25" s="1"/>
  <c r="AF31" i="25" s="1"/>
  <c r="AG31" i="25" s="1"/>
  <c r="AH31" i="25" s="1"/>
  <c r="AM30" i="25"/>
  <c r="AJ30" i="25"/>
  <c r="AP30" i="25" s="1"/>
  <c r="AS30" i="25" s="1"/>
  <c r="I30" i="25" s="1"/>
  <c r="AC30" i="25"/>
  <c r="AD30" i="25" s="1"/>
  <c r="AE30" i="25" s="1"/>
  <c r="AF30" i="25" s="1"/>
  <c r="AG30" i="25" s="1"/>
  <c r="AH30" i="25" s="1"/>
  <c r="AM28" i="25"/>
  <c r="AJ28" i="25"/>
  <c r="AP28" i="25" s="1"/>
  <c r="AS28" i="25" s="1"/>
  <c r="I28" i="25" s="1"/>
  <c r="AC28" i="25"/>
  <c r="AD28" i="25" s="1"/>
  <c r="AE28" i="25" s="1"/>
  <c r="AF28" i="25" s="1"/>
  <c r="AG28" i="25" s="1"/>
  <c r="AH28" i="25" s="1"/>
  <c r="AM26" i="25"/>
  <c r="AJ26" i="25"/>
  <c r="AP26" i="25" s="1"/>
  <c r="AS26" i="25" s="1"/>
  <c r="I26" i="25" s="1"/>
  <c r="AC26" i="25"/>
  <c r="AD26" i="25" s="1"/>
  <c r="AE26" i="25" s="1"/>
  <c r="AF26" i="25" s="1"/>
  <c r="AG26" i="25" s="1"/>
  <c r="AH26" i="25" s="1"/>
  <c r="AJ25" i="25"/>
  <c r="AK25" i="25" s="1"/>
  <c r="AC25" i="25"/>
  <c r="AD25" i="25" s="1"/>
  <c r="AE25" i="25" s="1"/>
  <c r="AF25" i="25" s="1"/>
  <c r="AG25" i="25" s="1"/>
  <c r="AH25" i="25" s="1"/>
  <c r="AJ24" i="25"/>
  <c r="AK24" i="25" s="1"/>
  <c r="AC24" i="25"/>
  <c r="AD24" i="25" s="1"/>
  <c r="AE24" i="25" s="1"/>
  <c r="AF24" i="25" s="1"/>
  <c r="AG24" i="25" s="1"/>
  <c r="AH24" i="25" s="1"/>
  <c r="AC22" i="25"/>
  <c r="AD22" i="25" s="1"/>
  <c r="AE22" i="25" s="1"/>
  <c r="AF22" i="25" s="1"/>
  <c r="AG21" i="25" s="1"/>
  <c r="AH21" i="25" s="1"/>
  <c r="AJ21" i="25"/>
  <c r="AK21" i="25" s="1"/>
  <c r="AD21" i="25"/>
  <c r="AE21" i="25" s="1"/>
  <c r="AF21" i="25" s="1"/>
  <c r="AC19" i="25"/>
  <c r="AD19" i="25" s="1"/>
  <c r="AE19" i="25" s="1"/>
  <c r="AF19" i="25" s="1"/>
  <c r="AG19" i="25" s="1"/>
  <c r="AJ17" i="25"/>
  <c r="AK17" i="25" s="1"/>
  <c r="AC17" i="25"/>
  <c r="AD17" i="25" s="1"/>
  <c r="AE17" i="25" s="1"/>
  <c r="AF17" i="25" s="1"/>
  <c r="AG17" i="25" s="1"/>
  <c r="AH17" i="25" s="1"/>
  <c r="AC15" i="25"/>
  <c r="AD15" i="25" s="1"/>
  <c r="AE15" i="25" s="1"/>
  <c r="AF15" i="25" s="1"/>
  <c r="AG13" i="25" s="1"/>
  <c r="AH13" i="25" s="1"/>
  <c r="AC14" i="25"/>
  <c r="AD14" i="25" s="1"/>
  <c r="AE14" i="25" s="1"/>
  <c r="AF14" i="25" s="1"/>
  <c r="AJ13" i="25"/>
  <c r="AK13" i="25" s="1"/>
  <c r="AD13" i="25"/>
  <c r="AE13" i="25" s="1"/>
  <c r="AF13" i="25" s="1"/>
  <c r="AD10" i="25"/>
  <c r="AE10" i="25" s="1"/>
  <c r="AF10" i="25" s="1"/>
  <c r="AJ9" i="25"/>
  <c r="AK9" i="25" s="1"/>
  <c r="AC9" i="25"/>
  <c r="AD9" i="25" s="1"/>
  <c r="AE9" i="25" s="1"/>
  <c r="AF9" i="25" s="1"/>
  <c r="AG9" i="25" s="1"/>
  <c r="AH9" i="25" s="1"/>
  <c r="L2" i="25"/>
  <c r="L131" i="23"/>
  <c r="AH88" i="23"/>
  <c r="AA88" i="23"/>
  <c r="AB88" i="23" s="1"/>
  <c r="AC88" i="23" s="1"/>
  <c r="AD88" i="23" s="1"/>
  <c r="AE88" i="23" s="1"/>
  <c r="AF88" i="23" s="1"/>
  <c r="AH87" i="23"/>
  <c r="AA87" i="23"/>
  <c r="AB87" i="23" s="1"/>
  <c r="AC87" i="23" s="1"/>
  <c r="AD87" i="23" s="1"/>
  <c r="AE87" i="23" s="1"/>
  <c r="AF87" i="23" s="1"/>
  <c r="AH86" i="23"/>
  <c r="AA86" i="23"/>
  <c r="AB86" i="23" s="1"/>
  <c r="AC86" i="23" s="1"/>
  <c r="AD86" i="23" s="1"/>
  <c r="AE86" i="23" s="1"/>
  <c r="AF86" i="23" s="1"/>
  <c r="AH85" i="23"/>
  <c r="AA85" i="23"/>
  <c r="AB85" i="23" s="1"/>
  <c r="AC85" i="23" s="1"/>
  <c r="AD85" i="23" s="1"/>
  <c r="AE85" i="23" s="1"/>
  <c r="AF85" i="23" s="1"/>
  <c r="AH84" i="23"/>
  <c r="AA84" i="23"/>
  <c r="AB84" i="23" s="1"/>
  <c r="AC84" i="23" s="1"/>
  <c r="AD84" i="23" s="1"/>
  <c r="AE84" i="23" s="1"/>
  <c r="AF84" i="23" s="1"/>
  <c r="AH83" i="23"/>
  <c r="AA83" i="23"/>
  <c r="AB83" i="23" s="1"/>
  <c r="AC83" i="23" s="1"/>
  <c r="AD83" i="23" s="1"/>
  <c r="AE83" i="23" s="1"/>
  <c r="AF83" i="23" s="1"/>
  <c r="AH82" i="23"/>
  <c r="AA82" i="23"/>
  <c r="AB82" i="23" s="1"/>
  <c r="AC82" i="23" s="1"/>
  <c r="AD82" i="23" s="1"/>
  <c r="AE82" i="23" s="1"/>
  <c r="AF82" i="23" s="1"/>
  <c r="AH81" i="23"/>
  <c r="AA81" i="23"/>
  <c r="AB81" i="23" s="1"/>
  <c r="AC81" i="23" s="1"/>
  <c r="AD81" i="23" s="1"/>
  <c r="AE81" i="23" s="1"/>
  <c r="AF81" i="23" s="1"/>
  <c r="AH80" i="23"/>
  <c r="AA80" i="23"/>
  <c r="AB80" i="23" s="1"/>
  <c r="AC80" i="23" s="1"/>
  <c r="AD80" i="23" s="1"/>
  <c r="AE80" i="23" s="1"/>
  <c r="AF80" i="23" s="1"/>
  <c r="AH79" i="23"/>
  <c r="AA79" i="23"/>
  <c r="AB79" i="23" s="1"/>
  <c r="AC79" i="23" s="1"/>
  <c r="AD79" i="23" s="1"/>
  <c r="AE79" i="23" s="1"/>
  <c r="AF79" i="23" s="1"/>
  <c r="AH78" i="23"/>
  <c r="AE78" i="23"/>
  <c r="AF78" i="23" s="1"/>
  <c r="AA78" i="23"/>
  <c r="AB78" i="23" s="1"/>
  <c r="AC78" i="23" s="1"/>
  <c r="AH77" i="23"/>
  <c r="AA77" i="23"/>
  <c r="AB77" i="23" s="1"/>
  <c r="AC77" i="23" s="1"/>
  <c r="AD77" i="23" s="1"/>
  <c r="AE77" i="23" s="1"/>
  <c r="AF77" i="23" s="1"/>
  <c r="AH76" i="23"/>
  <c r="AA76" i="23"/>
  <c r="AB76" i="23" s="1"/>
  <c r="AC76" i="23" s="1"/>
  <c r="AD76" i="23" s="1"/>
  <c r="AE76" i="23" s="1"/>
  <c r="AH75" i="23"/>
  <c r="AA75" i="23"/>
  <c r="AB75" i="23" s="1"/>
  <c r="AC75" i="23" s="1"/>
  <c r="AD75" i="23" s="1"/>
  <c r="AE75" i="23" s="1"/>
  <c r="AF75" i="23" s="1"/>
  <c r="AH74" i="23"/>
  <c r="AA74" i="23"/>
  <c r="AB74" i="23" s="1"/>
  <c r="AC74" i="23" s="1"/>
  <c r="AD74" i="23" s="1"/>
  <c r="AE74" i="23" s="1"/>
  <c r="AF74" i="23" s="1"/>
  <c r="AH73" i="23"/>
  <c r="AA73" i="23"/>
  <c r="AB73" i="23" s="1"/>
  <c r="AC73" i="23" s="1"/>
  <c r="AD73" i="23" s="1"/>
  <c r="AE73" i="23" s="1"/>
  <c r="AH72" i="23"/>
  <c r="AA72" i="23"/>
  <c r="AB72" i="23" s="1"/>
  <c r="AC72" i="23" s="1"/>
  <c r="AD72" i="23" s="1"/>
  <c r="AE72" i="23" s="1"/>
  <c r="AF72" i="23" s="1"/>
  <c r="AH71" i="23"/>
  <c r="AA71" i="23"/>
  <c r="AB71" i="23" s="1"/>
  <c r="AC71" i="23" s="1"/>
  <c r="AD71" i="23" s="1"/>
  <c r="AE71" i="23" s="1"/>
  <c r="AF71" i="23" s="1"/>
  <c r="L66" i="23"/>
  <c r="AH58" i="23"/>
  <c r="AI58" i="23" s="1"/>
  <c r="AA58" i="23"/>
  <c r="AB58" i="23" s="1"/>
  <c r="AC58" i="23" s="1"/>
  <c r="AD58" i="23" s="1"/>
  <c r="AE58" i="23" s="1"/>
  <c r="AF58" i="23" s="1"/>
  <c r="AH57" i="23"/>
  <c r="AI57" i="23" s="1"/>
  <c r="AA57" i="23"/>
  <c r="AB57" i="23" s="1"/>
  <c r="AC57" i="23" s="1"/>
  <c r="AD57" i="23" s="1"/>
  <c r="AE57" i="23" s="1"/>
  <c r="AF57" i="23" s="1"/>
  <c r="AH56" i="23"/>
  <c r="AI56" i="23" s="1"/>
  <c r="AH55" i="23"/>
  <c r="AI55" i="23" s="1"/>
  <c r="AA55" i="23"/>
  <c r="AB55" i="23" s="1"/>
  <c r="AC55" i="23" s="1"/>
  <c r="AD55" i="23" s="1"/>
  <c r="AE55" i="23" s="1"/>
  <c r="AF55" i="23" s="1"/>
  <c r="AH54" i="23"/>
  <c r="AI54" i="23" s="1"/>
  <c r="AH53" i="23"/>
  <c r="AI53" i="23" s="1"/>
  <c r="AA53" i="23"/>
  <c r="AB53" i="23" s="1"/>
  <c r="AC53" i="23" s="1"/>
  <c r="AD53" i="23" s="1"/>
  <c r="AE53" i="23" s="1"/>
  <c r="AF53" i="23" s="1"/>
  <c r="AH52" i="23"/>
  <c r="AI52" i="23" s="1"/>
  <c r="AA52" i="23"/>
  <c r="AB52" i="23" s="1"/>
  <c r="AC52" i="23" s="1"/>
  <c r="AD52" i="23" s="1"/>
  <c r="AE52" i="23" s="1"/>
  <c r="AF52" i="23" s="1"/>
  <c r="AH51" i="23"/>
  <c r="AI51" i="23" s="1"/>
  <c r="AA51" i="23"/>
  <c r="AB51" i="23" s="1"/>
  <c r="AC51" i="23" s="1"/>
  <c r="AD51" i="23" s="1"/>
  <c r="AE51" i="23" s="1"/>
  <c r="AF51" i="23" s="1"/>
  <c r="AH50" i="23"/>
  <c r="AI50" i="23" s="1"/>
  <c r="AH49" i="23"/>
  <c r="AI49" i="23" s="1"/>
  <c r="AA49" i="23"/>
  <c r="AB49" i="23" s="1"/>
  <c r="AC49" i="23" s="1"/>
  <c r="AD49" i="23" s="1"/>
  <c r="AE49" i="23" s="1"/>
  <c r="AF49" i="23" s="1"/>
  <c r="AH48" i="23"/>
  <c r="AI48" i="23" s="1"/>
  <c r="AH47" i="23"/>
  <c r="AI47" i="23" s="1"/>
  <c r="AH46" i="23"/>
  <c r="AA46" i="23"/>
  <c r="AB46" i="23" s="1"/>
  <c r="AC46" i="23" s="1"/>
  <c r="AD46" i="23" s="1"/>
  <c r="AE46" i="23" s="1"/>
  <c r="AF46" i="23" s="1"/>
  <c r="AH45" i="23"/>
  <c r="AI45" i="23" s="1"/>
  <c r="AH44" i="23"/>
  <c r="AI44" i="23" s="1"/>
  <c r="AE44" i="23"/>
  <c r="AF44" i="23" s="1"/>
  <c r="AH41" i="23"/>
  <c r="AI41" i="23" s="1"/>
  <c r="AH40" i="23"/>
  <c r="AI40" i="23" s="1"/>
  <c r="AE40" i="23"/>
  <c r="AF40" i="23" s="1"/>
  <c r="AH39" i="23"/>
  <c r="AI39" i="23" s="1"/>
  <c r="AE39" i="23"/>
  <c r="AF39" i="23" s="1"/>
  <c r="AA39" i="23"/>
  <c r="AB39" i="23" s="1"/>
  <c r="AC39" i="23" s="1"/>
  <c r="AH38" i="23"/>
  <c r="AI38" i="23" s="1"/>
  <c r="AE38" i="23"/>
  <c r="AA38" i="23"/>
  <c r="AB38" i="23" s="1"/>
  <c r="AC38" i="23" s="1"/>
  <c r="AH37" i="23"/>
  <c r="AI37" i="23" s="1"/>
  <c r="AE37" i="23"/>
  <c r="AF37" i="23" s="1"/>
  <c r="AH36" i="23"/>
  <c r="AI36" i="23" s="1"/>
  <c r="AE36" i="23"/>
  <c r="AF36" i="23" s="1"/>
  <c r="AH35" i="23"/>
  <c r="AI35" i="23" s="1"/>
  <c r="AE35" i="23"/>
  <c r="AF35" i="23" s="1"/>
  <c r="AA35" i="23"/>
  <c r="AB35" i="23" s="1"/>
  <c r="AC35" i="23" s="1"/>
  <c r="AH34" i="23"/>
  <c r="AI34" i="23" s="1"/>
  <c r="AA34" i="23"/>
  <c r="AB34" i="23" s="1"/>
  <c r="AC34" i="23" s="1"/>
  <c r="AD34" i="23" s="1"/>
  <c r="AE34" i="23" s="1"/>
  <c r="AF34" i="23" s="1"/>
  <c r="AH33" i="23"/>
  <c r="AI33" i="23" s="1"/>
  <c r="AA33" i="23"/>
  <c r="AB33" i="23" s="1"/>
  <c r="AC33" i="23" s="1"/>
  <c r="AD33" i="23" s="1"/>
  <c r="AE33" i="23" s="1"/>
  <c r="AF33" i="23" s="1"/>
  <c r="AH32" i="23"/>
  <c r="AI32" i="23" s="1"/>
  <c r="AA32" i="23"/>
  <c r="AB32" i="23" s="1"/>
  <c r="AC32" i="23" s="1"/>
  <c r="AD32" i="23" s="1"/>
  <c r="AE32" i="23" s="1"/>
  <c r="AF32" i="23" s="1"/>
  <c r="AH31" i="23"/>
  <c r="AI31" i="23" s="1"/>
  <c r="AE31" i="23"/>
  <c r="AF31" i="23" s="1"/>
  <c r="AA31" i="23"/>
  <c r="AB31" i="23" s="1"/>
  <c r="AC31" i="23" s="1"/>
  <c r="AH30" i="23"/>
  <c r="AI30" i="23" s="1"/>
  <c r="AE30" i="23"/>
  <c r="AF30" i="23" s="1"/>
  <c r="AB30" i="23"/>
  <c r="AC30" i="23" s="1"/>
  <c r="AH29" i="23"/>
  <c r="AI29" i="23" s="1"/>
  <c r="AE29" i="23"/>
  <c r="AF29" i="23" s="1"/>
  <c r="AA29" i="23"/>
  <c r="AB29" i="23" s="1"/>
  <c r="AC29" i="23" s="1"/>
  <c r="AH28" i="23"/>
  <c r="AF28" i="23"/>
  <c r="AA28" i="23"/>
  <c r="AB28" i="23" s="1"/>
  <c r="AC28" i="23" s="1"/>
  <c r="AD28" i="23" s="1"/>
  <c r="AH25" i="23"/>
  <c r="AI25" i="23" s="1"/>
  <c r="AF25" i="23"/>
  <c r="AB25" i="23"/>
  <c r="AC25" i="23" s="1"/>
  <c r="AD25" i="23" s="1"/>
  <c r="AH24" i="23"/>
  <c r="AI24" i="23" s="1"/>
  <c r="AH23" i="23"/>
  <c r="AI23" i="23" s="1"/>
  <c r="AF23" i="23"/>
  <c r="AB23" i="23"/>
  <c r="AC23" i="23" s="1"/>
  <c r="AD23" i="23" s="1"/>
  <c r="AA23" i="23"/>
  <c r="AH22" i="23"/>
  <c r="AI22" i="23" s="1"/>
  <c r="AH21" i="23"/>
  <c r="AI21" i="23" s="1"/>
  <c r="AH20" i="23"/>
  <c r="AI20" i="23" s="1"/>
  <c r="AF20" i="23"/>
  <c r="AA20" i="23"/>
  <c r="AB20" i="23" s="1"/>
  <c r="AC20" i="23" s="1"/>
  <c r="AD20" i="23" s="1"/>
  <c r="AH18" i="23"/>
  <c r="AI18" i="23" s="1"/>
  <c r="AH17" i="23"/>
  <c r="AI17" i="23" s="1"/>
  <c r="AE17" i="23"/>
  <c r="AF17" i="23" s="1"/>
  <c r="AH16" i="23"/>
  <c r="AI16" i="23" s="1"/>
  <c r="AD16" i="23"/>
  <c r="AE16" i="23" s="1"/>
  <c r="AH13" i="23"/>
  <c r="AI13" i="23" s="1"/>
  <c r="AF13" i="23"/>
  <c r="AH12" i="23"/>
  <c r="AI12" i="23" s="1"/>
  <c r="AA12" i="23"/>
  <c r="AB12" i="23" s="1"/>
  <c r="AC12" i="23" s="1"/>
  <c r="AD12" i="23" s="1"/>
  <c r="AE12" i="23" s="1"/>
  <c r="AF12" i="23" s="1"/>
  <c r="AH11" i="23"/>
  <c r="AI11" i="23" s="1"/>
  <c r="AA11" i="23"/>
  <c r="AB11" i="23" s="1"/>
  <c r="AC11" i="23" s="1"/>
  <c r="AD11" i="23" s="1"/>
  <c r="AE11" i="23" s="1"/>
  <c r="AF11" i="23" s="1"/>
  <c r="AH10" i="23"/>
  <c r="AI10" i="23" s="1"/>
  <c r="AC10" i="23"/>
  <c r="AH9" i="23"/>
  <c r="AI9" i="23" s="1"/>
  <c r="AA9" i="23"/>
  <c r="AB9" i="23" s="1"/>
  <c r="AC9" i="23" s="1"/>
  <c r="AD9" i="23" s="1"/>
  <c r="AE9" i="23" s="1"/>
  <c r="AF9" i="23" s="1"/>
  <c r="AH8" i="23"/>
  <c r="AI8" i="23" s="1"/>
  <c r="AA8" i="23"/>
  <c r="AB8" i="23" s="1"/>
  <c r="AC8" i="23" s="1"/>
  <c r="AD8" i="23" s="1"/>
  <c r="AE8" i="23" s="1"/>
  <c r="AF8" i="23" s="1"/>
  <c r="L2" i="26"/>
  <c r="L67" i="5"/>
  <c r="AN36" i="5"/>
  <c r="AE36" i="5"/>
  <c r="AG36" i="5" s="1"/>
  <c r="AI36" i="5" s="1"/>
  <c r="AK36" i="5" s="1"/>
  <c r="AL36" i="5" s="1"/>
  <c r="AN35" i="5"/>
  <c r="AR35" i="5" s="1"/>
  <c r="AS35" i="5" s="1"/>
  <c r="J35" i="5" s="1"/>
  <c r="AE35" i="5"/>
  <c r="AG35" i="5" s="1"/>
  <c r="AI35" i="5" s="1"/>
  <c r="AK35" i="5" s="1"/>
  <c r="AL35" i="5" s="1"/>
  <c r="AN34" i="5"/>
  <c r="AR34" i="5" s="1"/>
  <c r="AS34" i="5" s="1"/>
  <c r="J34" i="5" s="1"/>
  <c r="AE34" i="5"/>
  <c r="AG34" i="5" s="1"/>
  <c r="AI34" i="5" s="1"/>
  <c r="AK34" i="5" s="1"/>
  <c r="AL34" i="5" s="1"/>
  <c r="AN33" i="5"/>
  <c r="AR33" i="5" s="1"/>
  <c r="AS33" i="5" s="1"/>
  <c r="J33" i="5" s="1"/>
  <c r="AE33" i="5"/>
  <c r="AG33" i="5" s="1"/>
  <c r="AI33" i="5" s="1"/>
  <c r="AK33" i="5" s="1"/>
  <c r="AL33" i="5" s="1"/>
  <c r="AN32" i="5"/>
  <c r="AR32" i="5" s="1"/>
  <c r="AS32" i="5" s="1"/>
  <c r="J32" i="5" s="1"/>
  <c r="AE32" i="5"/>
  <c r="AG32" i="5" s="1"/>
  <c r="AI32" i="5" s="1"/>
  <c r="AK32" i="5" s="1"/>
  <c r="AL32" i="5" s="1"/>
  <c r="AN31" i="5"/>
  <c r="AR31" i="5" s="1"/>
  <c r="AS31" i="5" s="1"/>
  <c r="J31" i="5" s="1"/>
  <c r="AE31" i="5"/>
  <c r="AG31" i="5" s="1"/>
  <c r="AI31" i="5" s="1"/>
  <c r="AK31" i="5" s="1"/>
  <c r="AL31" i="5" s="1"/>
  <c r="AM27" i="5"/>
  <c r="AR27" i="5" s="1"/>
  <c r="AX27" i="5" s="1"/>
  <c r="H27" i="5" s="1"/>
  <c r="AK27" i="5"/>
  <c r="AE27" i="5"/>
  <c r="AH27" i="5" s="1"/>
  <c r="AJ27" i="5" s="1"/>
  <c r="AM25" i="5"/>
  <c r="AR25" i="5" s="1"/>
  <c r="AX25" i="5" s="1"/>
  <c r="H25" i="5" s="1"/>
  <c r="AK25" i="5"/>
  <c r="AE25" i="5"/>
  <c r="AH25" i="5" s="1"/>
  <c r="AJ25" i="5" s="1"/>
  <c r="AM24" i="5"/>
  <c r="AR24" i="5" s="1"/>
  <c r="AX24" i="5" s="1"/>
  <c r="AF23" i="5"/>
  <c r="AG23" i="5" s="1"/>
  <c r="AI23" i="5" s="1"/>
  <c r="AK23" i="5" s="1"/>
  <c r="AE23" i="5"/>
  <c r="AH23" i="5" s="1"/>
  <c r="AJ23" i="5" s="1"/>
  <c r="AO22" i="5"/>
  <c r="AS22" i="5" s="1"/>
  <c r="AY22" i="5" s="1"/>
  <c r="J22" i="5" s="1"/>
  <c r="AM22" i="5"/>
  <c r="AR22" i="5" s="1"/>
  <c r="AX22" i="5" s="1"/>
  <c r="H22" i="5" s="1"/>
  <c r="AF22" i="5"/>
  <c r="AG22" i="5" s="1"/>
  <c r="AI22" i="5" s="1"/>
  <c r="AK22" i="5" s="1"/>
  <c r="AE22" i="5"/>
  <c r="AH22" i="5" s="1"/>
  <c r="AJ22" i="5" s="1"/>
  <c r="AO20" i="5"/>
  <c r="AS20" i="5" s="1"/>
  <c r="AY20" i="5" s="1"/>
  <c r="J20" i="5" s="1"/>
  <c r="AM20" i="5"/>
  <c r="AR20" i="5" s="1"/>
  <c r="AX20" i="5" s="1"/>
  <c r="H20" i="5" s="1"/>
  <c r="AF20" i="5"/>
  <c r="AG20" i="5" s="1"/>
  <c r="AI20" i="5" s="1"/>
  <c r="AK20" i="5" s="1"/>
  <c r="AE20" i="5"/>
  <c r="AH20" i="5" s="1"/>
  <c r="AJ20" i="5" s="1"/>
  <c r="AO19" i="5"/>
  <c r="AS19" i="5" s="1"/>
  <c r="AY19" i="5" s="1"/>
  <c r="J19" i="5" s="1"/>
  <c r="AM19" i="5"/>
  <c r="AR19" i="5" s="1"/>
  <c r="AX19" i="5" s="1"/>
  <c r="H19" i="5" s="1"/>
  <c r="AF19" i="5"/>
  <c r="AG19" i="5" s="1"/>
  <c r="AI19" i="5" s="1"/>
  <c r="AK19" i="5" s="1"/>
  <c r="AE19" i="5"/>
  <c r="AH19" i="5" s="1"/>
  <c r="AJ19" i="5" s="1"/>
  <c r="AO18" i="5"/>
  <c r="AS18" i="5" s="1"/>
  <c r="AY18" i="5" s="1"/>
  <c r="J18" i="5" s="1"/>
  <c r="AM18" i="5"/>
  <c r="AR18" i="5" s="1"/>
  <c r="AX18" i="5" s="1"/>
  <c r="H18" i="5" s="1"/>
  <c r="AF18" i="5"/>
  <c r="AG18" i="5" s="1"/>
  <c r="AI18" i="5" s="1"/>
  <c r="AK18" i="5" s="1"/>
  <c r="AE18" i="5"/>
  <c r="AH18" i="5" s="1"/>
  <c r="AJ18" i="5" s="1"/>
  <c r="AO17" i="5"/>
  <c r="AS17" i="5" s="1"/>
  <c r="AY17" i="5" s="1"/>
  <c r="J17" i="5" s="1"/>
  <c r="AM17" i="5"/>
  <c r="AR17" i="5" s="1"/>
  <c r="AX17" i="5" s="1"/>
  <c r="H17" i="5" s="1"/>
  <c r="AF17" i="5"/>
  <c r="AG17" i="5" s="1"/>
  <c r="AI17" i="5" s="1"/>
  <c r="AK17" i="5" s="1"/>
  <c r="AE17" i="5"/>
  <c r="AH17" i="5" s="1"/>
  <c r="AJ17" i="5" s="1"/>
  <c r="AO16" i="5"/>
  <c r="AS16" i="5" s="1"/>
  <c r="AY16" i="5" s="1"/>
  <c r="J16" i="5" s="1"/>
  <c r="AM16" i="5"/>
  <c r="AR16" i="5" s="1"/>
  <c r="AX16" i="5" s="1"/>
  <c r="H16" i="5" s="1"/>
  <c r="AF16" i="5"/>
  <c r="AG16" i="5" s="1"/>
  <c r="AI16" i="5" s="1"/>
  <c r="AK16" i="5" s="1"/>
  <c r="AE16" i="5"/>
  <c r="AH16" i="5" s="1"/>
  <c r="AJ16" i="5" s="1"/>
  <c r="AO15" i="5"/>
  <c r="AS15" i="5" s="1"/>
  <c r="AY15" i="5" s="1"/>
  <c r="J15" i="5" s="1"/>
  <c r="AM15" i="5"/>
  <c r="AR15" i="5" s="1"/>
  <c r="AX15" i="5" s="1"/>
  <c r="H15" i="5" s="1"/>
  <c r="AF15" i="5"/>
  <c r="AG15" i="5" s="1"/>
  <c r="AI15" i="5" s="1"/>
  <c r="AK15" i="5" s="1"/>
  <c r="AE15" i="5"/>
  <c r="AH15" i="5" s="1"/>
  <c r="AJ15" i="5" s="1"/>
  <c r="AO14" i="5"/>
  <c r="AS14" i="5" s="1"/>
  <c r="AY14" i="5" s="1"/>
  <c r="J14" i="5" s="1"/>
  <c r="AM14" i="5"/>
  <c r="AR14" i="5" s="1"/>
  <c r="AX14" i="5" s="1"/>
  <c r="H14" i="5" s="1"/>
  <c r="AF14" i="5"/>
  <c r="AG14" i="5" s="1"/>
  <c r="AI14" i="5" s="1"/>
  <c r="AK14" i="5" s="1"/>
  <c r="AE14" i="5"/>
  <c r="AH14" i="5" s="1"/>
  <c r="AJ14" i="5" s="1"/>
  <c r="AO13" i="5"/>
  <c r="AS13" i="5" s="1"/>
  <c r="AY13" i="5" s="1"/>
  <c r="J13" i="5" s="1"/>
  <c r="AM13" i="5"/>
  <c r="AR13" i="5" s="1"/>
  <c r="AX13" i="5" s="1"/>
  <c r="H13" i="5" s="1"/>
  <c r="AF13" i="5"/>
  <c r="AG13" i="5" s="1"/>
  <c r="AI13" i="5" s="1"/>
  <c r="AK13" i="5" s="1"/>
  <c r="AE13" i="5"/>
  <c r="AH13" i="5" s="1"/>
  <c r="AJ13" i="5" s="1"/>
  <c r="AO12" i="5"/>
  <c r="AS12" i="5" s="1"/>
  <c r="AY12" i="5" s="1"/>
  <c r="J12" i="5" s="1"/>
  <c r="AM12" i="5"/>
  <c r="AR12" i="5" s="1"/>
  <c r="AX12" i="5" s="1"/>
  <c r="H12" i="5" s="1"/>
  <c r="AF12" i="5"/>
  <c r="AG12" i="5" s="1"/>
  <c r="AI12" i="5" s="1"/>
  <c r="AK12" i="5" s="1"/>
  <c r="AE12" i="5"/>
  <c r="AH12" i="5" s="1"/>
  <c r="AJ12" i="5" s="1"/>
  <c r="AO11" i="5"/>
  <c r="AS11" i="5" s="1"/>
  <c r="AY11" i="5" s="1"/>
  <c r="J11" i="5" s="1"/>
  <c r="AM11" i="5"/>
  <c r="AR11" i="5" s="1"/>
  <c r="AX11" i="5" s="1"/>
  <c r="H11" i="5" s="1"/>
  <c r="AF11" i="5"/>
  <c r="AG11" i="5" s="1"/>
  <c r="AI11" i="5" s="1"/>
  <c r="AK11" i="5" s="1"/>
  <c r="AE11" i="5"/>
  <c r="AH11" i="5" s="1"/>
  <c r="AJ11" i="5" s="1"/>
  <c r="AO10" i="5"/>
  <c r="AS10" i="5" s="1"/>
  <c r="AY10" i="5" s="1"/>
  <c r="J10" i="5" s="1"/>
  <c r="AM10" i="5"/>
  <c r="AR10" i="5" s="1"/>
  <c r="AX10" i="5" s="1"/>
  <c r="H10" i="5" s="1"/>
  <c r="AF10" i="5"/>
  <c r="AG10" i="5" s="1"/>
  <c r="AI10" i="5" s="1"/>
  <c r="AK10" i="5" s="1"/>
  <c r="AE10" i="5"/>
  <c r="AH10" i="5" s="1"/>
  <c r="AJ10" i="5" s="1"/>
  <c r="AO9" i="5"/>
  <c r="AS9" i="5" s="1"/>
  <c r="AY9" i="5" s="1"/>
  <c r="J9" i="5" s="1"/>
  <c r="AM9" i="5"/>
  <c r="AR9" i="5" s="1"/>
  <c r="AX9" i="5" s="1"/>
  <c r="H9" i="5" s="1"/>
  <c r="AF9" i="5"/>
  <c r="AG9" i="5" s="1"/>
  <c r="AI9" i="5" s="1"/>
  <c r="AK9" i="5" s="1"/>
  <c r="AE9" i="5"/>
  <c r="AH9" i="5" s="1"/>
  <c r="AJ9" i="5" s="1"/>
  <c r="L2" i="5"/>
  <c r="AK89" i="22"/>
  <c r="AL89" i="22" s="1"/>
  <c r="AM89" i="22" s="1"/>
  <c r="J89" i="22" s="1"/>
  <c r="AC89" i="22"/>
  <c r="AD89" i="22" s="1"/>
  <c r="AE89" i="22" s="1"/>
  <c r="AF89" i="22" s="1"/>
  <c r="AG89" i="22" s="1"/>
  <c r="AH89" i="22" s="1"/>
  <c r="AK88" i="22"/>
  <c r="AL88" i="22" s="1"/>
  <c r="AM88" i="22" s="1"/>
  <c r="J88" i="22" s="1"/>
  <c r="AC88" i="22"/>
  <c r="AD88" i="22" s="1"/>
  <c r="AE88" i="22" s="1"/>
  <c r="AF88" i="22" s="1"/>
  <c r="AG88" i="22" s="1"/>
  <c r="AH88" i="22" s="1"/>
  <c r="AK87" i="22"/>
  <c r="AL87" i="22" s="1"/>
  <c r="AM87" i="22" s="1"/>
  <c r="J87" i="22" s="1"/>
  <c r="AC87" i="22"/>
  <c r="AD87" i="22" s="1"/>
  <c r="AE87" i="22" s="1"/>
  <c r="AF87" i="22" s="1"/>
  <c r="AG87" i="22" s="1"/>
  <c r="AH87" i="22" s="1"/>
  <c r="AK86" i="22"/>
  <c r="AL86" i="22" s="1"/>
  <c r="AM86" i="22" s="1"/>
  <c r="J86" i="22" s="1"/>
  <c r="AC86" i="22"/>
  <c r="AD86" i="22" s="1"/>
  <c r="AE86" i="22" s="1"/>
  <c r="AF86" i="22" s="1"/>
  <c r="AG86" i="22" s="1"/>
  <c r="AH86" i="22" s="1"/>
  <c r="AK85" i="22"/>
  <c r="AL85" i="22" s="1"/>
  <c r="AM85" i="22" s="1"/>
  <c r="J85" i="22" s="1"/>
  <c r="AC85" i="22"/>
  <c r="AD85" i="22" s="1"/>
  <c r="AE85" i="22" s="1"/>
  <c r="AF85" i="22" s="1"/>
  <c r="AG85" i="22" s="1"/>
  <c r="AH85" i="22" s="1"/>
  <c r="AK84" i="22"/>
  <c r="AL84" i="22" s="1"/>
  <c r="AM84" i="22" s="1"/>
  <c r="J84" i="22" s="1"/>
  <c r="AC84" i="22"/>
  <c r="AD84" i="22" s="1"/>
  <c r="AE84" i="22" s="1"/>
  <c r="AF84" i="22" s="1"/>
  <c r="AG84" i="22" s="1"/>
  <c r="AH84" i="22" s="1"/>
  <c r="AK83" i="22"/>
  <c r="AL83" i="22" s="1"/>
  <c r="AM83" i="22" s="1"/>
  <c r="AK82" i="22"/>
  <c r="AL82" i="22" s="1"/>
  <c r="AM82" i="22" s="1"/>
  <c r="J82" i="22" s="1"/>
  <c r="AC82" i="22"/>
  <c r="AD82" i="22" s="1"/>
  <c r="AE82" i="22" s="1"/>
  <c r="AF82" i="22" s="1"/>
  <c r="AG82" i="22" s="1"/>
  <c r="AH82" i="22" s="1"/>
  <c r="AK81" i="22"/>
  <c r="AL81" i="22" s="1"/>
  <c r="AM81" i="22" s="1"/>
  <c r="J81" i="22" s="1"/>
  <c r="AD81" i="22"/>
  <c r="AE81" i="22" s="1"/>
  <c r="AF81" i="22" s="1"/>
  <c r="AG81" i="22" s="1"/>
  <c r="AH81" i="22" s="1"/>
  <c r="AK80" i="22"/>
  <c r="AL80" i="22" s="1"/>
  <c r="AM80" i="22" s="1"/>
  <c r="J80" i="22" s="1"/>
  <c r="AC80" i="22"/>
  <c r="AD80" i="22" s="1"/>
  <c r="AE80" i="22" s="1"/>
  <c r="AF80" i="22" s="1"/>
  <c r="AG80" i="22" s="1"/>
  <c r="AH80" i="22" s="1"/>
  <c r="AK79" i="22"/>
  <c r="AL79" i="22" s="1"/>
  <c r="AM79" i="22" s="1"/>
  <c r="J79" i="22" s="1"/>
  <c r="AC79" i="22"/>
  <c r="AD79" i="22" s="1"/>
  <c r="AE79" i="22" s="1"/>
  <c r="AF79" i="22" s="1"/>
  <c r="AG79" i="22" s="1"/>
  <c r="AH79" i="22" s="1"/>
  <c r="AK78" i="22"/>
  <c r="AL78" i="22" s="1"/>
  <c r="AM78" i="22" s="1"/>
  <c r="J78" i="22" s="1"/>
  <c r="AC78" i="22"/>
  <c r="AD78" i="22" s="1"/>
  <c r="AE78" i="22" s="1"/>
  <c r="AF78" i="22" s="1"/>
  <c r="AG78" i="22" s="1"/>
  <c r="AH78" i="22" s="1"/>
  <c r="AK77" i="22"/>
  <c r="AL77" i="22" s="1"/>
  <c r="AM77" i="22" s="1"/>
  <c r="J77" i="22" s="1"/>
  <c r="AC77" i="22"/>
  <c r="AD77" i="22" s="1"/>
  <c r="AE77" i="22" s="1"/>
  <c r="AF77" i="22" s="1"/>
  <c r="AG77" i="22" s="1"/>
  <c r="AH77" i="22" s="1"/>
  <c r="AK76" i="22"/>
  <c r="AL76" i="22" s="1"/>
  <c r="AM76" i="22" s="1"/>
  <c r="J76" i="22" s="1"/>
  <c r="AC76" i="22"/>
  <c r="AD76" i="22" s="1"/>
  <c r="AE76" i="22" s="1"/>
  <c r="AF76" i="22" s="1"/>
  <c r="AG76" i="22" s="1"/>
  <c r="AH76" i="22" s="1"/>
  <c r="AK75" i="22"/>
  <c r="AL75" i="22" s="1"/>
  <c r="AM75" i="22" s="1"/>
  <c r="J75" i="22" s="1"/>
  <c r="AC75" i="22"/>
  <c r="AD75" i="22" s="1"/>
  <c r="AE75" i="22" s="1"/>
  <c r="AF75" i="22" s="1"/>
  <c r="AG75" i="22" s="1"/>
  <c r="AH75" i="22" s="1"/>
  <c r="L69" i="22"/>
  <c r="AZ49" i="22"/>
  <c r="BC49" i="22" s="1"/>
  <c r="BE49" i="22" s="1"/>
  <c r="BG49" i="22" s="1"/>
  <c r="J49" i="22" s="1"/>
  <c r="AX49" i="22"/>
  <c r="BB49" i="22" s="1"/>
  <c r="BD49" i="22" s="1"/>
  <c r="BF49" i="22" s="1"/>
  <c r="H49" i="22" s="1"/>
  <c r="AF49" i="22"/>
  <c r="AH49" i="22" s="1"/>
  <c r="AK49" i="22" s="1"/>
  <c r="AQ49" i="22" s="1"/>
  <c r="AS49" i="22" s="1"/>
  <c r="AV49" i="22" s="1"/>
  <c r="AE49" i="22"/>
  <c r="AG49" i="22" s="1"/>
  <c r="AJ49" i="22" s="1"/>
  <c r="AP49" i="22" s="1"/>
  <c r="AR49" i="22" s="1"/>
  <c r="AU49" i="22" s="1"/>
  <c r="AZ48" i="22"/>
  <c r="BC48" i="22" s="1"/>
  <c r="BE48" i="22" s="1"/>
  <c r="BG48" i="22" s="1"/>
  <c r="AX48" i="22"/>
  <c r="BB48" i="22" s="1"/>
  <c r="BD48" i="22" s="1"/>
  <c r="BF48" i="22" s="1"/>
  <c r="H48" i="22" s="1"/>
  <c r="AF48" i="22"/>
  <c r="AH48" i="22" s="1"/>
  <c r="AK48" i="22" s="1"/>
  <c r="AQ48" i="22" s="1"/>
  <c r="AS48" i="22" s="1"/>
  <c r="AV48" i="22" s="1"/>
  <c r="AE48" i="22"/>
  <c r="AG48" i="22" s="1"/>
  <c r="AJ48" i="22" s="1"/>
  <c r="AP48" i="22" s="1"/>
  <c r="AR48" i="22" s="1"/>
  <c r="AU48" i="22" s="1"/>
  <c r="AZ47" i="22"/>
  <c r="BC47" i="22" s="1"/>
  <c r="BE47" i="22" s="1"/>
  <c r="BG47" i="22" s="1"/>
  <c r="AX47" i="22"/>
  <c r="BB47" i="22" s="1"/>
  <c r="BD47" i="22" s="1"/>
  <c r="BF47" i="22" s="1"/>
  <c r="H47" i="22" s="1"/>
  <c r="AF47" i="22"/>
  <c r="AH47" i="22" s="1"/>
  <c r="AK47" i="22" s="1"/>
  <c r="AQ47" i="22" s="1"/>
  <c r="AS47" i="22" s="1"/>
  <c r="AV47" i="22" s="1"/>
  <c r="AE47" i="22"/>
  <c r="AG47" i="22" s="1"/>
  <c r="AJ47" i="22" s="1"/>
  <c r="AP47" i="22" s="1"/>
  <c r="AR47" i="22" s="1"/>
  <c r="AU47" i="22" s="1"/>
  <c r="AZ46" i="22"/>
  <c r="BC46" i="22" s="1"/>
  <c r="BE46" i="22" s="1"/>
  <c r="BG46" i="22" s="1"/>
  <c r="J46" i="22" s="1"/>
  <c r="AX46" i="22"/>
  <c r="BB46" i="22" s="1"/>
  <c r="BD46" i="22" s="1"/>
  <c r="BF46" i="22" s="1"/>
  <c r="H46" i="22" s="1"/>
  <c r="AF46" i="22"/>
  <c r="AH46" i="22" s="1"/>
  <c r="AK46" i="22" s="1"/>
  <c r="AQ46" i="22" s="1"/>
  <c r="AS46" i="22" s="1"/>
  <c r="AV46" i="22" s="1"/>
  <c r="AE46" i="22"/>
  <c r="AG46" i="22" s="1"/>
  <c r="AJ46" i="22" s="1"/>
  <c r="AP46" i="22" s="1"/>
  <c r="AR46" i="22" s="1"/>
  <c r="AU46" i="22" s="1"/>
  <c r="AZ45" i="22"/>
  <c r="BC45" i="22" s="1"/>
  <c r="BE45" i="22" s="1"/>
  <c r="BG45" i="22" s="1"/>
  <c r="J45" i="22" s="1"/>
  <c r="AX45" i="22"/>
  <c r="BB45" i="22" s="1"/>
  <c r="BD45" i="22" s="1"/>
  <c r="BF45" i="22" s="1"/>
  <c r="H45" i="22" s="1"/>
  <c r="AZ44" i="22"/>
  <c r="BC44" i="22" s="1"/>
  <c r="BE44" i="22" s="1"/>
  <c r="BG44" i="22" s="1"/>
  <c r="J44" i="22" s="1"/>
  <c r="AX44" i="22"/>
  <c r="BB44" i="22" s="1"/>
  <c r="BD44" i="22" s="1"/>
  <c r="BF44" i="22" s="1"/>
  <c r="H44" i="22" s="1"/>
  <c r="AF44" i="22"/>
  <c r="AH44" i="22" s="1"/>
  <c r="AK44" i="22" s="1"/>
  <c r="AQ44" i="22" s="1"/>
  <c r="AS44" i="22" s="1"/>
  <c r="AV44" i="22" s="1"/>
  <c r="AE44" i="22"/>
  <c r="AG44" i="22" s="1"/>
  <c r="AJ44" i="22" s="1"/>
  <c r="AP44" i="22" s="1"/>
  <c r="AR44" i="22" s="1"/>
  <c r="AU44" i="22" s="1"/>
  <c r="AZ42" i="22"/>
  <c r="BC42" i="22" s="1"/>
  <c r="BE42" i="22" s="1"/>
  <c r="BG42" i="22" s="1"/>
  <c r="J42" i="22" s="1"/>
  <c r="AX42" i="22"/>
  <c r="BB42" i="22" s="1"/>
  <c r="BD42" i="22" s="1"/>
  <c r="BF42" i="22" s="1"/>
  <c r="H42" i="22" s="1"/>
  <c r="AF42" i="22"/>
  <c r="AH42" i="22" s="1"/>
  <c r="AK42" i="22" s="1"/>
  <c r="AQ42" i="22" s="1"/>
  <c r="AS42" i="22" s="1"/>
  <c r="AV42" i="22" s="1"/>
  <c r="AE42" i="22"/>
  <c r="AG42" i="22" s="1"/>
  <c r="AJ42" i="22" s="1"/>
  <c r="AP42" i="22" s="1"/>
  <c r="AR42" i="22" s="1"/>
  <c r="AU42" i="22" s="1"/>
  <c r="AZ41" i="22"/>
  <c r="BC41" i="22" s="1"/>
  <c r="BE41" i="22" s="1"/>
  <c r="BG41" i="22" s="1"/>
  <c r="J41" i="22" s="1"/>
  <c r="AX41" i="22"/>
  <c r="BB41" i="22" s="1"/>
  <c r="BD41" i="22" s="1"/>
  <c r="BF41" i="22" s="1"/>
  <c r="H41" i="22" s="1"/>
  <c r="AF41" i="22"/>
  <c r="AH41" i="22" s="1"/>
  <c r="AK41" i="22" s="1"/>
  <c r="AQ41" i="22" s="1"/>
  <c r="AS41" i="22" s="1"/>
  <c r="AV41" i="22" s="1"/>
  <c r="AE41" i="22"/>
  <c r="AG41" i="22" s="1"/>
  <c r="AJ41" i="22" s="1"/>
  <c r="AP41" i="22" s="1"/>
  <c r="AR41" i="22" s="1"/>
  <c r="AU41" i="22" s="1"/>
  <c r="AZ40" i="22"/>
  <c r="BC40" i="22" s="1"/>
  <c r="BE40" i="22" s="1"/>
  <c r="BG40" i="22" s="1"/>
  <c r="J40" i="22" s="1"/>
  <c r="AX40" i="22"/>
  <c r="BB40" i="22" s="1"/>
  <c r="BD40" i="22" s="1"/>
  <c r="BF40" i="22" s="1"/>
  <c r="H40" i="22" s="1"/>
  <c r="AF40" i="22"/>
  <c r="AH40" i="22" s="1"/>
  <c r="AK40" i="22" s="1"/>
  <c r="AQ40" i="22" s="1"/>
  <c r="AS40" i="22" s="1"/>
  <c r="AV40" i="22" s="1"/>
  <c r="AE40" i="22"/>
  <c r="AG40" i="22" s="1"/>
  <c r="AJ40" i="22" s="1"/>
  <c r="AP40" i="22" s="1"/>
  <c r="AR40" i="22" s="1"/>
  <c r="AU40" i="22" s="1"/>
  <c r="AZ39" i="22"/>
  <c r="BC39" i="22" s="1"/>
  <c r="BE39" i="22" s="1"/>
  <c r="BG39" i="22" s="1"/>
  <c r="J39" i="22" s="1"/>
  <c r="AX39" i="22"/>
  <c r="BB39" i="22" s="1"/>
  <c r="BD39" i="22" s="1"/>
  <c r="BF39" i="22" s="1"/>
  <c r="H39" i="22" s="1"/>
  <c r="AF39" i="22"/>
  <c r="AH39" i="22" s="1"/>
  <c r="AK39" i="22" s="1"/>
  <c r="AQ39" i="22" s="1"/>
  <c r="AS39" i="22" s="1"/>
  <c r="AV39" i="22" s="1"/>
  <c r="AE39" i="22"/>
  <c r="AG39" i="22" s="1"/>
  <c r="AJ39" i="22" s="1"/>
  <c r="AP39" i="22" s="1"/>
  <c r="AR39" i="22" s="1"/>
  <c r="AU39" i="22" s="1"/>
  <c r="AZ38" i="22"/>
  <c r="BC38" i="22" s="1"/>
  <c r="BE38" i="22" s="1"/>
  <c r="BG38" i="22" s="1"/>
  <c r="J38" i="22" s="1"/>
  <c r="AX38" i="22"/>
  <c r="BB38" i="22" s="1"/>
  <c r="BD38" i="22" s="1"/>
  <c r="BF38" i="22" s="1"/>
  <c r="AF38" i="22"/>
  <c r="AH38" i="22" s="1"/>
  <c r="AK38" i="22" s="1"/>
  <c r="AQ38" i="22" s="1"/>
  <c r="AS38" i="22" s="1"/>
  <c r="AV38" i="22" s="1"/>
  <c r="AE38" i="22"/>
  <c r="AG38" i="22" s="1"/>
  <c r="AJ38" i="22" s="1"/>
  <c r="AP38" i="22" s="1"/>
  <c r="AR38" i="22" s="1"/>
  <c r="AU38" i="22" s="1"/>
  <c r="AZ37" i="22"/>
  <c r="BC37" i="22" s="1"/>
  <c r="BE37" i="22" s="1"/>
  <c r="BG37" i="22" s="1"/>
  <c r="J37" i="22" s="1"/>
  <c r="AX37" i="22"/>
  <c r="BB37" i="22" s="1"/>
  <c r="BD37" i="22" s="1"/>
  <c r="BF37" i="22" s="1"/>
  <c r="AK37" i="22"/>
  <c r="AQ37" i="22" s="1"/>
  <c r="AS37" i="22" s="1"/>
  <c r="AG37" i="22"/>
  <c r="AJ37" i="22" s="1"/>
  <c r="AP37" i="22" s="1"/>
  <c r="AR37" i="22" s="1"/>
  <c r="AU37" i="22" s="1"/>
  <c r="AZ36" i="22"/>
  <c r="BC36" i="22" s="1"/>
  <c r="BE36" i="22" s="1"/>
  <c r="BG36" i="22" s="1"/>
  <c r="J36" i="22" s="1"/>
  <c r="AX36" i="22"/>
  <c r="BB36" i="22" s="1"/>
  <c r="BD36" i="22" s="1"/>
  <c r="BF36" i="22" s="1"/>
  <c r="AF36" i="22"/>
  <c r="AH36" i="22" s="1"/>
  <c r="AK36" i="22" s="1"/>
  <c r="AE36" i="22"/>
  <c r="AG36" i="22" s="1"/>
  <c r="AJ36" i="22" s="1"/>
  <c r="AP36" i="22" s="1"/>
  <c r="AR36" i="22" s="1"/>
  <c r="AU36" i="22" s="1"/>
  <c r="AZ35" i="22"/>
  <c r="BC35" i="22" s="1"/>
  <c r="BE35" i="22" s="1"/>
  <c r="BG35" i="22" s="1"/>
  <c r="J35" i="22" s="1"/>
  <c r="AX35" i="22"/>
  <c r="BB35" i="22" s="1"/>
  <c r="BD35" i="22" s="1"/>
  <c r="BF35" i="22" s="1"/>
  <c r="AJ35" i="22"/>
  <c r="AP35" i="22" s="1"/>
  <c r="AR35" i="22" s="1"/>
  <c r="AU35" i="22" s="1"/>
  <c r="AZ34" i="22"/>
  <c r="BC34" i="22" s="1"/>
  <c r="BE34" i="22" s="1"/>
  <c r="BG34" i="22" s="1"/>
  <c r="J34" i="22" s="1"/>
  <c r="AX34" i="22"/>
  <c r="BB34" i="22" s="1"/>
  <c r="BD34" i="22" s="1"/>
  <c r="BF34" i="22" s="1"/>
  <c r="AF34" i="22"/>
  <c r="AH34" i="22" s="1"/>
  <c r="AK35" i="22" s="1"/>
  <c r="AQ34" i="22" s="1"/>
  <c r="AS34" i="22" s="1"/>
  <c r="AV34" i="22" s="1"/>
  <c r="AE34" i="22"/>
  <c r="AG34" i="22" s="1"/>
  <c r="AJ34" i="22" s="1"/>
  <c r="AP34" i="22" s="1"/>
  <c r="AR34" i="22" s="1"/>
  <c r="AU34" i="22" s="1"/>
  <c r="AZ33" i="22"/>
  <c r="BC33" i="22" s="1"/>
  <c r="BE33" i="22" s="1"/>
  <c r="BG33" i="22" s="1"/>
  <c r="J33" i="22" s="1"/>
  <c r="AX33" i="22"/>
  <c r="BB33" i="22" s="1"/>
  <c r="BD33" i="22" s="1"/>
  <c r="BF33" i="22" s="1"/>
  <c r="AF33" i="22"/>
  <c r="AH33" i="22" s="1"/>
  <c r="AK33" i="22" s="1"/>
  <c r="AQ33" i="22" s="1"/>
  <c r="AS33" i="22" s="1"/>
  <c r="AV33" i="22" s="1"/>
  <c r="AE33" i="22"/>
  <c r="AG33" i="22" s="1"/>
  <c r="AJ33" i="22" s="1"/>
  <c r="AP33" i="22" s="1"/>
  <c r="AR33" i="22" s="1"/>
  <c r="AU33" i="22" s="1"/>
  <c r="AZ32" i="22"/>
  <c r="BC32" i="22" s="1"/>
  <c r="BE32" i="22" s="1"/>
  <c r="BG32" i="22" s="1"/>
  <c r="J32" i="22" s="1"/>
  <c r="AX32" i="22"/>
  <c r="BB32" i="22" s="1"/>
  <c r="BD32" i="22" s="1"/>
  <c r="BF32" i="22" s="1"/>
  <c r="AF32" i="22"/>
  <c r="AH32" i="22" s="1"/>
  <c r="AK32" i="22" s="1"/>
  <c r="AQ32" i="22" s="1"/>
  <c r="AS32" i="22" s="1"/>
  <c r="AE32" i="22"/>
  <c r="AG32" i="22" s="1"/>
  <c r="AJ32" i="22" s="1"/>
  <c r="AP32" i="22" s="1"/>
  <c r="AR32" i="22" s="1"/>
  <c r="AU32" i="22" s="1"/>
  <c r="AZ31" i="22"/>
  <c r="BC31" i="22" s="1"/>
  <c r="BE31" i="22" s="1"/>
  <c r="BG31" i="22" s="1"/>
  <c r="J31" i="22" s="1"/>
  <c r="AX31" i="22"/>
  <c r="BB31" i="22" s="1"/>
  <c r="BD31" i="22" s="1"/>
  <c r="BF31" i="22" s="1"/>
  <c r="AF31" i="22"/>
  <c r="AH31" i="22" s="1"/>
  <c r="AK31" i="22" s="1"/>
  <c r="AQ31" i="22" s="1"/>
  <c r="AS31" i="22" s="1"/>
  <c r="AV31" i="22" s="1"/>
  <c r="AE31" i="22"/>
  <c r="AG31" i="22" s="1"/>
  <c r="AJ31" i="22" s="1"/>
  <c r="AP31" i="22" s="1"/>
  <c r="AR31" i="22" s="1"/>
  <c r="AU31" i="22" s="1"/>
  <c r="AZ30" i="22"/>
  <c r="BC30" i="22" s="1"/>
  <c r="BE30" i="22" s="1"/>
  <c r="BG30" i="22" s="1"/>
  <c r="J30" i="22" s="1"/>
  <c r="AX30" i="22"/>
  <c r="BB30" i="22" s="1"/>
  <c r="BD30" i="22" s="1"/>
  <c r="BF30" i="22" s="1"/>
  <c r="AU30" i="22"/>
  <c r="AS30" i="22"/>
  <c r="AV30" i="22" s="1"/>
  <c r="AZ29" i="22"/>
  <c r="BC29" i="22" s="1"/>
  <c r="BE29" i="22" s="1"/>
  <c r="BG29" i="22" s="1"/>
  <c r="J29" i="22" s="1"/>
  <c r="AX29" i="22"/>
  <c r="BB29" i="22" s="1"/>
  <c r="BD29" i="22" s="1"/>
  <c r="BF29" i="22" s="1"/>
  <c r="AF29" i="22"/>
  <c r="AH29" i="22" s="1"/>
  <c r="AK29" i="22" s="1"/>
  <c r="AQ29" i="22" s="1"/>
  <c r="AS29" i="22" s="1"/>
  <c r="AV29" i="22" s="1"/>
  <c r="AE29" i="22"/>
  <c r="AG29" i="22" s="1"/>
  <c r="AJ29" i="22" s="1"/>
  <c r="AP29" i="22" s="1"/>
  <c r="AR29" i="22" s="1"/>
  <c r="AU29" i="22" s="1"/>
  <c r="AZ28" i="22"/>
  <c r="BC28" i="22" s="1"/>
  <c r="BE28" i="22" s="1"/>
  <c r="BG28" i="22" s="1"/>
  <c r="J28" i="22" s="1"/>
  <c r="AX28" i="22"/>
  <c r="BB28" i="22" s="1"/>
  <c r="BD28" i="22" s="1"/>
  <c r="BF28" i="22" s="1"/>
  <c r="AK28" i="22"/>
  <c r="AQ28" i="22" s="1"/>
  <c r="AS28" i="22" s="1"/>
  <c r="AG28" i="22"/>
  <c r="AJ28" i="22" s="1"/>
  <c r="AP28" i="22" s="1"/>
  <c r="AR28" i="22" s="1"/>
  <c r="AU28" i="22" s="1"/>
  <c r="AZ27" i="22"/>
  <c r="BC27" i="22" s="1"/>
  <c r="BE27" i="22" s="1"/>
  <c r="BG27" i="22" s="1"/>
  <c r="J27" i="22" s="1"/>
  <c r="AX27" i="22"/>
  <c r="BB27" i="22" s="1"/>
  <c r="BD27" i="22" s="1"/>
  <c r="BF27" i="22" s="1"/>
  <c r="AF27" i="22"/>
  <c r="AH27" i="22" s="1"/>
  <c r="AK27" i="22" s="1"/>
  <c r="AQ27" i="22" s="1"/>
  <c r="AS27" i="22" s="1"/>
  <c r="AV27" i="22" s="1"/>
  <c r="AE27" i="22"/>
  <c r="AG27" i="22" s="1"/>
  <c r="AJ27" i="22" s="1"/>
  <c r="AP27" i="22" s="1"/>
  <c r="AR27" i="22" s="1"/>
  <c r="AU27" i="22" s="1"/>
  <c r="AZ26" i="22"/>
  <c r="BC26" i="22" s="1"/>
  <c r="BE26" i="22" s="1"/>
  <c r="BG26" i="22" s="1"/>
  <c r="AX26" i="22"/>
  <c r="BB26" i="22" s="1"/>
  <c r="BD26" i="22" s="1"/>
  <c r="BF26" i="22" s="1"/>
  <c r="AF26" i="22"/>
  <c r="AH26" i="22" s="1"/>
  <c r="AK26" i="22" s="1"/>
  <c r="AQ26" i="22" s="1"/>
  <c r="AS26" i="22" s="1"/>
  <c r="AV26" i="22" s="1"/>
  <c r="AE26" i="22"/>
  <c r="AG26" i="22" s="1"/>
  <c r="AJ26" i="22" s="1"/>
  <c r="AP26" i="22" s="1"/>
  <c r="AR26" i="22" s="1"/>
  <c r="AU26" i="22" s="1"/>
  <c r="AZ25" i="22"/>
  <c r="BC25" i="22" s="1"/>
  <c r="BE25" i="22" s="1"/>
  <c r="BG25" i="22" s="1"/>
  <c r="J25" i="22" s="1"/>
  <c r="AX25" i="22"/>
  <c r="BB25" i="22" s="1"/>
  <c r="BD25" i="22" s="1"/>
  <c r="BF25" i="22" s="1"/>
  <c r="AF25" i="22"/>
  <c r="AH25" i="22" s="1"/>
  <c r="AK25" i="22" s="1"/>
  <c r="AQ25" i="22" s="1"/>
  <c r="AS25" i="22" s="1"/>
  <c r="AV25" i="22" s="1"/>
  <c r="AE25" i="22"/>
  <c r="AG25" i="22" s="1"/>
  <c r="AJ25" i="22" s="1"/>
  <c r="AP25" i="22" s="1"/>
  <c r="AR25" i="22" s="1"/>
  <c r="AU25" i="22" s="1"/>
  <c r="AZ24" i="22"/>
  <c r="BC24" i="22" s="1"/>
  <c r="BE24" i="22" s="1"/>
  <c r="BG24" i="22" s="1"/>
  <c r="J24" i="22" s="1"/>
  <c r="AX24" i="22"/>
  <c r="BB24" i="22" s="1"/>
  <c r="BD24" i="22" s="1"/>
  <c r="BF24" i="22" s="1"/>
  <c r="H24" i="22" s="1"/>
  <c r="AF24" i="22"/>
  <c r="AH24" i="22" s="1"/>
  <c r="AK24" i="22" s="1"/>
  <c r="AQ24" i="22" s="1"/>
  <c r="AS24" i="22" s="1"/>
  <c r="AV24" i="22" s="1"/>
  <c r="AE24" i="22"/>
  <c r="AG24" i="22" s="1"/>
  <c r="AJ24" i="22" s="1"/>
  <c r="AP24" i="22" s="1"/>
  <c r="AR24" i="22" s="1"/>
  <c r="AU24" i="22" s="1"/>
  <c r="AZ22" i="22"/>
  <c r="BC22" i="22" s="1"/>
  <c r="BE22" i="22" s="1"/>
  <c r="BG22" i="22" s="1"/>
  <c r="J22" i="22" s="1"/>
  <c r="AX22" i="22"/>
  <c r="BB22" i="22" s="1"/>
  <c r="BD22" i="22" s="1"/>
  <c r="BF22" i="22" s="1"/>
  <c r="H22" i="22" s="1"/>
  <c r="AF22" i="22"/>
  <c r="AH22" i="22" s="1"/>
  <c r="AK22" i="22" s="1"/>
  <c r="AQ22" i="22" s="1"/>
  <c r="AS22" i="22" s="1"/>
  <c r="AV22" i="22" s="1"/>
  <c r="AE22" i="22"/>
  <c r="AG22" i="22" s="1"/>
  <c r="AJ22" i="22" s="1"/>
  <c r="AP22" i="22" s="1"/>
  <c r="AR22" i="22" s="1"/>
  <c r="AU22" i="22" s="1"/>
  <c r="AZ21" i="22"/>
  <c r="BC21" i="22" s="1"/>
  <c r="BE21" i="22" s="1"/>
  <c r="BG21" i="22" s="1"/>
  <c r="J21" i="22" s="1"/>
  <c r="AX21" i="22"/>
  <c r="BB21" i="22" s="1"/>
  <c r="BD21" i="22" s="1"/>
  <c r="BF21" i="22" s="1"/>
  <c r="H21" i="22" s="1"/>
  <c r="AF21" i="22"/>
  <c r="AH21" i="22" s="1"/>
  <c r="AK21" i="22" s="1"/>
  <c r="AQ21" i="22" s="1"/>
  <c r="AS21" i="22" s="1"/>
  <c r="AV21" i="22" s="1"/>
  <c r="AE21" i="22"/>
  <c r="AG21" i="22" s="1"/>
  <c r="AJ21" i="22" s="1"/>
  <c r="AP21" i="22" s="1"/>
  <c r="AR21" i="22" s="1"/>
  <c r="AU21" i="22" s="1"/>
  <c r="AZ20" i="22"/>
  <c r="BC20" i="22" s="1"/>
  <c r="BE20" i="22" s="1"/>
  <c r="BG20" i="22" s="1"/>
  <c r="J20" i="22" s="1"/>
  <c r="AX20" i="22"/>
  <c r="BB20" i="22" s="1"/>
  <c r="BD20" i="22" s="1"/>
  <c r="BF20" i="22" s="1"/>
  <c r="H20" i="22" s="1"/>
  <c r="AK20" i="22"/>
  <c r="AQ20" i="22" s="1"/>
  <c r="AS20" i="22" s="1"/>
  <c r="AV20" i="22" s="1"/>
  <c r="AJ20" i="22"/>
  <c r="AP20" i="22" s="1"/>
  <c r="AR20" i="22" s="1"/>
  <c r="AU20" i="22" s="1"/>
  <c r="AZ19" i="22"/>
  <c r="BC19" i="22" s="1"/>
  <c r="BE19" i="22" s="1"/>
  <c r="BG19" i="22" s="1"/>
  <c r="J19" i="22" s="1"/>
  <c r="AX19" i="22"/>
  <c r="BB19" i="22" s="1"/>
  <c r="BD19" i="22" s="1"/>
  <c r="BF19" i="22" s="1"/>
  <c r="H19" i="22" s="1"/>
  <c r="AF19" i="22"/>
  <c r="AH19" i="22" s="1"/>
  <c r="AK19" i="22" s="1"/>
  <c r="AQ19" i="22" s="1"/>
  <c r="AS19" i="22" s="1"/>
  <c r="AV19" i="22" s="1"/>
  <c r="AE19" i="22"/>
  <c r="AG19" i="22" s="1"/>
  <c r="AJ19" i="22" s="1"/>
  <c r="AP19" i="22" s="1"/>
  <c r="AR19" i="22" s="1"/>
  <c r="AU19" i="22" s="1"/>
  <c r="AZ18" i="22"/>
  <c r="BC18" i="22" s="1"/>
  <c r="BE18" i="22" s="1"/>
  <c r="BG18" i="22" s="1"/>
  <c r="J18" i="22" s="1"/>
  <c r="AX18" i="22"/>
  <c r="BB18" i="22" s="1"/>
  <c r="BD18" i="22" s="1"/>
  <c r="BF18" i="22" s="1"/>
  <c r="H18" i="22" s="1"/>
  <c r="AF18" i="22"/>
  <c r="AH18" i="22" s="1"/>
  <c r="AK18" i="22" s="1"/>
  <c r="AQ18" i="22" s="1"/>
  <c r="AS18" i="22" s="1"/>
  <c r="AV18" i="22" s="1"/>
  <c r="AE18" i="22"/>
  <c r="AG18" i="22" s="1"/>
  <c r="AJ18" i="22" s="1"/>
  <c r="AP18" i="22" s="1"/>
  <c r="AR18" i="22" s="1"/>
  <c r="AU18" i="22" s="1"/>
  <c r="AZ17" i="22"/>
  <c r="BC17" i="22" s="1"/>
  <c r="BE17" i="22" s="1"/>
  <c r="BG17" i="22" s="1"/>
  <c r="J17" i="22" s="1"/>
  <c r="AX17" i="22"/>
  <c r="BB17" i="22" s="1"/>
  <c r="BD17" i="22" s="1"/>
  <c r="BF17" i="22" s="1"/>
  <c r="H17" i="22" s="1"/>
  <c r="AF17" i="22"/>
  <c r="AH17" i="22" s="1"/>
  <c r="AK17" i="22" s="1"/>
  <c r="AQ17" i="22" s="1"/>
  <c r="AS17" i="22" s="1"/>
  <c r="AV17" i="22" s="1"/>
  <c r="AE17" i="22"/>
  <c r="AG17" i="22" s="1"/>
  <c r="AJ17" i="22" s="1"/>
  <c r="AP17" i="22" s="1"/>
  <c r="AR17" i="22" s="1"/>
  <c r="AU17" i="22" s="1"/>
  <c r="AZ16" i="22"/>
  <c r="BC16" i="22" s="1"/>
  <c r="BE16" i="22" s="1"/>
  <c r="BG16" i="22" s="1"/>
  <c r="J16" i="22" s="1"/>
  <c r="AX16" i="22"/>
  <c r="BB16" i="22" s="1"/>
  <c r="BD16" i="22" s="1"/>
  <c r="BF16" i="22" s="1"/>
  <c r="H16" i="22" s="1"/>
  <c r="AF16" i="22"/>
  <c r="AH16" i="22" s="1"/>
  <c r="AK16" i="22" s="1"/>
  <c r="AQ16" i="22" s="1"/>
  <c r="AS16" i="22" s="1"/>
  <c r="AV16" i="22" s="1"/>
  <c r="AE16" i="22"/>
  <c r="AG16" i="22" s="1"/>
  <c r="AJ16" i="22" s="1"/>
  <c r="AP16" i="22" s="1"/>
  <c r="AR16" i="22" s="1"/>
  <c r="AU16" i="22" s="1"/>
  <c r="AZ15" i="22"/>
  <c r="BC15" i="22" s="1"/>
  <c r="BE15" i="22" s="1"/>
  <c r="BG15" i="22" s="1"/>
  <c r="J15" i="22" s="1"/>
  <c r="AX15" i="22"/>
  <c r="BB15" i="22" s="1"/>
  <c r="BD15" i="22" s="1"/>
  <c r="BF15" i="22" s="1"/>
  <c r="H15" i="22" s="1"/>
  <c r="AF15" i="22"/>
  <c r="AH15" i="22" s="1"/>
  <c r="AK15" i="22" s="1"/>
  <c r="AQ15" i="22" s="1"/>
  <c r="AS15" i="22" s="1"/>
  <c r="AV15" i="22" s="1"/>
  <c r="AE15" i="22"/>
  <c r="AG15" i="22" s="1"/>
  <c r="AJ15" i="22" s="1"/>
  <c r="AP15" i="22" s="1"/>
  <c r="AR15" i="22" s="1"/>
  <c r="AU15" i="22" s="1"/>
  <c r="AZ14" i="22"/>
  <c r="BC14" i="22" s="1"/>
  <c r="BE14" i="22" s="1"/>
  <c r="BG14" i="22" s="1"/>
  <c r="J14" i="22" s="1"/>
  <c r="AX14" i="22"/>
  <c r="BB14" i="22" s="1"/>
  <c r="BD14" i="22" s="1"/>
  <c r="BF14" i="22" s="1"/>
  <c r="H14" i="22" s="1"/>
  <c r="AK14" i="22"/>
  <c r="AQ14" i="22" s="1"/>
  <c r="AS14" i="22" s="1"/>
  <c r="AV14" i="22" s="1"/>
  <c r="AJ14" i="22"/>
  <c r="AP14" i="22" s="1"/>
  <c r="AR14" i="22" s="1"/>
  <c r="AU14" i="22" s="1"/>
  <c r="AZ13" i="22"/>
  <c r="BC13" i="22" s="1"/>
  <c r="BE13" i="22" s="1"/>
  <c r="BG13" i="22" s="1"/>
  <c r="J13" i="22" s="1"/>
  <c r="AX13" i="22"/>
  <c r="BB13" i="22" s="1"/>
  <c r="BD13" i="22" s="1"/>
  <c r="BF13" i="22" s="1"/>
  <c r="H13" i="22" s="1"/>
  <c r="AZ12" i="22"/>
  <c r="BC12" i="22" s="1"/>
  <c r="BE12" i="22" s="1"/>
  <c r="BG12" i="22" s="1"/>
  <c r="J12" i="22" s="1"/>
  <c r="AX12" i="22"/>
  <c r="BB12" i="22" s="1"/>
  <c r="BD12" i="22" s="1"/>
  <c r="BF12" i="22" s="1"/>
  <c r="H12" i="22" s="1"/>
  <c r="AF12" i="22"/>
  <c r="AH12" i="22" s="1"/>
  <c r="AK12" i="22" s="1"/>
  <c r="AQ12" i="22" s="1"/>
  <c r="AS12" i="22" s="1"/>
  <c r="AV12" i="22" s="1"/>
  <c r="AE12" i="22"/>
  <c r="AG12" i="22" s="1"/>
  <c r="AJ12" i="22" s="1"/>
  <c r="AP12" i="22" s="1"/>
  <c r="AR12" i="22" s="1"/>
  <c r="AU12" i="22" s="1"/>
  <c r="AZ11" i="22"/>
  <c r="BC11" i="22" s="1"/>
  <c r="BE11" i="22" s="1"/>
  <c r="BG11" i="22" s="1"/>
  <c r="J11" i="22" s="1"/>
  <c r="AX11" i="22"/>
  <c r="BB11" i="22" s="1"/>
  <c r="BD11" i="22" s="1"/>
  <c r="BF11" i="22" s="1"/>
  <c r="H11" i="22" s="1"/>
  <c r="AF11" i="22"/>
  <c r="AH11" i="22" s="1"/>
  <c r="AK11" i="22" s="1"/>
  <c r="AQ11" i="22" s="1"/>
  <c r="AS11" i="22" s="1"/>
  <c r="AV11" i="22" s="1"/>
  <c r="AE11" i="22"/>
  <c r="AG11" i="22" s="1"/>
  <c r="AJ11" i="22" s="1"/>
  <c r="AP11" i="22" s="1"/>
  <c r="AR11" i="22" s="1"/>
  <c r="AU11" i="22" s="1"/>
  <c r="AZ10" i="22"/>
  <c r="BC10" i="22" s="1"/>
  <c r="BE10" i="22" s="1"/>
  <c r="BG10" i="22" s="1"/>
  <c r="J10" i="22" s="1"/>
  <c r="AX10" i="22"/>
  <c r="BB10" i="22" s="1"/>
  <c r="BD10" i="22" s="1"/>
  <c r="BF10" i="22" s="1"/>
  <c r="H10" i="22" s="1"/>
  <c r="AF10" i="22"/>
  <c r="AH10" i="22" s="1"/>
  <c r="AK10" i="22" s="1"/>
  <c r="AQ10" i="22" s="1"/>
  <c r="AS10" i="22" s="1"/>
  <c r="AV10" i="22" s="1"/>
  <c r="AE10" i="22"/>
  <c r="AG10" i="22" s="1"/>
  <c r="AJ10" i="22" s="1"/>
  <c r="AP10" i="22" s="1"/>
  <c r="AR10" i="22" s="1"/>
  <c r="AU10" i="22" s="1"/>
  <c r="AZ9" i="22"/>
  <c r="BC9" i="22" s="1"/>
  <c r="BE9" i="22" s="1"/>
  <c r="BG9" i="22" s="1"/>
  <c r="J9" i="22" s="1"/>
  <c r="AX9" i="22"/>
  <c r="BB9" i="22" s="1"/>
  <c r="BD9" i="22" s="1"/>
  <c r="BF9" i="22" s="1"/>
  <c r="H9" i="22" s="1"/>
  <c r="AF9" i="22"/>
  <c r="AH9" i="22" s="1"/>
  <c r="AK9" i="22" s="1"/>
  <c r="AQ9" i="22" s="1"/>
  <c r="AS9" i="22" s="1"/>
  <c r="AV9" i="22" s="1"/>
  <c r="AE9" i="22"/>
  <c r="AG9" i="22" s="1"/>
  <c r="AJ9" i="22" s="1"/>
  <c r="AP9" i="22" s="1"/>
  <c r="AR9" i="22" s="1"/>
  <c r="AU9" i="22" s="1"/>
  <c r="L2" i="22"/>
  <c r="AL87" i="21"/>
  <c r="AM87" i="21" s="1"/>
  <c r="AN87" i="21" s="1"/>
  <c r="J87" i="21" s="1"/>
  <c r="AE87" i="21"/>
  <c r="AG87" i="21" s="1"/>
  <c r="AH87" i="21" s="1"/>
  <c r="AI87" i="21" s="1"/>
  <c r="AJ87" i="21" s="1"/>
  <c r="AL86" i="21"/>
  <c r="AM86" i="21" s="1"/>
  <c r="AN86" i="21" s="1"/>
  <c r="J86" i="21" s="1"/>
  <c r="AE86" i="21"/>
  <c r="AG86" i="21" s="1"/>
  <c r="AH86" i="21" s="1"/>
  <c r="AI86" i="21" s="1"/>
  <c r="AJ86" i="21" s="1"/>
  <c r="AL85" i="21"/>
  <c r="AM85" i="21" s="1"/>
  <c r="AN85" i="21" s="1"/>
  <c r="J85" i="21" s="1"/>
  <c r="AH85" i="21"/>
  <c r="AI85" i="21" s="1"/>
  <c r="AJ85" i="21" s="1"/>
  <c r="AL84" i="21"/>
  <c r="AM84" i="21" s="1"/>
  <c r="AN84" i="21" s="1"/>
  <c r="J84" i="21" s="1"/>
  <c r="AH84" i="21"/>
  <c r="AI84" i="21" s="1"/>
  <c r="AJ84" i="21" s="1"/>
  <c r="AL83" i="21"/>
  <c r="AM83" i="21" s="1"/>
  <c r="AN83" i="21" s="1"/>
  <c r="J83" i="21" s="1"/>
  <c r="AH83" i="21"/>
  <c r="AI83" i="21" s="1"/>
  <c r="AE83" i="21"/>
  <c r="AJ82" i="21"/>
  <c r="AL81" i="21"/>
  <c r="AM81" i="21" s="1"/>
  <c r="AN81" i="21" s="1"/>
  <c r="J81" i="21" s="1"/>
  <c r="AG81" i="21"/>
  <c r="AH81" i="21" s="1"/>
  <c r="AI81" i="21" s="1"/>
  <c r="AJ81" i="21" s="1"/>
  <c r="AL80" i="21"/>
  <c r="AM80" i="21" s="1"/>
  <c r="AN80" i="21" s="1"/>
  <c r="J80" i="21" s="1"/>
  <c r="AE80" i="21"/>
  <c r="AG80" i="21" s="1"/>
  <c r="AH80" i="21" s="1"/>
  <c r="AI80" i="21" s="1"/>
  <c r="AJ80" i="21" s="1"/>
  <c r="AL79" i="21"/>
  <c r="AM79" i="21" s="1"/>
  <c r="AN79" i="21" s="1"/>
  <c r="J79" i="21" s="1"/>
  <c r="AH79" i="21"/>
  <c r="AI79" i="21" s="1"/>
  <c r="AE79" i="21"/>
  <c r="AL78" i="21"/>
  <c r="AM78" i="21" s="1"/>
  <c r="AN78" i="21" s="1"/>
  <c r="J78" i="21" s="1"/>
  <c r="AE78" i="21"/>
  <c r="AG78" i="21" s="1"/>
  <c r="AH78" i="21" s="1"/>
  <c r="AI78" i="21" s="1"/>
  <c r="AJ78" i="21" s="1"/>
  <c r="AL77" i="21"/>
  <c r="AM77" i="21" s="1"/>
  <c r="AN77" i="21" s="1"/>
  <c r="J77" i="21" s="1"/>
  <c r="AE77" i="21"/>
  <c r="AG77" i="21" s="1"/>
  <c r="AH77" i="21" s="1"/>
  <c r="AI77" i="21" s="1"/>
  <c r="AJ77" i="21" s="1"/>
  <c r="AL76" i="21"/>
  <c r="AM76" i="21" s="1"/>
  <c r="AN76" i="21" s="1"/>
  <c r="J76" i="21" s="1"/>
  <c r="AE76" i="21"/>
  <c r="AG76" i="21" s="1"/>
  <c r="AH76" i="21" s="1"/>
  <c r="AI76" i="21" s="1"/>
  <c r="AJ76" i="21" s="1"/>
  <c r="AL75" i="21"/>
  <c r="AM75" i="21" s="1"/>
  <c r="AN75" i="21" s="1"/>
  <c r="J75" i="21" s="1"/>
  <c r="AE75" i="21"/>
  <c r="AG75" i="21" s="1"/>
  <c r="AH75" i="21" s="1"/>
  <c r="AI75" i="21" s="1"/>
  <c r="AJ75" i="21" s="1"/>
  <c r="AL74" i="21"/>
  <c r="AM74" i="21" s="1"/>
  <c r="AN74" i="21" s="1"/>
  <c r="J74" i="21" s="1"/>
  <c r="AG74" i="21"/>
  <c r="AH74" i="21" s="1"/>
  <c r="AI74" i="21" s="1"/>
  <c r="AJ74" i="21" s="1"/>
  <c r="L67" i="21"/>
  <c r="AL54" i="21"/>
  <c r="AN54" i="21" s="1"/>
  <c r="AP54" i="21" s="1"/>
  <c r="AE54" i="21"/>
  <c r="AG54" i="21" s="1"/>
  <c r="AH54" i="21" s="1"/>
  <c r="AI54" i="21" s="1"/>
  <c r="AJ54" i="21" s="1"/>
  <c r="AL53" i="21"/>
  <c r="AN53" i="21" s="1"/>
  <c r="AP53" i="21" s="1"/>
  <c r="AE53" i="21"/>
  <c r="AG53" i="21" s="1"/>
  <c r="AH53" i="21" s="1"/>
  <c r="AI53" i="21" s="1"/>
  <c r="AJ53" i="21" s="1"/>
  <c r="AL52" i="21"/>
  <c r="AE52" i="21"/>
  <c r="AG52" i="21" s="1"/>
  <c r="AH52" i="21" s="1"/>
  <c r="AI52" i="21" s="1"/>
  <c r="AJ52" i="21" s="1"/>
  <c r="AL51" i="21"/>
  <c r="AN51" i="21" s="1"/>
  <c r="AP51" i="21" s="1"/>
  <c r="AE51" i="21"/>
  <c r="AG51" i="21" s="1"/>
  <c r="AH51" i="21" s="1"/>
  <c r="AI51" i="21" s="1"/>
  <c r="AJ51" i="21" s="1"/>
  <c r="AL48" i="21"/>
  <c r="AE48" i="21"/>
  <c r="AG48" i="21" s="1"/>
  <c r="AH48" i="21" s="1"/>
  <c r="AI48" i="21" s="1"/>
  <c r="AJ48" i="21" s="1"/>
  <c r="AL47" i="21"/>
  <c r="AE47" i="21"/>
  <c r="AG47" i="21" s="1"/>
  <c r="AH47" i="21" s="1"/>
  <c r="AI47" i="21" s="1"/>
  <c r="AJ47" i="21" s="1"/>
  <c r="AL46" i="21"/>
  <c r="AE46" i="21"/>
  <c r="AG46" i="21" s="1"/>
  <c r="AH46" i="21" s="1"/>
  <c r="AI46" i="21" s="1"/>
  <c r="AJ46" i="21" s="1"/>
  <c r="AL45" i="21"/>
  <c r="AE45" i="21"/>
  <c r="AG45" i="21" s="1"/>
  <c r="AH45" i="21" s="1"/>
  <c r="AI45" i="21" s="1"/>
  <c r="AJ45" i="21" s="1"/>
  <c r="AL44" i="21"/>
  <c r="AN44" i="21" s="1"/>
  <c r="AP44" i="21" s="1"/>
  <c r="AE44" i="21"/>
  <c r="AG44" i="21" s="1"/>
  <c r="AH44" i="21" s="1"/>
  <c r="AI44" i="21" s="1"/>
  <c r="AJ44" i="21" s="1"/>
  <c r="AL43" i="21"/>
  <c r="AN43" i="21" s="1"/>
  <c r="AP43" i="21" s="1"/>
  <c r="AE43" i="21"/>
  <c r="AG43" i="21" s="1"/>
  <c r="AH43" i="21" s="1"/>
  <c r="AI43" i="21" s="1"/>
  <c r="AJ43" i="21" s="1"/>
  <c r="AL42" i="21"/>
  <c r="AE42" i="21"/>
  <c r="AG42" i="21" s="1"/>
  <c r="AH42" i="21" s="1"/>
  <c r="AI42" i="21" s="1"/>
  <c r="AJ42" i="21" s="1"/>
  <c r="AL41" i="21"/>
  <c r="AN41" i="21" s="1"/>
  <c r="AP41" i="21" s="1"/>
  <c r="AJ41" i="21"/>
  <c r="AE41" i="21"/>
  <c r="AG41" i="21" s="1"/>
  <c r="AH41" i="21" s="1"/>
  <c r="AL40" i="21"/>
  <c r="AN40" i="21" s="1"/>
  <c r="AP40" i="21" s="1"/>
  <c r="AE40" i="21"/>
  <c r="AG40" i="21" s="1"/>
  <c r="AH40" i="21" s="1"/>
  <c r="AI40" i="21" s="1"/>
  <c r="AJ40" i="21" s="1"/>
  <c r="AE39" i="21"/>
  <c r="AG39" i="21" s="1"/>
  <c r="AH39" i="21" s="1"/>
  <c r="AI39" i="21" s="1"/>
  <c r="AJ39" i="21" s="1"/>
  <c r="AL38" i="21"/>
  <c r="AN38" i="21" s="1"/>
  <c r="AP38" i="21" s="1"/>
  <c r="AJ38" i="21"/>
  <c r="AE38" i="21"/>
  <c r="AG38" i="21" s="1"/>
  <c r="AH38" i="21" s="1"/>
  <c r="AL36" i="21"/>
  <c r="AN36" i="21" s="1"/>
  <c r="AP36" i="21" s="1"/>
  <c r="AJ36" i="21"/>
  <c r="AE36" i="21"/>
  <c r="AG36" i="21" s="1"/>
  <c r="AH36" i="21" s="1"/>
  <c r="AL34" i="21"/>
  <c r="AN34" i="21" s="1"/>
  <c r="AP34" i="21" s="1"/>
  <c r="AE34" i="21"/>
  <c r="AG34" i="21" s="1"/>
  <c r="AH34" i="21" s="1"/>
  <c r="AI34" i="21" s="1"/>
  <c r="AJ34" i="21" s="1"/>
  <c r="AL33" i="21"/>
  <c r="AN33" i="21" s="1"/>
  <c r="AP33" i="21" s="1"/>
  <c r="AE33" i="21"/>
  <c r="AG33" i="21" s="1"/>
  <c r="AH33" i="21" s="1"/>
  <c r="AI33" i="21" s="1"/>
  <c r="AJ33" i="21" s="1"/>
  <c r="AL31" i="21"/>
  <c r="AE31" i="21"/>
  <c r="AG31" i="21" s="1"/>
  <c r="AH31" i="21" s="1"/>
  <c r="AI31" i="21" s="1"/>
  <c r="AJ31" i="21" s="1"/>
  <c r="AL29" i="21"/>
  <c r="AN29" i="21" s="1"/>
  <c r="AP29" i="21" s="1"/>
  <c r="AE29" i="21"/>
  <c r="AG29" i="21" s="1"/>
  <c r="AH29" i="21" s="1"/>
  <c r="AI29" i="21" s="1"/>
  <c r="AJ29" i="21" s="1"/>
  <c r="AE28" i="21"/>
  <c r="AG28" i="21" s="1"/>
  <c r="AL27" i="21"/>
  <c r="AE27" i="21"/>
  <c r="AG27" i="21" s="1"/>
  <c r="AH27" i="21" s="1"/>
  <c r="AI27" i="21" s="1"/>
  <c r="AJ27" i="21" s="1"/>
  <c r="AL26" i="21"/>
  <c r="AL24" i="21"/>
  <c r="AE24" i="21"/>
  <c r="AL23" i="21"/>
  <c r="AN23" i="21" s="1"/>
  <c r="AP23" i="21" s="1"/>
  <c r="AE23" i="21"/>
  <c r="AG23" i="21" s="1"/>
  <c r="AH23" i="21" s="1"/>
  <c r="AI23" i="21" s="1"/>
  <c r="AJ23" i="21" s="1"/>
  <c r="AL21" i="21"/>
  <c r="AN21" i="21" s="1"/>
  <c r="AP21" i="21" s="1"/>
  <c r="AE21" i="21"/>
  <c r="AG21" i="21" s="1"/>
  <c r="AH21" i="21" s="1"/>
  <c r="AI21" i="21" s="1"/>
  <c r="AJ21" i="21" s="1"/>
  <c r="AL20" i="21"/>
  <c r="AN20" i="21" s="1"/>
  <c r="AP20" i="21" s="1"/>
  <c r="AE20" i="21"/>
  <c r="AG20" i="21" s="1"/>
  <c r="AH20" i="21" s="1"/>
  <c r="AI20" i="21" s="1"/>
  <c r="AJ20" i="21" s="1"/>
  <c r="AL19" i="21"/>
  <c r="AN19" i="21" s="1"/>
  <c r="AP19" i="21" s="1"/>
  <c r="AL18" i="21"/>
  <c r="AN18" i="21" s="1"/>
  <c r="AP18" i="21" s="1"/>
  <c r="AE18" i="21"/>
  <c r="AG18" i="21" s="1"/>
  <c r="AH18" i="21" s="1"/>
  <c r="AI18" i="21" s="1"/>
  <c r="AJ18" i="21" s="1"/>
  <c r="AL17" i="21"/>
  <c r="AN17" i="21" s="1"/>
  <c r="AP17" i="21" s="1"/>
  <c r="AE17" i="21"/>
  <c r="AG17" i="21" s="1"/>
  <c r="AH17" i="21" s="1"/>
  <c r="AI17" i="21" s="1"/>
  <c r="AJ17" i="21" s="1"/>
  <c r="AL16" i="21"/>
  <c r="AN16" i="21" s="1"/>
  <c r="AP16" i="21" s="1"/>
  <c r="AE16" i="21"/>
  <c r="AG16" i="21" s="1"/>
  <c r="AH16" i="21" s="1"/>
  <c r="AI16" i="21" s="1"/>
  <c r="AJ16" i="21" s="1"/>
  <c r="AL14" i="21"/>
  <c r="AN14" i="21" s="1"/>
  <c r="AP14" i="21" s="1"/>
  <c r="AE14" i="21"/>
  <c r="AG14" i="21" s="1"/>
  <c r="AH14" i="21" s="1"/>
  <c r="AI14" i="21" s="1"/>
  <c r="AJ14" i="21" s="1"/>
  <c r="AL13" i="21"/>
  <c r="AN13" i="21" s="1"/>
  <c r="AP13" i="21" s="1"/>
  <c r="AE13" i="21"/>
  <c r="AG13" i="21" s="1"/>
  <c r="AH13" i="21" s="1"/>
  <c r="AI13" i="21" s="1"/>
  <c r="AJ13" i="21" s="1"/>
  <c r="AL12" i="21"/>
  <c r="AN12" i="21" s="1"/>
  <c r="AP12" i="21" s="1"/>
  <c r="AL11" i="21"/>
  <c r="AN11" i="21" s="1"/>
  <c r="AP11" i="21" s="1"/>
  <c r="AJ11" i="21"/>
  <c r="AL10" i="21"/>
  <c r="AN10" i="21" s="1"/>
  <c r="AP10" i="21" s="1"/>
  <c r="AE10" i="21"/>
  <c r="AE12" i="21" s="1"/>
  <c r="AG12" i="21" s="1"/>
  <c r="AH12" i="21" s="1"/>
  <c r="AI12" i="21" s="1"/>
  <c r="AJ12" i="21" s="1"/>
  <c r="AL9" i="21"/>
  <c r="AN9" i="21" s="1"/>
  <c r="AP9" i="21" s="1"/>
  <c r="AE9" i="21"/>
  <c r="AG9" i="21" s="1"/>
  <c r="AH9" i="21" s="1"/>
  <c r="AI9" i="21" s="1"/>
  <c r="AJ9" i="21" s="1"/>
  <c r="AL8" i="21"/>
  <c r="AN8" i="21" s="1"/>
  <c r="AP8" i="21" s="1"/>
  <c r="AE8" i="21"/>
  <c r="AG8" i="21" s="1"/>
  <c r="AH8" i="21" s="1"/>
  <c r="AI8" i="21" s="1"/>
  <c r="AJ8" i="21" s="1"/>
  <c r="AL7" i="21"/>
  <c r="AE7" i="21"/>
  <c r="AG7" i="21" s="1"/>
  <c r="AH7" i="21" s="1"/>
  <c r="AI7" i="21" s="1"/>
  <c r="AJ7" i="21" s="1"/>
  <c r="L2" i="21"/>
  <c r="L138" i="20"/>
  <c r="AK104" i="20"/>
  <c r="AL104" i="20" s="1"/>
  <c r="AM104" i="20" s="1"/>
  <c r="J104" i="20" s="1"/>
  <c r="AG104" i="20"/>
  <c r="AH104" i="20" s="1"/>
  <c r="AI104" i="20" s="1"/>
  <c r="AK103" i="20"/>
  <c r="AL103" i="20" s="1"/>
  <c r="AM103" i="20" s="1"/>
  <c r="J103" i="20" s="1"/>
  <c r="AG103" i="20"/>
  <c r="AH103" i="20" s="1"/>
  <c r="AI103" i="20" s="1"/>
  <c r="AG102" i="20"/>
  <c r="AH102" i="20" s="1"/>
  <c r="AI102" i="20" s="1"/>
  <c r="AD101" i="20"/>
  <c r="AE101" i="20" s="1"/>
  <c r="AF101" i="20" s="1"/>
  <c r="AG101" i="20" s="1"/>
  <c r="AH101" i="20" s="1"/>
  <c r="AI101" i="20" s="1"/>
  <c r="AD100" i="20"/>
  <c r="AE100" i="20" s="1"/>
  <c r="AF100" i="20" s="1"/>
  <c r="AG100" i="20" s="1"/>
  <c r="AH100" i="20" s="1"/>
  <c r="AI100" i="20" s="1"/>
  <c r="AK99" i="20"/>
  <c r="AL99" i="20" s="1"/>
  <c r="AM99" i="20" s="1"/>
  <c r="AK98" i="20"/>
  <c r="AL98" i="20" s="1"/>
  <c r="AM98" i="20" s="1"/>
  <c r="J98" i="20" s="1"/>
  <c r="AD98" i="20"/>
  <c r="AE98" i="20" s="1"/>
  <c r="AF98" i="20" s="1"/>
  <c r="AG98" i="20" s="1"/>
  <c r="AH98" i="20" s="1"/>
  <c r="AI98" i="20" s="1"/>
  <c r="AK97" i="20"/>
  <c r="AL97" i="20" s="1"/>
  <c r="AM97" i="20" s="1"/>
  <c r="J97" i="20" s="1"/>
  <c r="AF97" i="20"/>
  <c r="AG97" i="20" s="1"/>
  <c r="AH97" i="20" s="1"/>
  <c r="AI97" i="20" s="1"/>
  <c r="AK96" i="20"/>
  <c r="AL96" i="20" s="1"/>
  <c r="AM96" i="20" s="1"/>
  <c r="J96" i="20" s="1"/>
  <c r="AD96" i="20"/>
  <c r="AE96" i="20" s="1"/>
  <c r="AF96" i="20" s="1"/>
  <c r="AG96" i="20" s="1"/>
  <c r="AH96" i="20" s="1"/>
  <c r="AI96" i="20" s="1"/>
  <c r="AK95" i="20"/>
  <c r="AL95" i="20" s="1"/>
  <c r="AM95" i="20" s="1"/>
  <c r="J95" i="20" s="1"/>
  <c r="AD95" i="20"/>
  <c r="AE95" i="20" s="1"/>
  <c r="AF95" i="20" s="1"/>
  <c r="AG95" i="20" s="1"/>
  <c r="AH95" i="20" s="1"/>
  <c r="AI95" i="20" s="1"/>
  <c r="AD94" i="20"/>
  <c r="AE94" i="20" s="1"/>
  <c r="AF94" i="20" s="1"/>
  <c r="AG94" i="20" s="1"/>
  <c r="AH94" i="20" s="1"/>
  <c r="AI94" i="20" s="1"/>
  <c r="AK93" i="20"/>
  <c r="AL93" i="20" s="1"/>
  <c r="AM93" i="20" s="1"/>
  <c r="AD92" i="20"/>
  <c r="AE92" i="20" s="1"/>
  <c r="AF92" i="20" s="1"/>
  <c r="AG92" i="20" s="1"/>
  <c r="AH92" i="20" s="1"/>
  <c r="AI92" i="20" s="1"/>
  <c r="AK90" i="20"/>
  <c r="AL90" i="20" s="1"/>
  <c r="AM90" i="20" s="1"/>
  <c r="J90" i="20" s="1"/>
  <c r="AD90" i="20"/>
  <c r="AE90" i="20" s="1"/>
  <c r="AF90" i="20" s="1"/>
  <c r="AG90" i="20" s="1"/>
  <c r="AH90" i="20" s="1"/>
  <c r="AI90" i="20" s="1"/>
  <c r="AK88" i="20"/>
  <c r="AL88" i="20" s="1"/>
  <c r="AM88" i="20" s="1"/>
  <c r="J88" i="20" s="1"/>
  <c r="AE88" i="20"/>
  <c r="AF88" i="20" s="1"/>
  <c r="AG88" i="20" s="1"/>
  <c r="AH88" i="20" s="1"/>
  <c r="AI88" i="20" s="1"/>
  <c r="AK87" i="20"/>
  <c r="AL87" i="20" s="1"/>
  <c r="AM87" i="20" s="1"/>
  <c r="J87" i="20" s="1"/>
  <c r="AH87" i="20"/>
  <c r="AI87" i="20" s="1"/>
  <c r="AE87" i="20"/>
  <c r="AE86" i="20"/>
  <c r="AF86" i="20" s="1"/>
  <c r="AG86" i="20" s="1"/>
  <c r="AH86" i="20" s="1"/>
  <c r="AI86" i="20" s="1"/>
  <c r="AD85" i="20"/>
  <c r="AE85" i="20" s="1"/>
  <c r="AF85" i="20" s="1"/>
  <c r="AK84" i="20"/>
  <c r="AL84" i="20" s="1"/>
  <c r="AM84" i="20" s="1"/>
  <c r="J83" i="20" s="1"/>
  <c r="AK83" i="20"/>
  <c r="AL83" i="20" s="1"/>
  <c r="AM83" i="20" s="1"/>
  <c r="AD83" i="20"/>
  <c r="AE83" i="20" s="1"/>
  <c r="AF83" i="20" s="1"/>
  <c r="AG83" i="20" s="1"/>
  <c r="AH83" i="20" s="1"/>
  <c r="AI83" i="20" s="1"/>
  <c r="AK82" i="20"/>
  <c r="AL82" i="20" s="1"/>
  <c r="AM82" i="20" s="1"/>
  <c r="AK81" i="20"/>
  <c r="AL81" i="20" s="1"/>
  <c r="AM81" i="20" s="1"/>
  <c r="J80" i="20" s="1"/>
  <c r="AD80" i="20"/>
  <c r="AE81" i="20" s="1"/>
  <c r="AF81" i="20" s="1"/>
  <c r="AG81" i="20" s="1"/>
  <c r="AH81" i="20" s="1"/>
  <c r="AI81" i="20" s="1"/>
  <c r="L74" i="20"/>
  <c r="AF68" i="20"/>
  <c r="AG68" i="20" s="1"/>
  <c r="AH68" i="20" s="1"/>
  <c r="AI68" i="20" s="1"/>
  <c r="AJ68" i="20" s="1"/>
  <c r="AK68" i="20" s="1"/>
  <c r="AF67" i="20"/>
  <c r="AG67" i="20" s="1"/>
  <c r="AH67" i="20" s="1"/>
  <c r="AI67" i="20" s="1"/>
  <c r="AJ67" i="20" s="1"/>
  <c r="AK67" i="20" s="1"/>
  <c r="AF66" i="20"/>
  <c r="AG66" i="20" s="1"/>
  <c r="AH66" i="20" s="1"/>
  <c r="AI66" i="20" s="1"/>
  <c r="AJ66" i="20" s="1"/>
  <c r="AK66" i="20" s="1"/>
  <c r="AF65" i="20"/>
  <c r="AG65" i="20" s="1"/>
  <c r="AH65" i="20" s="1"/>
  <c r="AI65" i="20" s="1"/>
  <c r="AJ65" i="20" s="1"/>
  <c r="AK65" i="20" s="1"/>
  <c r="AO60" i="20"/>
  <c r="AQ60" i="20" s="1"/>
  <c r="AU60" i="20" s="1"/>
  <c r="AE60" i="20"/>
  <c r="AG60" i="20" s="1"/>
  <c r="AI60" i="20" s="1"/>
  <c r="AK60" i="20" s="1"/>
  <c r="AO59" i="20"/>
  <c r="AQ59" i="20" s="1"/>
  <c r="AU59" i="20" s="1"/>
  <c r="AE59" i="20"/>
  <c r="AG59" i="20" s="1"/>
  <c r="AI59" i="20" s="1"/>
  <c r="AK59" i="20" s="1"/>
  <c r="AO58" i="20"/>
  <c r="AQ58" i="20" s="1"/>
  <c r="AU58" i="20" s="1"/>
  <c r="AE58" i="20"/>
  <c r="AG58" i="20" s="1"/>
  <c r="AI58" i="20" s="1"/>
  <c r="AK58" i="20" s="1"/>
  <c r="AO57" i="20"/>
  <c r="AQ57" i="20" s="1"/>
  <c r="AU57" i="20" s="1"/>
  <c r="AE57" i="20"/>
  <c r="AG57" i="20" s="1"/>
  <c r="AI57" i="20" s="1"/>
  <c r="AK57" i="20" s="1"/>
  <c r="AO56" i="20"/>
  <c r="AQ56" i="20" s="1"/>
  <c r="AU56" i="20" s="1"/>
  <c r="AE56" i="20"/>
  <c r="AG56" i="20" s="1"/>
  <c r="AI56" i="20" s="1"/>
  <c r="AK56" i="20" s="1"/>
  <c r="AO55" i="20"/>
  <c r="AQ55" i="20" s="1"/>
  <c r="AU55" i="20" s="1"/>
  <c r="AE55" i="20"/>
  <c r="AG55" i="20" s="1"/>
  <c r="AI55" i="20" s="1"/>
  <c r="AK55" i="20" s="1"/>
  <c r="AO54" i="20"/>
  <c r="AQ54" i="20" s="1"/>
  <c r="AU54" i="20" s="1"/>
  <c r="AE54" i="20"/>
  <c r="AG54" i="20" s="1"/>
  <c r="AI54" i="20" s="1"/>
  <c r="AK54" i="20" s="1"/>
  <c r="AP53" i="20"/>
  <c r="AR53" i="20" s="1"/>
  <c r="AV53" i="20" s="1"/>
  <c r="H55" i="20" s="1"/>
  <c r="AO53" i="20"/>
  <c r="AQ53" i="20" s="1"/>
  <c r="AU53" i="20" s="1"/>
  <c r="AH53" i="20"/>
  <c r="AJ53" i="20" s="1"/>
  <c r="AL53" i="20" s="1"/>
  <c r="AE53" i="20"/>
  <c r="AG53" i="20" s="1"/>
  <c r="AI53" i="20" s="1"/>
  <c r="AK53" i="20" s="1"/>
  <c r="AP52" i="20"/>
  <c r="AR52" i="20" s="1"/>
  <c r="AV52" i="20" s="1"/>
  <c r="H54" i="20" s="1"/>
  <c r="AO52" i="20"/>
  <c r="AQ52" i="20" s="1"/>
  <c r="AU52" i="20" s="1"/>
  <c r="AF52" i="20"/>
  <c r="AH52" i="20" s="1"/>
  <c r="AJ52" i="20" s="1"/>
  <c r="AL52" i="20" s="1"/>
  <c r="AE52" i="20"/>
  <c r="AG52" i="20" s="1"/>
  <c r="AI52" i="20" s="1"/>
  <c r="AK52" i="20" s="1"/>
  <c r="AP51" i="20"/>
  <c r="AR51" i="20" s="1"/>
  <c r="AV51" i="20" s="1"/>
  <c r="H53" i="20" s="1"/>
  <c r="AF51" i="20"/>
  <c r="AH51" i="20" s="1"/>
  <c r="AJ51" i="20" s="1"/>
  <c r="AL51" i="20" s="1"/>
  <c r="AE51" i="20"/>
  <c r="AG51" i="20" s="1"/>
  <c r="AI51" i="20" s="1"/>
  <c r="AK51" i="20" s="1"/>
  <c r="AP50" i="20"/>
  <c r="AR50" i="20" s="1"/>
  <c r="AV50" i="20" s="1"/>
  <c r="H52" i="20" s="1"/>
  <c r="AO50" i="20"/>
  <c r="AQ50" i="20" s="1"/>
  <c r="AU50" i="20" s="1"/>
  <c r="AF50" i="20"/>
  <c r="AH50" i="20" s="1"/>
  <c r="AJ50" i="20" s="1"/>
  <c r="AL50" i="20" s="1"/>
  <c r="AE50" i="20"/>
  <c r="AG50" i="20" s="1"/>
  <c r="AI50" i="20" s="1"/>
  <c r="AK50" i="20" s="1"/>
  <c r="AM44" i="20"/>
  <c r="AO44" i="20" s="1"/>
  <c r="AP44" i="20" s="1"/>
  <c r="AE44" i="20"/>
  <c r="AG44" i="20" s="1"/>
  <c r="AH44" i="20" s="1"/>
  <c r="AI44" i="20" s="1"/>
  <c r="AJ44" i="20" s="1"/>
  <c r="AK44" i="20" s="1"/>
  <c r="AM43" i="20"/>
  <c r="AO43" i="20" s="1"/>
  <c r="AP43" i="20" s="1"/>
  <c r="AQ43" i="20" s="1"/>
  <c r="AR43" i="20" s="1"/>
  <c r="AG43" i="20"/>
  <c r="AH43" i="20" s="1"/>
  <c r="AI43" i="20" s="1"/>
  <c r="AJ43" i="20" s="1"/>
  <c r="AK43" i="20" s="1"/>
  <c r="AM42" i="20"/>
  <c r="AO42" i="20" s="1"/>
  <c r="AP42" i="20" s="1"/>
  <c r="AQ42" i="20" s="1"/>
  <c r="AR42" i="20" s="1"/>
  <c r="AG42" i="20"/>
  <c r="AH42" i="20" s="1"/>
  <c r="AI42" i="20" s="1"/>
  <c r="AJ42" i="20" s="1"/>
  <c r="AK42" i="20" s="1"/>
  <c r="AM41" i="20"/>
  <c r="AO41" i="20" s="1"/>
  <c r="AP41" i="20" s="1"/>
  <c r="AQ41" i="20" s="1"/>
  <c r="AR41" i="20" s="1"/>
  <c r="AG41" i="20"/>
  <c r="AH41" i="20" s="1"/>
  <c r="AI41" i="20" s="1"/>
  <c r="AJ41" i="20" s="1"/>
  <c r="AK41" i="20" s="1"/>
  <c r="AM39" i="20"/>
  <c r="AO39" i="20" s="1"/>
  <c r="AP39" i="20" s="1"/>
  <c r="AQ39" i="20" s="1"/>
  <c r="AR39" i="20" s="1"/>
  <c r="AI39" i="20"/>
  <c r="AJ39" i="20" s="1"/>
  <c r="AK39" i="20" s="1"/>
  <c r="AM38" i="20"/>
  <c r="AO38" i="20" s="1"/>
  <c r="AP38" i="20" s="1"/>
  <c r="AQ38" i="20" s="1"/>
  <c r="AR38" i="20" s="1"/>
  <c r="AG38" i="20"/>
  <c r="AH38" i="20" s="1"/>
  <c r="AI38" i="20" s="1"/>
  <c r="AJ38" i="20" s="1"/>
  <c r="AK38" i="20" s="1"/>
  <c r="AF38" i="20"/>
  <c r="AM37" i="20"/>
  <c r="AG37" i="20"/>
  <c r="AH37" i="20" s="1"/>
  <c r="AI37" i="20" s="1"/>
  <c r="AJ37" i="20" s="1"/>
  <c r="AK37" i="20" s="1"/>
  <c r="AO36" i="20"/>
  <c r="AP36" i="20" s="1"/>
  <c r="AQ36" i="20" s="1"/>
  <c r="AR36" i="20" s="1"/>
  <c r="AM35" i="20"/>
  <c r="AG35" i="20"/>
  <c r="AH35" i="20" s="1"/>
  <c r="AI35" i="20" s="1"/>
  <c r="AJ35" i="20" s="1"/>
  <c r="AK35" i="20" s="1"/>
  <c r="AM34" i="20"/>
  <c r="AO34" i="20" s="1"/>
  <c r="AP34" i="20" s="1"/>
  <c r="AQ34" i="20" s="1"/>
  <c r="AR34" i="20" s="1"/>
  <c r="AG34" i="20"/>
  <c r="AH34" i="20" s="1"/>
  <c r="AI34" i="20" s="1"/>
  <c r="AJ34" i="20" s="1"/>
  <c r="AK34" i="20" s="1"/>
  <c r="AM32" i="20"/>
  <c r="AO32" i="20" s="1"/>
  <c r="AP32" i="20" s="1"/>
  <c r="AQ32" i="20" s="1"/>
  <c r="AR32" i="20" s="1"/>
  <c r="AK32" i="20"/>
  <c r="AM30" i="20"/>
  <c r="AG30" i="20"/>
  <c r="AH30" i="20" s="1"/>
  <c r="AI30" i="20" s="1"/>
  <c r="AJ30" i="20" s="1"/>
  <c r="AK30" i="20" s="1"/>
  <c r="AM28" i="20"/>
  <c r="AG28" i="20"/>
  <c r="AH28" i="20" s="1"/>
  <c r="AI28" i="20" s="1"/>
  <c r="AJ28" i="20" s="1"/>
  <c r="AK28" i="20" s="1"/>
  <c r="AO27" i="20"/>
  <c r="AP27" i="20" s="1"/>
  <c r="AQ27" i="20" s="1"/>
  <c r="AM25" i="20"/>
  <c r="AO25" i="20" s="1"/>
  <c r="AP25" i="20" s="1"/>
  <c r="AQ25" i="20" s="1"/>
  <c r="AG25" i="20"/>
  <c r="AH25" i="20" s="1"/>
  <c r="AI25" i="20" s="1"/>
  <c r="AJ25" i="20" s="1"/>
  <c r="AK25" i="20" s="1"/>
  <c r="AM24" i="20"/>
  <c r="AO24" i="20" s="1"/>
  <c r="AP24" i="20" s="1"/>
  <c r="AQ24" i="20" s="1"/>
  <c r="AG24" i="20"/>
  <c r="AH24" i="20" s="1"/>
  <c r="AI24" i="20" s="1"/>
  <c r="AJ24" i="20" s="1"/>
  <c r="AK24" i="20" s="1"/>
  <c r="AM23" i="20"/>
  <c r="AO23" i="20" s="1"/>
  <c r="AP23" i="20" s="1"/>
  <c r="AQ23" i="20" s="1"/>
  <c r="AJ23" i="20"/>
  <c r="AK23" i="20" s="1"/>
  <c r="AH23" i="20"/>
  <c r="AF23" i="20"/>
  <c r="AM22" i="20"/>
  <c r="AO22" i="20" s="1"/>
  <c r="AP22" i="20" s="1"/>
  <c r="AQ22" i="20" s="1"/>
  <c r="AG22" i="20"/>
  <c r="AH22" i="20" s="1"/>
  <c r="AI22" i="20" s="1"/>
  <c r="AJ22" i="20" s="1"/>
  <c r="AK22" i="20" s="1"/>
  <c r="AM21" i="20"/>
  <c r="AO21" i="20" s="1"/>
  <c r="AP21" i="20" s="1"/>
  <c r="AQ21" i="20" s="1"/>
  <c r="AG21" i="20"/>
  <c r="AH21" i="20" s="1"/>
  <c r="AI21" i="20" s="1"/>
  <c r="AJ21" i="20" s="1"/>
  <c r="AK21" i="20" s="1"/>
  <c r="AM20" i="20"/>
  <c r="AO20" i="20" s="1"/>
  <c r="AP20" i="20" s="1"/>
  <c r="AQ20" i="20" s="1"/>
  <c r="AG20" i="20"/>
  <c r="AH20" i="20" s="1"/>
  <c r="AI20" i="20" s="1"/>
  <c r="AJ20" i="20" s="1"/>
  <c r="AK20" i="20" s="1"/>
  <c r="AM15" i="20"/>
  <c r="AO15" i="20" s="1"/>
  <c r="AP15" i="20" s="1"/>
  <c r="AQ15" i="20" s="1"/>
  <c r="AG15" i="20"/>
  <c r="AH15" i="20" s="1"/>
  <c r="AI15" i="20" s="1"/>
  <c r="AJ15" i="20" s="1"/>
  <c r="AK15" i="20" s="1"/>
  <c r="AM14" i="20"/>
  <c r="AO14" i="20" s="1"/>
  <c r="AP14" i="20" s="1"/>
  <c r="AQ14" i="20" s="1"/>
  <c r="AG14" i="20"/>
  <c r="AH14" i="20" s="1"/>
  <c r="AI14" i="20" s="1"/>
  <c r="AJ14" i="20" s="1"/>
  <c r="AK14" i="20" s="1"/>
  <c r="AO11" i="20"/>
  <c r="AP11" i="20" s="1"/>
  <c r="AQ11" i="20" s="1"/>
  <c r="AK11" i="20"/>
  <c r="AM10" i="20"/>
  <c r="AO10" i="20" s="1"/>
  <c r="AP10" i="20" s="1"/>
  <c r="AQ10" i="20" s="1"/>
  <c r="AG10" i="20"/>
  <c r="AH10" i="20" s="1"/>
  <c r="AI10" i="20" s="1"/>
  <c r="AJ10" i="20" s="1"/>
  <c r="AK10" i="20" s="1"/>
  <c r="AO9" i="20"/>
  <c r="AP9" i="20" s="1"/>
  <c r="AQ9" i="20" s="1"/>
  <c r="AK9" i="20"/>
  <c r="AM8" i="20"/>
  <c r="AO8" i="20" s="1"/>
  <c r="AP8" i="20" s="1"/>
  <c r="AQ8" i="20" s="1"/>
  <c r="AG8" i="20"/>
  <c r="AH8" i="20" s="1"/>
  <c r="AI8" i="20" s="1"/>
  <c r="AJ8" i="20" s="1"/>
  <c r="AK8" i="20" s="1"/>
  <c r="AM7" i="20"/>
  <c r="AO7" i="20" s="1"/>
  <c r="AP7" i="20" s="1"/>
  <c r="AQ7" i="20" s="1"/>
  <c r="AG7" i="20"/>
  <c r="AH7" i="20" s="1"/>
  <c r="AI7" i="20" s="1"/>
  <c r="AJ7" i="20" s="1"/>
  <c r="AK7" i="20" s="1"/>
  <c r="L2" i="20"/>
  <c r="L140" i="18"/>
  <c r="AC120" i="18"/>
  <c r="AD120" i="18" s="1"/>
  <c r="AE120" i="18" s="1"/>
  <c r="AI120" i="18" s="1"/>
  <c r="AJ120" i="18" s="1"/>
  <c r="AN120" i="18" s="1"/>
  <c r="AS114" i="18"/>
  <c r="AT114" i="18" s="1"/>
  <c r="AV114" i="18" s="1"/>
  <c r="AN114" i="18"/>
  <c r="AP113" i="18"/>
  <c r="AC113" i="18"/>
  <c r="AD113" i="18" s="1"/>
  <c r="AE113" i="18" s="1"/>
  <c r="AI113" i="18" s="1"/>
  <c r="AJ113" i="18" s="1"/>
  <c r="AN113" i="18" s="1"/>
  <c r="AS112" i="18"/>
  <c r="AT112" i="18" s="1"/>
  <c r="AV112" i="18" s="1"/>
  <c r="AN112" i="18"/>
  <c r="AP111" i="18"/>
  <c r="AC111" i="18"/>
  <c r="AD111" i="18" s="1"/>
  <c r="AE111" i="18" s="1"/>
  <c r="AI111" i="18" s="1"/>
  <c r="AJ111" i="18" s="1"/>
  <c r="AN111" i="18" s="1"/>
  <c r="AS110" i="18"/>
  <c r="AT110" i="18" s="1"/>
  <c r="AV110" i="18" s="1"/>
  <c r="AN110" i="18"/>
  <c r="AP109" i="18"/>
  <c r="AC109" i="18"/>
  <c r="AD109" i="18" s="1"/>
  <c r="AE109" i="18" s="1"/>
  <c r="AI109" i="18" s="1"/>
  <c r="AJ109" i="18" s="1"/>
  <c r="AN109" i="18" s="1"/>
  <c r="AS106" i="18"/>
  <c r="AT106" i="18" s="1"/>
  <c r="AV106" i="18" s="1"/>
  <c r="AN106" i="18"/>
  <c r="AP105" i="18"/>
  <c r="AC105" i="18"/>
  <c r="AD105" i="18" s="1"/>
  <c r="AE105" i="18" s="1"/>
  <c r="AI105" i="18" s="1"/>
  <c r="AJ105" i="18" s="1"/>
  <c r="AN105" i="18" s="1"/>
  <c r="AS116" i="18"/>
  <c r="AT116" i="18" s="1"/>
  <c r="AV116" i="18" s="1"/>
  <c r="AN116" i="18"/>
  <c r="AP115" i="18"/>
  <c r="AS115" i="18" s="1"/>
  <c r="AT115" i="18" s="1"/>
  <c r="AV115" i="18" s="1"/>
  <c r="J115" i="18" s="1"/>
  <c r="AC115" i="18"/>
  <c r="AD115" i="18" s="1"/>
  <c r="AE115" i="18" s="1"/>
  <c r="AI115" i="18" s="1"/>
  <c r="AJ115" i="18" s="1"/>
  <c r="AN115" i="18" s="1"/>
  <c r="AP103" i="18"/>
  <c r="AS103" i="18" s="1"/>
  <c r="AT103" i="18" s="1"/>
  <c r="AV103" i="18" s="1"/>
  <c r="J103" i="18" s="1"/>
  <c r="AC103" i="18"/>
  <c r="AD103" i="18" s="1"/>
  <c r="AE103" i="18" s="1"/>
  <c r="AI103" i="18" s="1"/>
  <c r="AJ103" i="18" s="1"/>
  <c r="AN103" i="18" s="1"/>
  <c r="AS85" i="18"/>
  <c r="AT85" i="18" s="1"/>
  <c r="AV85" i="18" s="1"/>
  <c r="AP84" i="18"/>
  <c r="AS84" i="18" s="1"/>
  <c r="AT84" i="18" s="1"/>
  <c r="AV84" i="18" s="1"/>
  <c r="J84" i="18" s="1"/>
  <c r="AC84" i="18"/>
  <c r="AD84" i="18" s="1"/>
  <c r="AE84" i="18" s="1"/>
  <c r="AI84" i="18" s="1"/>
  <c r="AJ84" i="18" s="1"/>
  <c r="AN84" i="18" s="1"/>
  <c r="AS83" i="18"/>
  <c r="AT83" i="18" s="1"/>
  <c r="AV83" i="18" s="1"/>
  <c r="AP82" i="18"/>
  <c r="AS82" i="18" s="1"/>
  <c r="AT82" i="18" s="1"/>
  <c r="AV82" i="18" s="1"/>
  <c r="J82" i="18" s="1"/>
  <c r="AC82" i="18"/>
  <c r="AD82" i="18" s="1"/>
  <c r="AE82" i="18" s="1"/>
  <c r="AI82" i="18" s="1"/>
  <c r="AJ82" i="18" s="1"/>
  <c r="AN82" i="18" s="1"/>
  <c r="AS100" i="18"/>
  <c r="AT100" i="18" s="1"/>
  <c r="AV100" i="18" s="1"/>
  <c r="AP99" i="18"/>
  <c r="AC99" i="18"/>
  <c r="AD99" i="18" s="1"/>
  <c r="AE99" i="18" s="1"/>
  <c r="AI99" i="18" s="1"/>
  <c r="AJ99" i="18" s="1"/>
  <c r="AN99" i="18" s="1"/>
  <c r="AS92" i="18"/>
  <c r="AT92" i="18" s="1"/>
  <c r="AV92" i="18" s="1"/>
  <c r="AP91" i="18"/>
  <c r="AS91" i="18" s="1"/>
  <c r="AT91" i="18" s="1"/>
  <c r="AV91" i="18" s="1"/>
  <c r="J91" i="18" s="1"/>
  <c r="AD91" i="18"/>
  <c r="AE91" i="18" s="1"/>
  <c r="AI91" i="18" s="1"/>
  <c r="AJ91" i="18" s="1"/>
  <c r="AN91" i="18" s="1"/>
  <c r="AP93" i="18"/>
  <c r="AS93" i="18" s="1"/>
  <c r="AT93" i="18" s="1"/>
  <c r="AV93" i="18" s="1"/>
  <c r="J93" i="18" s="1"/>
  <c r="AC93" i="18"/>
  <c r="AD93" i="18" s="1"/>
  <c r="AE93" i="18" s="1"/>
  <c r="AI93" i="18" s="1"/>
  <c r="AJ93" i="18" s="1"/>
  <c r="AN93" i="18" s="1"/>
  <c r="AP94" i="18"/>
  <c r="AS94" i="18" s="1"/>
  <c r="AT94" i="18" s="1"/>
  <c r="AV94" i="18" s="1"/>
  <c r="J94" i="18" s="1"/>
  <c r="AC94" i="18"/>
  <c r="AD94" i="18" s="1"/>
  <c r="AE94" i="18" s="1"/>
  <c r="AI94" i="18" s="1"/>
  <c r="AJ94" i="18" s="1"/>
  <c r="AN94" i="18" s="1"/>
  <c r="AP95" i="18"/>
  <c r="AS95" i="18" s="1"/>
  <c r="AT95" i="18" s="1"/>
  <c r="AV95" i="18" s="1"/>
  <c r="J95" i="18" s="1"/>
  <c r="AC95" i="18"/>
  <c r="AD95" i="18" s="1"/>
  <c r="AE95" i="18" s="1"/>
  <c r="AI95" i="18" s="1"/>
  <c r="AJ95" i="18" s="1"/>
  <c r="AN95" i="18" s="1"/>
  <c r="AP97" i="18"/>
  <c r="AD97" i="18"/>
  <c r="AE97" i="18" s="1"/>
  <c r="AI97" i="18" s="1"/>
  <c r="AJ97" i="18" s="1"/>
  <c r="AN97" i="18" s="1"/>
  <c r="AP98" i="18"/>
  <c r="AS98" i="18" s="1"/>
  <c r="AT98" i="18" s="1"/>
  <c r="AV98" i="18" s="1"/>
  <c r="J98" i="18" s="1"/>
  <c r="AC98" i="18"/>
  <c r="AD98" i="18" s="1"/>
  <c r="AE98" i="18" s="1"/>
  <c r="AI98" i="18" s="1"/>
  <c r="AJ98" i="18" s="1"/>
  <c r="AN98" i="18" s="1"/>
  <c r="AP96" i="18"/>
  <c r="AC96" i="18"/>
  <c r="AD96" i="18" s="1"/>
  <c r="AE96" i="18" s="1"/>
  <c r="AI96" i="18" s="1"/>
  <c r="AJ96" i="18" s="1"/>
  <c r="AN96" i="18" s="1"/>
  <c r="AP86" i="18"/>
  <c r="AS86" i="18" s="1"/>
  <c r="AT86" i="18" s="1"/>
  <c r="AV86" i="18" s="1"/>
  <c r="J86" i="18" s="1"/>
  <c r="AC86" i="18"/>
  <c r="AD86" i="18" s="1"/>
  <c r="AE86" i="18" s="1"/>
  <c r="AI86" i="18" s="1"/>
  <c r="AJ86" i="18" s="1"/>
  <c r="AN86" i="18" s="1"/>
  <c r="AS90" i="18"/>
  <c r="AT90" i="18" s="1"/>
  <c r="AV90" i="18" s="1"/>
  <c r="AN90" i="18"/>
  <c r="AP89" i="18"/>
  <c r="AC89" i="18"/>
  <c r="AD89" i="18" s="1"/>
  <c r="AE89" i="18" s="1"/>
  <c r="AI89" i="18" s="1"/>
  <c r="AJ89" i="18" s="1"/>
  <c r="AN89" i="18" s="1"/>
  <c r="AS129" i="18"/>
  <c r="AT129" i="18" s="1"/>
  <c r="AV129" i="18" s="1"/>
  <c r="AN129" i="18"/>
  <c r="AP128" i="18"/>
  <c r="AS128" i="18" s="1"/>
  <c r="AT128" i="18" s="1"/>
  <c r="AV128" i="18" s="1"/>
  <c r="J128" i="18" s="1"/>
  <c r="AC128" i="18"/>
  <c r="AD128" i="18" s="1"/>
  <c r="AE128" i="18" s="1"/>
  <c r="AI128" i="18" s="1"/>
  <c r="AJ128" i="18" s="1"/>
  <c r="AN128" i="18" s="1"/>
  <c r="J80" i="18"/>
  <c r="L71" i="18"/>
  <c r="AP54" i="18"/>
  <c r="AC54" i="18"/>
  <c r="AE54" i="18" s="1"/>
  <c r="AH54" i="18" s="1"/>
  <c r="AI54" i="18" s="1"/>
  <c r="AJ54" i="18" s="1"/>
  <c r="AN54" i="18" s="1"/>
  <c r="AP53" i="18"/>
  <c r="AS53" i="18" s="1"/>
  <c r="AT53" i="18" s="1"/>
  <c r="AV53" i="18" s="1"/>
  <c r="BI53" i="18" s="1"/>
  <c r="AD53" i="18"/>
  <c r="AE53" i="18" s="1"/>
  <c r="AH53" i="18" s="1"/>
  <c r="AI53" i="18" s="1"/>
  <c r="AJ53" i="18" s="1"/>
  <c r="AN53" i="18" s="1"/>
  <c r="AC53" i="18"/>
  <c r="AP52" i="18"/>
  <c r="AS52" i="18" s="1"/>
  <c r="AT52" i="18" s="1"/>
  <c r="AV52" i="18" s="1"/>
  <c r="BI52" i="18" s="1"/>
  <c r="AC52" i="18"/>
  <c r="AE52" i="18" s="1"/>
  <c r="AH52" i="18" s="1"/>
  <c r="AI52" i="18" s="1"/>
  <c r="AJ52" i="18" s="1"/>
  <c r="AN52" i="18" s="1"/>
  <c r="AP51" i="18"/>
  <c r="AC51" i="18"/>
  <c r="AE51" i="18" s="1"/>
  <c r="AH51" i="18" s="1"/>
  <c r="AI51" i="18" s="1"/>
  <c r="AJ51" i="18" s="1"/>
  <c r="AN51" i="18" s="1"/>
  <c r="AN52" i="21"/>
  <c r="AP48" i="18"/>
  <c r="AE48" i="18"/>
  <c r="AH48" i="18" s="1"/>
  <c r="AI48" i="18" s="1"/>
  <c r="AJ48" i="18" s="1"/>
  <c r="AN48" i="18" s="1"/>
  <c r="AN48" i="21"/>
  <c r="AP47" i="18"/>
  <c r="AC47" i="18"/>
  <c r="AE47" i="18" s="1"/>
  <c r="AH47" i="18" s="1"/>
  <c r="AI47" i="18" s="1"/>
  <c r="AJ47" i="18" s="1"/>
  <c r="AN47" i="18" s="1"/>
  <c r="AN47" i="21"/>
  <c r="AP46" i="18"/>
  <c r="AC46" i="18"/>
  <c r="AE46" i="18" s="1"/>
  <c r="AH46" i="18" s="1"/>
  <c r="AI46" i="18" s="1"/>
  <c r="AJ46" i="18" s="1"/>
  <c r="AN46" i="18" s="1"/>
  <c r="AN46" i="21"/>
  <c r="AP45" i="18"/>
  <c r="AC45" i="18"/>
  <c r="AE45" i="18" s="1"/>
  <c r="AH45" i="18" s="1"/>
  <c r="AI45" i="18" s="1"/>
  <c r="AJ45" i="18" s="1"/>
  <c r="AN45" i="18" s="1"/>
  <c r="AN45" i="21"/>
  <c r="AP44" i="18"/>
  <c r="AS44" i="18" s="1"/>
  <c r="AT44" i="18" s="1"/>
  <c r="AV44" i="18" s="1"/>
  <c r="BI44" i="18" s="1"/>
  <c r="AC44" i="18"/>
  <c r="AE44" i="18" s="1"/>
  <c r="AH44" i="18" s="1"/>
  <c r="AI44" i="18" s="1"/>
  <c r="AJ44" i="18" s="1"/>
  <c r="AN44" i="18" s="1"/>
  <c r="AP43" i="18"/>
  <c r="AS43" i="18" s="1"/>
  <c r="AT43" i="18" s="1"/>
  <c r="AV43" i="18" s="1"/>
  <c r="BI43" i="18" s="1"/>
  <c r="AC43" i="18"/>
  <c r="AE43" i="18" s="1"/>
  <c r="AH43" i="18" s="1"/>
  <c r="AI43" i="18" s="1"/>
  <c r="AJ43" i="18" s="1"/>
  <c r="AN43" i="18" s="1"/>
  <c r="AP42" i="18"/>
  <c r="AC42" i="18"/>
  <c r="AE42" i="18" s="1"/>
  <c r="AH42" i="18" s="1"/>
  <c r="AI42" i="18" s="1"/>
  <c r="AJ42" i="18" s="1"/>
  <c r="AN42" i="18" s="1"/>
  <c r="AN42" i="21"/>
  <c r="AP41" i="18"/>
  <c r="AC41" i="18"/>
  <c r="AE41" i="18" s="1"/>
  <c r="AH41" i="18" s="1"/>
  <c r="AI41" i="18" s="1"/>
  <c r="AJ41" i="18" s="1"/>
  <c r="AN41" i="18" s="1"/>
  <c r="AP40" i="18"/>
  <c r="AN40" i="18"/>
  <c r="AC40" i="18"/>
  <c r="AE40" i="18" s="1"/>
  <c r="AH40" i="18" s="1"/>
  <c r="AI40" i="18" s="1"/>
  <c r="AP39" i="18"/>
  <c r="AS39" i="18" s="1"/>
  <c r="AN39" i="18"/>
  <c r="AE39" i="18"/>
  <c r="AH39" i="18" s="1"/>
  <c r="AI39" i="18" s="1"/>
  <c r="AP37" i="18"/>
  <c r="AC37" i="18"/>
  <c r="AE37" i="18" s="1"/>
  <c r="AH37" i="18" s="1"/>
  <c r="AI37" i="18" s="1"/>
  <c r="AJ37" i="18" s="1"/>
  <c r="AN37" i="18" s="1"/>
  <c r="AP35" i="18"/>
  <c r="AN35" i="18"/>
  <c r="AC35" i="18"/>
  <c r="AE35" i="18" s="1"/>
  <c r="AH35" i="18" s="1"/>
  <c r="AI35" i="18" s="1"/>
  <c r="AP34" i="18"/>
  <c r="AS34" i="18" s="1"/>
  <c r="AT34" i="18" s="1"/>
  <c r="AV34" i="18" s="1"/>
  <c r="BI34" i="18" s="1"/>
  <c r="AC34" i="18"/>
  <c r="AE34" i="18" s="1"/>
  <c r="AH34" i="18" s="1"/>
  <c r="AI34" i="18" s="1"/>
  <c r="AJ34" i="18" s="1"/>
  <c r="AN34" i="18" s="1"/>
  <c r="AP33" i="18"/>
  <c r="AC33" i="18"/>
  <c r="AE33" i="18" s="1"/>
  <c r="AH33" i="18" s="1"/>
  <c r="AI33" i="18" s="1"/>
  <c r="AJ33" i="18" s="1"/>
  <c r="AN33" i="18" s="1"/>
  <c r="AP31" i="18"/>
  <c r="AC31" i="18"/>
  <c r="AE31" i="18" s="1"/>
  <c r="AH31" i="18" s="1"/>
  <c r="AI31" i="18" s="1"/>
  <c r="AJ31" i="18" s="1"/>
  <c r="AN31" i="18" s="1"/>
  <c r="AN31" i="21"/>
  <c r="AP30" i="18"/>
  <c r="AS30" i="18" s="1"/>
  <c r="AN30" i="18"/>
  <c r="AC30" i="18"/>
  <c r="AE30" i="18" s="1"/>
  <c r="AH30" i="18" s="1"/>
  <c r="AI30" i="18" s="1"/>
  <c r="AP29" i="18"/>
  <c r="AS29" i="18" s="1"/>
  <c r="AT29" i="18" s="1"/>
  <c r="AV29" i="18" s="1"/>
  <c r="BI29" i="18" s="1"/>
  <c r="AN29" i="18"/>
  <c r="AI29" i="18"/>
  <c r="AS28" i="18"/>
  <c r="AT28" i="18" s="1"/>
  <c r="AV28" i="18" s="1"/>
  <c r="BI28" i="18" s="1"/>
  <c r="AC28" i="18"/>
  <c r="AE28" i="18" s="1"/>
  <c r="AH28" i="18" s="1"/>
  <c r="AP27" i="18"/>
  <c r="AC27" i="18"/>
  <c r="AE27" i="18" s="1"/>
  <c r="AH27" i="18" s="1"/>
  <c r="AI27" i="18" s="1"/>
  <c r="AJ27" i="18" s="1"/>
  <c r="AN27" i="18" s="1"/>
  <c r="AN27" i="21"/>
  <c r="AP26" i="18"/>
  <c r="AH26" i="18"/>
  <c r="AI26" i="18" s="1"/>
  <c r="AJ26" i="18" s="1"/>
  <c r="AN26" i="18" s="1"/>
  <c r="AN26" i="21"/>
  <c r="AS25" i="18"/>
  <c r="AT25" i="18" s="1"/>
  <c r="AV25" i="18" s="1"/>
  <c r="BI25" i="18" s="1"/>
  <c r="AH25" i="18"/>
  <c r="AP24" i="18"/>
  <c r="AC24" i="18"/>
  <c r="AE24" i="18" s="1"/>
  <c r="AH24" i="18" s="1"/>
  <c r="AI24" i="18" s="1"/>
  <c r="AJ24" i="18" s="1"/>
  <c r="AN24" i="18" s="1"/>
  <c r="AN24" i="21"/>
  <c r="AP23" i="18"/>
  <c r="AC23" i="18"/>
  <c r="AE23" i="18" s="1"/>
  <c r="AH23" i="18" s="1"/>
  <c r="AI23" i="18" s="1"/>
  <c r="AJ23" i="18" s="1"/>
  <c r="AN23" i="18" s="1"/>
  <c r="AP21" i="18"/>
  <c r="AS21" i="18" s="1"/>
  <c r="AT21" i="18" s="1"/>
  <c r="AV21" i="18" s="1"/>
  <c r="BI21" i="18" s="1"/>
  <c r="AC21" i="18"/>
  <c r="AE21" i="18" s="1"/>
  <c r="AH21" i="18" s="1"/>
  <c r="AI21" i="18" s="1"/>
  <c r="AJ21" i="18" s="1"/>
  <c r="AN21" i="18" s="1"/>
  <c r="AP20" i="18"/>
  <c r="AS20" i="18" s="1"/>
  <c r="AT20" i="18" s="1"/>
  <c r="AV20" i="18" s="1"/>
  <c r="BI20" i="18" s="1"/>
  <c r="AC20" i="18"/>
  <c r="AE20" i="18" s="1"/>
  <c r="AH20" i="18" s="1"/>
  <c r="AI20" i="18" s="1"/>
  <c r="AJ20" i="18" s="1"/>
  <c r="AN20" i="18" s="1"/>
  <c r="AP19" i="18"/>
  <c r="AS19" i="18" s="1"/>
  <c r="AT19" i="18" s="1"/>
  <c r="AV19" i="18" s="1"/>
  <c r="BI19" i="18" s="1"/>
  <c r="AP18" i="18"/>
  <c r="AS18" i="18" s="1"/>
  <c r="AT18" i="18" s="1"/>
  <c r="AV18" i="18" s="1"/>
  <c r="BI18" i="18" s="1"/>
  <c r="AJ18" i="18"/>
  <c r="AN18" i="18" s="1"/>
  <c r="AP17" i="18"/>
  <c r="AS17" i="18" s="1"/>
  <c r="AT17" i="18" s="1"/>
  <c r="AV17" i="18" s="1"/>
  <c r="BI17" i="18" s="1"/>
  <c r="AC17" i="18"/>
  <c r="AE17" i="18" s="1"/>
  <c r="AH17" i="18" s="1"/>
  <c r="AI17" i="18" s="1"/>
  <c r="AJ17" i="18" s="1"/>
  <c r="AN17" i="18" s="1"/>
  <c r="AP16" i="18"/>
  <c r="AS16" i="18" s="1"/>
  <c r="AT16" i="18" s="1"/>
  <c r="AV16" i="18" s="1"/>
  <c r="BI16" i="18" s="1"/>
  <c r="AC16" i="18"/>
  <c r="AE16" i="18" s="1"/>
  <c r="AH16" i="18" s="1"/>
  <c r="AI16" i="18" s="1"/>
  <c r="AJ16" i="18" s="1"/>
  <c r="AN16" i="18" s="1"/>
  <c r="AP15" i="18"/>
  <c r="AC15" i="18"/>
  <c r="AE15" i="18" s="1"/>
  <c r="AH15" i="18" s="1"/>
  <c r="AI15" i="18" s="1"/>
  <c r="AJ15" i="18" s="1"/>
  <c r="AN15" i="18" s="1"/>
  <c r="AP14" i="18"/>
  <c r="AC14" i="18"/>
  <c r="AE14" i="18" s="1"/>
  <c r="AH14" i="18" s="1"/>
  <c r="AI14" i="18" s="1"/>
  <c r="AJ14" i="18" s="1"/>
  <c r="AN14" i="18" s="1"/>
  <c r="AP13" i="18"/>
  <c r="AH13" i="18"/>
  <c r="AI13" i="18" s="1"/>
  <c r="AJ13" i="18" s="1"/>
  <c r="AN13" i="18" s="1"/>
  <c r="AC13" i="18"/>
  <c r="AP12" i="18"/>
  <c r="AS12" i="18" s="1"/>
  <c r="AT12" i="18" s="1"/>
  <c r="AV12" i="18" s="1"/>
  <c r="BI12" i="18" s="1"/>
  <c r="AH12" i="18"/>
  <c r="AI12" i="18" s="1"/>
  <c r="AJ12" i="18" s="1"/>
  <c r="AN12" i="18" s="1"/>
  <c r="AP11" i="18"/>
  <c r="AS11" i="18" s="1"/>
  <c r="AT11" i="18" s="1"/>
  <c r="AV11" i="18" s="1"/>
  <c r="BI11" i="18" s="1"/>
  <c r="AN11" i="18"/>
  <c r="AP10" i="18"/>
  <c r="AS10" i="18" s="1"/>
  <c r="AT10" i="18" s="1"/>
  <c r="AV10" i="18" s="1"/>
  <c r="BI10" i="18" s="1"/>
  <c r="AC10" i="18"/>
  <c r="AE10" i="18" s="1"/>
  <c r="AH10" i="18" s="1"/>
  <c r="AI10" i="18" s="1"/>
  <c r="AJ10" i="18" s="1"/>
  <c r="AN10" i="18" s="1"/>
  <c r="AP9" i="18"/>
  <c r="AJ9" i="18"/>
  <c r="AN9" i="18" s="1"/>
  <c r="AC9" i="18"/>
  <c r="AE9" i="18" s="1"/>
  <c r="AH9" i="18" s="1"/>
  <c r="AP8" i="18"/>
  <c r="AC8" i="18"/>
  <c r="AE8" i="18" s="1"/>
  <c r="AH8" i="18" s="1"/>
  <c r="AI8" i="18" s="1"/>
  <c r="AJ8" i="18" s="1"/>
  <c r="AN8" i="18" s="1"/>
  <c r="AP7" i="18"/>
  <c r="AC7" i="18"/>
  <c r="AE7" i="18" s="1"/>
  <c r="AH7" i="18" s="1"/>
  <c r="AI7" i="18" s="1"/>
  <c r="AJ7" i="18" s="1"/>
  <c r="AN7" i="18" s="1"/>
  <c r="AN7" i="21"/>
  <c r="AB146" i="27"/>
  <c r="AC146" i="27" s="1"/>
  <c r="AC143" i="27"/>
  <c r="AC142" i="27"/>
  <c r="AB139" i="27"/>
  <c r="AC139" i="27" s="1"/>
  <c r="AB138" i="27"/>
  <c r="AC138" i="27" s="1"/>
  <c r="AB137" i="27"/>
  <c r="AC137" i="27" s="1"/>
  <c r="AB136" i="27"/>
  <c r="AC136" i="27" s="1"/>
  <c r="AB135" i="27"/>
  <c r="AC135" i="27" s="1"/>
  <c r="AB134" i="27"/>
  <c r="AC134" i="27" s="1"/>
  <c r="L128" i="27"/>
  <c r="AB127" i="27"/>
  <c r="AC127" i="27" s="1"/>
  <c r="AB126" i="27"/>
  <c r="AC126" i="27" s="1"/>
  <c r="AB125" i="27"/>
  <c r="AC125" i="27" s="1"/>
  <c r="AB124" i="27"/>
  <c r="AC124" i="27" s="1"/>
  <c r="AB123" i="27"/>
  <c r="AC123" i="27" s="1"/>
  <c r="AB122" i="27"/>
  <c r="AC122" i="27" s="1"/>
  <c r="AB119" i="27"/>
  <c r="AC119" i="27" s="1"/>
  <c r="AB118" i="27"/>
  <c r="AC118" i="27" s="1"/>
  <c r="AB117" i="27"/>
  <c r="AC117" i="27" s="1"/>
  <c r="AB116" i="27"/>
  <c r="AC116" i="27" s="1"/>
  <c r="AB115" i="27"/>
  <c r="AC115" i="27" s="1"/>
  <c r="AB114" i="27"/>
  <c r="AC114" i="27" s="1"/>
  <c r="AB112" i="27"/>
  <c r="AC112" i="27" s="1"/>
  <c r="AB111" i="27"/>
  <c r="AC111" i="27" s="1"/>
  <c r="AB110" i="27"/>
  <c r="AC110" i="27" s="1"/>
  <c r="AB107" i="27"/>
  <c r="AC107" i="27" s="1"/>
  <c r="AB106" i="27"/>
  <c r="AC106" i="27" s="1"/>
  <c r="AB105" i="27"/>
  <c r="AC105" i="27" s="1"/>
  <c r="AB103" i="27"/>
  <c r="AC103" i="27" s="1"/>
  <c r="AB102" i="27"/>
  <c r="AC102" i="27" s="1"/>
  <c r="AB101" i="27"/>
  <c r="AC101" i="27" s="1"/>
  <c r="AB100" i="27"/>
  <c r="AC100" i="27" s="1"/>
  <c r="AB98" i="27"/>
  <c r="AC98" i="27" s="1"/>
  <c r="AB96" i="27"/>
  <c r="AC96" i="27" s="1"/>
  <c r="AB95" i="27"/>
  <c r="AC95" i="27" s="1"/>
  <c r="AB94" i="27"/>
  <c r="AC94" i="27" s="1"/>
  <c r="AB93" i="27"/>
  <c r="AC93" i="27" s="1"/>
  <c r="AB92" i="27"/>
  <c r="AC92" i="27" s="1"/>
  <c r="AB91" i="27"/>
  <c r="AC91" i="27" s="1"/>
  <c r="AB88" i="27"/>
  <c r="AC88" i="27" s="1"/>
  <c r="AB87" i="27"/>
  <c r="AC87" i="27" s="1"/>
  <c r="AB86" i="27"/>
  <c r="AC86" i="27" s="1"/>
  <c r="AB85" i="27"/>
  <c r="AC85" i="27" s="1"/>
  <c r="AB84" i="27"/>
  <c r="AC84" i="27" s="1"/>
  <c r="J83" i="27"/>
  <c r="AB80" i="27"/>
  <c r="AC80" i="27" s="1"/>
  <c r="AB79" i="27"/>
  <c r="AC79" i="27" s="1"/>
  <c r="AB78" i="27"/>
  <c r="AC78" i="27" s="1"/>
  <c r="L65" i="27"/>
  <c r="AB75" i="27"/>
  <c r="AC75" i="27" s="1"/>
  <c r="AB74" i="27"/>
  <c r="AC74" i="27" s="1"/>
  <c r="AB73" i="27"/>
  <c r="AC73" i="27" s="1"/>
  <c r="AB72" i="27"/>
  <c r="AC72" i="27" s="1"/>
  <c r="AB71" i="27"/>
  <c r="AC71" i="27" s="1"/>
  <c r="AB61" i="27"/>
  <c r="AC61" i="27" s="1"/>
  <c r="AB60" i="27"/>
  <c r="AC60" i="27" s="1"/>
  <c r="AB59" i="27"/>
  <c r="AC59" i="27" s="1"/>
  <c r="AB58" i="27"/>
  <c r="AC58" i="27" s="1"/>
  <c r="AB57" i="27"/>
  <c r="AC57" i="27" s="1"/>
  <c r="AB56" i="27"/>
  <c r="AC56" i="27" s="1"/>
  <c r="AB55" i="27"/>
  <c r="AC55" i="27" s="1"/>
  <c r="AB53" i="27"/>
  <c r="AC53" i="27" s="1"/>
  <c r="AB51" i="27"/>
  <c r="AC51" i="27" s="1"/>
  <c r="AB50" i="27"/>
  <c r="AC50" i="27" s="1"/>
  <c r="AB49" i="27"/>
  <c r="AC49" i="27" s="1"/>
  <c r="AB44" i="27"/>
  <c r="AC44" i="27" s="1"/>
  <c r="AB42" i="27"/>
  <c r="AC42" i="27" s="1"/>
  <c r="AB40" i="27"/>
  <c r="AC40" i="27" s="1"/>
  <c r="AB39" i="27"/>
  <c r="AC39" i="27" s="1"/>
  <c r="AB38" i="27"/>
  <c r="AC38" i="27" s="1"/>
  <c r="AB37" i="27"/>
  <c r="AC37" i="27" s="1"/>
  <c r="AB36" i="27"/>
  <c r="AC36" i="27" s="1"/>
  <c r="AB32" i="27"/>
  <c r="AC32" i="27" s="1"/>
  <c r="AB29" i="27"/>
  <c r="AC29" i="27" s="1"/>
  <c r="AB28" i="27"/>
  <c r="AC28" i="27" s="1"/>
  <c r="AB27" i="27"/>
  <c r="AC27" i="27" s="1"/>
  <c r="AB26" i="27"/>
  <c r="AC26" i="27" s="1"/>
  <c r="AB25" i="27"/>
  <c r="AC25" i="27" s="1"/>
  <c r="AB24" i="27"/>
  <c r="AC24" i="27" s="1"/>
  <c r="AB20" i="27"/>
  <c r="AC20" i="27" s="1"/>
  <c r="AB19" i="27"/>
  <c r="AC19" i="27" s="1"/>
  <c r="AB18" i="27"/>
  <c r="AC18" i="27" s="1"/>
  <c r="AB16" i="27"/>
  <c r="AC16" i="27" s="1"/>
  <c r="AB15" i="27"/>
  <c r="AC15" i="27" s="1"/>
  <c r="AB14" i="27"/>
  <c r="AC14" i="27" s="1"/>
  <c r="AB13" i="27"/>
  <c r="AC13" i="27" s="1"/>
  <c r="AB12" i="27"/>
  <c r="AC12" i="27" s="1"/>
  <c r="AB10" i="27"/>
  <c r="AC10" i="27" s="1"/>
  <c r="AB9" i="27"/>
  <c r="AC9" i="27" s="1"/>
  <c r="AB8" i="27"/>
  <c r="AC8" i="27" s="1"/>
  <c r="L2" i="27"/>
  <c r="L67" i="14"/>
  <c r="L2" i="14"/>
  <c r="AP46" i="21" l="1"/>
  <c r="AE18" i="12"/>
  <c r="AD26" i="12"/>
  <c r="AJ18" i="12"/>
  <c r="AJ26" i="12" s="1"/>
  <c r="AH26" i="12"/>
  <c r="AK49" i="25"/>
  <c r="AP49" i="25"/>
  <c r="AS49" i="25" s="1"/>
  <c r="AK53" i="25"/>
  <c r="AP53" i="25"/>
  <c r="AS53" i="25" s="1"/>
  <c r="AK32" i="25"/>
  <c r="AP32" i="25"/>
  <c r="AK43" i="25"/>
  <c r="AP43" i="25"/>
  <c r="AS43" i="25" s="1"/>
  <c r="I43" i="25" s="1"/>
  <c r="AK50" i="25"/>
  <c r="AP50" i="25"/>
  <c r="AS50" i="25" s="1"/>
  <c r="AK39" i="25"/>
  <c r="AP39" i="25"/>
  <c r="AS39" i="25" s="1"/>
  <c r="I39" i="25" s="1"/>
  <c r="AK41" i="25"/>
  <c r="AP41" i="25"/>
  <c r="AS41" i="25" s="1"/>
  <c r="D59" i="20"/>
  <c r="D53" i="20"/>
  <c r="D52" i="20"/>
  <c r="D58" i="20"/>
  <c r="D60" i="20"/>
  <c r="D57" i="20"/>
  <c r="D61" i="20"/>
  <c r="D56" i="20"/>
  <c r="D55" i="20"/>
  <c r="D62" i="20"/>
  <c r="D54" i="20"/>
  <c r="AI46" i="23"/>
  <c r="AN46" i="23"/>
  <c r="AP46" i="23" s="1"/>
  <c r="AK57" i="25"/>
  <c r="AK28" i="25"/>
  <c r="AK54" i="25"/>
  <c r="AK82" i="25"/>
  <c r="AK83" i="25"/>
  <c r="AP48" i="21"/>
  <c r="AP47" i="21"/>
  <c r="AP52" i="21"/>
  <c r="AT39" i="18"/>
  <c r="AP31" i="21"/>
  <c r="AP45" i="21"/>
  <c r="AI28" i="23"/>
  <c r="AP7" i="21"/>
  <c r="AP24" i="21"/>
  <c r="AP42" i="21"/>
  <c r="AE19" i="21"/>
  <c r="AG19" i="21" s="1"/>
  <c r="AH19" i="21" s="1"/>
  <c r="AI19" i="21" s="1"/>
  <c r="AJ19" i="21" s="1"/>
  <c r="AP27" i="21"/>
  <c r="AG10" i="21"/>
  <c r="AH10" i="21" s="1"/>
  <c r="AI10" i="21" s="1"/>
  <c r="AJ10" i="21" s="1"/>
  <c r="AE19" i="18"/>
  <c r="AH19" i="18" s="1"/>
  <c r="AI19" i="18" s="1"/>
  <c r="AJ19" i="18" s="1"/>
  <c r="AN19" i="18" s="1"/>
  <c r="AP26" i="21"/>
  <c r="AG24" i="21"/>
  <c r="AH24" i="21" s="1"/>
  <c r="AI24" i="21" s="1"/>
  <c r="AJ24" i="21" s="1"/>
  <c r="AE25" i="21"/>
  <c r="AG85" i="20"/>
  <c r="AH85" i="20" s="1"/>
  <c r="AI85" i="20" s="1"/>
  <c r="AK26" i="25"/>
  <c r="AH43" i="8"/>
  <c r="AI43" i="8" s="1"/>
  <c r="AG43" i="8"/>
  <c r="AH45" i="8"/>
  <c r="AI45" i="8" s="1"/>
  <c r="AG45" i="8"/>
  <c r="AQ36" i="22"/>
  <c r="AS36" i="22" s="1"/>
  <c r="AV36" i="22" s="1"/>
  <c r="AQ35" i="22"/>
  <c r="AS35" i="22" s="1"/>
  <c r="AK30" i="25"/>
  <c r="AK79" i="25"/>
  <c r="AH8" i="8"/>
  <c r="AI8" i="8" s="1"/>
  <c r="AG8" i="8"/>
  <c r="AG47" i="8"/>
  <c r="AH47" i="8"/>
  <c r="AI47" i="8" s="1"/>
  <c r="AK31" i="25"/>
  <c r="AK47" i="25"/>
  <c r="AK51" i="25"/>
  <c r="AK80" i="25"/>
  <c r="AK85" i="25"/>
  <c r="AK81" i="25"/>
  <c r="AK55" i="25"/>
  <c r="I46" i="23" l="1"/>
  <c r="AR46" i="23"/>
  <c r="AG18" i="12"/>
  <c r="AE26" i="12"/>
  <c r="AV39" i="18"/>
  <c r="AE26" i="21"/>
  <c r="AG26" i="21" s="1"/>
  <c r="AH26" i="21" s="1"/>
  <c r="AI26" i="21" s="1"/>
  <c r="AJ26" i="21" s="1"/>
  <c r="AG25" i="21"/>
  <c r="AI18" i="12" l="1"/>
  <c r="AG26" i="12"/>
  <c r="BI39" i="18"/>
  <c r="AN37" i="21" s="1"/>
  <c r="AP37" i="21" s="1"/>
  <c r="AK18" i="12" l="1"/>
  <c r="AK26" i="12" s="1"/>
  <c r="AI26" i="12"/>
</calcChain>
</file>

<file path=xl/sharedStrings.xml><?xml version="1.0" encoding="utf-8"?>
<sst xmlns="http://schemas.openxmlformats.org/spreadsheetml/2006/main" count="3782" uniqueCount="2049">
  <si>
    <t>ÍNDICE</t>
  </si>
  <si>
    <t>Página</t>
  </si>
  <si>
    <t>Garantia e Prazo de Fabricação</t>
  </si>
  <si>
    <t>01</t>
  </si>
  <si>
    <t>Limpeza e Conservação</t>
  </si>
  <si>
    <t>02</t>
  </si>
  <si>
    <t>Assitência Técnica</t>
  </si>
  <si>
    <t>03</t>
  </si>
  <si>
    <t xml:space="preserve">Cortina Rolô </t>
  </si>
  <si>
    <t>06</t>
  </si>
  <si>
    <t>Linha Premium</t>
  </si>
  <si>
    <t>09</t>
  </si>
  <si>
    <t>Cortina Romana</t>
  </si>
  <si>
    <t>12</t>
  </si>
  <si>
    <t>Cortina Painel</t>
  </si>
  <si>
    <t>14</t>
  </si>
  <si>
    <t>Cortina de Teto</t>
  </si>
  <si>
    <t>16</t>
  </si>
  <si>
    <t xml:space="preserve">Coleção Soltis (Ferrari ®) </t>
  </si>
  <si>
    <t>18</t>
  </si>
  <si>
    <t>Persiana Vertical</t>
  </si>
  <si>
    <t>19</t>
  </si>
  <si>
    <t xml:space="preserve">Persiana Horizontal de Alumínio </t>
  </si>
  <si>
    <t>22</t>
  </si>
  <si>
    <t>Persiana Horizontal de Madeira - Bambu - Sintética - PVC Curve</t>
  </si>
  <si>
    <t>25</t>
  </si>
  <si>
    <t>Cortina Celular e Vert Gliss</t>
  </si>
  <si>
    <t>27</t>
  </si>
  <si>
    <t>Cortina Plissada</t>
  </si>
  <si>
    <t>29</t>
  </si>
  <si>
    <t xml:space="preserve">Motorização Amorim </t>
  </si>
  <si>
    <t>ACESSE NOSSO SITE</t>
  </si>
  <si>
    <t>www.amorimcortinas.com.br</t>
  </si>
  <si>
    <t>Página - 1</t>
  </si>
  <si>
    <t>GARANTIA E PRAZO DE FABRICAÇÃO</t>
  </si>
  <si>
    <t xml:space="preserve">Os produtos Amorim possuem 3 anos de garantia, somente para cobertura por defeito originado por falha oculta de fabricação. </t>
  </si>
  <si>
    <t>Motores para cortinas e persianas possuem 5 anos de garantia, somente para cobertura por defeito originado por falha oculta de fabricação.</t>
  </si>
  <si>
    <t>Acessórios: fonte, receptor e controle possuem 2 anos de garantia, somente para cobertura por defeito originado por falha oculta de fabricação.</t>
  </si>
  <si>
    <t>PRAZO DE FABRICAÇÃO</t>
  </si>
  <si>
    <r>
      <rPr>
        <b/>
        <sz val="10"/>
        <color theme="1"/>
        <rFont val="Calibri"/>
        <family val="2"/>
      </rPr>
      <t>Cortina Rolô Motorizada:</t>
    </r>
    <r>
      <rPr>
        <sz val="10"/>
        <color theme="1"/>
        <rFont val="Calibri"/>
        <family val="2"/>
      </rPr>
      <t xml:space="preserve"> 5 dias úteis </t>
    </r>
  </si>
  <si>
    <r>
      <rPr>
        <b/>
        <sz val="10"/>
        <color theme="1"/>
        <rFont val="Calibri"/>
        <family val="2"/>
      </rPr>
      <t>Linha Premium:</t>
    </r>
    <r>
      <rPr>
        <sz val="10"/>
        <color theme="1"/>
        <rFont val="Calibri"/>
        <family val="2"/>
      </rPr>
      <t xml:space="preserve"> 10 dias úteis</t>
    </r>
  </si>
  <si>
    <r>
      <rPr>
        <b/>
        <sz val="10"/>
        <color theme="1"/>
        <rFont val="Calibri"/>
        <family val="2"/>
      </rPr>
      <t>Cortina Atena:</t>
    </r>
    <r>
      <rPr>
        <sz val="10"/>
        <color theme="1"/>
        <rFont val="Calibri"/>
        <family val="2"/>
      </rPr>
      <t xml:space="preserve"> 5 dias úteis</t>
    </r>
  </si>
  <si>
    <r>
      <rPr>
        <b/>
        <sz val="10"/>
        <color theme="1"/>
        <rFont val="Calibri"/>
        <family val="2"/>
      </rPr>
      <t>Cortina Painel Europa:</t>
    </r>
    <r>
      <rPr>
        <sz val="10"/>
        <color theme="1"/>
        <rFont val="Calibri"/>
        <family val="2"/>
      </rPr>
      <t xml:space="preserve"> 7 dias úteis</t>
    </r>
  </si>
  <si>
    <r>
      <rPr>
        <b/>
        <sz val="10"/>
        <color theme="1"/>
        <rFont val="Calibri"/>
        <family val="2"/>
      </rPr>
      <t>Cortina de Teto Allure Manual e Monocontrole:</t>
    </r>
    <r>
      <rPr>
        <sz val="10"/>
        <color theme="1"/>
        <rFont val="Calibri"/>
        <family val="2"/>
      </rPr>
      <t xml:space="preserve"> 10 dias úteis</t>
    </r>
  </si>
  <si>
    <r>
      <rPr>
        <b/>
        <sz val="10"/>
        <color theme="1"/>
        <rFont val="Calibri"/>
        <family val="2"/>
      </rPr>
      <t>Cortina de Teto Allure Motorizado:</t>
    </r>
    <r>
      <rPr>
        <sz val="10"/>
        <color theme="1"/>
        <rFont val="Calibri"/>
        <family val="2"/>
      </rPr>
      <t xml:space="preserve"> 15 dias úteis</t>
    </r>
  </si>
  <si>
    <r>
      <rPr>
        <b/>
        <sz val="10"/>
        <color theme="1"/>
        <rFont val="Calibri"/>
        <family val="2"/>
      </rPr>
      <t>Persiana Horizontal de Alumínio 16mm e 25mm Standard e Entre Vidros:</t>
    </r>
    <r>
      <rPr>
        <sz val="10"/>
        <color theme="1"/>
        <rFont val="Calibri"/>
        <family val="2"/>
      </rPr>
      <t xml:space="preserve"> 5 dias úteis</t>
    </r>
  </si>
  <si>
    <r>
      <rPr>
        <b/>
        <sz val="10"/>
        <color theme="1"/>
        <rFont val="Calibri"/>
        <family val="2"/>
      </rPr>
      <t>Persiana Horizontal de Alumínio 16mm e 25mm Comando Único, Monocontrole e Motorizada:</t>
    </r>
    <r>
      <rPr>
        <sz val="10"/>
        <color theme="1"/>
        <rFont val="Calibri"/>
        <family val="2"/>
      </rPr>
      <t xml:space="preserve"> 7 dias úteis</t>
    </r>
  </si>
  <si>
    <r>
      <rPr>
        <b/>
        <sz val="10"/>
        <color theme="1"/>
        <rFont val="Calibri"/>
        <family val="2"/>
      </rPr>
      <t>Persiana Horizontal de Alumínio 50mm Standard e Monocontrole:</t>
    </r>
    <r>
      <rPr>
        <sz val="10"/>
        <color theme="1"/>
        <rFont val="Calibri"/>
        <family val="2"/>
      </rPr>
      <t xml:space="preserve"> 7 dias úteis</t>
    </r>
  </si>
  <si>
    <r>
      <rPr>
        <b/>
        <sz val="10"/>
        <color theme="1"/>
        <rFont val="Calibri"/>
        <family val="2"/>
      </rPr>
      <t>Persiana Horizontal de Alumínio 50mm Motorizada:</t>
    </r>
    <r>
      <rPr>
        <sz val="10"/>
        <color theme="1"/>
        <rFont val="Calibri"/>
        <family val="2"/>
      </rPr>
      <t xml:space="preserve"> 7 dias úteis </t>
    </r>
  </si>
  <si>
    <r>
      <rPr>
        <b/>
        <sz val="10"/>
        <color theme="1"/>
        <rFont val="Calibri"/>
        <family val="2"/>
      </rPr>
      <t>Persiana Horizontal 50mm Bambu, Wood, Sintética e Curve:</t>
    </r>
    <r>
      <rPr>
        <sz val="10"/>
        <color theme="1"/>
        <rFont val="Calibri"/>
        <family val="2"/>
      </rPr>
      <t xml:space="preserve"> 10 dias úteis </t>
    </r>
  </si>
  <si>
    <r>
      <rPr>
        <b/>
        <sz val="10"/>
        <color theme="1"/>
        <rFont val="Calibri"/>
        <family val="2"/>
      </rPr>
      <t>Cortina Celular:</t>
    </r>
    <r>
      <rPr>
        <sz val="10"/>
        <color theme="1"/>
        <rFont val="Calibri"/>
        <family val="2"/>
      </rPr>
      <t xml:space="preserve"> 7 dias úteis </t>
    </r>
  </si>
  <si>
    <r>
      <rPr>
        <b/>
        <sz val="10"/>
        <color theme="1"/>
        <rFont val="Calibri"/>
        <family val="2"/>
      </rPr>
      <t>Cortina Celular com Recorte:</t>
    </r>
    <r>
      <rPr>
        <sz val="10"/>
        <color theme="1"/>
        <rFont val="Calibri"/>
        <family val="2"/>
      </rPr>
      <t xml:space="preserve"> 15 dias úteis </t>
    </r>
  </si>
  <si>
    <r>
      <rPr>
        <b/>
        <sz val="10"/>
        <color theme="1"/>
        <rFont val="Calibri"/>
        <family val="2"/>
      </rPr>
      <t>Cortina Teto Celular:</t>
    </r>
    <r>
      <rPr>
        <sz val="10"/>
        <color theme="1"/>
        <rFont val="Calibri"/>
        <family val="2"/>
      </rPr>
      <t xml:space="preserve"> 15 dias úteis </t>
    </r>
  </si>
  <si>
    <r>
      <rPr>
        <b/>
        <sz val="10"/>
        <color theme="1"/>
        <rFont val="Calibri"/>
        <family val="2"/>
      </rPr>
      <t>Cortina Plissada:</t>
    </r>
    <r>
      <rPr>
        <sz val="10"/>
        <color theme="1"/>
        <rFont val="Calibri"/>
        <family val="2"/>
      </rPr>
      <t xml:space="preserve"> 7 dias úteis </t>
    </r>
  </si>
  <si>
    <r>
      <rPr>
        <b/>
        <sz val="10"/>
        <color theme="1"/>
        <rFont val="Calibri"/>
        <family val="2"/>
      </rPr>
      <t>Cortina Plissada com Recorte:</t>
    </r>
    <r>
      <rPr>
        <sz val="10"/>
        <color theme="1"/>
        <rFont val="Calibri"/>
        <family val="2"/>
      </rPr>
      <t xml:space="preserve"> 15 dias úteis </t>
    </r>
  </si>
  <si>
    <r>
      <rPr>
        <b/>
        <sz val="10"/>
        <color theme="1"/>
        <rFont val="Calibri"/>
        <family val="2"/>
      </rPr>
      <t xml:space="preserve">Toldos e Zip System: </t>
    </r>
    <r>
      <rPr>
        <sz val="10"/>
        <color theme="1"/>
        <rFont val="Calibri"/>
        <family val="2"/>
      </rPr>
      <t>10 dias úteis</t>
    </r>
  </si>
  <si>
    <r>
      <rPr>
        <b/>
        <sz val="10"/>
        <color theme="1"/>
        <rFont val="Calibri"/>
        <family val="2"/>
      </rPr>
      <t xml:space="preserve">Trilho Unique: </t>
    </r>
    <r>
      <rPr>
        <sz val="10"/>
        <color theme="1"/>
        <rFont val="Calibri"/>
        <family val="2"/>
      </rPr>
      <t>7</t>
    </r>
    <r>
      <rPr>
        <b/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>dias úteis</t>
    </r>
  </si>
  <si>
    <t>PEDIDO ENVIADO COM PRODUTOS DE PRAZOS DIFERENTES, CONSIDERAR O PRAZO DE FABRICAÇÃO MAIOR.</t>
  </si>
  <si>
    <t>Página - 2</t>
  </si>
  <si>
    <t>LIMPEZA E CONSERVAÇÃO</t>
  </si>
  <si>
    <t xml:space="preserve">Limpar periodicamente, especialmente em locais mais poluídos, sujeitos à maresia e com umidade excessiva.
</t>
  </si>
  <si>
    <t xml:space="preserve">Com a persiana aberta, passe suavemente um pano macio ou um espanador. Repita a operação no lado oposto. </t>
  </si>
  <si>
    <t xml:space="preserve">Nunca utilize produtos químicos. 
</t>
  </si>
  <si>
    <t>Não utilizar aspirador de pó se o tecido estiver úmido.</t>
  </si>
  <si>
    <t xml:space="preserve">Não utilizar máquina de lavar ou vaporizador em nenhum tecido.
</t>
  </si>
  <si>
    <t>Página 3 -</t>
  </si>
  <si>
    <t>* DIGITE A PORCENTAGEM PARA MARKUP</t>
  </si>
  <si>
    <t>ASSISTÊNCIA TÉCNICA</t>
  </si>
  <si>
    <t>ITEM</t>
  </si>
  <si>
    <t>DESCRIÇÃO</t>
  </si>
  <si>
    <t>VALOR À VISTA (R$)</t>
  </si>
  <si>
    <t>CORTE NA ALTURA DA CORTINA ROLÔ</t>
  </si>
  <si>
    <t>CORTE NA LARGURA DA CORTINA ROLÔ</t>
  </si>
  <si>
    <t>CORTE DE BANDÔ OU BARRA NIVELADORA</t>
  </si>
  <si>
    <t>TROCA DE TUBO (VALOR DE MÃO DE OBRA, TUBO SERÁ COBRADO SEPARADAMENTE)</t>
  </si>
  <si>
    <t>TROCA DE LADO DO COMANDO</t>
  </si>
  <si>
    <t>SERVIÇOS - CORTINA ETERNITY, ETERNITY LINE, GALAXY, ILLUMINÊ, INFINITY, LUMIÉRE E MELÍADE</t>
  </si>
  <si>
    <t xml:space="preserve">CORTE NA ALTURA </t>
  </si>
  <si>
    <t>CORTE NA LARGURA</t>
  </si>
  <si>
    <t>SERVIÇOS - CORTINA ROLÔ STILLO</t>
  </si>
  <si>
    <t>SERVIÇOS - CORTINA PASSIONE</t>
  </si>
  <si>
    <t>CORTE NA ALTURA  (CORTE MÍNIMO DE 7CM)</t>
  </si>
  <si>
    <t>SERVIÇOS - CORTINA ROMANA</t>
  </si>
  <si>
    <t>SERVIÇOS - CORTINA PAINEL</t>
  </si>
  <si>
    <t>Página 4 -</t>
  </si>
  <si>
    <t>SERVIÇOS - CORTINA DE TETO</t>
  </si>
  <si>
    <t>SERVIÇOS - PERSIANA VERTICAL</t>
  </si>
  <si>
    <t xml:space="preserve">CORTE DO TRILHO </t>
  </si>
  <si>
    <t xml:space="preserve">CORTE DE BANDÔ </t>
  </si>
  <si>
    <t>TROCA DE COMANDO (VALOR DE MÃO DE OBRA, COMANDO SERÁ COBRADO SEPARADAMENTE)</t>
  </si>
  <si>
    <t>SERVIÇOS - PERSIANA HORIZONTAL DE ALUMÍNIO</t>
  </si>
  <si>
    <t xml:space="preserve">CORTE NA ALTURA PH 16MM, 25MM </t>
  </si>
  <si>
    <t xml:space="preserve">CORTE NA ALTURA PH 50MM </t>
  </si>
  <si>
    <t>TROCA DE COMANDO (VALOR DE MÃO DE OBRA, COMPONENTES SERÃO COBRADOS SEPARADAMENTE)</t>
  </si>
  <si>
    <t xml:space="preserve">TROCA DE CORDÃO PH 50MM </t>
  </si>
  <si>
    <t>SERVIÇOS - PERSIANA HORIZONTAL DE 50MM MADEIRA, BAMBU, SINTÉTICA E CURVE</t>
  </si>
  <si>
    <t xml:space="preserve">SERVIÇOS - CORTINA CELULAR </t>
  </si>
  <si>
    <t>CORTE NA ALTURA</t>
  </si>
  <si>
    <t>TROCA DE CORDÃO (VALOR DE MÃO DE OBRA, CORDÃO SERÁ COBRADO SEPARADAMENTE).</t>
  </si>
  <si>
    <t>Página 5 -</t>
  </si>
  <si>
    <t>SERVIÇOS - CORTINA PLISSADA</t>
  </si>
  <si>
    <t>SERVIÇOS - CORTINA VERT GLISS</t>
  </si>
  <si>
    <t>CORTE DO TRILHO MOTORIZADO</t>
  </si>
  <si>
    <t>PRAZOS DE ASSISTÊNCIA TÉCNICA</t>
  </si>
  <si>
    <t>5 Dias</t>
  </si>
  <si>
    <t>7 Dias</t>
  </si>
  <si>
    <t>10 Dias</t>
  </si>
  <si>
    <t>Cortina Rolô</t>
  </si>
  <si>
    <t>Cortina Lumière</t>
  </si>
  <si>
    <t>Persiana Sublime</t>
  </si>
  <si>
    <t>Cortina Illuminê</t>
  </si>
  <si>
    <t>Cortina Passione</t>
  </si>
  <si>
    <t>Cortina Melíade</t>
  </si>
  <si>
    <t>Cortina Atena</t>
  </si>
  <si>
    <t>Cortina Rolô Stillo</t>
  </si>
  <si>
    <t>Cortina Vert Gliss</t>
  </si>
  <si>
    <t>PH Alumínio 16/25/50mm</t>
  </si>
  <si>
    <t>Trilho Unique</t>
  </si>
  <si>
    <t>Toldo</t>
  </si>
  <si>
    <t>Cortina Celular</t>
  </si>
  <si>
    <t>PH Bambu</t>
  </si>
  <si>
    <t>PH Sintética</t>
  </si>
  <si>
    <t>PH Wood</t>
  </si>
  <si>
    <t>AVISO IMPORTANTE</t>
  </si>
  <si>
    <t>• Todos os produtos serão avaliados antes de qualquer reparo, caso apresente um estado precário impossibilitando a análise adequada, não realizaremos a manutenção na peça e a mesma será devolvida.</t>
  </si>
  <si>
    <t>Página 6 -</t>
  </si>
  <si>
    <t>CORTINA ROLÔ</t>
  </si>
  <si>
    <t>PRODUTO EM CONFORMIDADE COM A NORMA ABNT NBR 16234: 2014</t>
  </si>
  <si>
    <t>COLEÇÃO</t>
  </si>
  <si>
    <t>COR</t>
  </si>
  <si>
    <t>LAR. MAX.</t>
  </si>
  <si>
    <t>VALOR À VISTA (R$)/M²</t>
  </si>
  <si>
    <t>IPI</t>
  </si>
  <si>
    <t xml:space="preserve">SCREEN 1% </t>
  </si>
  <si>
    <t>SCREEN FIBER GLASS 1%</t>
  </si>
  <si>
    <t>SCREEN 3%</t>
  </si>
  <si>
    <t>3009 ao 3011, 3018 e 3019</t>
  </si>
  <si>
    <t xml:space="preserve">3014 e 3015 </t>
  </si>
  <si>
    <t>SCREEN FIBER GLASS 3%</t>
  </si>
  <si>
    <t>SCREEN 5%</t>
  </si>
  <si>
    <t>SCREEN FIBER GLASS 5%</t>
  </si>
  <si>
    <t>SCREEN CRISTAL 5%</t>
  </si>
  <si>
    <t>SCREEN RÚSTICO 3%</t>
  </si>
  <si>
    <t>SCREEN RÚSTICO 5%</t>
  </si>
  <si>
    <t>IBIZA</t>
  </si>
  <si>
    <t>BLACKOUT PINPOINT</t>
  </si>
  <si>
    <t>REQUINTE BK</t>
  </si>
  <si>
    <t xml:space="preserve">3037 e 3038 </t>
  </si>
  <si>
    <t>3041</t>
  </si>
  <si>
    <t xml:space="preserve"> </t>
  </si>
  <si>
    <t>OXFORD BLACKOUT</t>
  </si>
  <si>
    <t>FLORENÇA</t>
  </si>
  <si>
    <t>RUSTIC</t>
  </si>
  <si>
    <t>ELEGANCY</t>
  </si>
  <si>
    <t>VENEZA</t>
  </si>
  <si>
    <t>DUBAI</t>
  </si>
  <si>
    <t xml:space="preserve">ÁGATA  </t>
  </si>
  <si>
    <t>MONASTREL</t>
  </si>
  <si>
    <t>MANHATTAN</t>
  </si>
  <si>
    <t>*** OS TECIDOS PROMOCIONAIS SÃO CONDICIONADOS A DISPONIBILIDADE NO ESTOQUE.</t>
  </si>
  <si>
    <t>*** SOB ESTES VALORES PROMOCIONAIS NÃO INCIDIRÃO EVENTUAIS DESCONTOS. DESCONTO NÃO SE APLICA A ACESSÓRIOS SOLICITADOS COM A PEÇA.</t>
  </si>
  <si>
    <t>Página 7 -</t>
  </si>
  <si>
    <t xml:space="preserve">ACESSÓRIOS </t>
  </si>
  <si>
    <r>
      <rPr>
        <b/>
        <sz val="9"/>
        <color theme="1"/>
        <rFont val="Calibri"/>
        <family val="2"/>
      </rPr>
      <t xml:space="preserve">* DIGITE A PORCENTAGEM PARA MARKUP - </t>
    </r>
    <r>
      <rPr>
        <b/>
        <u/>
        <sz val="9"/>
        <color rgb="FFFF0000"/>
        <rFont val="Calibri"/>
        <family val="2"/>
      </rPr>
      <t>ACESSÓRIOS</t>
    </r>
  </si>
  <si>
    <t>DESCRIÇÃO DO ACESSÓRIO</t>
  </si>
  <si>
    <t>UNIDADE</t>
  </si>
  <si>
    <t>* Legenda de Cores:</t>
  </si>
  <si>
    <r>
      <rPr>
        <b/>
        <i/>
        <sz val="9"/>
        <color theme="1"/>
        <rFont val="Calibri"/>
        <family val="2"/>
        <scheme val="minor"/>
      </rPr>
      <t xml:space="preserve">BASES: </t>
    </r>
    <r>
      <rPr>
        <sz val="9"/>
        <color theme="1"/>
        <rFont val="Calibri"/>
        <family val="2"/>
        <scheme val="minor"/>
      </rPr>
      <t>Chata, Redonda e</t>
    </r>
    <r>
      <rPr>
        <sz val="9"/>
        <rFont val="Calibri"/>
        <family val="2"/>
        <scheme val="minor"/>
      </rPr>
      <t xml:space="preserve"> Slim</t>
    </r>
  </si>
  <si>
    <t>CORTINA ROLÔ DUPLEX OU TRIPLEX ACRESCER O VALOR POR PEÇA    (QUANDO INSTALADAS NO MESMO BANDÔ OU BARRA NIVELADORA).</t>
  </si>
  <si>
    <t>-</t>
  </si>
  <si>
    <r>
      <rPr>
        <b/>
        <sz val="9"/>
        <color rgb="FFFF0000"/>
        <rFont val="Calibri"/>
        <family val="2"/>
      </rPr>
      <t>B</t>
    </r>
    <r>
      <rPr>
        <sz val="9"/>
        <color theme="1"/>
        <rFont val="Calibri"/>
        <family val="2"/>
      </rPr>
      <t xml:space="preserve"> = Branco</t>
    </r>
  </si>
  <si>
    <r>
      <rPr>
        <b/>
        <sz val="9"/>
        <color rgb="FFFF0000"/>
        <rFont val="Calibri"/>
        <family val="2"/>
      </rPr>
      <t>M</t>
    </r>
    <r>
      <rPr>
        <sz val="9"/>
        <color theme="1"/>
        <rFont val="Calibri"/>
        <family val="2"/>
      </rPr>
      <t xml:space="preserve"> = Marfim</t>
    </r>
  </si>
  <si>
    <t>BANDÔ CURVADO COM FRENTE DE 11CM (PARA PERSIANAS COM TUBO DE até 50MM) NÃO POSSUI TAMPAS LATERAIS.</t>
  </si>
  <si>
    <t>B-M-P</t>
  </si>
  <si>
    <t>ML</t>
  </si>
  <si>
    <r>
      <rPr>
        <b/>
        <sz val="9"/>
        <color rgb="FFFF0000"/>
        <rFont val="Calibri"/>
        <family val="2"/>
      </rPr>
      <t>P</t>
    </r>
    <r>
      <rPr>
        <sz val="9"/>
        <color theme="1"/>
        <rFont val="Calibri"/>
        <family val="2"/>
      </rPr>
      <t xml:space="preserve"> = Preto</t>
    </r>
  </si>
  <si>
    <r>
      <rPr>
        <b/>
        <sz val="9"/>
        <color rgb="FFFF0000"/>
        <rFont val="Calibri"/>
        <family val="2"/>
      </rPr>
      <t>C</t>
    </r>
    <r>
      <rPr>
        <sz val="9"/>
        <color theme="1"/>
        <rFont val="Calibri"/>
        <family val="2"/>
      </rPr>
      <t xml:space="preserve"> = Cinza</t>
    </r>
  </si>
  <si>
    <t>BANDÔ CONJUGADO PARA CORTINA ROLÔ (LARGURA MÁXIMA 3,50M).</t>
  </si>
  <si>
    <r>
      <rPr>
        <b/>
        <sz val="9"/>
        <color rgb="FFFF0000"/>
        <rFont val="Calibri"/>
        <family val="2"/>
      </rPr>
      <t>MR</t>
    </r>
    <r>
      <rPr>
        <sz val="9"/>
        <color theme="1"/>
        <rFont val="Calibri"/>
        <family val="2"/>
      </rPr>
      <t xml:space="preserve"> = Marrom</t>
    </r>
  </si>
  <si>
    <t>BARRA NIVELADORA - PARA TUBOS DE 32MM E 38MM</t>
  </si>
  <si>
    <r>
      <rPr>
        <b/>
        <sz val="9"/>
        <color rgb="FFFF0000"/>
        <rFont val="Calibri"/>
        <family val="2"/>
      </rPr>
      <t>BZ</t>
    </r>
    <r>
      <rPr>
        <sz val="9"/>
        <color theme="1"/>
        <rFont val="Calibri"/>
        <family val="2"/>
      </rPr>
      <t xml:space="preserve"> = Bronze</t>
    </r>
  </si>
  <si>
    <t xml:space="preserve">BARRA NIVELADORA GRANDE - PARA TUBOS DE 70MM ATÉ 88MM. </t>
  </si>
  <si>
    <t xml:space="preserve">BARRA NIVELADORA LARGA - PARA TUBOS DE 53MM. </t>
  </si>
  <si>
    <t>BANDÔ SEMI BOX - PARA TUBOS DE 53MM ATÉ 88MM.</t>
  </si>
  <si>
    <r>
      <rPr>
        <sz val="8"/>
        <color theme="1"/>
        <rFont val="Calibri"/>
        <family val="2"/>
        <scheme val="minor"/>
      </rPr>
      <t>BANDÔ BOX 70 PARA CORTINA ROLÔ</t>
    </r>
    <r>
      <rPr>
        <b/>
        <sz val="8"/>
        <color theme="1"/>
        <rFont val="Calibri"/>
        <family val="2"/>
        <scheme val="minor"/>
      </rPr>
      <t xml:space="preserve">.                                                                </t>
    </r>
    <r>
      <rPr>
        <b/>
        <u/>
        <sz val="8"/>
        <color theme="1"/>
        <rFont val="Calibri"/>
        <family val="2"/>
        <scheme val="minor"/>
      </rPr>
      <t>APENAS PARA CORTINAS COM TUBOS DE 32MM.</t>
    </r>
  </si>
  <si>
    <t>UN</t>
  </si>
  <si>
    <t>TRILHO DE CORRER PARA CORTINA ROLÔ (LARGURA MÁXIMA 3,50M)                                PARA ROLÔ COM LARGURA MÁXIMA DE 1,50M.</t>
  </si>
  <si>
    <t>B - M - P</t>
  </si>
  <si>
    <t>GUIA LATERAL 60mm - INCLUSO OS DOIS LADOS (USO OBRIGATÓRIO DE BASE CHATA).</t>
  </si>
  <si>
    <t>GUIA LATERAL 80mm - INCLUSO OS DOIS LADOS (USO OBRIGATÓRIO DE BASE CHATA).</t>
  </si>
  <si>
    <t>SUPORTE DUPLO PARA INSTALAÇÃO DE CORTINAS ROLÔS SOBREPOSTAS                           (LARGURA MÁXIMA 2,20M).</t>
  </si>
  <si>
    <t>Branco</t>
  </si>
  <si>
    <t>CJ</t>
  </si>
  <si>
    <t>SUPORTE REDUTOR DE FRESTAS SEM JUNÇÃO 38MM (DUAS PEÇAS COM COMANDOS INDEPENDENTES).</t>
  </si>
  <si>
    <r>
      <rPr>
        <sz val="8"/>
        <color theme="1"/>
        <rFont val="Calibri"/>
        <family val="2"/>
      </rPr>
      <t xml:space="preserve">SUPORTE REDUTOR DE FRESTAS COM JUNÇÃO 38MM (DUAS PEÇAS E SOMENTE UM COMANDO) </t>
    </r>
    <r>
      <rPr>
        <b/>
        <u/>
        <sz val="8"/>
        <color theme="1"/>
        <rFont val="Calibri"/>
        <family val="2"/>
      </rPr>
      <t>LARGURA MÁXIMA PARA CADA PEÇA É DE 1,50M.</t>
    </r>
  </si>
  <si>
    <t>SUPORTE REDUTOR DE FRESTAS SEM JUNÇÃO 53MM (DUAS PEÇAS COM COMANDOS INDEPENDENTES).</t>
  </si>
  <si>
    <t>SUPORTE JUNÇÃO 38MM COM ÂNGULO DE 45º (DUAS PEÇAS E SOMENTE UM COMANDO.</t>
  </si>
  <si>
    <t>SUPORTE JUNÇÃO 38MM COM ÂNGULO DE 90º (DUAS PEÇAS E SOMENTE UM COMANDO).</t>
  </si>
  <si>
    <t>REDUTOR DE PESO 38MM COM MOLA (COMANDO REDONDO).</t>
  </si>
  <si>
    <t>MECANISMO 32MM COM MOLA AUTO-STOP .</t>
  </si>
  <si>
    <t>MECANISMO DE 53MM SEM REDUTOR DE PESO.</t>
  </si>
  <si>
    <t>MECANISMO DE 53MM COM REDUTOR DE PESO MOLA                                                (COMANDO REDONDO).</t>
  </si>
  <si>
    <t>SOLDA NO TECIDO (SOMENTE PARA BK PINPOINT E TELA SOLAR SCREEN).</t>
  </si>
  <si>
    <t>SUPORTE AFASTADOR 4 X 6.</t>
  </si>
  <si>
    <t>SUPORTE AFASTADOR 6 X 9.</t>
  </si>
  <si>
    <t>Natural</t>
  </si>
  <si>
    <t>CABO DE AÇO PARA CORTINA ROLÔ.</t>
  </si>
  <si>
    <t>SUPORTE ALONGADO 38MM</t>
  </si>
  <si>
    <t>BANDÔ FLAT</t>
  </si>
  <si>
    <t>BANDÔ FLAT REVESTIDO</t>
  </si>
  <si>
    <r>
      <rPr>
        <sz val="8"/>
        <color theme="1"/>
        <rFont val="Calibri"/>
        <family val="2"/>
        <scheme val="minor"/>
      </rPr>
      <t xml:space="preserve">PESO BASE SLIM </t>
    </r>
    <r>
      <rPr>
        <sz val="8"/>
        <color rgb="FFFF0000"/>
        <rFont val="Calibri"/>
        <family val="2"/>
        <scheme val="minor"/>
      </rPr>
      <t>(Obrigatório para tubos de 70MM e 80MM)</t>
    </r>
  </si>
  <si>
    <t>O VALOR DO ACESSÓRIO SOLICITADO A PARTE É SOB CONSULTA. O VALOR QUE CONSTA NA TABELA É PARA ACESSÓRIO SOLICITADO COM O PRODUTO MONTADO.</t>
  </si>
  <si>
    <t>* GARANTIA DE 3 ANOS</t>
  </si>
  <si>
    <t>ANTES DE ENVIAR O PEDIDO CONSULTE A PÁGINA DE INFORMAÇÕES TÉCNICAS.</t>
  </si>
  <si>
    <t>Página 8 -</t>
  </si>
  <si>
    <t>INFORMAÇÕES TÉCNICAS</t>
  </si>
  <si>
    <t>32mm</t>
  </si>
  <si>
    <t>38mm</t>
  </si>
  <si>
    <t>38mm Red. Peso Mola</t>
  </si>
  <si>
    <t>Auto Stop</t>
  </si>
  <si>
    <t>53mm</t>
  </si>
  <si>
    <t>53mm Red. Peso Mola</t>
  </si>
  <si>
    <t>Larg. Mínima</t>
  </si>
  <si>
    <t>0,40m</t>
  </si>
  <si>
    <t>0,85m</t>
  </si>
  <si>
    <t>0,90m</t>
  </si>
  <si>
    <t>Larg. Máxima</t>
  </si>
  <si>
    <t>1,80m</t>
  </si>
  <si>
    <t>2,40m</t>
  </si>
  <si>
    <t>3,00m</t>
  </si>
  <si>
    <t>Alt. Mínima</t>
  </si>
  <si>
    <t>0,30m</t>
  </si>
  <si>
    <t>Alt. Mínima Cobrada</t>
  </si>
  <si>
    <t>1,00m</t>
  </si>
  <si>
    <t>Altura máxima</t>
  </si>
  <si>
    <t>3,50m</t>
  </si>
  <si>
    <t>4,00m</t>
  </si>
  <si>
    <t>4,50m</t>
  </si>
  <si>
    <t>5,00m</t>
  </si>
  <si>
    <t>Área máxima (m²)</t>
  </si>
  <si>
    <t>5,20m</t>
  </si>
  <si>
    <t>8,20m</t>
  </si>
  <si>
    <t>12,00m</t>
  </si>
  <si>
    <t xml:space="preserve">Barra Niveladora </t>
  </si>
  <si>
    <t xml:space="preserve">Sim </t>
  </si>
  <si>
    <t>Sim</t>
  </si>
  <si>
    <t>Bando  Conjugado</t>
  </si>
  <si>
    <t>Não</t>
  </si>
  <si>
    <t>Bando FLAT/ FLAT  Revestido</t>
  </si>
  <si>
    <t>Bando Box Grande</t>
  </si>
  <si>
    <t>Bando Semi-Box Grande</t>
  </si>
  <si>
    <t>Bando Box 70</t>
  </si>
  <si>
    <t>FRESTAS DA CORTINA ROLÔ</t>
  </si>
  <si>
    <t>TIPO DO ACIONAMENTO</t>
  </si>
  <si>
    <t>LADO DO COMANDO</t>
  </si>
  <si>
    <t>LADO OPOSTO</t>
  </si>
  <si>
    <t>COMANDO DE 32MM</t>
  </si>
  <si>
    <t>2CM</t>
  </si>
  <si>
    <t>COMANDO DE 32MM E 38MM COM BANDÔ</t>
  </si>
  <si>
    <t>0,8CM</t>
  </si>
  <si>
    <t>COMANDO DE 38MM</t>
  </si>
  <si>
    <t>2,3CM</t>
  </si>
  <si>
    <t>COMANDO DE 38MM COM RED. PESO MOLA</t>
  </si>
  <si>
    <t>2,5CM</t>
  </si>
  <si>
    <t>COMANDO DE 38MM COM RED. PESO QUAD.</t>
  </si>
  <si>
    <t>1,5CM</t>
  </si>
  <si>
    <t>AUTO STOP</t>
  </si>
  <si>
    <t>0,6CM</t>
  </si>
  <si>
    <t>COMANDO DE 53MM</t>
  </si>
  <si>
    <t>COMANDO DE 53MM COM BANDÔ</t>
  </si>
  <si>
    <t>COMANDO DE 53MM COM RED. PESO MOLA</t>
  </si>
  <si>
    <t>INFORMAÇÕES GERAIS</t>
  </si>
  <si>
    <t>TECIDOS NO QUAL SÃO PERMITIDOS A INVERSÃO, PODEM APRESENTAR ONDULAÇÕES MAIS EVIDENTES. ESSA CARACTERÍSTICA OCORRE DEVIDO AO SENTIDO DE ENROLAMENTO DO TECIDO NA BOBINA.</t>
  </si>
  <si>
    <r>
      <rPr>
        <b/>
        <u/>
        <sz val="8"/>
        <color theme="1"/>
        <rFont val="Calibri"/>
        <family val="2"/>
        <scheme val="minor"/>
      </rPr>
      <t>BK PINPOINT</t>
    </r>
    <r>
      <rPr>
        <sz val="8"/>
        <color theme="1"/>
        <rFont val="Calibri"/>
        <family val="2"/>
        <scheme val="minor"/>
      </rPr>
      <t xml:space="preserve"> E </t>
    </r>
    <r>
      <rPr>
        <b/>
        <u/>
        <sz val="8"/>
        <color theme="1"/>
        <rFont val="Calibri"/>
        <family val="2"/>
        <scheme val="minor"/>
      </rPr>
      <t>BK PINPOINT LARGURA ESPECIAL 2.5 OU 3</t>
    </r>
    <r>
      <rPr>
        <sz val="8"/>
        <color theme="1"/>
        <rFont val="Calibri"/>
        <family val="2"/>
        <scheme val="minor"/>
      </rPr>
      <t xml:space="preserve"> PODEM APRESENTAR DIFERENÇAS CONSIDERÁVEIS DE TONALIDADE QUANDO COMPARADOS.</t>
    </r>
  </si>
  <si>
    <r>
      <rPr>
        <b/>
        <i/>
        <sz val="8"/>
        <color theme="1"/>
        <rFont val="Calibri"/>
        <family val="2"/>
        <scheme val="minor"/>
      </rPr>
      <t xml:space="preserve">ACESSÓRIOS DISPONÍVEIS NAS CORES: </t>
    </r>
    <r>
      <rPr>
        <sz val="8"/>
        <color theme="1"/>
        <rFont val="Calibri"/>
        <family val="2"/>
        <scheme val="minor"/>
      </rPr>
      <t>B</t>
    </r>
    <r>
      <rPr>
        <i/>
        <sz val="8"/>
        <color theme="1"/>
        <rFont val="Calibri"/>
        <family val="2"/>
        <scheme val="minor"/>
      </rPr>
      <t>RANCO, MARFIM, PRETO, CINZA, BRONZE E MARROM.</t>
    </r>
  </si>
  <si>
    <t>METRAGEM MÍNIMA COBRADA POR PEÇA 1,20M². ALTURA MÍNIMA COBRADA 1,00M.</t>
  </si>
  <si>
    <t>O TECIDO DA CORTINA ROLÔ É MENOR 3,5CM NA LARGURA TOTAL DA PEÇA (2CM DO LADO DO COMANDO E 1,5CM NO LADO OPOSTO).</t>
  </si>
  <si>
    <t>SOLDA NO TECIDO, DISPONÍVEL APENAS PARA TECIDOS BLACKOUT PINPOINT E SCREEN. A SOLDA SERÁ FEITA SEMPRE NA HORIZONTAL.</t>
  </si>
  <si>
    <t>TODA GALERIA DE MADEIRA REVESTIDA TERÁ O TECIDO INVERTIDO. CADA LATERAL DAS GALERIAS OCUPA 1,5CM DA MEDIDA INTERNA.</t>
  </si>
  <si>
    <t>CORTINA ROLÔ COM MECANISMO AUTO STOP, É OBRIGATÓRIO O USO DE BANDÔ OU BARRA NIVELADORA.</t>
  </si>
  <si>
    <t>CORTINA ROLÔ COM ACIONAMENTO AUTO STOP A BASE UTILIZADA É A REDONDA.</t>
  </si>
  <si>
    <t>NÃO É POSSÍVEL A CONFECÇÃO DE CORTINA ROLÔ COM RECORTES ESPECIAIS.</t>
  </si>
  <si>
    <t>CORTINA ROLÔ MOTORIZADA COM TUBO ACIMA DE 53MM, TERÁ OBRIGATORIAMENTE BASE SLIM COM PESO. CORTINAS MOTORIZADAS, CONSULTE A PÁGINA DE MOTORIZAÇÃO.</t>
  </si>
  <si>
    <t>BASE SLIM - PARA MAIOR ESTABILIDADE DO TECIDO EM PEÇAS MAIORES, UTILIZAR A ADIÇÃO DE PESO NA BASE SLIM. OS PESOS SÃO OPCIONAIS, EXCETO NAS PEÇAS EM QUE SEJAM UTILIZADOS OS TUBOS DE 70MM E 80MM.</t>
  </si>
  <si>
    <t>GARANTIA</t>
  </si>
  <si>
    <t>OS PRODUTOS POSSUEM GARANTIA DE 3 ANOS, SOMENTE PARA  COBERTURA POR DEFEITO ORIGINADO POR FALHA OCULTA DE FABRICAÇÃO.</t>
  </si>
  <si>
    <t>DEFEITO OCASIONADO POR MAU USO OU MÁ INSTALAÇÃO INCIDIRÁ NA PERDA DA GARANTIA.</t>
  </si>
  <si>
    <t>TODA ASSISTÊNCIA TÉCNICA AO REVENDEDOR SERÁ PRESTADA SOMENTE EM FÁBRICA.</t>
  </si>
  <si>
    <t>TODA ASSISTÊNCIA TÉCNICA DEVERÁ SER NOTIFICADA POR ESCRITO, A PEÇA DEVERÁ SER DEVIDAMENTE EMBALADA E ENCAMINHADA À FÁBRICA.</t>
  </si>
  <si>
    <t>NÃO NOS RESPONSABILIZAMOS POR CONSERTOS QUE VIEREM PARA FÁBRICA SEM IDENTIFICAÇÃO.</t>
  </si>
  <si>
    <t>RECLAMAÇÕES REFERENTE A ERROS DE MEDIDAS, SERÃO ACEITAS DENTRO DO PRAZO DE 1 (UM) MÊS.</t>
  </si>
  <si>
    <t>TODAS AS CORTINAS PODERÃO SOFRER ALTERAÇÕES DE TONALIDADE NO TECIDO CONFORME O TEMPO, NO QUAL NÃO SOFRERÁ COBERTURA DA GARANTIA.</t>
  </si>
  <si>
    <t>PEÇAS CONFECCIONADAS FORA DO PADRÃO DE FÁBRICA, HAVERÁ CUSTOS ADICIONAIS. CONSULTE-NOS.</t>
  </si>
  <si>
    <t>OS LOTES DE TECIDOS PODEM APRESENTAR VARIAÇÕES DE TONALIDADE, O QUAL NÃO INCIDIRÁ NA TROCA DA MERCADORIA.</t>
  </si>
  <si>
    <t>A TABELA PODERÁ SOFRER ALTERAÇÕES DE VALORES SEM AVISO PRÉVIO.</t>
  </si>
  <si>
    <t>Página 9 -</t>
  </si>
  <si>
    <t>CORTINAS LINHA PREMIUM</t>
  </si>
  <si>
    <t>ILLUMINÊ</t>
  </si>
  <si>
    <t xml:space="preserve">
MELÍADE
</t>
  </si>
  <si>
    <t>INFINITY</t>
  </si>
  <si>
    <t>ETERNITY</t>
  </si>
  <si>
    <t>ETERNITY LINE</t>
  </si>
  <si>
    <t>GALAXY</t>
  </si>
  <si>
    <t>PASSIONE</t>
  </si>
  <si>
    <t>ROLÔ STILLO</t>
  </si>
  <si>
    <t>STILLO BASIC</t>
  </si>
  <si>
    <t>STILLO COLOR SEMI-BK</t>
  </si>
  <si>
    <t>STILLO SCREEN</t>
  </si>
  <si>
    <t>STILLO ACCORDIAN</t>
  </si>
  <si>
    <t>STILLO VERNACCIA</t>
  </si>
  <si>
    <t>AVALON</t>
  </si>
  <si>
    <t>SANTORINI</t>
  </si>
  <si>
    <t>LEVANZO</t>
  </si>
  <si>
    <t>CRETA</t>
  </si>
  <si>
    <t xml:space="preserve">CORTINA ATENA </t>
  </si>
  <si>
    <t>Wave</t>
  </si>
  <si>
    <t>Painel</t>
  </si>
  <si>
    <t>CORTINA ATENA - WAVE</t>
  </si>
  <si>
    <t>CORTINA ATENA - PAINEL</t>
  </si>
  <si>
    <t>LARG. (M)</t>
  </si>
  <si>
    <t>À VISTA (R$)/ML</t>
  </si>
  <si>
    <t>MÓDULOS</t>
  </si>
  <si>
    <t>À VISTA (R$)/UN</t>
  </si>
  <si>
    <t>Até 70CM</t>
  </si>
  <si>
    <t>Até 80CM</t>
  </si>
  <si>
    <t>Até 90CM</t>
  </si>
  <si>
    <t>Até 1M</t>
  </si>
  <si>
    <t>CORES:</t>
  </si>
  <si>
    <t>7001 AO 7004</t>
  </si>
  <si>
    <t>TRILHOS PARA CORTINA ATENA PAINEL</t>
  </si>
  <si>
    <t>VALOR À VISTA (R$)/ML</t>
  </si>
  <si>
    <t>TRILHO DESLIZANTES DE 2 VIAS</t>
  </si>
  <si>
    <t>TRILHO DESLIZANTES DE 3 VIAS</t>
  </si>
  <si>
    <t>TRILHO DESLIZANTES DE 4 VIAS</t>
  </si>
  <si>
    <t>TRILHO DESLIZANTES DE 5 VIAS</t>
  </si>
  <si>
    <t>INFORMAÇÕES GERAIS - CORTINA ATENA</t>
  </si>
  <si>
    <r>
      <rPr>
        <b/>
        <sz val="8"/>
        <color rgb="FFFF0000"/>
        <rFont val="Calibri"/>
        <family val="2"/>
      </rPr>
      <t xml:space="preserve">ATENÇÃO: </t>
    </r>
    <r>
      <rPr>
        <b/>
        <sz val="8"/>
        <color theme="1"/>
        <rFont val="Calibri"/>
        <family val="2"/>
      </rPr>
      <t>A CORTINA ATENA PAINEL É COBRADA PELA QUANTIDADE DE MÓDULOS + O METRO LINEAR DO TRILHO DESLIZANTE.</t>
    </r>
  </si>
  <si>
    <t>Página 10 -</t>
  </si>
  <si>
    <r>
      <rPr>
        <sz val="8"/>
        <color theme="1"/>
        <rFont val="Calibri"/>
        <family val="2"/>
        <scheme val="minor"/>
      </rPr>
      <t xml:space="preserve">BANDÔ CONJUGADO PARA CORTINAS PREMIUM                                                     </t>
    </r>
    <r>
      <rPr>
        <b/>
        <sz val="8"/>
        <color theme="1"/>
        <rFont val="Calibri"/>
        <family val="2"/>
        <scheme val="minor"/>
      </rPr>
      <t>(LARGURA MÁXIMA 3,50M)</t>
    </r>
  </si>
  <si>
    <t xml:space="preserve">BANDÔ SEMI BOX - PARA TUBOS DE 53MM ATÉ 88MM. </t>
  </si>
  <si>
    <t>BANDÔ BOX - PARA TUBOS DE 53MM ATÉ 88MM.</t>
  </si>
  <si>
    <r>
      <rPr>
        <sz val="8"/>
        <color theme="1"/>
        <rFont val="Calibri"/>
        <family val="2"/>
        <scheme val="minor"/>
      </rPr>
      <t xml:space="preserve">SUPORTE REDUTOR DE FRESTAS SEM JUNÇÃO                                                                 </t>
    </r>
    <r>
      <rPr>
        <b/>
        <u/>
        <sz val="8"/>
        <color theme="1"/>
        <rFont val="Calibri"/>
        <family val="2"/>
        <scheme val="minor"/>
      </rPr>
      <t>(DUAS PEÇAS COM COMANDOS INDEPENDENTES)</t>
    </r>
  </si>
  <si>
    <t xml:space="preserve">B - M - P </t>
  </si>
  <si>
    <r>
      <rPr>
        <sz val="8"/>
        <color theme="1"/>
        <rFont val="Calibri"/>
        <family val="2"/>
        <scheme val="minor"/>
      </rPr>
      <t>REDUTOR DE PESO 38MM COM MOLA</t>
    </r>
    <r>
      <rPr>
        <b/>
        <u/>
        <sz val="8"/>
        <color theme="1"/>
        <rFont val="Calibri"/>
        <family val="2"/>
        <scheme val="minor"/>
      </rPr>
      <t xml:space="preserve"> (COMANDO REDONDO)</t>
    </r>
  </si>
  <si>
    <t>SUPORTE AFASTADOR 4 X 6</t>
  </si>
  <si>
    <t>SUPORTE AFASTADOR 6 X 9</t>
  </si>
  <si>
    <t xml:space="preserve">SUPORTE ALONGADO 38MM </t>
  </si>
  <si>
    <t>SUPORTE 10 X 20 PARA CORTINA PASSIONE COM BANDÔ</t>
  </si>
  <si>
    <t>SUPORTE 8 X 13 SEM ENCAIXE PARA CORTINA PASSIONE</t>
  </si>
  <si>
    <t xml:space="preserve">BANDÔ FLAT </t>
  </si>
  <si>
    <t xml:space="preserve">BANDÔ FLAT REVESTIDO </t>
  </si>
  <si>
    <t>ESPECIFICAÇÕES TÉCNICAS PARA  CORTINAS ETERNITY, ETERNITY LINE,  GALAXY, ILLUMINÊ, INFINITY, LUMIÉRE  E MELÍADE</t>
  </si>
  <si>
    <t>38MM</t>
  </si>
  <si>
    <t>38MM RED. PESO MOLA</t>
  </si>
  <si>
    <t>53MM</t>
  </si>
  <si>
    <t>53MM RED. PESO MOLA</t>
  </si>
  <si>
    <t>A - B - G - H</t>
  </si>
  <si>
    <t>C - D</t>
  </si>
  <si>
    <t>E/D JUNÇÃO</t>
  </si>
  <si>
    <t>F</t>
  </si>
  <si>
    <t>LARG. MÁX</t>
  </si>
  <si>
    <t>2,40M</t>
  </si>
  <si>
    <t>3,00M</t>
  </si>
  <si>
    <t>3,60M</t>
  </si>
  <si>
    <t>4,70M</t>
  </si>
  <si>
    <t>7,20M</t>
  </si>
  <si>
    <t>ALT. MÁX.</t>
  </si>
  <si>
    <t>4,00M</t>
  </si>
  <si>
    <t>4,50M</t>
  </si>
  <si>
    <t>5,00M</t>
  </si>
  <si>
    <t>M² MÁX.</t>
  </si>
  <si>
    <t>5,20M²</t>
  </si>
  <si>
    <t>8,20M²</t>
  </si>
  <si>
    <t>12,00M²</t>
  </si>
  <si>
    <t>9,00M²</t>
  </si>
  <si>
    <t>19,00M²</t>
  </si>
  <si>
    <t>LARG. MÍN.</t>
  </si>
  <si>
    <t>0,40M</t>
  </si>
  <si>
    <t>0,85M</t>
  </si>
  <si>
    <t>0,90M</t>
  </si>
  <si>
    <t>0,50M</t>
  </si>
  <si>
    <t>2,20M</t>
  </si>
  <si>
    <t>ALT. MÍN.</t>
  </si>
  <si>
    <t>0,30M</t>
  </si>
  <si>
    <t>ESPECIFICAÇÕES TÉCNICAS PARA CORTINA ROLÔ STILLO</t>
  </si>
  <si>
    <t>PADRÃO</t>
  </si>
  <si>
    <t>3,00M*</t>
  </si>
  <si>
    <t>3,00M²</t>
  </si>
  <si>
    <t>7,00M²</t>
  </si>
  <si>
    <t>9.00M²</t>
  </si>
  <si>
    <t>FRESTAS DAS CORTINAS: STILLO, MELÍADE, LUMIÉRE, ILLUMINE, INFINITY, ETERNITY, ETERNITY LINE E GALAXY</t>
  </si>
  <si>
    <t>TIPO DE ACIONAMENTO</t>
  </si>
  <si>
    <t>vide linha 158</t>
  </si>
  <si>
    <t>COMANDO 38MM</t>
  </si>
  <si>
    <t>2,50CM</t>
  </si>
  <si>
    <t>1,50CM</t>
  </si>
  <si>
    <t>COMANDO 38MM COM RED. PESO MOLA</t>
  </si>
  <si>
    <t>* O SUPORTE REDUTOR DE FRESTAS, REDUZ 5MM DA FRESTA INFORMADA (PONTA OPOSTA COM PONTA OPOSTA).</t>
  </si>
  <si>
    <r>
      <rPr>
        <b/>
        <sz val="8"/>
        <color theme="1"/>
        <rFont val="Calibri"/>
        <family val="2"/>
        <scheme val="minor"/>
      </rPr>
      <t xml:space="preserve">O TECIDO É UM OBJETO DE SUPERFÍCIE MALEÁVEL QUE APRESENTA PEQUENAS ONDULAÇÕES EM SUA EXTENSÃO. 
COM A INCIDÊNCIA DE LUZ SOBRE O TECIDO, PODE OCORRER EFEITOS DE SOMBRA EVIDENCIANDO AS ONDULAÇÕES CONFORME ORIGEM DA ILUMINAÇÃO. </t>
    </r>
    <r>
      <rPr>
        <b/>
        <u/>
        <sz val="8"/>
        <color theme="1"/>
        <rFont val="Calibri"/>
        <family val="2"/>
        <scheme val="minor"/>
      </rPr>
      <t>ESTE EFEITO É UMA CARACTERÍSTICA NATURAL DO PRODUTO E NÃO ESTARÁ COBERTO PELA GARANTIA.</t>
    </r>
  </si>
  <si>
    <t>Página 11 -</t>
  </si>
  <si>
    <t>INFORMAÇÕES GERAIS: ETERNITY, ETERNITY LINE, GALAXY, ILLUMINÊ, INFINITY, LUMIÉRE E MELÍADE:</t>
  </si>
  <si>
    <t>METRAGEM MÍNIMA COBRADA POR PEÇA 1,50M². ALTURA MÍNIMA COBRADA 1,00M.</t>
  </si>
  <si>
    <t>A ALTURA PODE APRESENTAR VARIAÇÕES DE ATÉ 2CM PARA MAIS OU PARA MENOS QUE A MEDIDA SOLICITADA.</t>
  </si>
  <si>
    <t>TODOS OS TECIDOS PODEM APRESENTAR SITUAÇÕES DE ENRUGAMENTO NA PARTE INFERIOR PRÓXIMO A BASE, TRATA-SE DE UMA CARACTERÍSTICA NATURAL DO PRODUTO. OS TECIDOS PODEM APRESENTAR PEQUENOS VINCOS EM TODA SUA EXTENSÃO.</t>
  </si>
  <si>
    <t>AS CORTINAS DA LINHA PREMIUM (EXCETO PASSIONE) COM ALTURA TRÊS VEZES SUPERIOR A LARGURA, TERÁ INSTABILIDADE NO TECIDO, PODENDO OCASIONAR CANOAMENTO, FLACIDEZ, RUGAS E EFEITO CONE NO PRÓPRIO TECIDO.</t>
  </si>
  <si>
    <t>* PEQUENOS VINCOS NA TELA.</t>
  </si>
  <si>
    <t>* ABERTURA MAIOR DO TECIDO NA PARTE INFERIOR  DA CORTINA. QUANTO MAIOR A PEÇA, MAIOR A ABERTURA.</t>
  </si>
  <si>
    <t>* TECIDO DA CORTINA ILLUMINÊ POSSUI VINCOS NO FINAL DE CADA GOMO.</t>
  </si>
  <si>
    <t>CORTINA ILLUMINÊ INSTALADA LADO A LADO COM ALTURAS DIFERENTES, OS GOMOS NÃO SE ALINHAM.</t>
  </si>
  <si>
    <t>PEÇAS INSTALADAS LADO A LADO COM A MESMA ALTURA, GARANTIMOS O ALINHAMENTO EM NO MÁXIMO 3 PEÇAS, ACIMA DESSA QUANTIDADE, OS TECIDOS PODERÃO APRESENTAR DIFERENÇAS.</t>
  </si>
  <si>
    <r>
      <rPr>
        <b/>
        <i/>
        <sz val="8"/>
        <color theme="1"/>
        <rFont val="Calibri"/>
        <family val="2"/>
        <scheme val="minor"/>
      </rPr>
      <t>ACESSÓRIOS DISPONÍVEIS NAS CORES:</t>
    </r>
    <r>
      <rPr>
        <sz val="8"/>
        <color theme="1"/>
        <rFont val="Calibri"/>
        <family val="2"/>
        <scheme val="minor"/>
      </rPr>
      <t xml:space="preserve"> BRANCO, MARFIM, PRETO, CINZA, BRONZE E MARROM.</t>
    </r>
  </si>
  <si>
    <r>
      <rPr>
        <sz val="8"/>
        <color theme="1"/>
        <rFont val="Calibri"/>
        <family val="2"/>
      </rPr>
      <t xml:space="preserve">CORTINAS MOTORIZADAS </t>
    </r>
    <r>
      <rPr>
        <b/>
        <u/>
        <sz val="8"/>
        <color theme="1"/>
        <rFont val="Calibri"/>
        <family val="2"/>
      </rPr>
      <t>CONSULTE A PÁGINA DE MOTORIZAÇÃO</t>
    </r>
    <r>
      <rPr>
        <sz val="8"/>
        <color theme="1"/>
        <rFont val="Calibri"/>
        <family val="2"/>
      </rPr>
      <t>.</t>
    </r>
  </si>
  <si>
    <t>PRAZO DE FABRICAÇÃO: 10 DIAS ÚTEIS</t>
  </si>
  <si>
    <t>INFORMAÇÕES GERAIS - ROLO STILLO:</t>
  </si>
  <si>
    <t>METRAGEM MÍNIMA COBRADA POR CORTINA 1,50M². ALTURA MÍNIMA COBRADA 1,00M.</t>
  </si>
  <si>
    <t>CORTINA ROLÔ STILLO SCREEN/ STILLO SEMI BK - ALTURA MÁXIMA PERMITIDA: 2,30M SEM BANDÔ | 1,80M COM BANDÔ (MEDIDAS SUPERIORES CONSULTE-NOS).</t>
  </si>
  <si>
    <t>CORTINA ROLÔ STILLO VERNACCIA/ ACCORDIAN - ALTURA MÁXIMA PERMITIDA: 2,30M SEM BANDÔ | 2,00M COM BANDÔ (MEDIDAS SUPERIORES CONSULTE-NOS).</t>
  </si>
  <si>
    <t>ALTURA MÁXIMA DE 3,00M PARA DEMAIS COLEÇÕES.</t>
  </si>
  <si>
    <t>CORTINA ROLÔ STILLO INSTALADAS LADO A LADO PODERÃO APRESENTAR IRREGULARIDADES NO ALINHAMENTO DAS FAIXAS DE ATÉ 1CM. TRATA-SE DE UMA CARACTERÍSTICA NATURAL DO PRODUTO, SENDO ASSIM, ESTA VARIAÇÃO NÃO ESTARÁ COBERTA PELA GARANTIA.</t>
  </si>
  <si>
    <t>ACESSÓRIOS DISPONÍVEIS NAS CORES: BRANCO, MARFIM, PRETO, CINZA, BRONZE E MARROM.</t>
  </si>
  <si>
    <t>INFORMAÇÕES GERAIS - PASSIONE:</t>
  </si>
  <si>
    <t>METRAGEM MÍNIMA COBRADA POR CORTINA 1,50M². ALTURA MÍNIMA COBRADA 1,20M.</t>
  </si>
  <si>
    <t>PARA CORTINAS SEM BANDÔ O TRILHO (BRANCO) FICARÁ APARENTE.</t>
  </si>
  <si>
    <t>CORTINA PASSIONE QUANDO RECOLHIDA, TERÁ SUAS LAMINAS OCUPANDO 30% DA LARGURA TOTAL DA PEÇA.</t>
  </si>
  <si>
    <r>
      <rPr>
        <sz val="8"/>
        <color theme="1"/>
        <rFont val="Calibri"/>
        <family val="2"/>
        <scheme val="minor"/>
      </rPr>
      <t xml:space="preserve">PRAZO DE FABRICAÇÃO: 15 DIAS ÚTEIS. </t>
    </r>
    <r>
      <rPr>
        <b/>
        <i/>
        <sz val="8"/>
        <color theme="1"/>
        <rFont val="Calibri"/>
        <family val="2"/>
        <scheme val="minor"/>
      </rPr>
      <t>ACIMA DE 25 PEÇAS (PRAZO SOB CONSULTA)</t>
    </r>
  </si>
  <si>
    <t xml:space="preserve">A TABELA PODERÁ SOFRER ALTERAÇÕES DE VALORES SEM AVISO PRÉVIO. </t>
  </si>
  <si>
    <t>TODA ASSISTÊNCIA TÉCNICA DEVERÁ SER NOTIFICADA POR ESCRITO, A PEÇA DEVERÁ SER DEVIDAMENTE EMBALADA E ENCAMINHADA A FÁBRICA.</t>
  </si>
  <si>
    <t>Página 12 -</t>
  </si>
  <si>
    <t>CORTINA ROMANA</t>
  </si>
  <si>
    <t>desc/acres</t>
  </si>
  <si>
    <t>SCREEN 1%</t>
  </si>
  <si>
    <t xml:space="preserve">3009 ao 3011, 3018 e 3019 </t>
  </si>
  <si>
    <t>3014,  3015</t>
  </si>
  <si>
    <t>ROMANA CLASSIC: VALOR DO M² DA CORTINA MAIS O ACRÉSCIMO DE 40%.</t>
  </si>
  <si>
    <t>Página 13 -</t>
  </si>
  <si>
    <r>
      <rPr>
        <b/>
        <i/>
        <sz val="9"/>
        <color theme="1"/>
        <rFont val="Calibri"/>
        <family val="2"/>
        <scheme val="minor"/>
      </rPr>
      <t xml:space="preserve">BASES: </t>
    </r>
    <r>
      <rPr>
        <sz val="9"/>
        <color theme="1"/>
        <rFont val="Calibri"/>
        <family val="2"/>
        <scheme val="minor"/>
      </rPr>
      <t>Chata, Redonda e Slim</t>
    </r>
  </si>
  <si>
    <t>ACIONAMENTO MONOCONTROLE SEM MOLDURA</t>
  </si>
  <si>
    <t>ACIONAMENTO MONOCONTROLE COM MOLDURA</t>
  </si>
  <si>
    <t>ACIONAMENTO EASY CONTROL SEM MOLDURA</t>
  </si>
  <si>
    <t>ACIONAMENTO EASY CONTROL COM MOLDURA</t>
  </si>
  <si>
    <r>
      <rPr>
        <sz val="8"/>
        <color theme="1"/>
        <rFont val="Calibri"/>
        <family val="2"/>
      </rPr>
      <t xml:space="preserve">ACIONAMENTO PLUS </t>
    </r>
    <r>
      <rPr>
        <i/>
        <sz val="8"/>
        <color theme="1"/>
        <rFont val="Calibri"/>
        <family val="2"/>
      </rPr>
      <t>(Somente sem moldura)</t>
    </r>
  </si>
  <si>
    <t xml:space="preserve">BANDO CONJUGADO </t>
  </si>
  <si>
    <t xml:space="preserve">FITA DECORATIVA - 2 FITAS POR PEÇA - </t>
  </si>
  <si>
    <t>Ver linha 101</t>
  </si>
  <si>
    <t xml:space="preserve">FITA DECORATIVA - 3 FITAS POR PEÇA - </t>
  </si>
  <si>
    <t>MONOCONTROLE</t>
  </si>
  <si>
    <t>PLUS</t>
  </si>
  <si>
    <t>EASY CONTROL</t>
  </si>
  <si>
    <t>2,00M</t>
  </si>
  <si>
    <t>2,50M</t>
  </si>
  <si>
    <t>3,50M</t>
  </si>
  <si>
    <t>5,00M²</t>
  </si>
  <si>
    <t>6,00M²</t>
  </si>
  <si>
    <t>TABELA DE GOMOS</t>
  </si>
  <si>
    <t>ALTURA</t>
  </si>
  <si>
    <t>60CM ATÉ 1,10M</t>
  </si>
  <si>
    <t>1,11CM ATÉ 1,80M</t>
  </si>
  <si>
    <t>1,81CM ATÉ 2,50M</t>
  </si>
  <si>
    <t>2,51CM ATÉ 3,20M</t>
  </si>
  <si>
    <t>QTD. GOMOS</t>
  </si>
  <si>
    <t>3 GOMOS / 2 HASTES</t>
  </si>
  <si>
    <t>5 GOMOS / 4 HASTES</t>
  </si>
  <si>
    <t>7 GOMOS / 6 HASTES</t>
  </si>
  <si>
    <t>9 GOMOS / 8 HASTES</t>
  </si>
  <si>
    <r>
      <rPr>
        <b/>
        <sz val="8"/>
        <color rgb="FFFF0000"/>
        <rFont val="Calibri"/>
        <family val="2"/>
        <scheme val="minor"/>
      </rPr>
      <t xml:space="preserve">O TECIDO É UM OBJETO DE SUPERFÍCIE MALEÁVEL QUE APRESENTA PEQUENAS ONDULAÇÕES EM SUA EXTENSÃO. 
COM A INCIDÊNCIA DE LUZ SOBRE O TECIDO, PODE OCORRER EFEITOS DE SOMBRA EVIDENCIANDO AS ONDULAÇÕES CONFORME ORIGEM DA ILUMINAÇÃO. </t>
    </r>
    <r>
      <rPr>
        <b/>
        <u/>
        <sz val="8"/>
        <color rgb="FFFF0000"/>
        <rFont val="Calibri"/>
        <family val="2"/>
        <scheme val="minor"/>
      </rPr>
      <t>ESTE EFEITO É UMA CARACTERÍSTICA NATURAL DO PRODUTO E NÃO ESTARÁ COBERTO PELA GARANTIA.</t>
    </r>
  </si>
  <si>
    <t>CORTINAS COM GOMOS OU HASTES FORA DO PADRÃO, TERÃO UM ACRÉSCIMO DE 10% SOB VALOR DO M².</t>
  </si>
  <si>
    <r>
      <rPr>
        <b/>
        <i/>
        <sz val="8"/>
        <color theme="1"/>
        <rFont val="Calibri"/>
        <family val="2"/>
        <scheme val="minor"/>
      </rPr>
      <t>ACESSÓRIOS DISPONÍVEIS NAS CORES:</t>
    </r>
    <r>
      <rPr>
        <sz val="8"/>
        <color theme="1"/>
        <rFont val="Calibri"/>
        <family val="2"/>
        <scheme val="minor"/>
      </rPr>
      <t xml:space="preserve"> BRANCO, MARFIM E PRETO.</t>
    </r>
  </si>
  <si>
    <t>AS FITAS DECORATIVAS FICAM  PRESAS NAS EXTREMIDADES DO TECIDO E EM CADA HASTE DA CORTINA. QUANDO A CORTINA É RECOLHIDA, A FITA FORMARÁ PEQUENAS "BOLSAS", ENTRE SI E O TECIDO.</t>
  </si>
  <si>
    <t>CORTINAS NO ACIONAMENTO PLUS INSTALADAS LADO A LADO, NÃO POSSUEM FRESTAS LATERAIS.</t>
  </si>
  <si>
    <t>PARA OS TECIDOS DA COLEÇÃO DUBAI NAS CORES 220, 221 E 227, NÃO HÁ POSSIBILIDADE DE INVERSÃO DE BOBINA. DEVIDO SUAS TRAMAS, O TECIDO APRESENTARÁ MUITAS ONDULAÇÕES EM TODA A SUA EXTENSÃO CASO SEJA INVERTIDO.</t>
  </si>
  <si>
    <t>CORTINA ROMANA CLASSIC LARGURA MÁXIMA PERMITIDA É DE 1,50M E ÁREA MÁXIMA CONFORME ACIONAMENTO.</t>
  </si>
  <si>
    <t>AS MOLDURAS SÃO FIXADAS COM SUPORTE DE ACRÍLICO TRANSPARENTE.</t>
  </si>
  <si>
    <t>CORTINA ROMANA COM COMANDO ESCONDIDO, OU SEJA, COM TECIDO SOBREPONDO O COMANDO, DEVERÁ SER INFORMADO NO PEDIDO.</t>
  </si>
  <si>
    <t>TODA GALERIA DE MADEIRA REVESTIDA TERÁ O TECIDO INVERTIDO. CADA LATERAL DAS GALERIAS OCUPAM 1,5CM DA MEDIDA INTERNA.</t>
  </si>
  <si>
    <t>CORTINA ROMANA COM ACIONAMENTO MONOCONTROLE OU EASY CONTROL, O TECIDO FICARÁ 1,5CM MENOR DO LADO DO COMANDO.</t>
  </si>
  <si>
    <t>PEÇAS INSTALADAS LADO A LADO PODEM APRESENTAR VARIAÇÕES DE ATÉ 6MM NO ALINHAMENTO DAS HASTES.</t>
  </si>
  <si>
    <t>A CORTINA ASSIM QUE INSTALADA PODERÁ APRESENTAR UMA VARIAÇÃO NA ALTURA DE ATÉ 2CM, POIS DEVIDO AS HASTES NO TECIDO, NÃO HOUVE TEMPO HÁBIL PARA O TECIDO CEDER E ATINGIR A ALTURA SOLICITA. ESTE PROCESSO PODE LEVAR DE 3 A 5 DIAS.</t>
  </si>
  <si>
    <t>CORTINA ROMANA NO TECIDO NOBLETTE, PODERÁ APRESENTAR VARIAÇÕES EM SEUS GOMOS DEVIDO AO ALTO RELEVO NA TRAMA HORIZONTAL DO TECIDO.</t>
  </si>
  <si>
    <t>SERÁ OBRIGATÓRIO O USO DA CORRENTE DE METAL, PARA COMANDOS (TC) MAIORES QUE 3,00M.</t>
  </si>
  <si>
    <r>
      <rPr>
        <sz val="8"/>
        <color theme="1"/>
        <rFont val="Calibri"/>
        <family val="2"/>
      </rPr>
      <t xml:space="preserve">CORTINAS MOTORIZADAS, </t>
    </r>
    <r>
      <rPr>
        <b/>
        <u/>
        <sz val="8"/>
        <color theme="1"/>
        <rFont val="Calibri"/>
        <family val="2"/>
      </rPr>
      <t>CONSULTE A PÁGINA DE MOTORIZAÇÃO.  TECIDO NOBLETTE : NÃO SÃO FEITAS COM FITAS DECORATIVAS.</t>
    </r>
  </si>
  <si>
    <r>
      <rPr>
        <sz val="8"/>
        <color theme="1"/>
        <rFont val="Calibri"/>
        <family val="2"/>
        <scheme val="minor"/>
      </rPr>
      <t xml:space="preserve">PRAZO DE FABRICAÇÃO CORTINA ROMANA MANUAL OU MOTORIZADA: 7 DIAS ÚTEIS. </t>
    </r>
    <r>
      <rPr>
        <b/>
        <i/>
        <sz val="8"/>
        <color theme="1"/>
        <rFont val="Calibri"/>
        <family val="2"/>
        <scheme val="minor"/>
      </rPr>
      <t>ACIMA DE 35 PEÇAS (PRAZO SOB CONSULTA)</t>
    </r>
  </si>
  <si>
    <t>PRAZO DE FABRICAÇÃO CORTINA ROMANA COM GALERIA DE MADEIRA E ROMANA CLASSIC: 10 DIAS ÚTEIS.</t>
  </si>
  <si>
    <t>Página 14 -</t>
  </si>
  <si>
    <t>CORTINA PAINEL EUROPA</t>
  </si>
  <si>
    <t>VALOR À VISTA (R$)/M²                    SEM HASTE</t>
  </si>
  <si>
    <t>VALOR À VISTA (R$)/M²                           COM HASTE</t>
  </si>
  <si>
    <t>MAI/2016 - SEM HASTE</t>
  </si>
  <si>
    <t>MAI/2016 - COM HASTE</t>
  </si>
  <si>
    <t>OUT/2017 - SEM HASTE</t>
  </si>
  <si>
    <t>OUT/2017 - COM HASTE</t>
  </si>
  <si>
    <t>JUN/2018 - SEM HASTE</t>
  </si>
  <si>
    <t>JUN/2018 - COM HASTE</t>
  </si>
  <si>
    <t>FEV/2020 - SEM HASTE</t>
  </si>
  <si>
    <t>FEV/2020 - COM HASTE</t>
  </si>
  <si>
    <t>MAI/2020 - SEM HASTE</t>
  </si>
  <si>
    <t>MAI/2020 - COM HASTE</t>
  </si>
  <si>
    <t>OUT/2020 - SEM HASTE</t>
  </si>
  <si>
    <t>OUT/2020 - COM HASTE</t>
  </si>
  <si>
    <t>MAR/2021 - SEM HASTE</t>
  </si>
  <si>
    <t>MAR/2021 - COM HASTE</t>
  </si>
  <si>
    <t>JUL/2021 - SEM HASTE</t>
  </si>
  <si>
    <t>JUL/2021 - COM HASTE</t>
  </si>
  <si>
    <t>indisponível</t>
  </si>
  <si>
    <t>BK PINPOINT</t>
  </si>
  <si>
    <t>REQUINTE BLACKOUT</t>
  </si>
  <si>
    <t>3039 ao 3040</t>
  </si>
  <si>
    <t xml:space="preserve">3042 e 3044 </t>
  </si>
  <si>
    <t>7504, 7506 e 7508</t>
  </si>
  <si>
    <t>*** ITENS DESTACADOS NA COR VERDE, POSSUEM DESCONTO DE 50% NO VALOR DE TABELA.</t>
  </si>
  <si>
    <t>TECIDO SCREEN REFLEX 5% COM CAMADA REFLETORA NA PARTE DE TRÁS - REFLETE O SOL REDUZINDO O CALOR INTERNO DO AMBIENTE.</t>
  </si>
  <si>
    <t>Página 15 -</t>
  </si>
  <si>
    <t>BANDO DE PERSIANA VERTICAL REVESTIDO COM TECIDO DE COLEÇÕES¹</t>
  </si>
  <si>
    <t>BANDO PARA CORTINA PAINEL</t>
  </si>
  <si>
    <t>BASTÃO DE ACRÍLICO PARA CORTINAS COM ALTURA MÁXIMA DE 2,00M - COBRADO SEPARADAMENTE CONFORME A QUANTIDADE DE FOLHAS</t>
  </si>
  <si>
    <t xml:space="preserve">UN </t>
  </si>
  <si>
    <t>SUPORTEAFASTADOR 6 X 9</t>
  </si>
  <si>
    <t>SUPORTE 8 X 13 COM ENCAIXE PARA BANDÔ</t>
  </si>
  <si>
    <t>SUPORTE 8 X 13 COM ENCAIXE PARA GALERIA DE MADEIRA</t>
  </si>
  <si>
    <t>FITA DECORATIVA - 2 FITAS POR FOLHA</t>
  </si>
  <si>
    <t>Ver linha 111</t>
  </si>
  <si>
    <t>FITA DECORATIVA - 3 FITAS POR FOLHA</t>
  </si>
  <si>
    <t>LARGURA MÁXIMA POR FOLHA: 1,00M</t>
  </si>
  <si>
    <t>LARGURA MÍNIMA COBRADA POR FOLHA: 0,60M.</t>
  </si>
  <si>
    <t>LARGURA MÍNIMA DE FABRICAÇÃO POR FOLHA: 0,40CM.</t>
  </si>
  <si>
    <t>ALTURA MÍNIMA COBRADA POR FOLHA: 1,20M.</t>
  </si>
  <si>
    <t>LARGURA MÍNIMA COBRADA DO TRILHO: 1,00M.</t>
  </si>
  <si>
    <t xml:space="preserve">CORTINA PAINEL COM FITA PODERÁ SER CONFECCIONADO SOMENTE COM HASTES. AS FITAS DECORATIVAS FICAM  PRESAS NAS EXTREMIDADES DO TECIDO E EM CADA HASTE DA CORTINA. </t>
  </si>
  <si>
    <r>
      <rPr>
        <b/>
        <i/>
        <sz val="8"/>
        <rFont val="Calibri"/>
        <family val="2"/>
        <scheme val="minor"/>
      </rPr>
      <t xml:space="preserve">TECIDO NOBLETTE : </t>
    </r>
    <r>
      <rPr>
        <sz val="8"/>
        <rFont val="Calibri"/>
        <family val="2"/>
        <scheme val="minor"/>
      </rPr>
      <t>NÃO SÃO FEITAS COM FITAS DECORATIVAS.</t>
    </r>
  </si>
  <si>
    <t>CORTINA PAINEL SEM ACIONAMENTO É OBRIGATÓRIO INCLUIR UM BASTÃO DE ACRÍLICO PARA CADA FOLHA.</t>
  </si>
  <si>
    <t>BANDO DE PERSIANA VERTICAL REVESTIDO COM TECIDO DE COLEÇÕES TERÁ EMENDA SEMPRE QUE EXCEDER A LARGURA MÁXIMA.</t>
  </si>
  <si>
    <r>
      <rPr>
        <sz val="7"/>
        <color theme="1"/>
        <rFont val="Calibri"/>
        <family val="2"/>
        <scheme val="minor"/>
      </rPr>
      <t xml:space="preserve">PRAZO DE FABRICAÇÃO CORTINA PAINEL EUROPA: 7 DIAS ÚTEIS. </t>
    </r>
    <r>
      <rPr>
        <b/>
        <i/>
        <sz val="7"/>
        <color theme="1"/>
        <rFont val="Calibri"/>
        <family val="2"/>
        <scheme val="minor"/>
      </rPr>
      <t>PAINEL C/ HASTE ACIMA DE 35 PEÇAS E PAINEL S/ HASTE ACIMA DE 50 PEÇAS (PRAZO SOB CONSULTA).</t>
    </r>
  </si>
  <si>
    <t>PRAZO DE FABRICAÇÃO CORTINA PAINEL EUROPA COM GALERIA DE MADEIRA: 10 DIAS ÚTEIS.</t>
  </si>
  <si>
    <t>OS LOTES DE TECIDOS PODEM APRESENTAR VARIAÇÕES DE TONALIDADE, O QUAL NÃO INCIDIRÁ NA TROCA DA MERCADORIA. A TABELA PODERÁ SOFRER</t>
  </si>
  <si>
    <t xml:space="preserve"> ALTERAÇÕES DE VALORES SEM AVISO PRÉVIO. </t>
  </si>
  <si>
    <t>Página 16 -</t>
  </si>
  <si>
    <t>CORTINA DE TETO</t>
  </si>
  <si>
    <t>VALOR À VISTA (R$)/M²                    ALLURE (STANDARD)</t>
  </si>
  <si>
    <t>VALOR À VISTA (R$)/M²             MONOCONTROLE</t>
  </si>
  <si>
    <t>MAI/2016 - ALLURE</t>
  </si>
  <si>
    <t>MAI/2016 - MONO</t>
  </si>
  <si>
    <t>OUT/2016 - ALLURE</t>
  </si>
  <si>
    <t>OUT/2016 - MONO</t>
  </si>
  <si>
    <t>JUN/2018 - ALLURE</t>
  </si>
  <si>
    <t>JUN/2018 - MONO</t>
  </si>
  <si>
    <t>fev/2020 - MONO</t>
  </si>
  <si>
    <t>mai/2020- ALLURE</t>
  </si>
  <si>
    <t>mai/2020 - MONO</t>
  </si>
  <si>
    <t>mar/2021- ALLURE</t>
  </si>
  <si>
    <t>mar/2021 - MONO</t>
  </si>
  <si>
    <t>nov/2021- ALLURE</t>
  </si>
  <si>
    <t>nov/2021 - MONO</t>
  </si>
  <si>
    <r>
      <rPr>
        <sz val="8"/>
        <color theme="1"/>
        <rFont val="Calibri"/>
        <family val="2"/>
      </rPr>
      <t>6001, 6002 e 6003</t>
    </r>
    <r>
      <rPr>
        <b/>
        <sz val="8"/>
        <color theme="1"/>
        <rFont val="Calibri"/>
        <family val="2"/>
      </rPr>
      <t xml:space="preserve"> </t>
    </r>
  </si>
  <si>
    <r>
      <rPr>
        <sz val="8"/>
        <color theme="1"/>
        <rFont val="Calibri"/>
        <family val="2"/>
      </rPr>
      <t>6101, 6102 e 6103</t>
    </r>
    <r>
      <rPr>
        <b/>
        <sz val="8"/>
        <color theme="1"/>
        <rFont val="Calibri"/>
        <family val="2"/>
      </rPr>
      <t xml:space="preserve"> </t>
    </r>
  </si>
  <si>
    <t>6201, 6202 e 6203</t>
  </si>
  <si>
    <t xml:space="preserve">180 ao 183 e 186 ao 190 </t>
  </si>
  <si>
    <t>CORTINA DE TETO CELULAR 25MM SINGLE CELL (MONO CÉLULA)</t>
  </si>
  <si>
    <t>Indisponível</t>
  </si>
  <si>
    <t>TRANSLÚCIDA PLS -  210</t>
  </si>
  <si>
    <t>BLACKOUT - 220</t>
  </si>
  <si>
    <t>BASTÃO DE ALUMÍNIO PARA CORTINA DE TETO ALLURE COM 1,00M</t>
  </si>
  <si>
    <t>BASTÃO DE ALUMÍNIO PARA CORTINA DE TETO ALLURE COM 1,50M</t>
  </si>
  <si>
    <t>BASTÃO DE ALUMÍNIO PARA CORTINA DE TETO ALLURE COM 2,00M</t>
  </si>
  <si>
    <t>BASTÃO DE FERRO PARA CORTINA DE TETO ALLURE COM 2,50M</t>
  </si>
  <si>
    <t>BASTÃO DE FERRO PARA CORTINA DE TETO ALLURE COM 3,50M</t>
  </si>
  <si>
    <t>ANTES DE ENVIAR O PEDIDO CONSULTE AS INFORMAÇÕES GERAIS.</t>
  </si>
  <si>
    <t>Teto Allure</t>
  </si>
  <si>
    <t>Teto Mono</t>
  </si>
  <si>
    <t>Teto Celular</t>
  </si>
  <si>
    <t>1,50m</t>
  </si>
  <si>
    <t>1,60m</t>
  </si>
  <si>
    <t>1,30m</t>
  </si>
  <si>
    <t>Comprimento Mínimo</t>
  </si>
  <si>
    <t>0,20m</t>
  </si>
  <si>
    <t>Comprimento Máximo</t>
  </si>
  <si>
    <t>6,00m</t>
  </si>
  <si>
    <t>Metragem Mínima</t>
  </si>
  <si>
    <t>1,50m²</t>
  </si>
  <si>
    <t>Metragem Máxima</t>
  </si>
  <si>
    <t>6,50m²</t>
  </si>
  <si>
    <t>5,00m²</t>
  </si>
  <si>
    <t>4,50m²</t>
  </si>
  <si>
    <t>Página 17 -</t>
  </si>
  <si>
    <t>METRAGEM MÍNIMA COBRADA POR PEÇA 1,50M².</t>
  </si>
  <si>
    <t>CORTINA DE TETO ALLURE POSSUI TENSOR NO QUAL PERMITE QUE A CORTINA SEJA AJUSTADA NO NÍVEL DESEJADO MESMO QUANDO INSTALADA EM ÁREA INCLINADA.</t>
  </si>
  <si>
    <t xml:space="preserve">CORTINA DE TETO QUANDO INSTALADA DENTRO DE VÃO, É NECESSÁRIO CANTONEIRAS LATERAIS PARA EFETUAR A INSTALAÇÃO.                                                                                   A INFORMAÇÃO DE INSTALAÇÃO DEVE CONSTAR NO PEDIDO, CASO SEJA DENTRO DE VÃO, ENVIAREMOS AS CANTONEIRAS LATERAIS SEM CUSTO ADICIONAL. </t>
  </si>
  <si>
    <t xml:space="preserve">PARA ALINHAMENTO DOS GOMOS EM PEÇAS LADO A LADO, DEVE CONSTAR NO PEDIDO A SOLICITAÇÃO DE ALINHAMENTO DAS HASTES,                                                                                      NO QUAL PODERÁ TER CUSTOS ADICIONAIS DEPENDENDO DA MEDIDA. </t>
  </si>
  <si>
    <t>CORTINAS DE TETO SÃO PRODUZIDAS DE 2MM A 3MM MENORES NA LARGURA E ALTURA, ESTE DESCONTO É NECESSÁRIO PARA ALINHAMENTO E ESPAÇO DOS PARAFUSOS DE INSTALAÇÃO. QUANDO NECESSÁRIO DESCONTOS EXTRAS, FAVOR CONSIDERAR ESTA FOLGA.
TODA CORTINA DE TETO INSTALADA DENTRO DE VÃO APRESENTARÁ FOLGA ENTRE A CANTONEIRA DE INSTALAÇÃO E O TRILHO, ISSO É UMA CARACTERISTICA DO PRODUTO.</t>
  </si>
  <si>
    <t>PEÇAS INSTALADAS FORA DO VÃO, NÃO HÁ NECESSIDADE DE CANTONEIRAS.</t>
  </si>
  <si>
    <t>CORTINA DE TETO ALLURE MOTORIZADA SERÁ ENVIADA DESMONTADA, SENDO QUE PARA EFETUAR A INSTALAÇÃO, OS CLIPES DEVERÃO SER FIXADOS EM CADA LADO DO TRILHO E EM SEGUIDA O TRILHO DEVERÁ SER FIXADO. A BARRA DE VELCRO TAMBÉM DEVERÁ SER FIXADA PARA PRENDER O TECIDO. POR FIM, O TECIDO DEVERÁ SER PRESO AOS CARRINHOS.</t>
  </si>
  <si>
    <t xml:space="preserve">PODEM EXISTIR EMENDAS NAS CANTONEIRAS DE INSTALAÇÃO. </t>
  </si>
  <si>
    <t>PEÇAS INSTALADAS LADO A LADO PODEM APRESENTAR DESALINHAMENTO NAS HASTES.</t>
  </si>
  <si>
    <t>ATENÇÃO AO TRANSPORTAR E MANUSEAR AS CORTINAS COM GRANDES DIMENSÕES. AS CORTINAS DE TETO SAEM DA FABRICA DEVIDAMENTE MONTADAS.</t>
  </si>
  <si>
    <t>AS CORTINAS DE TETO SÃO FABRICADAS SOMENTE NOS TECIDOS E MATERIAIS QUE CONSTAM EM TABELA.</t>
  </si>
  <si>
    <t>AS CORTINAS DE TETO NÃO EVITAM CONDENSAÇÃO, QUE OCASIONA GOTEIRAS.</t>
  </si>
  <si>
    <t xml:space="preserve">A CORRENTE CONTÍNUA DA CORTINA DE TETO MONOCONTROLE, POSSUI TAMANHO MÁXIMO DE 3,00M, ACIMA DESTA ALTURA É OBRIGATÓRIO O USO DA CORRENTE METÁLICA COM CUSTO ADICIONAL. </t>
  </si>
  <si>
    <t xml:space="preserve">CORTINA DE TETO NO MODELO CELULAR POSSUI CORDAS APARENTES NO MEIO DO MÓDULO. ESTA CORDA SERVE PARA SUSTENTAÇÃO, EVITANDO QUE O TECIDO FORME ONDULAÇÃO. </t>
  </si>
  <si>
    <r>
      <rPr>
        <sz val="8"/>
        <color theme="1"/>
        <rFont val="Calibri"/>
        <family val="2"/>
      </rPr>
      <t xml:space="preserve">CORTINAS MOTORIZADAS, </t>
    </r>
    <r>
      <rPr>
        <b/>
        <u/>
        <sz val="8"/>
        <color theme="1"/>
        <rFont val="Calibri"/>
        <family val="2"/>
      </rPr>
      <t>CONSULTE A PÁGINA DE MOTORIZAÇÃO.</t>
    </r>
  </si>
  <si>
    <t>TETOS COM RECORTES CONSIDERAMOS A VISUALIZAÇÃO DO DESENHO DE BAIXO PARA CIMA.</t>
  </si>
  <si>
    <t>CORTINA DE TETO MOTORIZADA, COBRAR O VALOR DO TETO MONOCONTROLE + A MOTORIZAÇÃO + O CONTROLE REMOTO. COMPRIMENTO MÁXIMO DE 3,50 PARA MOTORIZAÇÃO AMORIM.</t>
  </si>
  <si>
    <r>
      <rPr>
        <b/>
        <i/>
        <sz val="9"/>
        <color theme="1"/>
        <rFont val="Calibri"/>
        <family val="2"/>
        <scheme val="minor"/>
      </rPr>
      <t>PRAZOS DE FABRICAÇÃO:</t>
    </r>
    <r>
      <rPr>
        <sz val="9"/>
        <color theme="1"/>
        <rFont val="Calibri"/>
        <family val="2"/>
        <scheme val="minor"/>
      </rPr>
      <t xml:space="preserve">  </t>
    </r>
    <r>
      <rPr>
        <i/>
        <sz val="9"/>
        <color theme="1"/>
        <rFont val="Calibri"/>
        <family val="2"/>
        <scheme val="minor"/>
      </rPr>
      <t>TETO ALLURE MANUAL E MONOCONTROLE:</t>
    </r>
    <r>
      <rPr>
        <sz val="9"/>
        <color theme="1"/>
        <rFont val="Calibri"/>
        <family val="2"/>
        <scheme val="minor"/>
      </rPr>
      <t xml:space="preserve"> 10 DIAS ÚTEIS /                                                                                                                       </t>
    </r>
    <r>
      <rPr>
        <i/>
        <sz val="9"/>
        <color theme="1"/>
        <rFont val="Calibri"/>
        <family val="2"/>
        <scheme val="minor"/>
      </rPr>
      <t xml:space="preserve"> TETO ALLURE MOTORIZADO E TETO CELULAR: </t>
    </r>
    <r>
      <rPr>
        <sz val="9"/>
        <color theme="1"/>
        <rFont val="Calibri"/>
        <family val="2"/>
        <scheme val="minor"/>
      </rPr>
      <t>15 DIAS ÚTEIS</t>
    </r>
  </si>
  <si>
    <t xml:space="preserve">OS LOTES DE TECIDOS PODEM APRESENTAR VARIAÇÕES DE TONALIDADE, O QUAL NÃO INCIDIRÁ NA TROCA DA MERCADORIA.            </t>
  </si>
  <si>
    <t xml:space="preserve">DEFEITO OCASIONADO POR MAU USO OU MÁ INSTALAÇÃO INCIDIRÁ NA PERDA DA GARANTIA.  </t>
  </si>
  <si>
    <t xml:space="preserve">TODA ASSISTÊNCIA TÉCNICA AO REVENDEDOR SERÁ PRESTADA SOMENTE EM FÁBRICA. </t>
  </si>
  <si>
    <t xml:space="preserve">NÃO NOS RESPONSABILIZAMOS POR CONSERTOS QUE VIEREM PARA FÁBRICA SEM IDENTIFICAÇÃO. </t>
  </si>
  <si>
    <t xml:space="preserve">RECLAMAÇÕES REFERENTE A ERROS DE MEDIDAS, SERÃO ACEITAS DENTRO DO PRAZO DE 1 (UM) MÊS. </t>
  </si>
  <si>
    <t xml:space="preserve">TODAS AS CORTINAS PODERÃO SOFRER ALTERAÇÕES DE TONALIDADE NO TECIDO CONFORME O TEMPO, NO QUAL NÃO SOFRERÁ COBERTURA DA GARANTIA. </t>
  </si>
  <si>
    <t>Página 18 -</t>
  </si>
  <si>
    <t>* DIGITE A PORCENTAGEM PARA MARKUP - CORTINA ROLÔ</t>
  </si>
  <si>
    <t>LINHA DE CORTINAS NA COLEÇÃO SOLTIS</t>
  </si>
  <si>
    <t>SOLTIS 86</t>
  </si>
  <si>
    <r>
      <rPr>
        <sz val="8"/>
        <color rgb="FFFF0000"/>
        <rFont val="Calibri"/>
        <family val="2"/>
      </rPr>
      <t xml:space="preserve">3600 ao 3606 </t>
    </r>
    <r>
      <rPr>
        <b/>
        <sz val="8"/>
        <color rgb="FFFF0000"/>
        <rFont val="Calibri"/>
        <family val="2"/>
      </rPr>
      <t>(FERRARI®)</t>
    </r>
  </si>
  <si>
    <t>SOLTIS 96</t>
  </si>
  <si>
    <r>
      <rPr>
        <sz val="8"/>
        <color rgb="FFFF0000"/>
        <rFont val="Calibri"/>
        <family val="2"/>
      </rPr>
      <t xml:space="preserve">3700 ao 3704 </t>
    </r>
    <r>
      <rPr>
        <b/>
        <sz val="8"/>
        <color rgb="FFFF0000"/>
        <rFont val="Calibri"/>
        <family val="2"/>
      </rPr>
      <t>(FERRARI®)</t>
    </r>
  </si>
  <si>
    <t>SOLTIS W96</t>
  </si>
  <si>
    <r>
      <rPr>
        <sz val="8"/>
        <color rgb="FFFF0000"/>
        <rFont val="Calibri"/>
        <family val="2"/>
      </rPr>
      <t xml:space="preserve">3800 ao 3802 </t>
    </r>
    <r>
      <rPr>
        <b/>
        <sz val="8"/>
        <color rgb="FFFF0000"/>
        <rFont val="Calibri"/>
        <family val="2"/>
      </rPr>
      <t>(FERRARI®)</t>
    </r>
  </si>
  <si>
    <t>SOLTIS 99</t>
  </si>
  <si>
    <r>
      <rPr>
        <sz val="8"/>
        <color rgb="FFFF0000"/>
        <rFont val="Calibri"/>
        <family val="2"/>
      </rPr>
      <t xml:space="preserve">3500 ao 3504 </t>
    </r>
    <r>
      <rPr>
        <b/>
        <sz val="8"/>
        <color rgb="FFFF0000"/>
        <rFont val="Calibri"/>
        <family val="2"/>
      </rPr>
      <t>(FERRARI®)</t>
    </r>
  </si>
  <si>
    <t>SOLTIS B99</t>
  </si>
  <si>
    <r>
      <rPr>
        <sz val="8"/>
        <color rgb="FFFF0000"/>
        <rFont val="Calibri"/>
        <family val="2"/>
      </rPr>
      <t>3400 ao 3402</t>
    </r>
    <r>
      <rPr>
        <b/>
        <sz val="8"/>
        <color rgb="FFFF0000"/>
        <rFont val="Calibri"/>
        <family val="2"/>
      </rPr>
      <t xml:space="preserve"> (FERRARI®)</t>
    </r>
  </si>
  <si>
    <t>* DIGITE A PORCENTAGEM PARA MARKUP - CORTINA ROMANA</t>
  </si>
  <si>
    <t>* DIGITE A PORCENTAGEM PARA MARKUP - CORTINA DE TETO</t>
  </si>
  <si>
    <t xml:space="preserve">CERTIFICADOS </t>
  </si>
  <si>
    <t>GREEN GUARD  |  GREEN GUARD GOLD  |  ISO 846  | M1 NFP 92-507 RETARDANTE DE CHAMAS</t>
  </si>
  <si>
    <t xml:space="preserve"> M2 NFP 92-507 RETARDANTE DE CHAMAS</t>
  </si>
  <si>
    <t>GREEN GUARD  |  GREEN GUARD GOLD  |  M1 NFP 92-507 RETARDANTE DE CHAMAS</t>
  </si>
  <si>
    <t>PARA ACESSÓRIOS E INFORMAÇÕES TÉCNICAS DA CORTINA DE TETO, ACESSE A PÁGINA 16.</t>
  </si>
  <si>
    <t>Página 19 -</t>
  </si>
  <si>
    <t>* DIGITE A PORCENTAGEM PARA MARKUP DE VERTICAL TECIDO</t>
  </si>
  <si>
    <t>PERSIANA VERTICAL</t>
  </si>
  <si>
    <t>ARGENTINA</t>
  </si>
  <si>
    <t>BOLÍVIA</t>
  </si>
  <si>
    <t>PERU</t>
  </si>
  <si>
    <t>VENEZUELA</t>
  </si>
  <si>
    <t>FRANÇA BLACKOUT</t>
  </si>
  <si>
    <t>NORUEGA BLACKOUT</t>
  </si>
  <si>
    <t>1080 e 1081</t>
  </si>
  <si>
    <t>1088 ao 1092</t>
  </si>
  <si>
    <t>1082 e 1083</t>
  </si>
  <si>
    <t>TURQUIA (SCREEN 5%)</t>
  </si>
  <si>
    <t>1041 ao 1043</t>
  </si>
  <si>
    <t>TUNÍSIA (BK PINPOINT)</t>
  </si>
  <si>
    <t>2020 ao 2022 e 2024</t>
  </si>
  <si>
    <t>BÉLGICA BK</t>
  </si>
  <si>
    <t>2050, 2055, 2059, 2060, 2062</t>
  </si>
  <si>
    <t>2061, 2053</t>
  </si>
  <si>
    <t>CROÁCIA</t>
  </si>
  <si>
    <t>2091 ao 2093</t>
  </si>
  <si>
    <t>2098 e 2099</t>
  </si>
  <si>
    <t>2088 2089</t>
  </si>
  <si>
    <t>* DIGITE A PORCENTAGEM PARA MARKUP DE VERTICAL WAVE</t>
  </si>
  <si>
    <t xml:space="preserve">PERSIANA VERTICAL WAVE (LÂMINAS EM PVC ONDULADO) </t>
  </si>
  <si>
    <t xml:space="preserve">PVC WAVE   </t>
  </si>
  <si>
    <t>4001, 4002, 4003 e 4009</t>
  </si>
  <si>
    <t xml:space="preserve">PERSIANA VERTICAL (LÂMINAS PVC)  </t>
  </si>
  <si>
    <t>* DIGITE A PORCENTAGEM PARA MARKUP DE VERTICAL PVC</t>
  </si>
  <si>
    <t>PVC LISO</t>
  </si>
  <si>
    <t>PVC ARIZONA</t>
  </si>
  <si>
    <t>PVC OFFICE</t>
  </si>
  <si>
    <t>PVC PRESTINE</t>
  </si>
  <si>
    <t>Página 20 -</t>
  </si>
  <si>
    <t>BANDO REVESTIDO COM TECIDO DE VERTICAL¹</t>
  </si>
  <si>
    <t>BANDO REVESTIDO COM TECIDO DE VERTICAL²</t>
  </si>
  <si>
    <t>BANDO REVESTIDO COM VOIL LISO OU TRABALHADO</t>
  </si>
  <si>
    <t>BANDO SEM REVESTIMENTO¹</t>
  </si>
  <si>
    <t>BANDO SEM REVESTIMENTO²</t>
  </si>
  <si>
    <t>PRESILHA PARA TRILHO</t>
  </si>
  <si>
    <t>SUPORTE 8 X 10</t>
  </si>
  <si>
    <t>SUPORTE 8 X 13 SEM ENCAIXE PARA BANDÔ</t>
  </si>
  <si>
    <t>SUPORTE 8 X 15 SEM ENCAIXE</t>
  </si>
  <si>
    <t>SUPORTE 8 X 15 COM ENCAIXE PARA BANDÔ (PERSIANA SUBLIME)</t>
  </si>
  <si>
    <t xml:space="preserve">SUPORTE 10 X 20 SEM ENCAIXE </t>
  </si>
  <si>
    <t xml:space="preserve">SUPORTE TETO COM ENCAIXE PARA BANDÔ </t>
  </si>
  <si>
    <t>TRILHO PARA VERTICAL COM EIXO¹</t>
  </si>
  <si>
    <t>TRILHO PARA VERTICAL COM EIXO²</t>
  </si>
  <si>
    <t>TRILHO PARA VERTICAL COMPLETO¹</t>
  </si>
  <si>
    <t>TRILHO PARA VERTICAL COMPLETO²</t>
  </si>
  <si>
    <t>PERSIANA VERTICAL PVC POSSUÍ ACRÉSCIMO DA SUBSTITUIÇÃO TRIBUTÁRIA.</t>
  </si>
  <si>
    <t>PERSIANA VERTICAL DE TECIDO</t>
  </si>
  <si>
    <t>A-B-G-H</t>
  </si>
  <si>
    <t>C-D-F</t>
  </si>
  <si>
    <t>11,00M²</t>
  </si>
  <si>
    <t>14,00M²</t>
  </si>
  <si>
    <t>22,00M²</t>
  </si>
  <si>
    <t>1,00M</t>
  </si>
  <si>
    <t>PERSIANA VERTICAL DE PVC</t>
  </si>
  <si>
    <t>Página 21 -</t>
  </si>
  <si>
    <t>METRAGEM MÍNIMA COBRADA POR PEÇA 1,50M². ALTURA MÍNIMA COBRADA 1,20M.</t>
  </si>
  <si>
    <t>PERSIANA VERTICAL COM DUAS OU MAIS COLEÇÕES SERÁ COBRADO O VALOR EQUIVALENTE A COLEÇÃO DE MAIOR VALOR.</t>
  </si>
  <si>
    <r>
      <rPr>
        <sz val="8"/>
        <color theme="1"/>
        <rFont val="Calibri"/>
        <family val="2"/>
      </rPr>
      <t xml:space="preserve">PERSIANAS  MOTORIZADAS, </t>
    </r>
    <r>
      <rPr>
        <b/>
        <u/>
        <sz val="8"/>
        <color theme="1"/>
        <rFont val="Calibri"/>
        <family val="2"/>
      </rPr>
      <t>CONSULTE A PÁGINA DE MOTORIZAÇÃO.</t>
    </r>
  </si>
  <si>
    <t>PRAZO DE FABRICAÇÃO PERSIANA VERTICAL TECIDO, PVC WAVE E PVC TRADICIONAL COM GALERIA DE MADEIRA: 10 DIAS ÚTEIS.</t>
  </si>
  <si>
    <t>PEÇAS CONFECCIONADAS FORA DO PADRÃO DE FÁBRICA, HAVERÁ CUSTOS ADICIONAIS E PRAZO MAIOR PARA PRODUÇÃO, CONSULTE-NOS.</t>
  </si>
  <si>
    <t>Página 22 -</t>
  </si>
  <si>
    <t>PERSIANA HORIZONTAL DE ALUMÍNIO</t>
  </si>
  <si>
    <t>PRODUTO EM CONFORMIDADE COM A NORMA ABNT NBR 16007: 2011</t>
  </si>
  <si>
    <t xml:space="preserve">PERSIANA HORIZONTAL DE ALUMÍNIO 16MM </t>
  </si>
  <si>
    <t xml:space="preserve">PH 16MM LISA E METALIZADA               </t>
  </si>
  <si>
    <t/>
  </si>
  <si>
    <t xml:space="preserve">PERSIANA HORIZONTAL DE ALUMÍNIO 25MM </t>
  </si>
  <si>
    <r>
      <rPr>
        <sz val="8"/>
        <color theme="1"/>
        <rFont val="Calibri"/>
        <family val="2"/>
      </rPr>
      <t xml:space="preserve">PH 25MM LISA </t>
    </r>
    <r>
      <rPr>
        <sz val="8"/>
        <color theme="1"/>
        <rFont val="Calibri"/>
        <family val="2"/>
      </rPr>
      <t xml:space="preserve">                                                 </t>
    </r>
    <r>
      <rPr>
        <b/>
        <sz val="8"/>
        <color theme="1"/>
        <rFont val="Calibri"/>
        <family val="2"/>
      </rPr>
      <t>COM CADARÇO (0.21)</t>
    </r>
  </si>
  <si>
    <r>
      <rPr>
        <sz val="8"/>
        <color theme="1"/>
        <rFont val="Calibri"/>
        <family val="2"/>
      </rPr>
      <t xml:space="preserve">PH 25MM LISA E METALIZADA                       </t>
    </r>
    <r>
      <rPr>
        <b/>
        <sz val="8"/>
        <color theme="1"/>
        <rFont val="Calibri"/>
        <family val="2"/>
      </rPr>
      <t>COM CADARÇO (0.21)</t>
    </r>
  </si>
  <si>
    <r>
      <rPr>
        <b/>
        <sz val="8"/>
        <color theme="1"/>
        <rFont val="Calibri"/>
        <family val="2"/>
      </rPr>
      <t xml:space="preserve">METALIZADA: </t>
    </r>
    <r>
      <rPr>
        <sz val="8"/>
        <color theme="1"/>
        <rFont val="Calibri"/>
        <family val="2"/>
      </rPr>
      <t>1554</t>
    </r>
  </si>
  <si>
    <r>
      <rPr>
        <b/>
        <sz val="8"/>
        <color theme="1"/>
        <rFont val="Calibri"/>
        <family val="2"/>
      </rPr>
      <t xml:space="preserve">METALIZADA: </t>
    </r>
    <r>
      <rPr>
        <sz val="8"/>
        <color theme="1"/>
        <rFont val="Calibri"/>
        <family val="2"/>
      </rPr>
      <t>1553, 1555, 1556 e 1557</t>
    </r>
  </si>
  <si>
    <r>
      <rPr>
        <sz val="8"/>
        <color theme="1"/>
        <rFont val="Calibri"/>
        <family val="2"/>
      </rPr>
      <t xml:space="preserve">PH 25MM LISA SEMI-BLACKOUT                                                 </t>
    </r>
    <r>
      <rPr>
        <b/>
        <sz val="8"/>
        <color theme="1"/>
        <rFont val="Calibri"/>
        <family val="2"/>
      </rPr>
      <t>COM CADARÇO (0.21)</t>
    </r>
  </si>
  <si>
    <r>
      <rPr>
        <sz val="8"/>
        <color theme="1"/>
        <rFont val="Calibri"/>
        <family val="2"/>
      </rPr>
      <t xml:space="preserve">PH 25MM LISA E METALIZADA SEMI-BLACKOUT COM </t>
    </r>
    <r>
      <rPr>
        <b/>
        <sz val="8"/>
        <color theme="1"/>
        <rFont val="Calibri"/>
        <family val="2"/>
      </rPr>
      <t>CADARÇO   (0.21)</t>
    </r>
  </si>
  <si>
    <r>
      <rPr>
        <sz val="8"/>
        <color theme="1"/>
        <rFont val="Calibri"/>
        <family val="2"/>
      </rPr>
      <t xml:space="preserve">PH 25MM PERFURADA                                                 </t>
    </r>
    <r>
      <rPr>
        <b/>
        <sz val="8"/>
        <color theme="1"/>
        <rFont val="Calibri"/>
        <family val="2"/>
      </rPr>
      <t>COM CADARÇO  (0.21)</t>
    </r>
  </si>
  <si>
    <t>10101, 10164, 10167 e 10538</t>
  </si>
  <si>
    <r>
      <rPr>
        <sz val="8"/>
        <color theme="1"/>
        <rFont val="Calibri"/>
        <family val="2"/>
      </rPr>
      <t xml:space="preserve">PH 25MM ECONÔMICA                                                </t>
    </r>
    <r>
      <rPr>
        <b/>
        <sz val="8"/>
        <color theme="1"/>
        <rFont val="Calibri"/>
        <family val="2"/>
      </rPr>
      <t>COM CADARÇO  (0.18)</t>
    </r>
  </si>
  <si>
    <r>
      <rPr>
        <sz val="8"/>
        <color theme="1"/>
        <rFont val="Calibri"/>
        <family val="2"/>
      </rPr>
      <t xml:space="preserve">PH 25MM SHINE                                                </t>
    </r>
    <r>
      <rPr>
        <b/>
        <sz val="8"/>
        <color theme="1"/>
        <rFont val="Calibri"/>
        <family val="2"/>
      </rPr>
      <t>COM CADARÇO  (0.21)</t>
    </r>
  </si>
  <si>
    <r>
      <rPr>
        <sz val="8"/>
        <color theme="1"/>
        <rFont val="Calibri"/>
        <family val="2"/>
      </rPr>
      <t xml:space="preserve">PH 25MM SHINE              SEMI-BLACKOUT                                              </t>
    </r>
    <r>
      <rPr>
        <b/>
        <sz val="8"/>
        <color theme="1"/>
        <rFont val="Calibri"/>
        <family val="2"/>
      </rPr>
      <t>COM CADARÇO  (0.21)</t>
    </r>
  </si>
  <si>
    <t xml:space="preserve">PERSIANA HORIZONTAL DE ALUMÍNIO 50MM </t>
  </si>
  <si>
    <r>
      <rPr>
        <sz val="8"/>
        <color theme="1"/>
        <rFont val="Calibri"/>
        <family val="2"/>
      </rPr>
      <t xml:space="preserve">PH 50MM LISA                                                   </t>
    </r>
    <r>
      <rPr>
        <b/>
        <sz val="8"/>
        <color theme="1"/>
        <rFont val="Calibri"/>
        <family val="2"/>
      </rPr>
      <t xml:space="preserve">COM CADARÇO  </t>
    </r>
  </si>
  <si>
    <r>
      <rPr>
        <b/>
        <sz val="8"/>
        <color theme="1"/>
        <rFont val="Calibri"/>
        <family val="2"/>
      </rPr>
      <t xml:space="preserve">METALIZADA: </t>
    </r>
    <r>
      <rPr>
        <sz val="8"/>
        <color theme="1"/>
        <rFont val="Calibri"/>
        <family val="2"/>
      </rPr>
      <t>1553,  1555, 1556 e 1557</t>
    </r>
  </si>
  <si>
    <r>
      <rPr>
        <sz val="8"/>
        <color theme="1"/>
        <rFont val="Calibri"/>
        <family val="2"/>
      </rPr>
      <t xml:space="preserve">PH 50MM LISA                                                   </t>
    </r>
    <r>
      <rPr>
        <b/>
        <sz val="8"/>
        <color rgb="FFFF0000"/>
        <rFont val="Calibri"/>
        <family val="2"/>
      </rPr>
      <t xml:space="preserve">COM FITA </t>
    </r>
    <r>
      <rPr>
        <b/>
        <sz val="8"/>
        <color theme="1"/>
        <rFont val="Calibri"/>
        <family val="2"/>
      </rPr>
      <t xml:space="preserve"> </t>
    </r>
  </si>
  <si>
    <r>
      <rPr>
        <b/>
        <sz val="8"/>
        <color theme="1"/>
        <rFont val="Calibri"/>
        <family val="2"/>
      </rPr>
      <t xml:space="preserve">METALIZADA: </t>
    </r>
    <r>
      <rPr>
        <sz val="8"/>
        <color theme="1"/>
        <rFont val="Calibri"/>
        <family val="2"/>
      </rPr>
      <t xml:space="preserve">1554 </t>
    </r>
  </si>
  <si>
    <r>
      <rPr>
        <sz val="8"/>
        <color theme="1"/>
        <rFont val="Calibri"/>
        <family val="2"/>
      </rPr>
      <t xml:space="preserve">PH 50MM PERFURADA                                                   </t>
    </r>
    <r>
      <rPr>
        <b/>
        <sz val="8"/>
        <color theme="1"/>
        <rFont val="Calibri"/>
        <family val="2"/>
      </rPr>
      <t xml:space="preserve">COM CADARÇO </t>
    </r>
  </si>
  <si>
    <t>10167, 10101, 10164.</t>
  </si>
  <si>
    <r>
      <rPr>
        <sz val="8"/>
        <color theme="1"/>
        <rFont val="Calibri"/>
        <family val="2"/>
      </rPr>
      <t xml:space="preserve">PH 50MM PERFURADA                                                   </t>
    </r>
    <r>
      <rPr>
        <b/>
        <sz val="8"/>
        <color rgb="FFFF0000"/>
        <rFont val="Calibri"/>
        <family val="2"/>
      </rPr>
      <t xml:space="preserve">COM FITA </t>
    </r>
  </si>
  <si>
    <t>*** SOB ESTES VALORES PROMOCIONAIS NÃO INCIDIRÃO EVENTUAIS DESCONTOS. DESCONTO NÃO SE APLICA A ACESSÓRIOS SOLICITADOS INDIVIDUALMENTE.</t>
  </si>
  <si>
    <t>Página 23 -</t>
  </si>
  <si>
    <t>ACIONAMENTO MONOCONTROLE PARA PH 16MM E 25MM</t>
  </si>
  <si>
    <t>B - C - M -P</t>
  </si>
  <si>
    <t xml:space="preserve">ACIONAMENTO MONOCONTROLE PARA PH 50MM </t>
  </si>
  <si>
    <t>ACIONAMENTO MONOCONTROLE DISPONÍVEL COM CORDÃO E CORRENTE CONTÍNUA.                                                                                                                                                                                                                      PARA ACIONAMENTO MONONOCONTROLE COM CORDA, HAVERÁ UM ACRÉSCIMO DE R$22,00 POR PEÇA.</t>
  </si>
  <si>
    <r>
      <rPr>
        <sz val="8"/>
        <color theme="1"/>
        <rFont val="Calibri"/>
        <family val="2"/>
      </rPr>
      <t xml:space="preserve">COMANDO ENTRE VIDROS - COM BOTÃO OU HASTE                                                                  </t>
    </r>
    <r>
      <rPr>
        <b/>
        <u/>
        <sz val="8"/>
        <color theme="1"/>
        <rFont val="Calibri"/>
        <family val="2"/>
      </rPr>
      <t xml:space="preserve">(KIT COM 1,00M, 1,20M E 1,50M) </t>
    </r>
  </si>
  <si>
    <t>SUPORTE AFASTADOR 4 X 6¹</t>
  </si>
  <si>
    <t xml:space="preserve">SUPORTE AFASTADOR 4 X 6²  </t>
  </si>
  <si>
    <t xml:space="preserve">SUPORTE AFASTADOR 6 X 9¹ </t>
  </si>
  <si>
    <t>SUPORTE AFASTADOR 6 X 9²</t>
  </si>
  <si>
    <r>
      <rPr>
        <sz val="8"/>
        <color theme="1"/>
        <rFont val="Calibri"/>
        <family val="2"/>
      </rPr>
      <t xml:space="preserve">CABO DE AÇO PARA FIXAÇÃO LATERAL - JÁ INCLUSO OS DOIS LADOS                                                                      </t>
    </r>
    <r>
      <rPr>
        <b/>
        <u/>
        <sz val="8"/>
        <color theme="1"/>
        <rFont val="Calibri"/>
        <family val="2"/>
      </rPr>
      <t xml:space="preserve">(KIT CONFORME ALTURA DA PEÇA) </t>
    </r>
  </si>
  <si>
    <t>PERSIANAS COM LARGURA INFERIOR A 45CM SERÁ COBRADO O VALOR DO M² MAIS O ACRÉSCIMO DE R$ 33,30 POR PEÇA.</t>
  </si>
  <si>
    <t>PERSIANA HORIZONTAL DE ALUMÍNIO POSSUÍ ACRÉSCIMO DE 5% REFERENTE AO IPI.</t>
  </si>
  <si>
    <t>PERSIANAS EM ALUMÍNIO TEM ACRÉSCIMO DA SUBSTITUIÇÃO TRIBUTÁRIA, CONSULTE-NOS.</t>
  </si>
  <si>
    <t>PERSIANA HORIZONTAL DE ALUMÍNIO 16MM E 25MM</t>
  </si>
  <si>
    <t>PERSIANA HORIZONTAL DE ALUMÍNIO 50MM</t>
  </si>
  <si>
    <t>STANDARD</t>
  </si>
  <si>
    <t>MONO</t>
  </si>
  <si>
    <t>Entre-Vidros (16mm)</t>
  </si>
  <si>
    <t>4,00M²</t>
  </si>
  <si>
    <t>0,45M</t>
  </si>
  <si>
    <t>0,60M</t>
  </si>
  <si>
    <t>*( Entre-Vidros, somente na PHA 16mm)</t>
  </si>
  <si>
    <t>STANDARD DUPLEX</t>
  </si>
  <si>
    <t>STANDARD TRIPLEX</t>
  </si>
  <si>
    <t>MONO DUPLEX</t>
  </si>
  <si>
    <t>2,60M</t>
  </si>
  <si>
    <t>1,50M</t>
  </si>
  <si>
    <t>Página 24 -</t>
  </si>
  <si>
    <t>* ATENÇÃO: PEÇAS INSTALADAS LADO A LADO COM MEDIDAS DIFERENTES, PODERÃO NÃO TER A MESMA QUANTIDADE DE (CORDAS/CADARÇOS). CONSULTE-NOS.</t>
  </si>
  <si>
    <t xml:space="preserve"> METRAGEM MÍNIMA COBRADA POR CORTINA 1,20M². ALTURA MÍNIMA COBRADA 1,00M.</t>
  </si>
  <si>
    <t>PERSIANAS DUPLEX, TRIPLEX OU COM CORES INTERCALADAS:</t>
  </si>
  <si>
    <t xml:space="preserve">     - DUPLEX OU TRIPLEX: CALCULAR O VALOR DO M² MAIS O ACRÉSCIMO DE 10%  </t>
  </si>
  <si>
    <t xml:space="preserve">      - PERSIANAS ATÉ 3 CORES: CALCULAR O VALOR DO M² MAIS O ACRÉSCIMO DE 10% </t>
  </si>
  <si>
    <t xml:space="preserve">      - PERSIANAS DE 4 A 5 CORES: CALCULAR O VALOR DO M² MAIS O ACRÉSCIMO DE 20%. (ACIMA DE 5 CORES CONSULTE-NOS)</t>
  </si>
  <si>
    <t xml:space="preserve">PERSIANAS HORIZONTAIS COM LÂMINAS ECONÔMICAS, DEVERÁ SER ESPECIFICADO NO PEDIDO ESTA OPÇÃO. </t>
  </si>
  <si>
    <t>PERSIANA HORIZONTAL DE 50MM NO ACIONAMENTO STANDARD, ABAIXO DE 0,50CM DE LARGURA, DISPONÍVEL APENAS COM BASTÃO PARA EFETUAR GIRO DE LUZ. NÃO PODERÁ SER MOVIMENTADA.</t>
  </si>
  <si>
    <t>TODAS AS PERSIANAS HORIZONTAIS ACOMPANHAM CLIPES DE INSTALAÇÃO.</t>
  </si>
  <si>
    <t>O TIPO DE ACIONAMENTO DEVE SER ESPECIFICADO NO PEDIDO, CASO CONTRÁRIO SERÁ CONSIDERADO O ACIONAMENTO "STANDARD".</t>
  </si>
  <si>
    <t>NO ACIONAMENTO STANDARD, O GIRO DAS LÂMINAS É FEITO ATRAVÉS DE BASTÃO.</t>
  </si>
  <si>
    <t>PERSIANA HORIZONTAL NA OPÇÃO SEMI-BLACKOUT NÃO É CONFECCIONADA NA LINHA ECONÔMICA OU COM ACIONAMENTO MONOCONTROLE.</t>
  </si>
  <si>
    <t xml:space="preserve">A CORRENTE CONTÍNUA DA PERSIANA HORIZONTAL MONOCONTROLE POSSUI TAMANHO MÁXIMO DE 3,00M, ACIMA DESTA ALTURA É OBRIGATÓRIO O USO DA CORRENTE METÁLICA COM CUSTO ADICIONAL. </t>
  </si>
  <si>
    <t>PERSIANA HORIZONTAL DE ALUMÍNIO PODE APRESENTAR PEQUENAS VARIAÇÕES DE TONALIDADE ENTRE A CABECEIRA E AS LÂMINAS. ESSA VARIAÇÃO É UMA CARACTERÍSTICA NATURAL DO PRODUTO, O QUAL NÃO INCIDIRÁ NA TROCA DA MERCADORIA.</t>
  </si>
  <si>
    <t xml:space="preserve">NÃO É INDICADO A COLOCAÇÃO DE PERSIANAS DE ALUMÍNIO EM BANHEIROS POR SER UM AMBIENTE ÚMIDO E DEVIDO A VAPORIZAÇÃO DA ÁGUA QUENTE, É LANÇADO AO AR COMPONENTES QUÍMICOS DE (SHAMPOOS, SABONETES, ETC...) QUE AGRIDEM A CAMADA SUPERFICIAL DA PINTURA DAS LÂMINAS. </t>
  </si>
  <si>
    <r>
      <rPr>
        <sz val="8"/>
        <color theme="1"/>
        <rFont val="Calibri"/>
        <family val="2"/>
      </rPr>
      <t xml:space="preserve">PERSIANA HORIZONTAL MOTORIZADA, </t>
    </r>
    <r>
      <rPr>
        <b/>
        <u/>
        <sz val="8"/>
        <color theme="1"/>
        <rFont val="Calibri"/>
        <family val="2"/>
      </rPr>
      <t>CONSULTE PÁGINA DE MOTORIZAÇÃO</t>
    </r>
    <r>
      <rPr>
        <sz val="8"/>
        <color theme="1"/>
        <rFont val="Calibri"/>
        <family val="2"/>
      </rPr>
      <t xml:space="preserve">. </t>
    </r>
  </si>
  <si>
    <t xml:space="preserve">PRAZO DE FABRICAÇÃO PERSIANA HORIZONTAL 16MM E 25MM COMANDO ÚNICO, MONOCONTROLE E MOTORIZADA: 7 DIAS ÚTEIS. </t>
  </si>
  <si>
    <t xml:space="preserve">PRAZO DE FABRICAÇÃO PERSIANA HORIZONTAL 16MM E 25MM STANDARD E ENTRE VIDROS: 5 DIAS ÚTEIS. </t>
  </si>
  <si>
    <t xml:space="preserve">PRAZO DE FABRICAÇÃO PERSIANA HORIZONTAL 50MM STANDARD, MONOCONTROLE OU MOTORIZADA: 7 DIAS ÚTEIS.  </t>
  </si>
  <si>
    <t>PH 16MM E 25MM ACIMA DE 50 PEÇAS (PRAZO SOB CONSULTA)</t>
  </si>
  <si>
    <t>OS LOTES DE LAMINAS PODEM APRESENTAR VARIAÇÕES DE TONALIDADE, O QUAL NÃO INCIDIRÁ NA TROCA DA MERCADORIA.</t>
  </si>
  <si>
    <t>TODAS AS PERSIANAS PODERÃO SOFRER ALTERAÇÕES DE TONALIDADE NA LÂMINA CONFORME O TEMPO, NO QUAL NÃO SOFRERÁ COBERTURA DA GARANTIA.</t>
  </si>
  <si>
    <t xml:space="preserve">Página 25 - </t>
  </si>
  <si>
    <t>PERSIANA HORIZONTAL DE 50MM</t>
  </si>
  <si>
    <t xml:space="preserve">PERSIANA HORIZONTAL 50MM BAMBU </t>
  </si>
  <si>
    <r>
      <rPr>
        <sz val="8"/>
        <color theme="1"/>
        <rFont val="Calibri"/>
        <family val="2"/>
      </rPr>
      <t xml:space="preserve">BAMBU </t>
    </r>
    <r>
      <rPr>
        <b/>
        <sz val="8"/>
        <color theme="1"/>
        <rFont val="Calibri"/>
        <family val="2"/>
      </rPr>
      <t>COM CADARÇO</t>
    </r>
  </si>
  <si>
    <r>
      <rPr>
        <sz val="8"/>
        <color theme="1"/>
        <rFont val="Calibri"/>
        <family val="2"/>
      </rPr>
      <t xml:space="preserve">BAMBU </t>
    </r>
    <r>
      <rPr>
        <b/>
        <sz val="8"/>
        <color rgb="FFFF0000"/>
        <rFont val="Calibri"/>
        <family val="2"/>
      </rPr>
      <t>COM FITA</t>
    </r>
  </si>
  <si>
    <r>
      <rPr>
        <sz val="8"/>
        <color theme="1"/>
        <rFont val="Calibri"/>
        <family val="2"/>
      </rPr>
      <t xml:space="preserve">WOOD </t>
    </r>
    <r>
      <rPr>
        <b/>
        <sz val="8"/>
        <color theme="1"/>
        <rFont val="Calibri"/>
        <family val="2"/>
      </rPr>
      <t>COM CADARÇO</t>
    </r>
  </si>
  <si>
    <r>
      <rPr>
        <sz val="8"/>
        <color theme="1"/>
        <rFont val="Calibri"/>
        <family val="2"/>
      </rPr>
      <t xml:space="preserve">WOOD </t>
    </r>
    <r>
      <rPr>
        <b/>
        <sz val="8"/>
        <color rgb="FFFF0000"/>
        <rFont val="Calibri"/>
        <family val="2"/>
      </rPr>
      <t>COM FITA</t>
    </r>
  </si>
  <si>
    <t xml:space="preserve">PERSIANA HORIZONTAL 50MM SINTÉTICA </t>
  </si>
  <si>
    <t>* DIGITE A PORCENTAGEM PARA MARKUP DE HORIZONTAL SINTÉTICA</t>
  </si>
  <si>
    <r>
      <rPr>
        <sz val="8"/>
        <color theme="1"/>
        <rFont val="Calibri"/>
        <family val="2"/>
      </rPr>
      <t xml:space="preserve">SINTÉTICA </t>
    </r>
    <r>
      <rPr>
        <b/>
        <sz val="8"/>
        <color theme="1"/>
        <rFont val="Calibri"/>
        <family val="2"/>
      </rPr>
      <t>COM CADARÇO</t>
    </r>
  </si>
  <si>
    <t>ALABASTER, BONE, CHERRY, DARK CHERRY, MAPLE E WHITE</t>
  </si>
  <si>
    <r>
      <rPr>
        <sz val="8"/>
        <color theme="1"/>
        <rFont val="Calibri"/>
        <family val="2"/>
      </rPr>
      <t xml:space="preserve">SINTÉTICA  </t>
    </r>
    <r>
      <rPr>
        <b/>
        <sz val="8"/>
        <color rgb="FFFF0000"/>
        <rFont val="Calibri"/>
        <family val="2"/>
      </rPr>
      <t>COM FITA</t>
    </r>
  </si>
  <si>
    <t xml:space="preserve">PERSIANA HORIZONTAL 50MM PVC CURVE </t>
  </si>
  <si>
    <t>* DIGITE A PORCENTAGEM PARA MARKUP DE HORIZONTAL PVC CURVE</t>
  </si>
  <si>
    <r>
      <rPr>
        <sz val="8"/>
        <color theme="1"/>
        <rFont val="Calibri"/>
        <family val="2"/>
      </rPr>
      <t xml:space="preserve">PVC LISSÊ </t>
    </r>
    <r>
      <rPr>
        <b/>
        <sz val="8"/>
        <color theme="1"/>
        <rFont val="Calibri"/>
        <family val="2"/>
      </rPr>
      <t>COM CADARÇO</t>
    </r>
  </si>
  <si>
    <t>CV-3001 ao CV-3004, CV-3006 ao CV-3010</t>
  </si>
  <si>
    <r>
      <rPr>
        <sz val="8"/>
        <color theme="1"/>
        <rFont val="Calibri"/>
        <family val="2"/>
      </rPr>
      <t xml:space="preserve">PVC LISSÊ </t>
    </r>
    <r>
      <rPr>
        <b/>
        <sz val="8"/>
        <color rgb="FFFF0000"/>
        <rFont val="Calibri"/>
        <family val="2"/>
      </rPr>
      <t>COM FITA</t>
    </r>
  </si>
  <si>
    <r>
      <rPr>
        <sz val="8"/>
        <color theme="1"/>
        <rFont val="Calibri"/>
        <family val="2"/>
      </rPr>
      <t xml:space="preserve">PVC TEXTURE </t>
    </r>
    <r>
      <rPr>
        <b/>
        <sz val="8"/>
        <color theme="1"/>
        <rFont val="Calibri"/>
        <family val="2"/>
      </rPr>
      <t>COM CADARÇO</t>
    </r>
  </si>
  <si>
    <t>CV-3020 ao CV-3022</t>
  </si>
  <si>
    <r>
      <rPr>
        <sz val="8"/>
        <color theme="1"/>
        <rFont val="Calibri"/>
        <family val="2"/>
      </rPr>
      <t xml:space="preserve">PVC TEXTURE </t>
    </r>
    <r>
      <rPr>
        <b/>
        <sz val="8"/>
        <color rgb="FFFF0000"/>
        <rFont val="Calibri"/>
        <family val="2"/>
      </rPr>
      <t>COM FITA</t>
    </r>
  </si>
  <si>
    <r>
      <rPr>
        <sz val="8"/>
        <color theme="1"/>
        <rFont val="Calibri"/>
        <family val="2"/>
      </rPr>
      <t xml:space="preserve">PVC GRAFFIATO </t>
    </r>
    <r>
      <rPr>
        <b/>
        <sz val="8"/>
        <color theme="1"/>
        <rFont val="Calibri"/>
        <family val="2"/>
      </rPr>
      <t>COM CADARÇO</t>
    </r>
  </si>
  <si>
    <t>CV-3030 ao CV-3035</t>
  </si>
  <si>
    <r>
      <rPr>
        <sz val="8"/>
        <color theme="1"/>
        <rFont val="Calibri"/>
        <family val="2"/>
      </rPr>
      <t xml:space="preserve">PVC GRAFFIATO </t>
    </r>
    <r>
      <rPr>
        <b/>
        <sz val="8"/>
        <color rgb="FFFF0000"/>
        <rFont val="Calibri"/>
        <family val="2"/>
      </rPr>
      <t>COM FITA</t>
    </r>
  </si>
  <si>
    <t xml:space="preserve">ACIONAMENTO MONOCONTROLE </t>
  </si>
  <si>
    <t>B - M - MR- P</t>
  </si>
  <si>
    <r>
      <rPr>
        <sz val="8"/>
        <color theme="1"/>
        <rFont val="Calibri"/>
        <family val="2"/>
      </rPr>
      <t xml:space="preserve">MOLDURA PARA PH 50MM BAMBU (FRENTE COM 60MM) - </t>
    </r>
    <r>
      <rPr>
        <b/>
        <sz val="8"/>
        <color theme="1"/>
        <rFont val="Calibri"/>
        <family val="2"/>
      </rPr>
      <t>LARGURA MÁXIMA DE 2,40M.</t>
    </r>
  </si>
  <si>
    <t>*</t>
  </si>
  <si>
    <r>
      <rPr>
        <sz val="8"/>
        <color theme="1"/>
        <rFont val="Calibri"/>
        <family val="2"/>
      </rPr>
      <t xml:space="preserve">MOLDURA PARA PH 50MM MADEIRA WOOD (FRENTE COM 60MM)¹ - </t>
    </r>
    <r>
      <rPr>
        <b/>
        <sz val="8"/>
        <color theme="1"/>
        <rFont val="Calibri"/>
        <family val="2"/>
      </rPr>
      <t>LARGURA DE MÁXIMA 2,40M</t>
    </r>
    <r>
      <rPr>
        <sz val="8"/>
        <color theme="1"/>
        <rFont val="Calibri"/>
        <family val="2"/>
      </rPr>
      <t xml:space="preserve">. </t>
    </r>
  </si>
  <si>
    <t>PERSIANA HORIZONTAL DE 50MM BAMBÚ E WOOD</t>
  </si>
  <si>
    <t>PERSIANA HORIZONTAL DE 50MM SINTÉTICA E PVC CURVE</t>
  </si>
  <si>
    <t>1,80M</t>
  </si>
  <si>
    <t>PERSIANA HORIZONTAL SINTÉTICA E PVC CURVE POSSUÍ ACRÉSCIMO DE 5% REFERENTE AO IPI.</t>
  </si>
  <si>
    <t>PERSIANA HORIZONTAL SINTÉTICA E PVC CURVE POSSUÍ ACRÉSCIMO REFERENTE A SUBSTITUIÇÃO TRIBUTÁRIA.</t>
  </si>
  <si>
    <t>Página 26 -</t>
  </si>
  <si>
    <t xml:space="preserve">METRAGEM MÍNIMA COBRADA POR CORTINA 1,20M². ALTURA MÍNIMA COBRADA 1,00M. </t>
  </si>
  <si>
    <t xml:space="preserve">PH 50MM COM ACIONAMENTO MONOCONTROLE QUANDO SOLICITADO COM MOLDURA,  NÃO PODERÁ SER SOLICITADA COM ABAS LATERAIS. </t>
  </si>
  <si>
    <t>TODA PERSIANA HORIZONTAL NO ACIONAMENTO STANDARD É CONFECCIONADA COM BASTÃO, SENDO BASTÃO DE MADEIRA PARA PH MADEIRA WOOD E BAMBU E BASTÃO DE ACRÍLICO PARA PH CURVE, SINTÉTICA E ALUMÍNIO.</t>
  </si>
  <si>
    <t xml:space="preserve">MOLDURA DE ACABAMENTO SUPERIOR POSSUI LARGURA MÁXIMA DE 2,40M. </t>
  </si>
  <si>
    <t>PERSIANAS HORIZONTAIS EM PROMOÇÃO NÃO ESTÃO DISPONÍVEIS NA OPÇÃO COM FITA.</t>
  </si>
  <si>
    <t xml:space="preserve">O TIPO DE ACIONAMENTO DEVE SER ESPECIFICADO NO PEDIDO, CASO CONTRÁRIO SERÁ CONSIDERADO O ACIONAMENTO "STANDARD". </t>
  </si>
  <si>
    <t>A CORRENTE CONTÍNUA DA PERSIANA HORIZONTAL MONOCONTROLE POSSUI TAMANHO MÁXIMO DE 3,00M.</t>
  </si>
  <si>
    <t xml:space="preserve">FITAS E CADARÇOS DE PERSIANAS HORIZONTAIS PODEM APRESENTAR VARIAÇÕES NO ESPAÇAMENTO QUANDO AS PEÇAS FOREM INSTALADAS LADO A LADO. ESTA VARIAÇÃO PODERÁ SER VISÍVEL, TRATA-SE DE UMA CARACTERÍSTICA NATURAL DO PRODUTO, NO QUAL NÃO INCIDIRÁ NA TROCA DO PRODUTO. </t>
  </si>
  <si>
    <t>ALERTAMOS REFERENTE AO PESO DAS PERSIANAS HORIZONTAIS EM MADEIRA, QUANTO MAIOR A PERSIANA, MAIS PESADO SERÁ SEU RECOLHIMENTO.</t>
  </si>
  <si>
    <r>
      <rPr>
        <sz val="8"/>
        <color theme="1"/>
        <rFont val="Calibri"/>
        <family val="2"/>
      </rPr>
      <t xml:space="preserve">PERSIANA HORIZONTAL MOTORIZADA, </t>
    </r>
    <r>
      <rPr>
        <b/>
        <u/>
        <sz val="8"/>
        <color theme="1"/>
        <rFont val="Calibri"/>
        <family val="2"/>
      </rPr>
      <t xml:space="preserve">CONSULTE PÁGINA DE MOTORIZAÇÃO. </t>
    </r>
  </si>
  <si>
    <t>PERSIANA HORIZONTAL MONOCONTROLE OU MOTORIZADA PODERÃO SER CONFECCIONADAS SOMENTE NAS OPÇÕES: CADARÇO E FITA ESTREITA DE 25MM.</t>
  </si>
  <si>
    <r>
      <rPr>
        <sz val="8"/>
        <color theme="1"/>
        <rFont val="Calibri"/>
        <family val="2"/>
        <scheme val="minor"/>
      </rPr>
      <t>PRAZO DE FABRICAÇÃO PERSIANA HORIZONTAL 50MM: 10 DIAS ÚTEIS.</t>
    </r>
    <r>
      <rPr>
        <b/>
        <i/>
        <sz val="8"/>
        <color theme="1"/>
        <rFont val="Calibri"/>
        <family val="2"/>
        <scheme val="minor"/>
      </rPr>
      <t xml:space="preserve"> ACIMA DE 35 PEÇAS (PRAZO SOB CONSULTA).</t>
    </r>
  </si>
  <si>
    <t>OS LOTES DE LÂMINAS PODEM APRESENTAR VARIAÇÕES DE TONALIDADE, O QUAL NÃO INCIDIRÁ NA TROCA DA MERCADORIA.</t>
  </si>
  <si>
    <t xml:space="preserve">TODA ASSISTÊNCIA TÉCNICA DEVERÁ SER NOTIFICADA POR ESCRITO, A PEÇA DEVERÁ SER DEVIDAMENTE EMBALADA E ENCAMINHADA A FÁBRICA. </t>
  </si>
  <si>
    <r>
      <rPr>
        <b/>
        <sz val="9"/>
        <color theme="1"/>
        <rFont val="Calibri"/>
        <family val="2"/>
      </rPr>
      <t xml:space="preserve">* DIGITE A PORCENTAGEM PARA MARKUP - </t>
    </r>
    <r>
      <rPr>
        <b/>
        <u/>
        <sz val="9"/>
        <color rgb="FFFF0000"/>
        <rFont val="Calibri"/>
        <family val="2"/>
      </rPr>
      <t>CORTINA CELULAR</t>
    </r>
  </si>
  <si>
    <t>CORTINA CELULAR 25MM SINGLE CELL (MONO CÉLULA)</t>
  </si>
  <si>
    <r>
      <rPr>
        <sz val="8"/>
        <color theme="1"/>
        <rFont val="Calibri"/>
        <family val="2"/>
      </rPr>
      <t xml:space="preserve">TRANSLÚCIDA PLS - </t>
    </r>
    <r>
      <rPr>
        <b/>
        <u/>
        <sz val="8"/>
        <color theme="1"/>
        <rFont val="Calibri"/>
        <family val="2"/>
      </rPr>
      <t>210</t>
    </r>
  </si>
  <si>
    <r>
      <rPr>
        <sz val="8"/>
        <color theme="1"/>
        <rFont val="Calibri"/>
        <family val="2"/>
      </rPr>
      <t xml:space="preserve">BLACKOUT PLS - </t>
    </r>
    <r>
      <rPr>
        <b/>
        <u/>
        <sz val="8"/>
        <color theme="1"/>
        <rFont val="Calibri"/>
        <family val="2"/>
      </rPr>
      <t>220</t>
    </r>
  </si>
  <si>
    <t>CORTINA CELULAR 38MM SINGLE CELL (MONO CÉLULA)</t>
  </si>
  <si>
    <r>
      <rPr>
        <sz val="8"/>
        <color theme="1"/>
        <rFont val="Calibri"/>
        <family val="2"/>
      </rPr>
      <t>TRANSLÚCIDA PLS -</t>
    </r>
    <r>
      <rPr>
        <b/>
        <u/>
        <sz val="8"/>
        <color theme="1"/>
        <rFont val="Calibri"/>
        <family val="2"/>
      </rPr>
      <t xml:space="preserve"> 310</t>
    </r>
  </si>
  <si>
    <r>
      <rPr>
        <sz val="8"/>
        <color theme="1"/>
        <rFont val="Calibri"/>
        <family val="2"/>
      </rPr>
      <t xml:space="preserve">BLACKOUT PLS - </t>
    </r>
    <r>
      <rPr>
        <b/>
        <u/>
        <sz val="8"/>
        <color theme="1"/>
        <rFont val="Calibri"/>
        <family val="2"/>
      </rPr>
      <t>320</t>
    </r>
  </si>
  <si>
    <t>ACIONAMENTO MONOCONTROLE PARA CORTINA CELULAR 25MM</t>
  </si>
  <si>
    <t>ACIONAMENTO MONOCONTROLE PARA CORTINA CELULAR 38MM</t>
  </si>
  <si>
    <t>MECANISMO TOP-DOWN PARA CORTINA CELULAR 25MM E 38MM</t>
  </si>
  <si>
    <t>MECANISMO BOTTOM-UP / TOP-DOWN PARA CORTINA CELULAR 25MM E 38MM</t>
  </si>
  <si>
    <t>MECANISMO SUN-UP / SUN-DOWN (TRANSLÚCIDA/BLACKOUT) - PEÇAS COBRADAS INDIVIDUALMENTE - SOMENTE NO ACIONAMENTO STANDARD</t>
  </si>
  <si>
    <t>INFORMAÇÕES TÉCNICAS CORTINA CELULAR</t>
  </si>
  <si>
    <t>LATERAL</t>
  </si>
  <si>
    <t>1,75M</t>
  </si>
  <si>
    <t>2,30M</t>
  </si>
  <si>
    <t>4,50M²</t>
  </si>
  <si>
    <t>3,75M²</t>
  </si>
  <si>
    <t>ANTES DE ENVIAR O PEDIDO CONSULTE AS INFORMAÇÕES TÉCNICAS.</t>
  </si>
  <si>
    <t>Página 28 -</t>
  </si>
  <si>
    <t>METRAGEM MÍNIMA COBRADA POR PEÇA 1,20M². ALTURA MÍNIMA COBRADA 1,00M PARA CORTINA CELULAR E 1,50M PARA CORTINA VERT GLISS.</t>
  </si>
  <si>
    <t>AS CORTINAS CELULARES ACOMPANHAM CLIPES DE INSTALAÇÃO.</t>
  </si>
  <si>
    <t>A CORRENTE CONTÍNUA DA CORTINA CELULAR MONOCONTROLE POSSUI TAMANHO MÁXIMO DE 3,00M, ACIMA DESTA ALTURA É OBRIGATÓRIO O USO DA CORRENTE METÁLICA COM CUSTO ADICIONAL.</t>
  </si>
  <si>
    <t>CORTINAS COM RECORTES ESPECIAIS, SERÁ COBRADO CUSTO ADICIONAL E SÓ SERÃO CONFECCIONADOS MEDIANTE ENVIO DE MOLDE E APÓS ANÁLISE DO DEPARTAMENTO TÉCNICO.</t>
  </si>
  <si>
    <t>PRAZO DE FABRICAÇÃO CORTINA CELULAR: 7 DIAS ÚTEIS. ACRESCENTAR MAIS (3) TRÊS DIAS ÚTEIS SE A PEÇA FOR MOTORIZADA.</t>
  </si>
  <si>
    <t>PRAZO DE FABRICAÇÃO CORTINA CELULAR COM RECORTES ESPECIAIS: 15 DIAS ÚTEIS.</t>
  </si>
  <si>
    <t>CORTINA PLISSADA</t>
  </si>
  <si>
    <t>VERONA</t>
  </si>
  <si>
    <t xml:space="preserve">SIENA </t>
  </si>
  <si>
    <t>RAVENNA</t>
  </si>
  <si>
    <t>MILANO</t>
  </si>
  <si>
    <t>TURINO</t>
  </si>
  <si>
    <t>SAVONA BLACKOUT</t>
  </si>
  <si>
    <t>0601, 0603 ao 0606</t>
  </si>
  <si>
    <t>PROMOÇÃO</t>
  </si>
  <si>
    <t xml:space="preserve">MECANISMO TOP-DOWN </t>
  </si>
  <si>
    <t xml:space="preserve">MECANISMO BOTTOM-UP / TOP-DOWN </t>
  </si>
  <si>
    <r>
      <rPr>
        <b/>
        <sz val="8"/>
        <color theme="1"/>
        <rFont val="Calibri"/>
        <family val="2"/>
      </rPr>
      <t xml:space="preserve">CORTINA PLISSADA PARA MODELOS:                                      </t>
    </r>
    <r>
      <rPr>
        <b/>
        <u/>
        <sz val="8"/>
        <color theme="1"/>
        <rFont val="Calibri"/>
        <family val="2"/>
      </rPr>
      <t>PADRÃO, TOP DOWN</t>
    </r>
  </si>
  <si>
    <r>
      <rPr>
        <b/>
        <sz val="8"/>
        <color theme="1"/>
        <rFont val="Calibri"/>
        <family val="2"/>
      </rPr>
      <t xml:space="preserve">CORTINA PLISSADA PARA MODELOS:                                            </t>
    </r>
    <r>
      <rPr>
        <b/>
        <u/>
        <sz val="8"/>
        <color theme="1"/>
        <rFont val="Calibri"/>
        <family val="2"/>
      </rPr>
      <t>BOTTOM-UP / TOP-DOWN E SUN-UP / SUN-DOWN</t>
    </r>
  </si>
  <si>
    <t>Página 30 -</t>
  </si>
  <si>
    <t>AS CORTINAS PLISSADAS ACOMPANHAM CLIPES DE INSTALAÇÃO.</t>
  </si>
  <si>
    <t>A CORRENTE CONTÍNUA DA CORTINA PLISSADA  MONOCONTROLE POSSUI TAMANHO MÁXIMO DE 3,00M, ACIMA DESTA ALTURA É OBRIGATÓRIO O USO DA CORRENTE METÁLICA COM CUSTO ADICIONAL.</t>
  </si>
  <si>
    <t>CORTINAS COM RECORTES ESPECIAIS, SERÁ COBRADO CUSTO ADICIONAL E SÓ SERÃO  CONFECCIONADOS MEDIANTE ENVIO DE MOLDE E APÓS ANÁLISE DO DEPARTAMENTO TÉCNICO.</t>
  </si>
  <si>
    <r>
      <rPr>
        <sz val="8"/>
        <color theme="1"/>
        <rFont val="Calibri"/>
        <family val="2"/>
      </rPr>
      <t>CORTINA PLISSADA MOTORIZADA</t>
    </r>
    <r>
      <rPr>
        <b/>
        <u/>
        <sz val="8"/>
        <color theme="1"/>
        <rFont val="Calibri"/>
        <family val="2"/>
      </rPr>
      <t xml:space="preserve"> CONSULTE PÁGINA 33 DE MOTORIZAÇÃO</t>
    </r>
    <r>
      <rPr>
        <sz val="8"/>
        <color theme="1"/>
        <rFont val="Calibri"/>
        <family val="2"/>
      </rPr>
      <t>.</t>
    </r>
  </si>
  <si>
    <t>PRAZO DE FABRICAÇÃO CORTINA PLISSADA 7 DIAS ÚTEIS.</t>
  </si>
  <si>
    <r>
      <rPr>
        <sz val="8"/>
        <color theme="1"/>
        <rFont val="Calibri"/>
        <family val="2"/>
        <scheme val="minor"/>
      </rPr>
      <t>PRAZO DE FABRICAÇÃO CORTINA PLISSADA COM RECORTES ESPECIAIS: 15 DIAS ÚTEIS.</t>
    </r>
    <r>
      <rPr>
        <b/>
        <i/>
        <sz val="8"/>
        <color theme="1"/>
        <rFont val="Calibri"/>
        <family val="2"/>
        <scheme val="minor"/>
      </rPr>
      <t xml:space="preserve"> ACIMA DE 25 PEÇAS (PRAZO SOB CONSULTA)</t>
    </r>
  </si>
  <si>
    <t>SCREEN REFLEX</t>
  </si>
  <si>
    <t>DEX-15</t>
  </si>
  <si>
    <t>ACE-03</t>
  </si>
  <si>
    <t>ACE-05</t>
  </si>
  <si>
    <t>ACE-08</t>
  </si>
  <si>
    <t>ACE-12</t>
  </si>
  <si>
    <t>ACE-13</t>
  </si>
  <si>
    <t>ACE-14</t>
  </si>
  <si>
    <t>ACE-17</t>
  </si>
  <si>
    <t>ACE-18</t>
  </si>
  <si>
    <t>Página 31 -</t>
  </si>
  <si>
    <t>GALERIA DE MADEIRA</t>
  </si>
  <si>
    <t xml:space="preserve">GALERIA DE MADEIRA REVESTIDA  </t>
  </si>
  <si>
    <t>10 x 10</t>
  </si>
  <si>
    <t>10 x 15</t>
  </si>
  <si>
    <t>10 x 18</t>
  </si>
  <si>
    <t>15 x 10</t>
  </si>
  <si>
    <t>15 x 15</t>
  </si>
  <si>
    <t>15 x 18</t>
  </si>
  <si>
    <t>18 x 10</t>
  </si>
  <si>
    <t>18 x 15</t>
  </si>
  <si>
    <t>18 x 18</t>
  </si>
  <si>
    <t>TODA GALERIA DE MADEIRA REVESTIDA TERÁ O TECIDO INVERTIDO.</t>
  </si>
  <si>
    <t>A MEDIDA INTERNA DA GALERIA SERÁ A LARGURA TOTAL SUBTRAINDO 1,5CM POR ABA LATERAL.</t>
  </si>
  <si>
    <t xml:space="preserve">PRAZO DE FABRICAÇÃO GALERIA DE MADEIRA: 10 DIAS ÚTEIS. </t>
  </si>
  <si>
    <t xml:space="preserve">NÃO NOS RESPONSABILIZAMOS POR CONSERTOS QUE VIEREM PARA FÁBRICA SEM IDENTIFICAÇÃO.  </t>
  </si>
  <si>
    <t>TETO ALLURE MOTORIZADO</t>
  </si>
  <si>
    <t>Página 32 -</t>
  </si>
  <si>
    <t>MOTORIZAÇÃO AMORIM</t>
  </si>
  <si>
    <t>MODELO</t>
  </si>
  <si>
    <t>NORMAL</t>
  </si>
  <si>
    <t>TR-01</t>
  </si>
  <si>
    <t>LARGURA ATÉ 1,00M COM OU SEM RECEPTOR RF - BIVOLT</t>
  </si>
  <si>
    <t>TR-02</t>
  </si>
  <si>
    <t>LARGURA DE 1,01M ATÉ 2,00M COM OU SEM RECEPTOR RF - BIVOLT</t>
  </si>
  <si>
    <t>TR-03</t>
  </si>
  <si>
    <t>LARGURA DE 2,01M ATÉ 3,00M COM OU SEM RECEPTOR RF - BIVOLT</t>
  </si>
  <si>
    <t>TR-04</t>
  </si>
  <si>
    <t>LARGURA DE 3,01M ATÉ 4,00M COM OU SEM RECEPTOR RF - BIVOLT</t>
  </si>
  <si>
    <t>TR-05</t>
  </si>
  <si>
    <t>LARGURA DE 4,01M ATÉ 5,00M COM OU SEM RECEPTOR RF - BIVOLT</t>
  </si>
  <si>
    <t>TR-06</t>
  </si>
  <si>
    <t>LARGURA DE 5,01M ATÉ 6,00M COM OU SEM RECEPTOR RF - BIVOLT</t>
  </si>
  <si>
    <t>TR-07</t>
  </si>
  <si>
    <t>LARGURA DE 6,01M ATÉ 7,00M COM OU SEM RECEPTOR RF - BIVOLT</t>
  </si>
  <si>
    <t>TR-08</t>
  </si>
  <si>
    <t>LARGURA DE 7,01M ATÉ 8,00M COM OU SEM RECEPTOR RF - BIVOLT</t>
  </si>
  <si>
    <t>TR-09</t>
  </si>
  <si>
    <t>LARGURA DE 8,01M ATÉ 9,00M COM OU SEM RECEPTOR RF - BIVOLT</t>
  </si>
  <si>
    <t>TR-10</t>
  </si>
  <si>
    <t>LARGURA DE 9,01M ATÉ 10,00M COM OU SEM RECEPTOR RF - BIVOLT</t>
  </si>
  <si>
    <t>TR-11</t>
  </si>
  <si>
    <t>LARGURA DE 10,01M ATÉ 11,00M COM OU SEM RECEPTOR RF - BIVOLT</t>
  </si>
  <si>
    <t>TR-12</t>
  </si>
  <si>
    <t>LARGURA DE 11,01M ATÉ 12,00M COM OU SEM RECEPTOR RF - BIVOLT</t>
  </si>
  <si>
    <t>* DURABILIDADE DE APROXIMADAMENTE 150 CICLOS POR CARGA. CADA RECARGA DEVE SER DE APROXIMADAMENTE 6H.</t>
  </si>
  <si>
    <t>TODOS OS MOTORES PARA TRILHO UNIQUE POSSUEM O COMANDO LOGICO RS485</t>
  </si>
  <si>
    <t>VALOR R$</t>
  </si>
  <si>
    <t>TRPV-1</t>
  </si>
  <si>
    <t>TRPV-1.5</t>
  </si>
  <si>
    <t>TRPV-2</t>
  </si>
  <si>
    <t>TRPV-2.5</t>
  </si>
  <si>
    <t>TRPV-3</t>
  </si>
  <si>
    <t>TRPV-3.5</t>
  </si>
  <si>
    <t>TRPV-4</t>
  </si>
  <si>
    <t>TRPV-4.5</t>
  </si>
  <si>
    <t>TRPV-5</t>
  </si>
  <si>
    <t>TRPV-5.5</t>
  </si>
  <si>
    <t>TRPV-6</t>
  </si>
  <si>
    <t>TODOS OS MOTORES PARA TRILHO VERTICAL E PASSIONE POSSUEM O COMANDO LOGICO RS485</t>
  </si>
  <si>
    <t>MOTORIZAÇÃO PARA CORTINA ROLÔ, MELÍADE, LUMIÉRE, ILLUMINE, INFINITY, ETERNITY, ETERNITY LINE E GALAXY</t>
  </si>
  <si>
    <t>LAR. MÁX</t>
  </si>
  <si>
    <t>ALT. MÁX</t>
  </si>
  <si>
    <t>ALT. MAX STILLO</t>
  </si>
  <si>
    <t>AMT-37</t>
  </si>
  <si>
    <t>MOT. AMORIM RF - BATERIA EMBUTIDA 5,5V USB - TUBO 38MM</t>
  </si>
  <si>
    <t>CAR-5V/1.5A</t>
  </si>
  <si>
    <t>CARREGADOR 5V - 1,5A - (PARA MOTORIZAÇÃO AMT-37)</t>
  </si>
  <si>
    <t>AMT-113</t>
  </si>
  <si>
    <t>AMT-114</t>
  </si>
  <si>
    <t>AMT-115</t>
  </si>
  <si>
    <t>16,00M²</t>
  </si>
  <si>
    <t>AMT-116</t>
  </si>
  <si>
    <t>20,00M²</t>
  </si>
  <si>
    <t>CARREGADOR PARA MOTORIZAÇÃO AMT-113 AO AMT116</t>
  </si>
  <si>
    <t>*** DURABILIDADE DE APROXIMADAMENTE 150 CICLOS POR CARGA. CADA RECARGA DEVE SER DE APROXIMADAMENTE 6H.</t>
  </si>
  <si>
    <t>****MOTORES A BATERIA O CARREGADOR É VENDIDO SEPARADAMENTE</t>
  </si>
  <si>
    <t>AMT-39</t>
  </si>
  <si>
    <t xml:space="preserve">MOT. AMORIM RF - TUBO 38MM - FONTE BIVOLT </t>
  </si>
  <si>
    <t>8,00M²</t>
  </si>
  <si>
    <t>AMT-27</t>
  </si>
  <si>
    <t>MOT. AMORIM RF - TUBO 45MM - AC 110V OU 220V - REG. MECÂNICA*</t>
  </si>
  <si>
    <t>AMT-28</t>
  </si>
  <si>
    <t>MOT. AMORIM RF - TUBO 53MM - AC 110V OU 220V - REG. MECÂNICA*</t>
  </si>
  <si>
    <t>AMT-29</t>
  </si>
  <si>
    <t>MOT. AMORIM RF - TUBO 70MM - AC 110V OU 220V - REG. MECÂNICA*</t>
  </si>
  <si>
    <t>5,50M</t>
  </si>
  <si>
    <t>18,00M²</t>
  </si>
  <si>
    <t>AMT-30</t>
  </si>
  <si>
    <t>MOT. AMORIM RF - TUBO 88MM - AC 110V OU 220V - REG. MECÂNICA*</t>
  </si>
  <si>
    <t>6,50M</t>
  </si>
  <si>
    <t>AMT-117</t>
  </si>
  <si>
    <t>MOT. AMORIM RF - TUBO 45MM - AC 110V OU 220V - REG. ELETRÔNICA</t>
  </si>
  <si>
    <t>AMT-118</t>
  </si>
  <si>
    <t>MOT. AMORIM RF - TUBO 53MM - AC 110V OU 220V - REG. ELETRÔNICA</t>
  </si>
  <si>
    <t>AMT-119</t>
  </si>
  <si>
    <t>MOT. AMORIM RF - TUBO 70MM - AC 110V OU 220V - REG. ELETRÔNICA</t>
  </si>
  <si>
    <t>6,00M</t>
  </si>
  <si>
    <t>AMT-120</t>
  </si>
  <si>
    <t>MOT. AMORIM RF - TUBO 88MM - AC 110V OU 220V - REG. ELETRÔNICA</t>
  </si>
  <si>
    <t>8,00M</t>
  </si>
  <si>
    <t>26,00M²</t>
  </si>
  <si>
    <t>AMT-100</t>
  </si>
  <si>
    <t xml:space="preserve">MOT. AMORIM WIFI* - TUBO 45MM  - AC 110V OU 220V </t>
  </si>
  <si>
    <t>AMT-102</t>
  </si>
  <si>
    <t>MOT. AMORIM WIFI* - TUBO 53MM - AC 110V OU 220V</t>
  </si>
  <si>
    <t>AMT-104</t>
  </si>
  <si>
    <t>MOT. AMORIM WIFI* - TUBO 70MM - AC 110V OU 220V</t>
  </si>
  <si>
    <t>AMT-106</t>
  </si>
  <si>
    <t>MOT. AMORIM WIFI* - TUBO 88MM - AC 110V OU 220V</t>
  </si>
  <si>
    <t>AMT-101</t>
  </si>
  <si>
    <t>MOT. AMORIM ZWAVE** - TUBO 45MM - AC 110V OU 220V</t>
  </si>
  <si>
    <t>AMT-103</t>
  </si>
  <si>
    <t>MOT. AMORIM ZWAVE** - TUBO 53MM - AC 110V OU 220V</t>
  </si>
  <si>
    <t>AMT-105</t>
  </si>
  <si>
    <t>MOT. AMORIM ZWAVE** - TUBO 70MM - AC 110V OU 220V</t>
  </si>
  <si>
    <t>Página 33 -</t>
  </si>
  <si>
    <t>AMT-31</t>
  </si>
  <si>
    <t>MOT. AMORIM 35MM - TUBO 45MM - SEM REC. - AC 110V OU 220V</t>
  </si>
  <si>
    <t>AMT-32</t>
  </si>
  <si>
    <t xml:space="preserve">MOT. AMORIM 35MM - TUBO 53MM - SEM REC. - AC 110V OU 220V </t>
  </si>
  <si>
    <t>AMT-33</t>
  </si>
  <si>
    <t xml:space="preserve">MOT. AMORIM 45MM - TUBO 70MM - SEM REC. - AC 110V OU 220V  </t>
  </si>
  <si>
    <t>AMT-34</t>
  </si>
  <si>
    <t xml:space="preserve">MOT. AMORIM 45MM - TUBO 88MM - SEM REC. - AC 110V OU 220V </t>
  </si>
  <si>
    <r>
      <rPr>
        <b/>
        <sz val="8"/>
        <rFont val="Calibri"/>
        <family val="2"/>
      </rPr>
      <t xml:space="preserve">MOTORIZAÇÃO RF (RADIO FREQUÊNCIA): </t>
    </r>
    <r>
      <rPr>
        <sz val="8"/>
        <rFont val="Calibri"/>
        <family val="2"/>
      </rPr>
      <t xml:space="preserve">RF 433,92 Mhz, MOTOR TRADICIONAL PARA CONTROLE REMOTO. </t>
    </r>
  </si>
  <si>
    <r>
      <rPr>
        <b/>
        <sz val="8"/>
        <rFont val="Calibri"/>
        <family val="2"/>
      </rPr>
      <t>*MOTORIZAÇÃO SEM RECEPTOR</t>
    </r>
    <r>
      <rPr>
        <sz val="8"/>
        <rFont val="Calibri"/>
        <family val="2"/>
      </rPr>
      <t>: MOTOR SEM RECEPTOR, PORTANTO NÃO É POSSIVEL COLOCAÇÃO DE CONTROLES REMOTOS, MUITO UTILIZADO EM SISTEMAS DE AUTOMAÇÃO E LOCAIS ONDE O FLUXO DE PESSOAS É GRANDE, NECESSÁRIO CABEAMENTO E USO DE BOTOEIRA.</t>
    </r>
  </si>
  <si>
    <r>
      <rPr>
        <b/>
        <sz val="8"/>
        <rFont val="Calibri"/>
        <family val="2"/>
      </rPr>
      <t>*MOTORIZAÇÃO WIFI</t>
    </r>
    <r>
      <rPr>
        <sz val="8"/>
        <rFont val="Calibri"/>
        <family val="2"/>
      </rPr>
      <t>: TRABALHA DIRETAMENTE COM A CONEXÃO WIFI, É POSSIVEL BAIXAR O APP '</t>
    </r>
    <r>
      <rPr>
        <b/>
        <i/>
        <sz val="8"/>
        <rFont val="Calibri"/>
        <family val="2"/>
      </rPr>
      <t>CONNECTOR'</t>
    </r>
    <r>
      <rPr>
        <sz val="8"/>
        <rFont val="Calibri"/>
        <family val="2"/>
      </rPr>
      <t xml:space="preserve"> E FUNCIONAR DIRETAMENTE PELO SMARTPHONE, ESTE APP É COMPATÍVEL ASSISTENTES VIRTUAIS, GOOGLE HOME , AMAZON ALEXA (PORÉM ESTE SOMENTE COMPATIVEL COM A VERSÃO/REGIÃO AMERICANA) E SIRI.</t>
    </r>
  </si>
  <si>
    <r>
      <rPr>
        <b/>
        <sz val="8"/>
        <rFont val="Calibri"/>
        <family val="2"/>
      </rPr>
      <t>**MOTORIZAÇÃO ZWAVE</t>
    </r>
    <r>
      <rPr>
        <sz val="8"/>
        <rFont val="Calibri"/>
        <family val="2"/>
      </rPr>
      <t>: MOTOR HOMOLOGADO E COM CONFIGURAÇÕES PARA COMUNICAÇÃO COM SISTEMA ZWAVE, VERIFICAR COMPATIBILIDADE COM AUTOMATIZADOR.</t>
    </r>
  </si>
  <si>
    <t>***TODOS OS SISTEMAS ACIMA DESCRITOS PODEM SER UTILIZADOS EM SISTEMAS DE AUTOMAÇÃO, VERIFIQUE COM O RESPONSÁVEL PELA SUA AUTOMAÇÃO QUAL A MELHOR OPÇÃO E QUAL TIPO SE COMUNICA MELHOR COM O SISTEMA. A AMORIM NÃO SE RESPONSABILIZA POR FALTA DE COMPATIBILIDADE DOS MOTORES COM SISTEMAS DE AUTOMAÇÕES.</t>
  </si>
  <si>
    <t xml:space="preserve">    MOTORIZAÇÃO PARA CORTINA ROMANA</t>
  </si>
  <si>
    <t>AMT-35</t>
  </si>
  <si>
    <t>MOT. AMORIM RF  - AC 110V OU 220V</t>
  </si>
  <si>
    <t>10,00M²</t>
  </si>
  <si>
    <t>AMT-109</t>
  </si>
  <si>
    <r>
      <rPr>
        <sz val="8"/>
        <color theme="1"/>
        <rFont val="Calibri"/>
        <family val="2"/>
        <scheme val="minor"/>
      </rPr>
      <t xml:space="preserve">MOT. AMORIM RF - BATERIA EXTERNA RECARREGÁVEL </t>
    </r>
    <r>
      <rPr>
        <sz val="7"/>
        <color theme="1"/>
        <rFont val="Calibri"/>
        <family val="2"/>
      </rPr>
      <t>(VER OBS*)</t>
    </r>
  </si>
  <si>
    <t>CAR-12V/1.0A</t>
  </si>
  <si>
    <t>CARREGADOR 12V - 1A - PARA BATERIA EXTERNA RECARREGAVEL (AMT 109)</t>
  </si>
  <si>
    <t>AMT-107</t>
  </si>
  <si>
    <t>MOT. AMORIM WIFI - AC 110V OU 220V</t>
  </si>
  <si>
    <t>AMT-108</t>
  </si>
  <si>
    <t>MOT. AMORIM ZWAVE - AC 110V OU 220V</t>
  </si>
  <si>
    <t>AMT-36</t>
  </si>
  <si>
    <t>MOT. AMORIM  - SEM REC. -  AC 110V OU 220V</t>
  </si>
  <si>
    <t>* MOTORIZAÇÃO AMT-109, POSSUI BAIXA VELOCIDADE.</t>
  </si>
  <si>
    <t>MOTORIZAÇÃO PARA PERSIANA HORIZONTAL 16MM E 25MM, CORTINA PLISSADA E CORTINA CELULAR 25MM E 38MM</t>
  </si>
  <si>
    <t xml:space="preserve"> VALOR R$ </t>
  </si>
  <si>
    <t>AMT-42</t>
  </si>
  <si>
    <t xml:space="preserve">MOT. AMORIM - COM REC. RF E FONTE EXTERNA BIVOLT  </t>
  </si>
  <si>
    <t>AMT-48</t>
  </si>
  <si>
    <t>MOT. AMORIM  - COM REC. RF - BATERIA EXTERNA RECARREGÁVEL</t>
  </si>
  <si>
    <t>MOTORIZAÇÃO PARA PERSIANA HORIZONTAL 50MM</t>
  </si>
  <si>
    <t>AMT-40</t>
  </si>
  <si>
    <t>MOT. AMORIM RF - AC 110V OU 220V</t>
  </si>
  <si>
    <t>AMT-49</t>
  </si>
  <si>
    <r>
      <rPr>
        <sz val="8"/>
        <color theme="1"/>
        <rFont val="Calibri"/>
        <family val="2"/>
        <scheme val="minor"/>
      </rPr>
      <t xml:space="preserve">MOT. AMORIM PARA FITA RF - FONTE EXT. BIVOLT </t>
    </r>
    <r>
      <rPr>
        <sz val="7"/>
        <color theme="1"/>
        <rFont val="Calibri"/>
        <family val="2"/>
      </rPr>
      <t>(VER OBS*)</t>
    </r>
  </si>
  <si>
    <t>AMT-112</t>
  </si>
  <si>
    <t>MOT. AMORIM FITA OU CADARÇO RF-BATERIA EXTERNA RECARREGAVEL VER OBS</t>
  </si>
  <si>
    <t>CARREGADOR 12V - 1A - PARA BATERIA EXTERNA RECARREGAVEL (AMT 109 E 112)</t>
  </si>
  <si>
    <t>AMT-110</t>
  </si>
  <si>
    <t>MOT. AMORIM  WIFI - AC 110V OU 220V</t>
  </si>
  <si>
    <t>AMT-111</t>
  </si>
  <si>
    <t>AMT-41</t>
  </si>
  <si>
    <t xml:space="preserve">                                     * MOTORIZAÇÕES AMT-49 E AMT-112, POSSUEM BAIXA VELOCIDADE.</t>
  </si>
  <si>
    <t>CONTROLES DISPONÍVEIS PARA MOTOR AMT-49: DEX-PH1 E DEX-PH15</t>
  </si>
  <si>
    <t>MOTORIZAÇÃO PARA CORTINA DE TETO MONO</t>
  </si>
  <si>
    <t>AMT-43</t>
  </si>
  <si>
    <t xml:space="preserve">MOT. AMORIM - COM REC. RF E FONTE EXTERNA BIVOLT    </t>
  </si>
  <si>
    <t>1,30M</t>
  </si>
  <si>
    <t xml:space="preserve">MOTORIZAÇÃO PARA CORTINA DE TETO ALLURE </t>
  </si>
  <si>
    <t>AMT-45</t>
  </si>
  <si>
    <t>MOT. AMORIM - COM REC. RF - BIVOLT *</t>
  </si>
  <si>
    <t>13,20M²</t>
  </si>
  <si>
    <t>VALORES PARA TETO ALLURE MOTORIZADO</t>
  </si>
  <si>
    <t>COMPRIMENTO ATÉ -&gt;</t>
  </si>
  <si>
    <t>KIT-AMT37</t>
  </si>
  <si>
    <t>KIT DE MOTOR AMORIM RF - BATERIA EMBUTIDA 5,5V USB - TUBO 40MM</t>
  </si>
  <si>
    <t>KIT-AMT113</t>
  </si>
  <si>
    <t>KIT DE MOTOR AMORIM RF - BATERIA EMBUTIDA 5,5V USB - TUBO 45MM</t>
  </si>
  <si>
    <t>KIT-AMT114</t>
  </si>
  <si>
    <t>KIT DE MOTOR AMORIM RF - BATERIA EMBUTIDA 5,5V USB - TUBO 53MM</t>
  </si>
  <si>
    <t>KIT-AMT115</t>
  </si>
  <si>
    <t>KIT DE MOTOR AMORIM RF - BATERIA EMBUTIDA 5,5V USB - TUBO 70MM</t>
  </si>
  <si>
    <t>KIT-AMT116</t>
  </si>
  <si>
    <t>KIT DE MOTOR AMORIM RF - BATERIA EMBUTIDA 5,5V USB - TUBO 80MM</t>
  </si>
  <si>
    <t>*PARA KITS DE MOTOTRES A BATERIA OS CARREGADORES SÃO VENDIDOS SEPARADAMENTE</t>
  </si>
  <si>
    <t xml:space="preserve">CARREGADOR PARA MOTORES A BATERIA </t>
  </si>
  <si>
    <t>KIT-AMT39</t>
  </si>
  <si>
    <t>KIT DE MOTOR AMORIM RF - PARA TUBO 40MM - BIVOLT</t>
  </si>
  <si>
    <t>KIT-AMT27</t>
  </si>
  <si>
    <t>KIT DE MOTOR AMORIM RF - PARA TUBO 41MM - 110V OU 220V</t>
  </si>
  <si>
    <t>KIT-AMT28</t>
  </si>
  <si>
    <t>KIT DE MOTOR AMORIM RF - PARA TUBO 53MM  - 110V OU 220V</t>
  </si>
  <si>
    <t>KIT-AMT29</t>
  </si>
  <si>
    <t>KIT DE MOTOR AMORIM RF - PARA TUBO 70MM  - 110V OU 220V</t>
  </si>
  <si>
    <t>KIT-AMT30</t>
  </si>
  <si>
    <t>KIT DE MOTOR AMORIM RF - PARA TUBO 88MM  - 110V OU 220V</t>
  </si>
  <si>
    <t>KIT-AMT117</t>
  </si>
  <si>
    <t>KIT DE MOTOR AMORIM RF - PARA TUBO 45MM  - 110V OU 220V - REG. ELETRÔNICA</t>
  </si>
  <si>
    <t>KIT-AMT118</t>
  </si>
  <si>
    <t>KIT DE MOTOR AMORIM RF - PARA TUBO 53MM  - 110V OU 220V - REG. ELETRÔNICA</t>
  </si>
  <si>
    <t>KIT-AMT119</t>
  </si>
  <si>
    <t>KIT DE MOTOR AMORIM RF - PARA TUBO 70MM  - 110V OU 220V - REG. ELETRÔNICA</t>
  </si>
  <si>
    <t>KIT-AMT120</t>
  </si>
  <si>
    <t>KIT DE MOTOR AMORIM RF - PARA TUBO 88MM  - 110V OU 220V - REG. ELETRÔNICA</t>
  </si>
  <si>
    <t>KIT-AMT31</t>
  </si>
  <si>
    <t>KIT DE MOTOR AMORIM SEM RECEPTOR - PARA TUBO 45MM - 110V OU 220V</t>
  </si>
  <si>
    <t>KIT-AMT32</t>
  </si>
  <si>
    <t>KIT DE MOTOR AMORIM SEM RECEPTOR - PARA TUBO 53MM - 110V OU 220V</t>
  </si>
  <si>
    <t>Página 34 -</t>
  </si>
  <si>
    <t>KIT-AMT33</t>
  </si>
  <si>
    <t>KIT DE MOTOR AMORIM SEM RECEPTOR - PARA TUBO 70MM - 110V OU 220V</t>
  </si>
  <si>
    <t>KIT-AMT34</t>
  </si>
  <si>
    <t>KIT DE MOTOR AMORIM SEM RECEPTOR - PARA TUBO 88MM - 110V OU 220V</t>
  </si>
  <si>
    <t>KIT-AMT100</t>
  </si>
  <si>
    <t>KIT DE MOTOR AMORIM WIFI* - PARA TUBO 45MM - 110V OU 220V</t>
  </si>
  <si>
    <t>KIT-AMT102</t>
  </si>
  <si>
    <t>KIT DE MOTOR AMORIM WIFI* - PARA TUBO 53MM - 110V OU 220V</t>
  </si>
  <si>
    <t>KIT-AMT104</t>
  </si>
  <si>
    <t>KIT DE MOTOR AMORIM WIFI* - PARA TUBO 70MM - 110V OU 220V</t>
  </si>
  <si>
    <t>KIT-AMT106</t>
  </si>
  <si>
    <t>KIT DE MOTOR AMORIM WIFI* - PARA TUBO 88MM - 110V OU 220V</t>
  </si>
  <si>
    <t>EXT-40RF</t>
  </si>
  <si>
    <t xml:space="preserve">KIT PERSIANA EXTERNA OCTAGONAL 40 MM - RF (MOTOR 6NM, 28 RPM, RF) MAX. 14KG </t>
  </si>
  <si>
    <t>EXT-40CS</t>
  </si>
  <si>
    <t>KIT PERSIANA EXTERNA OCTAGONAL 40 MM - CS (MOTOR 6NM, 28 RPM, CS)  MAX. 14KG</t>
  </si>
  <si>
    <t>EXT-40W</t>
  </si>
  <si>
    <t>KIT PERSIANA EXTERNA OCTAGONAL 40 MM - WIFI (MOTOR 6NM, 28 RPM, W)  MAX. 14KG</t>
  </si>
  <si>
    <t>EXT-60RF</t>
  </si>
  <si>
    <t>KIT PERSIANA EXTERNA OCTAGONAL 60 MM - RF (MOTOR 10NM, 28 RPM, RF) MAX. 23KG</t>
  </si>
  <si>
    <t>EXT-60CS</t>
  </si>
  <si>
    <t xml:space="preserve">KIT PERSIANA EXTERNA OCTAGONAL 60 MM - CS (MOTOR 10NM, 28 RPM, CS) MAX. 23KG  </t>
  </si>
  <si>
    <t>EXT-60W</t>
  </si>
  <si>
    <t xml:space="preserve">KIT PERSIANA EXTERNA OCTAGONAL 60 MM - WIFI (MOTOR 10NM, 28 RPM, W) MAX. 23KG  </t>
  </si>
  <si>
    <t>KIT-AMT520</t>
  </si>
  <si>
    <t>KIT-AMT540</t>
  </si>
  <si>
    <t>KIT-AMT550</t>
  </si>
  <si>
    <t>KIT-AMT551</t>
  </si>
  <si>
    <t>KIT-AMT5100</t>
  </si>
  <si>
    <t>KIT-AMT5101</t>
  </si>
  <si>
    <t>KIT-AMT620</t>
  </si>
  <si>
    <t>KIT DE MOTOR 20NM - 32RPM - RÁDIO FREQUENCIA</t>
  </si>
  <si>
    <t>KIT-AMT621</t>
  </si>
  <si>
    <t>KIT DE MOTOR 20NM - 32RPM - RÁDIO FREQUENCIA E MANIVELA</t>
  </si>
  <si>
    <t>KIT-AMT651</t>
  </si>
  <si>
    <t>KIT DE MOTOR 50NM - 13RPM - RÁDIO FREQUENCIA E MANIVELA</t>
  </si>
  <si>
    <t>KIT-AMT6101</t>
  </si>
  <si>
    <t>KIT DE MOTOR 100NM - 09RPM - RÁDIO FREQUENCIA E MANIVELA</t>
  </si>
  <si>
    <t>T40-BARRA</t>
  </si>
  <si>
    <t>TUBO 40 MM PARA ROLO - BARRA DE 6 METROS</t>
  </si>
  <si>
    <t>T40-MT</t>
  </si>
  <si>
    <t>TUBO 40 MM PARA ROLO - POR METRO</t>
  </si>
  <si>
    <t>T45-BARRA</t>
  </si>
  <si>
    <t>TUBO 45 MM PARA ROLO - BARRA DE 6 METROS</t>
  </si>
  <si>
    <t>TUBO 45 MM PARA ROLO - POR METRO</t>
  </si>
  <si>
    <t>T53-BARRA</t>
  </si>
  <si>
    <t>TUBO 53 MM PARA ROLO - BARRA DE 6 METROS</t>
  </si>
  <si>
    <t>T53-MT</t>
  </si>
  <si>
    <t>TUBO 53 MM PARA ROLO - POR METRO</t>
  </si>
  <si>
    <t>T70-BARA</t>
  </si>
  <si>
    <t>TUBO 70 MM PARA ROLO - BARRA DE 6 METROS</t>
  </si>
  <si>
    <t>T70</t>
  </si>
  <si>
    <t>TUBO 70 MM PARA ROLO - POR METRO</t>
  </si>
  <si>
    <t>T88-BARRA</t>
  </si>
  <si>
    <t>TUBO 88 MM PARA ROLO - BARRA DE 6 METROS</t>
  </si>
  <si>
    <t>T88</t>
  </si>
  <si>
    <t>TUBO 88 MM PARA ROLO - POR METRO</t>
  </si>
  <si>
    <t>T70TD-BARRA</t>
  </si>
  <si>
    <t>TUBO 70 MM PARA TOLDO - BARRA DE 6 METROS</t>
  </si>
  <si>
    <t>T70TD-MT</t>
  </si>
  <si>
    <t>TUBO 70 MM PARA TOLDO - POR METRO</t>
  </si>
  <si>
    <t>T80TD-BARRA</t>
  </si>
  <si>
    <t>TUBO 80 MM PARA TOLDO - BARRA DE 6 METROS</t>
  </si>
  <si>
    <t>T80TD-MT</t>
  </si>
  <si>
    <t>TUBO 80 MM PARA TOLDO - POR METRO</t>
  </si>
  <si>
    <t>TUB40-BARRA</t>
  </si>
  <si>
    <t>TUBO OCTAGONAL 40 MM - BARRA DE 6 METROS</t>
  </si>
  <si>
    <t>TUB40-MT</t>
  </si>
  <si>
    <t>TUBO OCTAGONAL 40 MM - POR METRO</t>
  </si>
  <si>
    <t>TUB60-BARRA</t>
  </si>
  <si>
    <t>TUBO OCTAGONAL 60 MM - BARRA DE 6 METROS</t>
  </si>
  <si>
    <t>TUB60-MT</t>
  </si>
  <si>
    <t>TUBO OCTAGONAL 60 MM - POR METRO</t>
  </si>
  <si>
    <t>CONTROLE E ACESSÓRIOS</t>
  </si>
  <si>
    <t>DEX-PH1</t>
  </si>
  <si>
    <r>
      <rPr>
        <sz val="8"/>
        <color theme="1"/>
        <rFont val="Calibri"/>
        <family val="2"/>
        <scheme val="minor"/>
      </rPr>
      <t xml:space="preserve">CONTROLE REMOTO 1 CANAL - </t>
    </r>
    <r>
      <rPr>
        <b/>
        <sz val="8"/>
        <color theme="1"/>
        <rFont val="Calibri"/>
        <family val="2"/>
        <scheme val="minor"/>
      </rPr>
      <t>EXCLUSIVO PARA MOTORIZAÇÃO DE PERSIANAS HORIZONTAIS</t>
    </r>
  </si>
  <si>
    <t>DEX-PV1</t>
  </si>
  <si>
    <r>
      <rPr>
        <sz val="8"/>
        <color theme="1"/>
        <rFont val="Calibri"/>
        <family val="2"/>
        <scheme val="minor"/>
      </rPr>
      <t xml:space="preserve">CONTROLE REMOTO 1 CANAL - </t>
    </r>
    <r>
      <rPr>
        <b/>
        <sz val="8"/>
        <color theme="1"/>
        <rFont val="Calibri"/>
        <family val="2"/>
        <scheme val="minor"/>
      </rPr>
      <t>EXCLUSIVO PARA MOTORIZAÇÃO DE PERSIANAS VERTICAIS</t>
    </r>
  </si>
  <si>
    <t>ACE-25</t>
  </si>
  <si>
    <t>CONTROLE INFRAVERMELHO 1 CANAL (P/ACE-04)</t>
  </si>
  <si>
    <t>ACE-24</t>
  </si>
  <si>
    <t>CONTROLE INFRAVERMELHO 1 CANAL (P/ACE-23)</t>
  </si>
  <si>
    <t>CONTROLE REMOTO DE PAREDE 2 CANAIS</t>
  </si>
  <si>
    <t>DEX-TMR-05</t>
  </si>
  <si>
    <t>CONTROLE AMORIM 05 CANAIS COM TIMER (COM VISOR LCD)</t>
  </si>
  <si>
    <t>ACE-28</t>
  </si>
  <si>
    <t>CONTROLE REMOTO 5 CANAIS DE PAREDE COM TIMER (COM VISOR LCD) PARA PERSIANAS HORIZONTAIS</t>
  </si>
  <si>
    <t>DEX-PH15</t>
  </si>
  <si>
    <r>
      <rPr>
        <sz val="8"/>
        <color theme="1"/>
        <rFont val="Calibri"/>
        <family val="2"/>
        <scheme val="minor"/>
      </rPr>
      <t xml:space="preserve">CONTROLE REMOTO 15 CANAIS - </t>
    </r>
    <r>
      <rPr>
        <b/>
        <sz val="8"/>
        <color theme="1"/>
        <rFont val="Calibri"/>
        <family val="2"/>
        <scheme val="minor"/>
      </rPr>
      <t>EXCLUSIVO PARA MOTORIZAÇÃO DE PERSIANAS HORIZONTAIS</t>
    </r>
  </si>
  <si>
    <t>DEX-PV15</t>
  </si>
  <si>
    <r>
      <rPr>
        <sz val="8"/>
        <color theme="1"/>
        <rFont val="Calibri"/>
        <family val="2"/>
        <scheme val="minor"/>
      </rPr>
      <t xml:space="preserve">CONTROLE REMOTO 15 CANAIS - </t>
    </r>
    <r>
      <rPr>
        <b/>
        <sz val="8"/>
        <color theme="1"/>
        <rFont val="Calibri"/>
        <family val="2"/>
        <scheme val="minor"/>
      </rPr>
      <t>EXCLUSIVO PARA MOTORIZAÇÃO DE PERSIANAS VERTICAIS</t>
    </r>
  </si>
  <si>
    <t>CONTROLE DE PAREDE 15 CANAIS</t>
  </si>
  <si>
    <t>(ACE-18) AMPLIFICADOR DE SINAL</t>
  </si>
  <si>
    <t>BOTEIRA PARA MOTORES SEM RECEPTOR</t>
  </si>
  <si>
    <t>ACE-04</t>
  </si>
  <si>
    <t>RECEPTOR EXTERNO IR/RF/RS485 (IR PROGRAMAVEL)</t>
  </si>
  <si>
    <t>RECEPTOR EXTERNO RÁDIO FREQUENCIA</t>
  </si>
  <si>
    <t>ACE-21</t>
  </si>
  <si>
    <t xml:space="preserve">RECEPTOR EXTERNO WIFI </t>
  </si>
  <si>
    <t>ACE-26</t>
  </si>
  <si>
    <t>BOTOEIRA COM RECEPTOR EMBUTIDO (PARA MOTOR CS)</t>
  </si>
  <si>
    <t>ACE-29</t>
  </si>
  <si>
    <t>GATEWAY  7PORT(INTERFACE WIRELESS TCP/IP X RADIO FREQUENCIA)</t>
  </si>
  <si>
    <t xml:space="preserve">ACE-30 </t>
  </si>
  <si>
    <t>ACE-19</t>
  </si>
  <si>
    <t>ACE-20</t>
  </si>
  <si>
    <t>BRIDGE WIFI E PONTE RS485</t>
  </si>
  <si>
    <t>ACE-27</t>
  </si>
  <si>
    <t>MINI BRIDGE BD/WIFI</t>
  </si>
  <si>
    <t>SENSOR SOL E VENTO 110V OU 220V</t>
  </si>
  <si>
    <t>SENSOR SOL E VENTO CARREGADOR SOLAR</t>
  </si>
  <si>
    <t>SENSOR VIBRAÇÃO</t>
  </si>
  <si>
    <t>Página 35 -</t>
  </si>
  <si>
    <t>NOS MODELOS FD, FE, G E H QUANDO A CORTINA ESTIVER RECOLHIDA O MOTOR FICARÁ APARENTE.</t>
  </si>
  <si>
    <t>FRESTAS LATERAIS DA CORTINA ROLÔ MOTORIZADA</t>
  </si>
  <si>
    <t>LADO DO MOTOR</t>
  </si>
  <si>
    <t>AMT-27 E AMT-31</t>
  </si>
  <si>
    <t>2,5CM A 3CM</t>
  </si>
  <si>
    <t>1,5CM A 2CM</t>
  </si>
  <si>
    <t>AMT-28 E AMT-32</t>
  </si>
  <si>
    <t>AMT-29 E AMT-33</t>
  </si>
  <si>
    <t>3,5CM A 4CM</t>
  </si>
  <si>
    <t>3CM A 3,5CM</t>
  </si>
  <si>
    <t>AMT-30 E AMT-34</t>
  </si>
  <si>
    <t>4,5CM A 5CM</t>
  </si>
  <si>
    <t>4CM A 4,5CM</t>
  </si>
  <si>
    <t>AMT-37, AMT-38 E AMT-39</t>
  </si>
  <si>
    <t>1CM A 1,5CM</t>
  </si>
  <si>
    <t>TODA PERSIANA OU CORTINA PODE APRESENTAR ENTRE AS PEÇAS, DIFERENÇA DE VELOCIDADE MESMO COM AS MESMAS MEDIDAS, ISSO É UMA CARACTERÍSTICA DO PRODUTO.</t>
  </si>
  <si>
    <r>
      <rPr>
        <b/>
        <sz val="8"/>
        <color rgb="FFC00000"/>
        <rFont val="Calibri"/>
        <family val="2"/>
        <scheme val="minor"/>
      </rPr>
      <t>APARELHOS ELETRÔNICOS, LÂMPADAS DE LED, ROTEADORES, ACESS POINT, ANTENAS DE TELECOMUNICAÇÕES PODEM APRESENTAR INTERFERÊNCIA NO SINAL DO CONTROLE REMOTO, OCASIONANDO '</t>
    </r>
    <r>
      <rPr>
        <b/>
        <i/>
        <sz val="8"/>
        <color indexed="60"/>
        <rFont val="Calibri"/>
        <family val="2"/>
      </rPr>
      <t>DELAYS',</t>
    </r>
    <r>
      <rPr>
        <b/>
        <sz val="8"/>
        <color indexed="60"/>
        <rFont val="Calibri"/>
        <family val="2"/>
      </rPr>
      <t xml:space="preserve"> INTERRUPÇÕES DE SINAIS. ISTO NÃO É UMA CARACTERÍSTICA DO PRODUTO E NÃO INCIDE EM TROCA POR GARANTIA.</t>
    </r>
  </si>
  <si>
    <t>OS VALORES DESTA TABELA SÃO PARA VENDA EM CONJUNTO COM O PRODUTO: PERSIANA OU CORTINA, PARA VENDA SEPARADA CONSULTAR FÁBRICA PARA VALORES E DISPONIBILIDADE.</t>
  </si>
  <si>
    <t>PARA MOTORIZAÇÕES EM INFRAVERMELHO, COLOCAR MOTOR SEM RECEPTOR MAIS VALOR DO RECEPTOR IR E CONTROLE IR</t>
  </si>
  <si>
    <r>
      <rPr>
        <b/>
        <sz val="8"/>
        <color indexed="8"/>
        <rFont val="Calibri"/>
        <family val="2"/>
      </rPr>
      <t>TRILHO MOTORIZADO</t>
    </r>
    <r>
      <rPr>
        <sz val="8"/>
        <color indexed="8"/>
        <rFont val="Calibri"/>
        <family val="2"/>
      </rPr>
      <t xml:space="preserve"> - COM CARRO GANCHO A CADA 10 CM</t>
    </r>
  </si>
  <si>
    <t>É OBRIGATÓRIO INFORMAR NO PEDIDO A VOLTAGEM DO MOTOR.</t>
  </si>
  <si>
    <t>É OBRIGATÓRIO O USO DE BASE SLIM COM PESO PARA A CORTINA ROLÔ COM TUBO DE 70MM E 88MM.</t>
  </si>
  <si>
    <t>CORTINAS PRONTAS A SEREM MOTORIZADAS SOMENTE SOB CONSULTA.</t>
  </si>
  <si>
    <t>PARA ASSISTÊNCIA TÉCNICA DE PEÇAS MOTORIZADAS, O CONTROLE  DEVERÁ SER ENVIADO JUNTAMENTE COM A PEÇA, PARA SER DEVIDAMENTE TESTADO E REGULADO.</t>
  </si>
  <si>
    <t>TODA MOTORIZAÇÃO POSSUI RELE TÉRMICO E TEMPO MÁXIMO DE FUNCIONAMENTO, O MOTOR PODERÁ APRESENTAR SUPERAQUECIMENTO E DESLIGAR AUTOMATICAMENTE APÓS ALGUNS CICLOS DE ACIONAMENTO.</t>
  </si>
  <si>
    <t>O SUPERAQUECIMENTO DO MOTOR É CARACTERÍSTICA DO PRODUTO E AO AGUARDAR UM CERTO TEMPO O PRODUTO VOLTARÁ A FUNCIONAR AUTOMATICAMENTE CONTINUANDO O PERCURSO.</t>
  </si>
  <si>
    <t>O TEMPO DE ESFRIAMENTO TOTAL PODE VARIAR DE 60 MINUTOS A 120 MINUTOS.</t>
  </si>
  <si>
    <t>ESPERAR O ESFRIAMENTO TOTAL DO MOTOR É A MELHOR MANEIRA DE GARANTIR O FUNCIONAMENTO PERFEITO DA PEÇA. MESMO SE O ESFRIAMENTO FOR PARCIAL, OU SEJA, ESTIVER AINDA QUENTE, PODERÁ SUPERAQUECER.</t>
  </si>
  <si>
    <t>MOTORES WIFI: SE CONECTAM COM DISPOSITIVOS QUE ESTÃO  VIA FAIXA 2.4 GHZ.</t>
  </si>
  <si>
    <t>OS MOTORES POSSUEM GARANTIA DE 5 ANOS PARA DEFEITOS DE FABRICAÇÃO.</t>
  </si>
  <si>
    <t>ACESSÓRIOS: FONTE, RECEPTOR E CONTROLE POSSUEM 2 ANOS DE GARANTIA, SOMENTE PARA COBERTURA POR DEFEITO ORIGINADO POR FALHA OCULTA DE FABRICAÇÃO.</t>
  </si>
  <si>
    <t>Página 36 -</t>
  </si>
  <si>
    <t>AMOPRINT</t>
  </si>
  <si>
    <t>PREÇO IMPRESSÃO AMOPRINT</t>
  </si>
  <si>
    <t>VALOR R$ (m²)</t>
  </si>
  <si>
    <t>IMPRESSÃO DESENHOS PADRÃO ( CATALOGO VIRTUAL AMOPRINT)</t>
  </si>
  <si>
    <r>
      <rPr>
        <sz val="8"/>
        <color theme="1"/>
        <rFont val="Calibri"/>
        <family val="2"/>
        <scheme val="minor"/>
      </rPr>
      <t xml:space="preserve">IMPRESSÃO DE COR ÚNICA (COLOR PERSONALIZADO E CATALOGO AMOPRINT </t>
    </r>
    <r>
      <rPr>
        <i/>
        <sz val="8"/>
        <color theme="1"/>
        <rFont val="Calibri"/>
        <family val="2"/>
        <scheme val="minor"/>
      </rPr>
      <t>COLOR)</t>
    </r>
  </si>
  <si>
    <t>IMPRESSÃO PERSONALIZADA (IMAGENS, PAISAGENS, LOGOTIPO)</t>
  </si>
  <si>
    <t>VALOR R$ (UN)</t>
  </si>
  <si>
    <t>AMOSTRA DE IMPRESSÃO (TAMANHO A4)</t>
  </si>
  <si>
    <t>FORMA DE COBRANÇA:</t>
  </si>
  <si>
    <t>IMPRESSÃO MÍNIMA COBRADA: 1,2 M².</t>
  </si>
  <si>
    <r>
      <rPr>
        <b/>
        <i/>
        <sz val="8"/>
        <color theme="1"/>
        <rFont val="Calibri"/>
        <family val="2"/>
        <scheme val="minor"/>
      </rPr>
      <t xml:space="preserve">ROLO SCREEN 5% 3070 (PADRÃO/ 38MM) – 1,40 x 2,30 = </t>
    </r>
    <r>
      <rPr>
        <b/>
        <i/>
        <sz val="8"/>
        <color rgb="FFFF0000"/>
        <rFont val="Calibri"/>
        <family val="2"/>
        <scheme val="minor"/>
      </rPr>
      <t xml:space="preserve">R$ 497,17 </t>
    </r>
    <r>
      <rPr>
        <b/>
        <i/>
        <sz val="8"/>
        <color theme="1"/>
        <rFont val="Calibri"/>
        <family val="2"/>
        <scheme val="minor"/>
      </rPr>
      <t>(VALOR DE EXEMPLO DE UMA CORTINA)</t>
    </r>
  </si>
  <si>
    <t>IMPRESSÃO PERSONALIZADA:  0,80 x 0,80</t>
  </si>
  <si>
    <r>
      <rPr>
        <b/>
        <sz val="8"/>
        <color theme="5" tint="-0.249977111117893"/>
        <rFont val="Calibri"/>
        <family val="2"/>
        <scheme val="minor"/>
      </rPr>
      <t>( M² DA CORTINA)</t>
    </r>
    <r>
      <rPr>
        <sz val="8"/>
        <color theme="1"/>
        <rFont val="Calibri"/>
        <family val="2"/>
        <scheme val="minor"/>
      </rPr>
      <t xml:space="preserve"> X</t>
    </r>
    <r>
      <rPr>
        <b/>
        <sz val="8"/>
        <color theme="8"/>
        <rFont val="Calibri"/>
        <family val="2"/>
        <scheme val="minor"/>
      </rPr>
      <t xml:space="preserve"> (VALOR IMP PERSONALIZADA</t>
    </r>
    <r>
      <rPr>
        <sz val="8"/>
        <color theme="8"/>
        <rFont val="Calibri"/>
        <family val="2"/>
        <scheme val="minor"/>
      </rPr>
      <t>)</t>
    </r>
    <r>
      <rPr>
        <sz val="8"/>
        <color theme="1"/>
        <rFont val="Calibri"/>
        <family val="2"/>
        <scheme val="minor"/>
      </rPr>
      <t xml:space="preserve"> = </t>
    </r>
    <r>
      <rPr>
        <b/>
        <sz val="8"/>
        <rFont val="Calibri"/>
        <family val="2"/>
        <scheme val="minor"/>
      </rPr>
      <t>(VALOR TOTAL DA IMPRESSÃO)</t>
    </r>
    <r>
      <rPr>
        <sz val="8"/>
        <color theme="1"/>
        <rFont val="Calibri"/>
        <family val="2"/>
        <scheme val="minor"/>
      </rPr>
      <t xml:space="preserve"> --------&gt;  </t>
    </r>
    <r>
      <rPr>
        <b/>
        <sz val="8"/>
        <color theme="5" tint="-0.249977111117893"/>
        <rFont val="Calibri"/>
        <family val="2"/>
        <scheme val="minor"/>
      </rPr>
      <t xml:space="preserve">3,22 </t>
    </r>
    <r>
      <rPr>
        <b/>
        <sz val="8"/>
        <rFont val="Calibri"/>
        <family val="2"/>
        <scheme val="minor"/>
      </rPr>
      <t>X</t>
    </r>
    <r>
      <rPr>
        <b/>
        <sz val="8"/>
        <color theme="5" tint="-0.249977111117893"/>
        <rFont val="Calibri"/>
        <family val="2"/>
        <scheme val="minor"/>
      </rPr>
      <t xml:space="preserve"> </t>
    </r>
    <r>
      <rPr>
        <b/>
        <sz val="8"/>
        <color theme="8"/>
        <rFont val="Calibri"/>
        <family val="2"/>
        <scheme val="minor"/>
      </rPr>
      <t>53,00</t>
    </r>
    <r>
      <rPr>
        <sz val="8"/>
        <color theme="1"/>
        <rFont val="Calibri"/>
        <family val="2"/>
        <scheme val="minor"/>
      </rPr>
      <t xml:space="preserve">= </t>
    </r>
    <r>
      <rPr>
        <b/>
        <sz val="8"/>
        <color rgb="FFFF0000"/>
        <rFont val="Calibri"/>
        <family val="2"/>
        <scheme val="minor"/>
      </rPr>
      <t>R$170,66</t>
    </r>
    <r>
      <rPr>
        <b/>
        <sz val="8"/>
        <rFont val="Calibri"/>
        <family val="2"/>
        <scheme val="minor"/>
      </rPr>
      <t xml:space="preserve"> (VALOR DA IMPRESSÃO)</t>
    </r>
  </si>
  <si>
    <r>
      <rPr>
        <b/>
        <sz val="8"/>
        <color theme="1"/>
        <rFont val="Calibri"/>
        <family val="2"/>
        <scheme val="minor"/>
      </rPr>
      <t>VALOR TOTAL:</t>
    </r>
    <r>
      <rPr>
        <sz val="8"/>
        <color theme="1"/>
        <rFont val="Calibri"/>
        <family val="2"/>
        <scheme val="minor"/>
      </rPr>
      <t xml:space="preserve"> (VALOR DA CORTINA)+ (VALOR DA IMPRESSÃO)  --------&gt;  </t>
    </r>
    <r>
      <rPr>
        <b/>
        <sz val="8"/>
        <color rgb="FFFF0000"/>
        <rFont val="Calibri"/>
        <family val="2"/>
        <scheme val="minor"/>
      </rPr>
      <t>R$497,17+ R$170,66=R$667,83</t>
    </r>
  </si>
  <si>
    <t>INFORMAÇÕES GERAIS:</t>
  </si>
  <si>
    <t>O ACESSO AO CATÁLOGO VIRTUAL, ESTÁ DISPONÍVEL NA ÁREA DE DOWNLOAD, NO PORTAL DA REVENDA. (CATÁLOGO VIRTUAL AMOPRINT)</t>
  </si>
  <si>
    <t>VERIFICAR QUAIS TECIDOS DISPONÍVEIS PARA IMPRESSÃO</t>
  </si>
  <si>
    <t xml:space="preserve">A TONALIDADE DA IMPRESSÃO DEPENDERÁ DA COR DO TECIDO ESCOLHIDO, PARA UMA IMPRESSÃO MAIS PRÓXIMA DA COR REAL SUGERIMOS OS TECIDOS: </t>
  </si>
  <si>
    <t xml:space="preserve">    - SCREEN 01% COR 0001;</t>
  </si>
  <si>
    <t xml:space="preserve">    - SCREEN 03% COR 3001; </t>
  </si>
  <si>
    <t xml:space="preserve">   - SCREEN 05% COR 3070;</t>
  </si>
  <si>
    <t xml:space="preserve">   - ELEGANCY 0126.</t>
  </si>
  <si>
    <t xml:space="preserve">   - REQUINTE BK 0101;</t>
  </si>
  <si>
    <t xml:space="preserve">   - BK PINPOINT COR 0180; (APRESENTA PEQUENAS MARCAS NA IMPRESSÃO, PARECIDO COM UMA MANCHA, PORÉM É CARACTERÍSTICA DO PRODUTO)</t>
  </si>
  <si>
    <t>OS TECIDOS QUE FOREM SOLDADOS, PODERÃO APRESENTAR DISTORÇÕES, MARCAS.</t>
  </si>
  <si>
    <r>
      <rPr>
        <b/>
        <i/>
        <sz val="8"/>
        <rFont val="Calibri"/>
        <family val="2"/>
        <scheme val="minor"/>
      </rPr>
      <t xml:space="preserve">PRODUDOS DISPONÍVEIS PARA IMPRESSÃO: </t>
    </r>
    <r>
      <rPr>
        <sz val="8"/>
        <rFont val="Calibri"/>
        <family val="2"/>
        <scheme val="minor"/>
      </rPr>
      <t>CORTINA ROLO, TOLDOS E CORTINA PAINEL SEM HASTE</t>
    </r>
  </si>
  <si>
    <t>PARA IMPRESSÃO DE COR ÚNICA, CASO NÃO TENHA DISPONÍVEL NO CATÁLOGO VIRTUAL (COLOR), SERÁ NECESSÁRIO COLOCAR OPÇÃO COLOR PERSONALIZADO.</t>
  </si>
  <si>
    <r>
      <rPr>
        <sz val="8"/>
        <color theme="1"/>
        <rFont val="Calibri"/>
        <family val="2"/>
        <scheme val="minor"/>
      </rPr>
      <t xml:space="preserve">E INFORMAR POR EMAIL </t>
    </r>
    <r>
      <rPr>
        <b/>
        <i/>
        <sz val="8"/>
        <color theme="1"/>
        <rFont val="Calibri"/>
        <family val="2"/>
        <scheme val="minor"/>
      </rPr>
      <t>pedido@amorimcortinas.com.br</t>
    </r>
    <r>
      <rPr>
        <sz val="8"/>
        <color theme="1"/>
        <rFont val="Calibri"/>
        <family val="2"/>
        <scheme val="minor"/>
      </rPr>
      <t xml:space="preserve">  A COR PANTONE OU CMYK QUE PODE SER CONSULTADA NO SITE (www.pantone.com/color-finder/) </t>
    </r>
  </si>
  <si>
    <t>TECIDOS IMPRESSOS EM COR ÚNICA PODEM APRESENTAR:</t>
  </si>
  <si>
    <t xml:space="preserve">PEQUENOS PONTOS (PIXEL) QUANDO VISUALIZADOS A UMA DISTÂNCIA MUITO PRÓXIMA, PARA CORRETA AVALIAÇÃO DA IMAGEM E IMPRESSÃO É NECESSÁRIO </t>
  </si>
  <si>
    <t>MANTER UMA DISTÂNCIA MÍNIMA DE 1,5M. MUDANÇAS SUTIS DE TONALIDADE EM UMA MESMA IMPRESSÃO, ISTO É UMA CARACTERÍSTICA DO PRODUTO.</t>
  </si>
  <si>
    <t xml:space="preserve">IMPRESSÕES FEITAS EM PEDIDOS DIFERENTES PODEM APRESENTAR VARIAÇÕES DE TONALIDADES, ISSO OCORRE DEVIDO A DIFERENÇA DE TONALIDADE DO TECIDO E É </t>
  </si>
  <si>
    <t>TAMBÉM UMA CARACTERÍSTICA DO PRODUTO.</t>
  </si>
  <si>
    <t>PERSIANAS LADO A LADO COM ALTURAS DIFERENTES NÃO IRÃO ALINHAR.</t>
  </si>
  <si>
    <t>PARA IMPRESSÕES PERSONALIZADAS DEVERÁ SER ENVIADO O ARQUIVO JÁ DIMENSIONADO E TRATADO NO FORMATO, CONFORME ESPECIFICAÇÕES ABAIXO:</t>
  </si>
  <si>
    <t>· RESOLUÇÃO MÍNIMA (100 DPI)</t>
  </si>
  <si>
    <t>· RESOLUÇÃO IDEAL (300 DPI)</t>
  </si>
  <si>
    <t xml:space="preserve">       *QUANTO MAIOR A RESOLUÇÃO, MELHOR A QUALIDADE DE IMAGEM IMPRESSA.</t>
  </si>
  <si>
    <t>· A IMAGEM DEVE SER ENVIADA NO FORMATO DIMENSIONADO DAS CORTINAS.</t>
  </si>
  <si>
    <t>· CASO A IMAGEM SEJA DIVIDIDA ENTRE AS CORTINAS, ENVIAR IMAGEM FRACIONADA E DIMENSIONADA NO FORMATO DE CADA CORTINA.</t>
  </si>
  <si>
    <t>· A COR DA IMAGEM DEVE ESTAR EM PANTALONE OU CMYK</t>
  </si>
  <si>
    <t>· FORMATO DA IMAGEM DEVE ESTAR EM PDF/X-1A.</t>
  </si>
  <si>
    <t>PRAZOS</t>
  </si>
  <si>
    <r>
      <rPr>
        <i/>
        <sz val="8"/>
        <color theme="1"/>
        <rFont val="Calibri"/>
        <family val="2"/>
        <scheme val="minor"/>
      </rPr>
      <t xml:space="preserve">IMPRESSÃO: </t>
    </r>
    <r>
      <rPr>
        <sz val="8"/>
        <color theme="1"/>
        <rFont val="Calibri"/>
        <family val="2"/>
        <scheme val="minor"/>
      </rPr>
      <t>10 DIAS ÚTEIS + PRODUÇÃO DAS CORTINAS.</t>
    </r>
  </si>
  <si>
    <r>
      <rPr>
        <i/>
        <sz val="8"/>
        <rFont val="Calibri"/>
        <family val="2"/>
        <scheme val="minor"/>
      </rPr>
      <t>AMOSTRA:</t>
    </r>
    <r>
      <rPr>
        <sz val="8"/>
        <rFont val="Calibri"/>
        <family val="2"/>
        <scheme val="minor"/>
      </rPr>
      <t>3 DIAS ÚTEIS</t>
    </r>
  </si>
  <si>
    <t>A GARANTIA DE IMPRESSÃO É DE 1 ANO RESPEITANDO AS ESPECIFICAÇÕES ABAIXO:</t>
  </si>
  <si>
    <t xml:space="preserve">POR SE TRATAR DE UM PROCESSO DE IMPRESSÃO SOBRE O TECIDO, A CAMADA DE TINTA DEPOSITADA NELE, É EXTERNA, PORTANTO, NÃO TEM A TOTAL </t>
  </si>
  <si>
    <t xml:space="preserve">PENETRAÇÃO NA FIBRA DO TECIDO. </t>
  </si>
  <si>
    <t xml:space="preserve">QUANDO A IMPRESSÃO ESTÁ EXPOSTA AO SOL (EXEMPLO: TOLDO QUE A FACE DE IMPRESSÃO PODE ESTAR VIRADA PARA FORA RECEBENDO O SOL DIRETAMENTE) </t>
  </si>
  <si>
    <t>PODERÁ APRESENTAR ALTERAÇÕES DE TONALIDADE E DESBOTAMENTO, ISSO É MAIS NOTADO A PARTIR DE 2 ANOS DE USO.</t>
  </si>
  <si>
    <t>PRODUTO QUÍMICO QUE ATINJA A CAMADA DE IMPRESSÃO PODERÁ DANIFICA-LA. AO DANIFICAR A IMPRESSÃO OS EFEITOS CAUSADOS SÃO IRREVERSÍVEIS.</t>
  </si>
  <si>
    <t xml:space="preserve">INFORMAMOS QUE, DEVIDO A IMPRESSÃO, O TECIDO PODE APRESENTAR INICIALMENTE UM CHEIRO CARACTERÍSTICO DA TINTA QUE SE DISSIPA COM O TEMPO. </t>
  </si>
  <si>
    <t xml:space="preserve">PROCESSOS QUE PODEM DANIFICAR A IMPRESSÃO: </t>
  </si>
  <si>
    <t>PRODUTOS QUÍMICOS COMO: ALVEJANTES, LIMPADORES MULTIUSO, ALCALINOS, SOLVENTES E CERAS.</t>
  </si>
  <si>
    <t>LIMPEZA COM MATERIAL ABRASIVO PODE CAUSAR DESBOTAMENTO, ARRANHÕES E MARCAS.</t>
  </si>
  <si>
    <t>LAVAGEM COM LAVADORAS DE ALTA PRESSÃO.</t>
  </si>
  <si>
    <t>LAVAGEM ULTRASSÔNICA.</t>
  </si>
  <si>
    <t>MODO DE LIMPEZA DO PRODUTO:</t>
  </si>
  <si>
    <t>LAVAGEM POR SUBMERSÃO COM SABÃO NEUTRO /  LIMPEZA COM PANO MACIO/  ESPANADOR DE PÓ</t>
  </si>
  <si>
    <t>TODA PERSIANA HORIZONTAL PODE APRESENTAR VARIAÇÃO NA ALTURA DEVIDO AO INTERVALO DE SUAS LÂMINAS, ATENTAR-SE QUANDO FOR DENTRO DO VÃO.</t>
  </si>
  <si>
    <t>TODA PERSIANA HORIZONTAL DE 50MM PODE APRESENTAR VARIAÇÃO NA ALTURA DEVIDO AO INTERVALO DE SUAS LÂMINAS, ATENTAR-SE QUANDO FOR DENTRO DO VÃO.</t>
  </si>
  <si>
    <r>
      <t xml:space="preserve">MOLDURA PARA PH 50MM SINTÉTICA (FRENTE COM 60MM)¹ - </t>
    </r>
    <r>
      <rPr>
        <b/>
        <sz val="8"/>
        <color theme="1"/>
        <rFont val="Calibri"/>
        <family val="2"/>
      </rPr>
      <t>LARGURA MÁXIMA DE 3,00M</t>
    </r>
    <r>
      <rPr>
        <sz val="8"/>
        <color theme="1"/>
        <rFont val="Calibri"/>
        <family val="2"/>
      </rPr>
      <t xml:space="preserve">. </t>
    </r>
  </si>
  <si>
    <t>3354, 3355, 3356, 3357, 3358, 3359, 3360, 3361</t>
  </si>
  <si>
    <t>3380, 3381, 3382, 3383, 3384, 3385, 3386</t>
  </si>
  <si>
    <t>* GARANTIA DE 3 ANOS - ANTES DE ENVIAR O PEDIDO CONSULTE A PÁGINA DE INFORMAÇÕES TÉCNICAS.</t>
  </si>
  <si>
    <t>*** CORTINA PAINEL EM TECIDOS BLACKOUT SOMENTE SÃO PRODUZIDAS COM HASTES. *** ITENS DESTACADOS NA COR VERDE, POSSUEM DESCONTO DE 50% NO VALOR DE TABELA. *** OS TECIDOS PROMOCIONAIS SÃO CONDICIONADOS A DISPONIBILIDADE NO ESTOQUE. *** SOB ESTES VALORES PROMOCIONAIS NÃO INCIDIRÃO EVENTUAIS DESCONTOS. DESCONTO NÃO SE APLICA A ACESSÓRIOS SOLICITADOS COM A PEÇA.</t>
  </si>
  <si>
    <t>3390, 3391, 3392, 3393, 3394</t>
  </si>
  <si>
    <t>1200, 1201, 1202, 1203, 1204</t>
  </si>
  <si>
    <t>AMT-122</t>
  </si>
  <si>
    <t>AMT-123</t>
  </si>
  <si>
    <t>AMT-125</t>
  </si>
  <si>
    <t>AMT-126</t>
  </si>
  <si>
    <t>30,00M²</t>
  </si>
  <si>
    <t>10,00M</t>
  </si>
  <si>
    <t>LAR. MIN</t>
  </si>
  <si>
    <t>LARG. MÁX.</t>
  </si>
  <si>
    <t>0,78</t>
  </si>
  <si>
    <t>0,77</t>
  </si>
  <si>
    <t>0,67</t>
  </si>
  <si>
    <r>
      <t xml:space="preserve">Impressão Amoprint: </t>
    </r>
    <r>
      <rPr>
        <sz val="10"/>
        <color theme="1"/>
        <rFont val="Calibri"/>
        <family val="2"/>
      </rPr>
      <t>10 dias úteis além do prazo de fabricação do produto.</t>
    </r>
  </si>
  <si>
    <t xml:space="preserve">A limpeza também pode ser feita com um aspirador de pó composto por bocal tipo escova.
</t>
  </si>
  <si>
    <t xml:space="preserve">O processo de lavagem dos tecidos deve ser realizados somente por empresas especializadas em lavagem ultra-sônica.
</t>
  </si>
  <si>
    <t xml:space="preserve">Os tecidos Screen e Blackout Pinpoint poderão ser limpos com esponja umedecida em água morna e sabão neutro e a  secagem deverá ser feita totalmente a sombra.
</t>
  </si>
  <si>
    <t xml:space="preserve">SERVIÇOS - CORTINA ROLÔ </t>
  </si>
  <si>
    <t>• Informações escritas fora da Ordem de Serviço (embalagens, pedaço de papel e/ ou outros) serão desconsideradas.</t>
  </si>
  <si>
    <t>3012, 3013</t>
  </si>
  <si>
    <t>3150, 3151 e 3153</t>
  </si>
  <si>
    <t>0180 ao 0183 e 0186 ao 0190</t>
  </si>
  <si>
    <t>0088</t>
  </si>
  <si>
    <t>0090 e 0096</t>
  </si>
  <si>
    <t>0410, 0411 e 0414</t>
  </si>
  <si>
    <t>0053</t>
  </si>
  <si>
    <t>0060</t>
  </si>
  <si>
    <t>0076 e 0077</t>
  </si>
  <si>
    <t xml:space="preserve">0221 e 0227 </t>
  </si>
  <si>
    <t>0485 ao 0489</t>
  </si>
  <si>
    <t>CORTINA ROLÔ COM TECIDO NOBLETTE NÃO PODERÃO TER SEU ROLAMENTO INVERTIDO SE SOLICITADO COM BANDÔ.</t>
  </si>
  <si>
    <t>CORTINA ROLÔ COM TECIDO NOBLETTE, POSSUEM ALTURA MÁXIMA DE 2,80M, DEVIDO AO VOLUME DA PEÇA QUANDO RECOLHIDA.</t>
  </si>
  <si>
    <t>PRAZO DE FABRICAÇÃO CORTINA ROLÔ MANUAL OU MOTORIZADA: 5 DIAS ÚTEIS.</t>
  </si>
  <si>
    <r>
      <rPr>
        <b/>
        <sz val="10"/>
        <color theme="1"/>
        <rFont val="Calibri"/>
        <family val="2"/>
      </rPr>
      <t>Cortina Rolô:</t>
    </r>
    <r>
      <rPr>
        <sz val="10"/>
        <color theme="1"/>
        <rFont val="Calibri"/>
        <family val="2"/>
      </rPr>
      <t xml:space="preserve"> 5 dias úteis  </t>
    </r>
    <r>
      <rPr>
        <b/>
        <i/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*ACIMA DE 50 PEÇAS (PRAZO SOB CONSULTA)</t>
    </r>
  </si>
  <si>
    <t>0356</t>
  </si>
  <si>
    <t>0162</t>
  </si>
  <si>
    <t>0161</t>
  </si>
  <si>
    <t>0126</t>
  </si>
  <si>
    <t>0128</t>
  </si>
  <si>
    <t>0630 ao 0633</t>
  </si>
  <si>
    <t>0580</t>
  </si>
  <si>
    <t>0602, 0608 e 0609</t>
  </si>
  <si>
    <t>0595 ao 0600</t>
  </si>
  <si>
    <t>0620 ao 0622</t>
  </si>
  <si>
    <t>0611</t>
  </si>
  <si>
    <t>0615 e 0616</t>
  </si>
  <si>
    <t>0670 e 0672</t>
  </si>
  <si>
    <t>0671</t>
  </si>
  <si>
    <t>0270, 0271, 0275 e 0277</t>
  </si>
  <si>
    <t>0274 - PROMOÇÃO</t>
  </si>
  <si>
    <t>0526, 0527, 0528, 0529 e 0530</t>
  </si>
  <si>
    <r>
      <rPr>
        <sz val="8"/>
        <color theme="1"/>
        <rFont val="Calibri"/>
        <family val="2"/>
        <scheme val="minor"/>
      </rPr>
      <t>0534 ao 0536</t>
    </r>
    <r>
      <rPr>
        <b/>
        <sz val="8"/>
        <color rgb="FF00B050"/>
        <rFont val="Calibri"/>
        <family val="2"/>
        <scheme val="minor"/>
      </rPr>
      <t xml:space="preserve"> </t>
    </r>
  </si>
  <si>
    <t xml:space="preserve">0545 ao 0549 </t>
  </si>
  <si>
    <t>0557 ao 0561</t>
  </si>
  <si>
    <t>NAS CORTINAS SEM BANDÔ, O TUBO FICARÁ APARENTE.</t>
  </si>
  <si>
    <t>NOS ÚLTIMOS 15CM DA ALTURA DA PEÇA, O TECIDO PODE APRESENTAR UMA ABERTURA ENTRE SUAS LÂMINAS, QUE VARIA EM MÉDIA DE 1,5CM.</t>
  </si>
  <si>
    <t>AS CORTINAS DA LINHA PREMIUM (EXCETO PASSIONE) COM ALTURA TRÊS VEZES SUPERIOR A LARGURA, TERÃO INSTABILIDADE NO TECIDO, PODENDO OCASIONAR CANOAMENTO, FLACIDEZ, RUGAS E EFEITO CONE NO PRÓPRIO TECIDO.</t>
  </si>
  <si>
    <t>QUANDO A CORTINA PASSIONE ESTÁ FECHADA, EXISTE UMA FRESTA NA UNIÃO DOS TECIDOS (NA POSIÇÃO TRANSPARENTE) QUE PODE CHEGAR ATÉ 5CM.</t>
  </si>
  <si>
    <t>RECLAMAÇÕES REFERENTE A ERROS DE MEDIDAS SERÃO ACEITAS DENTRO DO PRAZO DE 1 (UM) MÊS.</t>
  </si>
  <si>
    <t>3012 e 3013</t>
  </si>
  <si>
    <t xml:space="preserve">3350, 3351 e 3353 </t>
  </si>
  <si>
    <r>
      <t xml:space="preserve">0180 ao 0183 e 0186 ao 0190 - </t>
    </r>
    <r>
      <rPr>
        <b/>
        <sz val="8"/>
        <color theme="1"/>
        <rFont val="Calibri"/>
        <family val="2"/>
        <scheme val="minor"/>
      </rPr>
      <t>larg. especial  2.5</t>
    </r>
  </si>
  <si>
    <r>
      <t>0410, 0411 e 0414</t>
    </r>
    <r>
      <rPr>
        <b/>
        <sz val="8"/>
        <color theme="1"/>
        <rFont val="Calibri"/>
        <family val="2"/>
        <scheme val="minor"/>
      </rPr>
      <t xml:space="preserve"> </t>
    </r>
  </si>
  <si>
    <t xml:space="preserve">0485 ao 0490 </t>
  </si>
  <si>
    <t xml:space="preserve">0126 e 0128 </t>
  </si>
  <si>
    <t>0076 ao 0077</t>
  </si>
  <si>
    <t>0473</t>
  </si>
  <si>
    <t>0442 - Desconto de 50% ***</t>
  </si>
  <si>
    <t>3010 ao 3015, 3017 ao 3019</t>
  </si>
  <si>
    <t>3150, 3151, 3153</t>
  </si>
  <si>
    <t>2080 ao 2082</t>
  </si>
  <si>
    <t>0006, 0007, 0009, 0011, 0013, 0019, 0020, 0023</t>
  </si>
  <si>
    <t>0801, 0808, 0809, 0814 e 0818</t>
  </si>
  <si>
    <t>0033 ao 0036 e 0043</t>
  </si>
  <si>
    <t>0242 ao 0244, 0249, 0253 e 0254, 0256 e 0257</t>
  </si>
  <si>
    <t>0365, 0366 e 0371</t>
  </si>
  <si>
    <t>0331, 0335 e 0336</t>
  </si>
  <si>
    <t>0483</t>
  </si>
  <si>
    <t>0472, 0474 e 0481</t>
  </si>
  <si>
    <t>0665</t>
  </si>
  <si>
    <t>2084 e  2100</t>
  </si>
  <si>
    <t>DEVIDO AS MUDANÇAS CLIMÁTICAS, AS COLEÇÕES FRANÇA E VENEZUELA PODEM SOFRER REAÇÕES QUE FARÃO COM QUE AS LÂMINAS NÃO TENHAM FECHAMENTO COMPLETO NA PARTE INFERIOR.</t>
  </si>
  <si>
    <t>LÂMINAS DE PVC POSSUEM TAMANHO MÁXIMO DE 5,40M.</t>
  </si>
  <si>
    <t>PERSIANAS VERTICAIS ATÉ 3 CORES: CALCULAR O VALOR DO M²  DA COR QUE CONTENHA O MAIOR VALOR.</t>
  </si>
  <si>
    <t xml:space="preserve">PRAZO DE FABRICAÇÃO PERSIANA VERTICAL TECIDO, PVC WAVE E PVC TRADICIONAL: 5 DIAS ÚTEIS. </t>
  </si>
  <si>
    <r>
      <rPr>
        <b/>
        <sz val="10"/>
        <color theme="1"/>
        <rFont val="Calibri"/>
        <family val="2"/>
      </rPr>
      <t>Persiana Vertical Tecido e PVC:</t>
    </r>
    <r>
      <rPr>
        <sz val="10"/>
        <color theme="1"/>
        <rFont val="Calibri"/>
        <family val="2"/>
      </rPr>
      <t xml:space="preserve"> 5 dias úteis **</t>
    </r>
  </si>
  <si>
    <r>
      <rPr>
        <b/>
        <sz val="10"/>
        <color theme="1"/>
        <rFont val="Calibri"/>
        <family val="2"/>
      </rPr>
      <t>Persiana Vertical Tecido e PVC com galeria de madeira:</t>
    </r>
    <r>
      <rPr>
        <sz val="10"/>
        <color theme="1"/>
        <rFont val="Calibri"/>
        <family val="2"/>
      </rPr>
      <t xml:space="preserve"> 10 dias úteis    **</t>
    </r>
  </si>
  <si>
    <r>
      <rPr>
        <b/>
        <sz val="10"/>
        <color theme="1"/>
        <rFont val="Calibri"/>
        <family val="2"/>
      </rPr>
      <t>Persiana Vertical Tecido Motorizada :</t>
    </r>
    <r>
      <rPr>
        <sz val="10"/>
        <color theme="1"/>
        <rFont val="Calibri"/>
        <family val="2"/>
      </rPr>
      <t xml:space="preserve"> 5 dias úteis    **</t>
    </r>
  </si>
  <si>
    <r>
      <t>**</t>
    </r>
    <r>
      <rPr>
        <i/>
        <sz val="10"/>
        <color theme="1"/>
        <rFont val="Calibri"/>
        <family val="2"/>
      </rPr>
      <t>ACIMA DE 50 PEÇAS (PRAZO SOB CONSULTA)</t>
    </r>
  </si>
  <si>
    <t>OS LOTES DE TECIDOS PODEM APRESENTAR VARIAÇÕES DE TONALIDADE, OS QUAIS NÃO INCIDIRÃO NA TROCA DA MERCADORIA.</t>
  </si>
  <si>
    <t xml:space="preserve">TODAS AS CORTINAS PODERÃO SOFRER ALTERAÇÕES DE TONALIDADE NO TECIDO CONFORME O TEMPO, Na QUAL NÃO SOFRERÁ COBERTURA DA GARANTIA. </t>
  </si>
  <si>
    <r>
      <rPr>
        <b/>
        <sz val="8"/>
        <rFont val="Calibri"/>
        <family val="2"/>
        <scheme val="minor"/>
      </rPr>
      <t>METALIZADA:</t>
    </r>
    <r>
      <rPr>
        <b/>
        <i/>
        <sz val="8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0064, 0110, 0131, 0144 e 0202.</t>
    </r>
  </si>
  <si>
    <t xml:space="preserve">0005, 0034, 0112, 0233 e 0544   </t>
  </si>
  <si>
    <t>2300, 2301, 2302, 2303, 2305 e 2306</t>
  </si>
  <si>
    <r>
      <rPr>
        <b/>
        <sz val="8"/>
        <color theme="1"/>
        <rFont val="Calibri"/>
        <family val="2"/>
      </rPr>
      <t>METALIZADA</t>
    </r>
    <r>
      <rPr>
        <sz val="8"/>
        <color theme="1"/>
        <rFont val="Calibri"/>
        <family val="2"/>
      </rPr>
      <t>: 0064, 0110, 0131, 0144 e 0202.</t>
    </r>
  </si>
  <si>
    <t xml:space="preserve">0005, 0034, 0100, 0112, 0233, 0544   </t>
  </si>
  <si>
    <r>
      <rPr>
        <b/>
        <sz val="8"/>
        <color theme="1"/>
        <rFont val="Calibri"/>
        <family val="2"/>
      </rPr>
      <t>LISA:</t>
    </r>
    <r>
      <rPr>
        <sz val="8"/>
        <color theme="1"/>
        <rFont val="Calibri"/>
        <family val="2"/>
      </rPr>
      <t xml:space="preserve"> 0034, 0100, 0112, 0233, 0544, 0057</t>
    </r>
  </si>
  <si>
    <t>ACÁCIA, BRANCO, PRETO, CEDRO, CEREJEIRA, IMBUIA, MARFIM</t>
  </si>
  <si>
    <t>CORTINA CELULAR MOTORIZADA, CONSULTE PÁGINA 33 DE MOTORIZAÇÃO.</t>
  </si>
  <si>
    <t>0201 ao 0207</t>
  </si>
  <si>
    <t>0400, 0402 ao 0407 e 0409</t>
  </si>
  <si>
    <t>KIT DE MOTOR 20NM - 32RPM - SEM RECEPTOR</t>
  </si>
  <si>
    <t>KIT DE MOTOR 40NM - 13RPM - SEM RECEPTOR</t>
  </si>
  <si>
    <t>KIT DE MOTOR 50NM - 13RPM - SEM RECEPTOR</t>
  </si>
  <si>
    <t>KIT DE MOTOR 50NM - 13RPM - SEM RECEPTOR E MANIVELA</t>
  </si>
  <si>
    <t>KIT DE MOTOR 100NM - 09RPM - SEM RECEPTOR</t>
  </si>
  <si>
    <t>KIT DE MOTOR 100NM - 09RPM - SEM RECEPTOR E MANIVELA</t>
  </si>
  <si>
    <t>CONVERSOR SEM RECEPTOR (PULSO RS485) X RADIO FREQUENCIA</t>
  </si>
  <si>
    <t>MOT. AMORIM  - SEM RECEPTOR - AC 110V OU 220V</t>
  </si>
  <si>
    <t>É OBRIGATÓRIA A SOLICITAÇÃO DE AMOSTRA DE IMPRESSÃO (A4) NO PRAZO MÁXIMO DE 30 DIAS ANTERIORES AO PEDIDO.  INFORMAR O NÚMERO DA SOLICITAÇÃO DA AMOSTRA PARA O VÍNCULO COM O PEDIDO ENVIADO (A AMOSTRA DEVE SER DO MESMO TECIDO E COR). O VALOR DA AMOSTRA CONFIRMADA SERÁ DEDUZIDO NO PEDIDO, SE A PRIMEIRA AMOSTRA NÃO FOR APROVADA, AS PRÓXIMAS SERÃO COBRADAS NORMALMENTE.  A AUTORIZAÇÃO NÃO PODE SER FEITA APENAS COM BASE EM IMAGENS VIRTUAIS, UMA VEZ QUE A QUALIDADE E TECNOLOGIA DO MONITOR OU TELA ALTERAM A COR E NÃO REPRESENTAM A VISUALIZAÇÃO FINAL DO PRODUTO.</t>
  </si>
  <si>
    <t xml:space="preserve">BANDÔ BOX GRANDE- PARA TUBOS DE 53MM ATÉ 88MM. </t>
  </si>
  <si>
    <t>BANDÔ BOX 90 (LARGURA MÁXIMA 3,50M) - PARA CORTINA ROLÔ.</t>
  </si>
  <si>
    <t>IMPORTANTE: OS PERFIS DOS PRODUTOS PODEM APRESENTAR PEQUENAS IMPERFEIÇÕES, ISSO É CARACTERÍSTICA DO PERFIL.</t>
  </si>
  <si>
    <t>MECANISMO SUN-UP / SUN-DOWN PARA CORTINA CELULAR 25MM E 38MM</t>
  </si>
  <si>
    <t>CONTROLE AMORIM CLASSIC - 1 CANAL</t>
  </si>
  <si>
    <t>DEX-E-01</t>
  </si>
  <si>
    <t>DEX-01</t>
  </si>
  <si>
    <t>DEX-E-15</t>
  </si>
  <si>
    <t>CONTROLE AMORIM CLASSIC - 15 CANAIS (COM VISOR LCD)</t>
  </si>
  <si>
    <t>CORES DE CORDÃO DISPONÍVEIS: (BRANCO, MARFIM E PRETO)</t>
  </si>
  <si>
    <t>CORES DE CADARÇO DISPONÍVEIS: (BRANCO E MARFIM)</t>
  </si>
  <si>
    <r>
      <rPr>
        <b/>
        <sz val="10"/>
        <color theme="1"/>
        <rFont val="Calibri"/>
        <family val="2"/>
      </rPr>
      <t>Cortina Romana (Manual e Motorizada):</t>
    </r>
    <r>
      <rPr>
        <sz val="10"/>
        <color theme="1"/>
        <rFont val="Calibri"/>
        <family val="2"/>
      </rPr>
      <t xml:space="preserve"> 7 dias úteis</t>
    </r>
  </si>
  <si>
    <r>
      <rPr>
        <b/>
        <sz val="10"/>
        <color theme="1"/>
        <rFont val="Calibri"/>
        <family val="2"/>
      </rPr>
      <t>Cortina Romana Classic (Manual e Motorizada):</t>
    </r>
    <r>
      <rPr>
        <sz val="10"/>
        <color theme="1"/>
        <rFont val="Calibri"/>
        <family val="2"/>
      </rPr>
      <t xml:space="preserve"> 10 dias úteis</t>
    </r>
  </si>
  <si>
    <t>AMT-127</t>
  </si>
  <si>
    <t>AMT-128</t>
  </si>
  <si>
    <t>MOT. AMORIM RF - BATERIA EMBUTIDA - TUBO 41MM</t>
  </si>
  <si>
    <t xml:space="preserve">MOT. AMORIM RF - BATERIA EMBUTIDA - TUBO 53MM </t>
  </si>
  <si>
    <t xml:space="preserve">MOT. AMORIM RF - BATERIA EMBUTIDA - TUBO 70MM </t>
  </si>
  <si>
    <t xml:space="preserve">MOT. AMORIM RF - BATERIA EMBUTIDA - TUBO 88MM </t>
  </si>
  <si>
    <t>AMT-129</t>
  </si>
  <si>
    <t>AMT-130</t>
  </si>
  <si>
    <t>MOTORIZAÇÃO SOMENTE PARA CORTINA ROLÔ</t>
  </si>
  <si>
    <t>MOT. AMORIM RF - TUBO 110MM - AC 110V OU 220V - REG. MECÂNICA (*)</t>
  </si>
  <si>
    <t>MOT. AMORIM RF - TUBO 110MM - AC 110V OU 220V - REG. ELETRÔNICA  (*)</t>
  </si>
  <si>
    <t>MOT. AMORIM WIFI* - TUBO 110MM - AC 110V OU 220V (*)</t>
  </si>
  <si>
    <t>MOT. AMORIM - SEM RECEPTOR - 12V</t>
  </si>
  <si>
    <t>AMT-131</t>
  </si>
  <si>
    <t>0302 ao 0305 e 0307</t>
  </si>
  <si>
    <t>ACE-31</t>
  </si>
  <si>
    <t>ACE-32</t>
  </si>
  <si>
    <t>KIT DE MOTORIZAÇÕES</t>
  </si>
  <si>
    <t>AMT-132</t>
  </si>
  <si>
    <t>AMT-133</t>
  </si>
  <si>
    <t>AMT-134</t>
  </si>
  <si>
    <t>AMT-135</t>
  </si>
  <si>
    <t>AMT-136</t>
  </si>
  <si>
    <r>
      <t xml:space="preserve">CORTINAS DA LINHA PREMIUM (EXCETO PASSIONE) NOS MODELOS DUPLEX OU TRIPLEX ACRESCER VALOR POR PEÇA                                                                   </t>
    </r>
    <r>
      <rPr>
        <b/>
        <u/>
        <sz val="8"/>
        <color theme="1"/>
        <rFont val="Calibri"/>
        <family val="2"/>
        <scheme val="minor"/>
      </rPr>
      <t>(QUANDO INSTALADAS NO MESMO BANDÔ OU BARRA NIVELADORA)</t>
    </r>
  </si>
  <si>
    <t>ROLO STILLO - ACIONAMENTO 53MM - SERÁ ENCAMINHADO CORRENTE CONTÍNUA.</t>
  </si>
  <si>
    <t>* PEQUENAS ONDULAÇÕES</t>
  </si>
  <si>
    <r>
      <t xml:space="preserve">O cálculo de cobrança da Cortina Painel é feito a partir das medidas e números de folhas, sendo o seguinte, </t>
    </r>
    <r>
      <rPr>
        <b/>
        <sz val="8"/>
        <color rgb="FF202124"/>
        <rFont val="Calibri Light"/>
        <family val="2"/>
        <scheme val="major"/>
      </rPr>
      <t>H*(L+[TP*QB])=M² a ser cobrada</t>
    </r>
    <r>
      <rPr>
        <sz val="8"/>
        <color rgb="FF202124"/>
        <rFont val="Calibri Light"/>
        <family val="2"/>
        <scheme val="major"/>
      </rPr>
      <t>, onde:</t>
    </r>
  </si>
  <si>
    <r>
      <t xml:space="preserve">* DIGITE A PORCENTAGEM PARA MARKUP - </t>
    </r>
    <r>
      <rPr>
        <b/>
        <u/>
        <sz val="9"/>
        <color rgb="FFFF0000"/>
        <rFont val="Calibri"/>
        <family val="2"/>
        <scheme val="minor"/>
      </rPr>
      <t>ATENA</t>
    </r>
  </si>
  <si>
    <t>SCREEN BK</t>
  </si>
  <si>
    <r>
      <t xml:space="preserve">0001, 0005 e 0006, 1010, </t>
    </r>
    <r>
      <rPr>
        <sz val="8"/>
        <rFont val="Calibri"/>
        <family val="2"/>
      </rPr>
      <t>1030 e 1031</t>
    </r>
    <r>
      <rPr>
        <b/>
        <sz val="8"/>
        <color rgb="FFFF0000"/>
        <rFont val="Calibri"/>
        <family val="2"/>
      </rPr>
      <t xml:space="preserve"> </t>
    </r>
    <r>
      <rPr>
        <b/>
        <sz val="5"/>
        <color rgb="FFFF0000"/>
        <rFont val="Calibri"/>
        <family val="2"/>
      </rPr>
      <t/>
    </r>
  </si>
  <si>
    <r>
      <t xml:space="preserve">3001, 3002, 3008, 3017, </t>
    </r>
    <r>
      <rPr>
        <sz val="8"/>
        <rFont val="Calibri"/>
        <family val="2"/>
      </rPr>
      <t>3060 e 3061</t>
    </r>
  </si>
  <si>
    <t>0001, 0005 e 0006, 1010, 1030 e 1031</t>
  </si>
  <si>
    <t>3001, 3002, 3008, 3017, 3060 e 3061</t>
  </si>
  <si>
    <t>SEVILHA</t>
  </si>
  <si>
    <t>LISBOA</t>
  </si>
  <si>
    <t>BARCELONA</t>
  </si>
  <si>
    <t>0001, 0005, 0006, 1010, 1030 e 1031</t>
  </si>
  <si>
    <r>
      <t>0169, 0170, 0171, 0177 e 0178</t>
    </r>
    <r>
      <rPr>
        <b/>
        <sz val="8"/>
        <color rgb="FFFF0000"/>
        <rFont val="Calibri"/>
        <family val="2"/>
        <scheme val="minor"/>
      </rPr>
      <t/>
    </r>
  </si>
  <si>
    <t>0001, 0005, 0006, 1010,  1030 e 1031</t>
  </si>
  <si>
    <t>3001, 3002, 3008, 3009, 3060 e 3061</t>
  </si>
  <si>
    <r>
      <t xml:space="preserve">Pérgola: </t>
    </r>
    <r>
      <rPr>
        <sz val="10"/>
        <color theme="1"/>
        <rFont val="Calibri"/>
        <family val="2"/>
      </rPr>
      <t>20 dias úteis</t>
    </r>
  </si>
  <si>
    <r>
      <t xml:space="preserve">TRILHO DE ROLO - DESLOCAMENTO FRONTAL </t>
    </r>
    <r>
      <rPr>
        <i/>
        <sz val="7"/>
        <color theme="1"/>
        <rFont val="Calibri"/>
        <family val="2"/>
        <scheme val="minor"/>
      </rPr>
      <t>(OBRIGATÓRIO O USO DE BARRA NIVELADORA QUE É COBRADA SEPARADAMENTE)</t>
    </r>
  </si>
  <si>
    <t>0202 ao 0207, 0217, 0218 e 0219</t>
  </si>
  <si>
    <t>ISTAMBUL</t>
  </si>
  <si>
    <t>0601, 0606, 0607</t>
  </si>
  <si>
    <t>LUMIÉRE 55MM BK</t>
  </si>
  <si>
    <t>MOT. AMORIM SEM RECEPTOR - TUBO 110MM - AC 110V OU 220V (*)</t>
  </si>
  <si>
    <t>A CORTINA ASSIM QUE INSTALADA PODERÁ APRESENTAR VARIAÇÃO NA ALTURA DE ATÉ 2CM, POIS DEVIDO AS HASTES NO TECIDO, NÃO HOUVE TEMPO HÁBIL PARA O TECIDO CEDER E ATINGIR A ALTURA SOLICITADA, ESTE PROCESSO PODE LEVAR DE 03 à 05 DIAS.</t>
  </si>
  <si>
    <r>
      <t xml:space="preserve">H = Altura - L = Largura - TP = Transpasse - QB = Quantidade de folhas, segue exemplo, uma Cortina Painel com 4 folhas na medida total de 3,20m de Largura e 2,30m de altura, com 8 de transpasse teremos: </t>
    </r>
    <r>
      <rPr>
        <b/>
        <sz val="8"/>
        <color rgb="FFFF0000"/>
        <rFont val="Calibri"/>
        <family val="2"/>
        <scheme val="minor"/>
      </rPr>
      <t>2,30 * (3,20+(0,08*4) = 8,096m²</t>
    </r>
  </si>
  <si>
    <r>
      <t>0180 ao 0183 e 0186, 0187 e 0190 -</t>
    </r>
    <r>
      <rPr>
        <b/>
        <sz val="8"/>
        <color theme="1"/>
        <rFont val="Calibri"/>
        <family val="2"/>
        <scheme val="minor"/>
      </rPr>
      <t xml:space="preserve"> larg. especial  3</t>
    </r>
  </si>
  <si>
    <t>QUANDO A INSTALAÇÃO DA PEÇA FOR PAREDE, SERA ACRESCIDO NO VALOR P SUPORTE L 13:08 NATURAL.</t>
  </si>
  <si>
    <t>L'AMOUR</t>
  </si>
  <si>
    <t>2CM A 2,5CM</t>
  </si>
  <si>
    <t>2056, 2063 e 2064</t>
  </si>
  <si>
    <r>
      <rPr>
        <b/>
        <sz val="8"/>
        <color theme="1"/>
        <rFont val="Calibri"/>
        <family val="2"/>
        <scheme val="minor"/>
      </rPr>
      <t xml:space="preserve">ACRÉSCIMO PARA MOTOR A BATERIA* </t>
    </r>
    <r>
      <rPr>
        <sz val="8"/>
        <color theme="1"/>
        <rFont val="Calibri"/>
        <family val="2"/>
        <scheme val="minor"/>
      </rPr>
      <t>(CARREGADOR VENDIDO SEPARADAMENTE)</t>
    </r>
  </si>
  <si>
    <t>*MOTORES A BATERIA DISPONÍVEL APENAS EM RÁDIO FREQUÊNCIA .  OS CARRINHOS DO TRILHO UNIQUE SÃO BRANCOS INDEPENDENTE DA COR DO TRILHO UNIQUE.</t>
  </si>
  <si>
    <t>vide linha 164</t>
  </si>
  <si>
    <r>
      <t xml:space="preserve">O TECIDO É UM OBJETO DE SUPERFÍCIE MALEÁVEL QUE APRESENTA PEQUENAS ONDULAÇÕES EM SUA EXTENSÃO. 
COM A INCIDÊNCIA DE LUZ SOBRE O TECIDO, PODE OCORRER EFEITOS DE SOMBRA, EVIDENCIANDO AS ONDULAÇÕES CONFORME ORIGEM DA ILUMINAÇÃO. </t>
    </r>
    <r>
      <rPr>
        <b/>
        <u/>
        <sz val="8"/>
        <color rgb="FFFF0000"/>
        <rFont val="Calibri"/>
        <family val="2"/>
        <scheme val="minor"/>
      </rPr>
      <t>ESTE EFEITO É UMA CARACTERÍSTICA NATURAL DO PRODUTO E NÃO ESTARÁ COBERTO PELA GARANTIA.</t>
    </r>
  </si>
  <si>
    <t>As Cortinas e Persianas Amorim são produtos personalizados, fabricados somente sob encomenda e com medidas especificadas pela revenda. O prazo de garantia é contado a partir da data de entrega do produto ao revendedor.</t>
  </si>
  <si>
    <t>PARA MAIS INFORMAÇÕES, SOLICITE O TERMO DE GARANTIA.</t>
  </si>
  <si>
    <t>ANTES DE ENVIAR O PEDIDO, CONSULTE A PÁGINA DE INFORMAÇÕES TÉCNICAS.</t>
  </si>
  <si>
    <t>A LIMITAÇÃO DE ALTURA MÁXIMA DAS CORTINAS ROLÔS VARIAM CONFORME A ESPESSURA DO TECIDO.</t>
  </si>
  <si>
    <t>CORTINAS ROLÔS, COM ACABAMENTO SUPERIOR BANDÔ CONJUGADO E ROLAMENTO INVERTIDO PODERÁ APRESENTAR ATRITO ENTRE O TECIDO E O BANDÔ, É UMA CARACTERISTICA DO PRODUTO E NÃO INCIDE GARANTIA, INDICAMOS O USO DO ACABAMENTO SUPERIOR BANDÔ CONJUGADO FLAT NOS CASOS DE ROLAMENTO INVERTIDO.</t>
  </si>
  <si>
    <t>NÃO NOS RESPONSABILIZAMOS POR CONSERTOS QUE VIEREM PARA A FÁBRICA SEM IDENTIFICAÇÃO.</t>
  </si>
  <si>
    <t>vide linha 153</t>
  </si>
  <si>
    <r>
      <t xml:space="preserve">BANDÔ DE PERSIANA VERTICAL PARA CORTINA PASSIONE                                  </t>
    </r>
    <r>
      <rPr>
        <b/>
        <u/>
        <sz val="8"/>
        <color theme="1"/>
        <rFont val="Calibri"/>
        <family val="2"/>
        <scheme val="minor"/>
      </rPr>
      <t>(REVESTIDO COM O PRÓPRIO TECIDO DA CORTINA)</t>
    </r>
  </si>
  <si>
    <t>ITENS COM MESMA ALTURA, ADQUIRIDOS EM PEDIDOS DIFERENTES, PODERÃO APRESENTAR VARIAÇÕES DEVIDO AS CARACTERÍSTICAS NATURAIS DO PRODUTO.</t>
  </si>
  <si>
    <t>PEÇAS INSTALADAS DENTRO DO VÃO PODEM APRESENTAR VARIAÇÃO NA ALTURA DEVIDO O INTERVALO DE SUAS LÂMINAS.</t>
  </si>
  <si>
    <t>O TECIDO DAS CORTINAS PODERÁ APRESENTAR AS VARIAÇÕES LISTADAS ABAIXO, E ESSAS NÃO ESTÃO COBERTAS PELA GARANTIA:</t>
  </si>
  <si>
    <t>PARA CORTINAS ROMANAS INSTALADAS LADO A LADO COM ALTURAS DIFERENTES, O ALINHAMENTO DEVERÁ SER CONSULTADO NA FÁBRICA.</t>
  </si>
  <si>
    <t>ALGUMAS COLEÇÕES E CORES NÃO É POSSÍVEL FAZER O REVESTIMENTO QUANDO ACABAMENTO SUPERIOR BANDO FLAT (TODAS AS CORES - SCREEN 01%, SCREEN CRISTAL, SCREEN BK, OXFORD BK, BK PINPOINT), (SCREEN 3% - 3014, 3015 E 3019), (SCREEN RUSTIC - 0010, 0011, 0013, 0014, 3155 AO 3158) E (REQUINTE BK - 0088, 0090, 7500 AO 7502, 7506). TECIDO SCREEN REFLEX 5% COM CAMADA REFLETORA NA PARTE DE TRÁS - REFLETE O SOL REDUZINDO O CALOR INTERNO DO AMBIENTE.</t>
  </si>
  <si>
    <t>RECOMENDAMOS A DISTÂNCIA DE 8MM PARA PEÇAS INSTALADAS LADO A LADO. TECIDO SCREEN REFLEX 5% COM CAMADA REFLETORA NA PARTE DE TRÁS - REFLETE O SOL REDUZINDO O CALOR INTERNO DO AMBIENTE.</t>
  </si>
  <si>
    <t>CORTINA DE TETO ALLURE MOTORIZADA POSSUI LARGURA MÁXIMA DE 2,20M E COMPRIMENTO MÁXIMO DE 6,00M.</t>
  </si>
  <si>
    <t>PARA ACESSÓRIOS E INFORMAÇÕES TÉCNICAS DA CORTINA ROLÔ, ACESSE A PÁGINA 6.</t>
  </si>
  <si>
    <t>PARA ACESSÓRIOS E INFORMAÇÕES TÉCNICAS DA CORTINA ROMANA, ACESSE A PÁGINA 12.</t>
  </si>
  <si>
    <t>B - M -P</t>
  </si>
  <si>
    <t>ACIONAMENTO MONOCONTROLE DISPONÍVEL COM CORDÃO E CORRENTE CONTÍNUA.                                                                                                                                                                                                                      PARA ACIONAMENTO MONONOCONTROLE COM CORDÃO HAVERÁ UM ACRÉSCIMO DE R$20,00 POR PEÇA.</t>
  </si>
  <si>
    <t>PERSIANA HORIZONTAL 50MM POSSUI LÂMINA DE ACABAMENTO SUPERIOR JÁ INCLUSO NO VALOR DA PERSIANA.</t>
  </si>
  <si>
    <t>PH SINTÉTICA E PH CURVE NÃO É INDICADA PARA LOCAIS ONDE A INCIDÊNCIA SOLAR É ELEVADA, TEMPERATURA MÁXIMA INDICADA DE 30ºC, POIS GARANTIMOS O FUNCIONAMENTO DAS LÂMINAS E DESEMPENHO EM TEMPERATURA MÁXIMA DE 55º C NAS PEÇAS, AMBIENTES ABAFADOS NÃO INDICAMOS A VENDA, AO EXCEDER A TEMPERATURA INDICADA, SUAS LÂMINAS PODERÃO APRESENTAR DEFORMAÇÕES IRREVERSIVEIS E AO SER INSTALADO EM LOCAIS ONDE A TEMPERATURA EXCEDE O INDICADO O PRODUTO NÃO ESTARÁ COBERTO PELA GARANTIA.</t>
  </si>
  <si>
    <r>
      <rPr>
        <b/>
        <sz val="8"/>
        <rFont val="Calibri"/>
        <family val="2"/>
      </rPr>
      <t>**MOTORIZAÇÃO  MATTER/THREAD:</t>
    </r>
    <r>
      <rPr>
        <sz val="8"/>
        <rFont val="Calibri"/>
        <family val="2"/>
      </rPr>
      <t xml:space="preserve"> </t>
    </r>
  </si>
  <si>
    <t>PERSIANA HORIZONTAL DE 75MM</t>
  </si>
  <si>
    <t xml:space="preserve">PERSIANA HORIZONTAL 75MM MADEIRA WOOD </t>
  </si>
  <si>
    <t>PERSIANA HORIZONTAL DE 75MM WOOD</t>
  </si>
  <si>
    <r>
      <rPr>
        <sz val="9"/>
        <color theme="1"/>
        <rFont val="Calibri"/>
        <family val="2"/>
      </rPr>
      <t xml:space="preserve">WOOD </t>
    </r>
    <r>
      <rPr>
        <b/>
        <sz val="9"/>
        <color theme="1"/>
        <rFont val="Calibri"/>
        <family val="2"/>
      </rPr>
      <t>COM CADARÇO</t>
    </r>
  </si>
  <si>
    <r>
      <rPr>
        <b/>
        <sz val="8"/>
        <color rgb="FFFF0000"/>
        <rFont val="Calibri"/>
        <family val="2"/>
        <scheme val="minor"/>
      </rPr>
      <t xml:space="preserve">OS MOTORES DA LINHA SMART MOTION </t>
    </r>
    <r>
      <rPr>
        <b/>
        <sz val="8"/>
        <rFont val="Calibri"/>
        <family val="2"/>
        <scheme val="minor"/>
      </rPr>
      <t>EM SISTEMAS DE AUTOMAÇÃO, É NECESSARIO QUE NO LOCAL TENHA ALGUM APARELHO COM A TECNOLOGIA THREAD, PARA O ROTEAMENTO DESTE PROTOCOLO NO AMBIENTE.</t>
    </r>
  </si>
  <si>
    <t xml:space="preserve">PERSIANA HORIZONTAL 50MM MADEIRA  - WOOD </t>
  </si>
  <si>
    <r>
      <t xml:space="preserve">3070 ao 3076, </t>
    </r>
    <r>
      <rPr>
        <sz val="8"/>
        <rFont val="Calibri"/>
        <family val="2"/>
      </rPr>
      <t>3078, 3079</t>
    </r>
  </si>
  <si>
    <t xml:space="preserve">3070 ao 3076, 3078 e 3079 </t>
  </si>
  <si>
    <t xml:space="preserve">0106 e 0107 </t>
  </si>
  <si>
    <t>3039</t>
  </si>
  <si>
    <t>3040</t>
  </si>
  <si>
    <t>0103</t>
  </si>
  <si>
    <t>0090, 0096, 7504  e 7508</t>
  </si>
  <si>
    <t>0518</t>
  </si>
  <si>
    <t>0213</t>
  </si>
  <si>
    <t xml:space="preserve"> TRILHO SUPERIOR MODELO 4001. VALOR DO TRILHO JÁ INCLUSO NO MODELO CORTINA ATENA WAVE MANUAL (TRILHO 4001)</t>
  </si>
  <si>
    <t>0201</t>
  </si>
  <si>
    <r>
      <rPr>
        <b/>
        <sz val="8"/>
        <rFont val="Calibri"/>
        <family val="2"/>
      </rPr>
      <t xml:space="preserve">OBS.: </t>
    </r>
    <r>
      <rPr>
        <sz val="8"/>
        <rFont val="Calibri"/>
        <family val="2"/>
      </rPr>
      <t xml:space="preserve">ESSAS MOTORIZAÇÕES </t>
    </r>
    <r>
      <rPr>
        <b/>
        <sz val="8"/>
        <color rgb="FFFF0000"/>
        <rFont val="Calibri"/>
        <family val="2"/>
        <scheme val="minor"/>
      </rPr>
      <t>NÃO PODEM</t>
    </r>
    <r>
      <rPr>
        <sz val="8"/>
        <color theme="1"/>
        <rFont val="Calibri"/>
        <family val="2"/>
        <scheme val="minor"/>
      </rPr>
      <t xml:space="preserve"> SER UTILIZADAS EM NENHUM ACABAMENTO SUPERIOR COMO BANDOS E BARRAS NIVELADORAS.                                                                                                                                                           (*) OS SUPORTES SÃO NA COR DO METAL E NÃO POSSUI TAMPA DE ACABAMENTO.</t>
    </r>
  </si>
  <si>
    <t>3155 e 3156</t>
  </si>
  <si>
    <t>0571, 0581 e 0582</t>
  </si>
  <si>
    <t>2,70M</t>
  </si>
  <si>
    <t>PERSIANA HORIZONTAL 75MM POSSUI LÂMINA DE ACABAMENTO SUPERIOR JÁ INCLUSO NO VALOR DA PERSIANA.</t>
  </si>
  <si>
    <t>TODA PERSIANA HORIZONTAL DE 75MM PODE APRESENTAR VARIAÇÃO NA ALTURA DEVIDO AO INTERVALO DE SUAS LÂMINAS, ATENTAR-SE QUANDO FOR DENTRO DO VÃO.</t>
  </si>
  <si>
    <t xml:space="preserve">Página 27 - </t>
  </si>
  <si>
    <t>A CORTINA ATENA É FABRICADA EM UM TAMANHO MAIOR, O CLIENTE DEVE FAZER OS AJUSTES NECESSÁRIOS DIRETAMENTE NO LOCAL DE INSTALAÇÃO PARA UM ENCAIXE PERFEITO.</t>
  </si>
  <si>
    <t>CORTINA DE TETO MONOCONTROLE SERÁ ENVIADA DESMONTADA, SENDO QUE PARA EFETUAR A INSTALAÇÃO, OS CLIPES DEVERÃO SER INSTALADOS E DEPOIS FIXADO OS TRILHOS. O EIXO É ENCAIXADO NAS DUAS PONTAS DOS TRILHO E DO LADO QUE VAI FICAR A CORRENTE DE ACIONAMENTO, ENCAIXA-SE O COMANDO, APÓS ISSO, TRAVE OS EIXOS. POR FIM, O TECIDO DEVERÁ SER PRESO AOS CARRINHOS.</t>
  </si>
  <si>
    <t>CORTINA DE TETO MOTORIZADO SERÁ ENVIADA DESMONTADA, SENDO QUE PARA EFETUAR A INSTALAÇÃO, OS CLIPES DEVERÃO SER INSTALADOS E DEPOIS FIXADO OS TRILHOS. A CABECEIRA ONDE ESTÁ O MOTOR DEVERÁ SER INSTALADA ENTRE OS TRILHO, PARA O EIXO QUE É ENCAIXADO NO MOTOR, GIRE OS DOIS TRILHOS AO MESMO TEMPO, TRAVE OS EIXOS NO TRILHO. POR FIM, O TECIDO DEVERÁ SER PRESO AOS CARRINHOS.</t>
  </si>
  <si>
    <t>CORTINA PLISSADA 50mm</t>
  </si>
  <si>
    <t>AMALFI</t>
  </si>
  <si>
    <t>PADUA BLACKOUT</t>
  </si>
  <si>
    <t>CORTINA CELULAR E VERT GLISS</t>
  </si>
  <si>
    <t>CORTINA VERT GLISS</t>
  </si>
  <si>
    <t>0001 e 0002</t>
  </si>
  <si>
    <r>
      <t xml:space="preserve">TRANSLÚCIDA PLS - </t>
    </r>
    <r>
      <rPr>
        <b/>
        <u/>
        <sz val="8"/>
        <color theme="1"/>
        <rFont val="Calibri"/>
        <family val="2"/>
      </rPr>
      <t>410</t>
    </r>
  </si>
  <si>
    <r>
      <t xml:space="preserve">BLACKOUT PLS - </t>
    </r>
    <r>
      <rPr>
        <b/>
        <u/>
        <sz val="8"/>
        <color theme="1"/>
        <rFont val="Calibri"/>
        <family val="2"/>
      </rPr>
      <t>420</t>
    </r>
  </si>
  <si>
    <t xml:space="preserve">0180 ao 0183 e 0186, 0187 e 0190 </t>
  </si>
  <si>
    <t>0681</t>
  </si>
  <si>
    <t>UM</t>
  </si>
  <si>
    <t>ACIONAMENTO MONOCONTROLE PLISSADA</t>
  </si>
  <si>
    <t>ACIONAMENTO MONOCONTROLE PLISSADA 50MM</t>
  </si>
  <si>
    <t>A CORTINA PLISSADA DE 50MM É FEITA APENAS NO ACIONAMENTO MONOCONTROLE.</t>
  </si>
  <si>
    <t>Página 29-</t>
  </si>
  <si>
    <t>Página 37 -</t>
  </si>
  <si>
    <t>MOLDURA PARA PH 75MM NÃO ESTÁ DISPONÍVEL</t>
  </si>
  <si>
    <t>OBS: CORTINA VERT GLISS COM ABERTURA CENTRAL SERÁ COBRADO O VALOR ADICIONAL DE R$ 242,00 POR PEÇA. OS MODELOS DA VERT GLISS SÃO: A (LAT. ESQUERDO), B(LAT. DIREITO), LI (LIVRE) E ND (NIGHT DAY)</t>
  </si>
  <si>
    <t xml:space="preserve">CADARÇOS DE PERSIANAS HORIZONTAIS PODEM APRESENTAR VARIAÇÕES NO ESPAÇAMENTO QUANDO AS PEÇAS FOREM INSTALADAS LADO A LADO. ESTA VARIAÇÃO PODERÁ SER VISÍVEL, TRATA-SE DE UMA CARACTERÍSTICA NATURAL DO PRODUTO, NO QUAL NÃO INCIDIRÁ NA TROCA DO PRODUTO. </t>
  </si>
  <si>
    <r>
      <t>PRAZO DE FABRICAÇÃO PERSIANA HORIZONTAL 75MM: 10 DIAS ÚTEIS.</t>
    </r>
    <r>
      <rPr>
        <b/>
        <i/>
        <sz val="8"/>
        <color theme="1"/>
        <rFont val="Calibri"/>
        <family val="2"/>
        <scheme val="minor"/>
      </rPr>
      <t xml:space="preserve"> ACIMA DE 35 PEÇAS (PRAZO SOB CONSULTA).</t>
    </r>
  </si>
  <si>
    <t>2,45M</t>
  </si>
  <si>
    <r>
      <rPr>
        <sz val="8"/>
        <color theme="1"/>
        <rFont val="Calibri"/>
        <family val="2"/>
      </rPr>
      <t xml:space="preserve">PH 50MM MATTE                                   </t>
    </r>
    <r>
      <rPr>
        <b/>
        <sz val="8"/>
        <color rgb="FFFF0000"/>
        <rFont val="Calibri"/>
        <family val="2"/>
      </rPr>
      <t xml:space="preserve">COM FITA </t>
    </r>
  </si>
  <si>
    <r>
      <rPr>
        <sz val="8"/>
        <color theme="1"/>
        <rFont val="Calibri"/>
        <family val="2"/>
      </rPr>
      <t xml:space="preserve">PH 50MM MATTE                                   </t>
    </r>
    <r>
      <rPr>
        <b/>
        <sz val="8"/>
        <rFont val="Calibri"/>
        <family val="2"/>
      </rPr>
      <t>COM CADARÇO</t>
    </r>
  </si>
  <si>
    <t xml:space="preserve">3121 e 3122  e 3123 </t>
  </si>
  <si>
    <t>3121, 3122 e 3123</t>
  </si>
  <si>
    <t>0090, 0096, 7500, 7501, 7504 e 7508</t>
  </si>
  <si>
    <t>7500 e 7501</t>
  </si>
  <si>
    <t>0641 - PROMOÇÃO</t>
  </si>
  <si>
    <t>0704 e 0705</t>
  </si>
  <si>
    <t>0491 ao 0495, 0498, 0500, 0501, 0502, 0504, 0506, 0507, 0514 e 0516</t>
  </si>
  <si>
    <r>
      <rPr>
        <sz val="8"/>
        <rFont val="Calibri"/>
        <family val="2"/>
      </rPr>
      <t>0769 e</t>
    </r>
    <r>
      <rPr>
        <b/>
        <sz val="8"/>
        <color rgb="FF00B050"/>
        <rFont val="Calibri"/>
        <family val="2"/>
      </rPr>
      <t xml:space="preserve"> 0768 - Desconto de 50% ***</t>
    </r>
    <r>
      <rPr>
        <sz val="8"/>
        <color theme="1"/>
        <rFont val="Calibri"/>
        <family val="2"/>
      </rPr>
      <t xml:space="preserve">  </t>
    </r>
  </si>
  <si>
    <t>0781 e 0783</t>
  </si>
  <si>
    <t>0369</t>
  </si>
  <si>
    <t>TRILHO UNIQUE MOTORIZADO</t>
  </si>
  <si>
    <t>OS CARRINHOS DO TRILHO UNIQUE POSSUEM APENAS A COR BRANCA.</t>
  </si>
  <si>
    <t>OPCIONAL DESLIZANTE WAVE S/ FITA</t>
  </si>
  <si>
    <t>QUANTO MAIOR A MEDIDA DA FITA, O WAVE FICA MAIOR E MAIS CURVADO PARA BAIXO NA PARTE DA FRENTE</t>
  </si>
  <si>
    <t>OPCINAL DESLIZANTE TRADICIONAL (ANTIGO SEM FITA)</t>
  </si>
  <si>
    <t>OS MOTORES DA LINHA SMART MOTION EM SISTEMAS DE AUTOMAÇÃO, É NECESSARIO QUE NO LOCAL TENHA ALGUM APARELHO COM A TECNOLOGIA THREAD, PARA O ROTEAMENTO DESTE PROTOCOLO NO AMBIENTE.</t>
  </si>
  <si>
    <t>ILUSTRAÇÃO ABAIXO MOSTRA COMO FICA A FITA WAVE NO TRILHO NAS MEDIDAS DISPONÍVEIS:</t>
  </si>
  <si>
    <t>allure</t>
  </si>
  <si>
    <t>mono</t>
  </si>
  <si>
    <r>
      <rPr>
        <b/>
        <sz val="10"/>
        <color theme="1"/>
        <rFont val="Calibri"/>
        <family val="2"/>
      </rPr>
      <t>Passione/ Vert Gliss:</t>
    </r>
    <r>
      <rPr>
        <sz val="10"/>
        <color theme="1"/>
        <rFont val="Calibri"/>
        <family val="2"/>
      </rPr>
      <t xml:space="preserve"> 15 dias úteis</t>
    </r>
  </si>
  <si>
    <t>0,80M</t>
  </si>
  <si>
    <t>INFORMAÇÕES TÉCNICAS CORTINA VERT GLISS</t>
  </si>
  <si>
    <t>REGULAGEM PEÇA MANUAL</t>
  </si>
  <si>
    <t>REGULAGEM PEÇA MOTORIZADA</t>
  </si>
  <si>
    <t>INVESÃO DE ROLAMENTO</t>
  </si>
  <si>
    <t>TROCA DE ABERTURA (VALOR DE MÃO DE OBRA, COMPONENTES SERÃO COBRADOS SEPARADAMENTE)</t>
  </si>
  <si>
    <r>
      <t xml:space="preserve">CORTE NA ALTURA DA CORTINA ROMANA . </t>
    </r>
    <r>
      <rPr>
        <b/>
        <sz val="8"/>
        <color theme="1"/>
        <rFont val="Calibri"/>
        <family val="2"/>
        <scheme val="minor"/>
      </rPr>
      <t>(CORTE SOB CONSULTA DA PEÇA)</t>
    </r>
  </si>
  <si>
    <t xml:space="preserve">CORTE NA LARGURA </t>
  </si>
  <si>
    <t>CORTE NA LARGURA E ALTURA</t>
  </si>
  <si>
    <t xml:space="preserve">CORTE NA LARGURA DO TRILHO DESLIZANTE </t>
  </si>
  <si>
    <t>TROCA DE BASE (VALOR DE MÃO DE OBRA, BASES SERÃO COBRADOS SEPARADAMENTE)</t>
  </si>
  <si>
    <t>TROCA DE COMANDO DE CORTINA ROLÔ (VALOR DE MÃO DE OBRA, COMANDO SERÁ COBRADO SEPARADAMENTE)</t>
  </si>
  <si>
    <t>TROCA DE TECIDO (VALOR DE MÃO DE OBRA, TECIDO SERÁ COBRADO SEPARADAMENTE)</t>
  </si>
  <si>
    <t>CORTE DE TRILHO DE CORRER PARA ROLÔ (TRILHO DEVE SER SOLICIDADO SEPARADAMENTE)</t>
  </si>
  <si>
    <t>MOTORIZAÇÃO (VALOR DE MÃO DE OBRA, MOTORIZAÇÃO COBRADA SEPARADAMENTE)</t>
  </si>
  <si>
    <t>TROCA DE BANDÔ OU BASE (VALOR DE MÃO DE OBRA, BANDÔ OU BASE SERÁ COBRADO SEPARADAMENTE)</t>
  </si>
  <si>
    <t>TROCA DE COMANDO  (VALOR DE MÃO DE OBRA, COMANDO SERÁ COBRADO SEPARADAMENTE)</t>
  </si>
  <si>
    <t>TROCA DE BANDÔ, BARRA NIVELADORA OU BASE (VALOR DE MÃO DE OBRA, BANDÔ, BARRA OU BASE  SERÃO COBRADOS SEPARADAMENTE)</t>
  </si>
  <si>
    <t>TROCA DE BANDÔ, BARRA NIVELADORA OU BASE (VALOR DE MÃO DE OBRA, BANDÔ, BARRA OU BASE SERÃO COBRADOS SEPARADAMENTE)</t>
  </si>
  <si>
    <r>
      <rPr>
        <sz val="8"/>
        <color theme="1"/>
        <rFont val="Calibri"/>
        <family val="2"/>
      </rPr>
      <t xml:space="preserve">CORTE NA LARGURA DA CORTINA ROMANA TRADICIONAL </t>
    </r>
    <r>
      <rPr>
        <b/>
        <sz val="8"/>
        <color theme="1"/>
        <rFont val="Calibri"/>
        <family val="2"/>
      </rPr>
      <t>(MODELO CLASSIC SOB CONSULTA)</t>
    </r>
  </si>
  <si>
    <t>TROCA DO COMANDO. (VALOR DE MÃO DE OBRA, COMANDO SERÁ COBRADO SEPARADAMENTE)</t>
  </si>
  <si>
    <t>TROCA DE CABECEIRA (VALORES DE MÃO DE OBRA, COMPONENTES SERÃO COBRADOS SEPARADAMENTE)</t>
  </si>
  <si>
    <t>TROCA DE BASE (VALOR DE MÃO DE OBRA, BASE SERÁ COBRADA SEPARADAMENTE)</t>
  </si>
  <si>
    <t>TROCA DE CORDÃO (VALOR DE MÃO DE OBRA, CORDÃO COBRADO SEPARADAMENTE)</t>
  </si>
  <si>
    <t>CORTE NA ALTURA DA CORTINA PAINEL EUROPA (COBRADO POR FOLHA)</t>
  </si>
  <si>
    <t>CORTE NA LARGURA DA CORTINA PAINEL EUROPA (COBRADO POR FOLHA)</t>
  </si>
  <si>
    <r>
      <t xml:space="preserve">CORTE NA ALTURA  PERSIANA VERTICAL -  </t>
    </r>
    <r>
      <rPr>
        <b/>
        <u/>
        <sz val="8"/>
        <color theme="1"/>
        <rFont val="Calibri"/>
        <family val="2"/>
      </rPr>
      <t>COBRADO O VALOR DE R$1,65 POR LAMINA CORTADA</t>
    </r>
  </si>
  <si>
    <t>CORTE NA LARGURA PH 16MM, 25MM   (CORTE SOB CONSULTA DA PEÇA)</t>
  </si>
  <si>
    <t>CORTE NA LARGURA PH 50MM  (CORTE SOB CONSULTA DA PEÇA)</t>
  </si>
  <si>
    <r>
      <t>TROCA DE LADO DO COMANDO</t>
    </r>
    <r>
      <rPr>
        <b/>
        <sz val="8"/>
        <color theme="1"/>
        <rFont val="Calibri"/>
        <family val="2"/>
        <scheme val="minor"/>
      </rPr>
      <t xml:space="preserve"> (PARA PERSIANAS STANDARD SERÁ NECESSÁRIO TAMBÉM A TROCA DA CABECEIRA, COBRADA SEPARADAMENTE)</t>
    </r>
  </si>
  <si>
    <t xml:space="preserve">TROCA DE CORDÃO  PH 16MM, 25MM  (VALOR DE MÃO DE OBRA, CORDÃO SERÁ COBRADO SEPARADAMENTE) </t>
  </si>
  <si>
    <t xml:space="preserve">TROCA DE CORDÃO PH 50MM  (VALOR DE MÃO DE OBRA, CORDÃO SERÁ COBRADO SEPARADAMENTE) </t>
  </si>
  <si>
    <t xml:space="preserve">TROCA DE CADARÇO (ESCADINHA) PH 16MM, 25MM (VALOR DE MÃO DE OBRA, CADARÇO SERÁ COBRADO SEPARADAMENTE) </t>
  </si>
  <si>
    <t xml:space="preserve">TROCA DE CADARÇO (ESCADINHA) PH 50MM  (VALOR DE MÃO DE OBRA, CADARÇO SERÁ COBRADO SEPARADAMENTE) </t>
  </si>
  <si>
    <t xml:space="preserve">TROCA DE FITA PH 50MM (VALOR DE MÃO DE OBRA, FITA SERÁ COBRADO SEPARADAMENTE) </t>
  </si>
  <si>
    <r>
      <t xml:space="preserve">TROCA DE LADO DO COMANDO  </t>
    </r>
    <r>
      <rPr>
        <b/>
        <sz val="8"/>
        <color theme="1"/>
        <rFont val="Calibri"/>
        <family val="2"/>
        <scheme val="minor"/>
      </rPr>
      <t>(PARA PERSIANAS STANDARD SERÁ NECESSÁRIO TAMBÉM A TROCA DA CABECEIRA, COBRADA SEPARADAMENTE)</t>
    </r>
  </si>
  <si>
    <t xml:space="preserve">TROCA DE CADARÇO (VALOR DE MÃO DE OBRA, CADARÇO SERÁ COBRADO SEPARADAMENTE) </t>
  </si>
  <si>
    <t xml:space="preserve">TROCA DE FITA (VALOR DE MÃO DE OBRA, FITA SERÁ COBRADO SEPARADAMENTE) </t>
  </si>
  <si>
    <t>TROCA DE CORDÃO (VALOR DE MÃO DE OBRA, CORDÃO SERÁ COBRADO SEPARADAMENTE)</t>
  </si>
  <si>
    <t>TROCA DE MOTOR (VALOR DE MÃO DE OBRA, MOTOR SERÁ COBRADO SEPARADAMENTE).</t>
  </si>
  <si>
    <t>SERVIÇOS - TRILHO MOTORIZADO UNIQUE</t>
  </si>
  <si>
    <t>**MOTORIZAÇÕES AMT-113 AO AMT-116 POSSUEM SINAL CRIPTOGRAFADO, NÃO SENDO POSSIVEL A CONEXÃO EM QUALQUER AUTOMAÇÃO A NAO SER O BRIDGE DA AMORIM.  ESTES POSSUEM BAIXA VELOCIDADE.</t>
  </si>
  <si>
    <t>CORTE NA LARGURA PH 50MM (CORTE SOB CONSULTA DA PEÇA)</t>
  </si>
  <si>
    <r>
      <t xml:space="preserve">Salientamos que o prazo da assistência técnica, se inicia a contar da data de recebimento da aprovação formal (e-mail) do orçamento por parte da revenda e </t>
    </r>
    <r>
      <rPr>
        <b/>
        <u/>
        <sz val="9"/>
        <rFont val="Calibri"/>
        <family val="2"/>
        <scheme val="minor"/>
      </rPr>
      <t>liberação do pedido no Departamente Financeiro.</t>
    </r>
  </si>
  <si>
    <r>
      <t xml:space="preserve">Peças enviadas sem Ordem de Serviço preenchida serão devolvidas sem nenhum reparo executado, mesmo o defeito sendo evidente.
</t>
    </r>
    <r>
      <rPr>
        <b/>
        <sz val="8"/>
        <color theme="1"/>
        <rFont val="Calibri"/>
        <family val="2"/>
        <scheme val="minor"/>
      </rPr>
      <t xml:space="preserve">É de total responsabilidade da revenda informar o reparo a ser executado. </t>
    </r>
  </si>
  <si>
    <t>Toda manutenção deverá ser enviada com Ordem de Serviço preenchida e nota fiscal de Remessa para Industrialização.</t>
  </si>
  <si>
    <t>As peças enviadas para a fábrica devem estar devidamente embaladas, com caixa apropriada. Qualquer dano causado pela embalagem incorreta será de responsabilidade da revenda.</t>
  </si>
  <si>
    <t xml:space="preserve">Toda manutenção com serviço tabelado será dado andamento automaticamente, sem necessidade de aprovação por parte da revenda. Exerto em caso de dúvidas ou considerações. </t>
  </si>
  <si>
    <t>Todo orçamento, esclarecimento de dúvidas e parecer técnico, são passados para a revenda por e-mail.</t>
  </si>
  <si>
    <t>FINESSE BK</t>
  </si>
  <si>
    <r>
      <t>3096, 3097 E 3098</t>
    </r>
    <r>
      <rPr>
        <sz val="7"/>
        <color theme="1"/>
        <rFont val="Calibri"/>
        <family val="2"/>
      </rPr>
      <t/>
    </r>
  </si>
  <si>
    <t>3159, 3160, 3161, 3162 e 3163</t>
  </si>
  <si>
    <r>
      <t xml:space="preserve">3200, 3201 e </t>
    </r>
    <r>
      <rPr>
        <sz val="8"/>
        <rFont val="Calibri"/>
        <family val="2"/>
        <scheme val="minor"/>
      </rPr>
      <t>3203</t>
    </r>
  </si>
  <si>
    <t>3096, 3097 e 3098</t>
  </si>
  <si>
    <t>3070 ao 3076,  3078 e 3079, 3096,3097 e 3098</t>
  </si>
  <si>
    <t>3070 ao 3076, 3077, 3078 e 3079, 3096, 3097 e 3098</t>
  </si>
  <si>
    <t>3150 e 3151</t>
  </si>
  <si>
    <t xml:space="preserve">3150 e 3151 </t>
  </si>
  <si>
    <t>ABERTURAS DA CORTINA PASSIONE  E L'AMOUR</t>
  </si>
  <si>
    <t>ESPECIFICAÇÕES TÉCNICAS PARA  CORTINA PASSIONE E L'AMOUR</t>
  </si>
  <si>
    <t>ALT. MÁX. PASSIONE/ LAMOUR</t>
  </si>
  <si>
    <t>2,80M/ 4M</t>
  </si>
  <si>
    <t>TUBOS DE 38MM, 45MM E 53MM OS SUPORTES SÃO NAS CORES DOS ACESSÓRIOS DA CORTINA.</t>
  </si>
  <si>
    <t>TUBOS DE 70MM, 80MM OU 110MM AS CORES OS SUPORTES DISPONÍVEIS SÃO APENAS: BRANCO, PRETO E MARFIM.                                                                                                                                                                                                        QUANDO OS ACESSÓRIOS DA CORTINA FOR  CINZA O SUPORTE IRÁ NA COR BRANCA, QUANDO BRONZE, IRÁ MARFIM E QUANDO MARROM, IRÁ PRETO.</t>
  </si>
  <si>
    <t>TRANCOSO</t>
  </si>
  <si>
    <t>6500 ao 6808</t>
  </si>
  <si>
    <t>CARAÍVA BK</t>
  </si>
  <si>
    <t>IPANEMA</t>
  </si>
  <si>
    <t>NORONHA</t>
  </si>
  <si>
    <t>LEBLON</t>
  </si>
  <si>
    <t>0101 ao 0103, 7517 ao 7523</t>
  </si>
  <si>
    <t>0105 ao 0107  7511 ao 7516</t>
  </si>
  <si>
    <t>0105, 7511 ao 7516</t>
  </si>
  <si>
    <r>
      <t xml:space="preserve">0101, 0102, 3042, 3044, 7517 ao 7523 </t>
    </r>
    <r>
      <rPr>
        <b/>
        <sz val="7"/>
        <color rgb="FFFF0000"/>
        <rFont val="Calibri"/>
        <family val="2"/>
      </rPr>
      <t/>
    </r>
  </si>
  <si>
    <r>
      <t>0101, 0102, 3042, 3044, 7517 ao 7523</t>
    </r>
    <r>
      <rPr>
        <sz val="8"/>
        <color theme="1"/>
        <rFont val="Calibri"/>
        <family val="2"/>
      </rPr>
      <t>)</t>
    </r>
  </si>
  <si>
    <t>0980, 0981, 0982,0983 e 0984</t>
  </si>
  <si>
    <t>0612 e 0613</t>
  </si>
  <si>
    <t>0750, 0751 e 0752</t>
  </si>
  <si>
    <t>MARAGOGI BK</t>
  </si>
  <si>
    <t>33</t>
  </si>
  <si>
    <t>37</t>
  </si>
  <si>
    <t>CAMBURI BK</t>
  </si>
  <si>
    <r>
      <t xml:space="preserve">0890 ao 0895  </t>
    </r>
    <r>
      <rPr>
        <b/>
        <sz val="8"/>
        <color rgb="FFFF0000"/>
        <rFont val="Calibri"/>
        <family val="2"/>
        <scheme val="minor"/>
      </rPr>
      <t>- LANÇAMENTOS</t>
    </r>
  </si>
  <si>
    <t>INVERSÃO DE ROLAMENTO</t>
  </si>
  <si>
    <t>A COMPOSIÇÃO DOS KITS ACIMA SEGEM APENAS COM MOTOR, RODA E COROA. VÃO SEM SUPORTE E O TUBO É VENDIDO SEPARADAMENTE.</t>
  </si>
  <si>
    <t>Inox - Bronze - Ouro Velho - Preto Niquelado</t>
  </si>
  <si>
    <r>
      <rPr>
        <b/>
        <sz val="8"/>
        <color theme="1"/>
        <rFont val="Calibri"/>
        <family val="2"/>
        <scheme val="minor"/>
      </rPr>
      <t>CORRENTE METÁLICA</t>
    </r>
    <r>
      <rPr>
        <sz val="8"/>
        <color theme="1"/>
        <rFont val="Calibri"/>
        <family val="2"/>
        <scheme val="minor"/>
      </rPr>
      <t xml:space="preserve"> - COBRADO 2X O TAMANHO DO COMANDO (TC). (</t>
    </r>
    <r>
      <rPr>
        <b/>
        <sz val="7"/>
        <color rgb="FFFF0000"/>
        <rFont val="Calibri"/>
        <family val="2"/>
        <scheme val="minor"/>
      </rPr>
      <t>LANÇAMENTOS</t>
    </r>
    <r>
      <rPr>
        <sz val="8"/>
        <color theme="1"/>
        <rFont val="Calibri"/>
        <family val="2"/>
        <scheme val="minor"/>
      </rPr>
      <t>)</t>
    </r>
  </si>
  <si>
    <r>
      <rPr>
        <b/>
        <sz val="8"/>
        <color theme="1"/>
        <rFont val="Calibri"/>
        <family val="2"/>
        <scheme val="minor"/>
      </rPr>
      <t xml:space="preserve">CORRENTE METÁLICA </t>
    </r>
    <r>
      <rPr>
        <sz val="8"/>
        <color theme="1"/>
        <rFont val="Calibri"/>
        <family val="2"/>
        <scheme val="minor"/>
      </rPr>
      <t>- COBRADO 2x O TAMANHO DO COMANDO (TC) - (</t>
    </r>
    <r>
      <rPr>
        <b/>
        <sz val="7"/>
        <color rgb="FFFF0000"/>
        <rFont val="Calibri"/>
        <family val="2"/>
        <scheme val="minor"/>
      </rPr>
      <t>LANÇAMENTOS</t>
    </r>
    <r>
      <rPr>
        <sz val="8"/>
        <color theme="1"/>
        <rFont val="Calibri"/>
        <family val="2"/>
        <scheme val="minor"/>
      </rPr>
      <t xml:space="preserve">) </t>
    </r>
    <r>
      <rPr>
        <b/>
        <sz val="8"/>
        <color rgb="FF00B050"/>
        <rFont val="Calibri"/>
        <family val="2"/>
        <scheme val="minor"/>
      </rPr>
      <t>DISPONÍVEL NOS ACIONAMENTOS MONOCONTROLE E EASY-CONTROL.</t>
    </r>
  </si>
  <si>
    <t>Bando Box 90</t>
  </si>
  <si>
    <t>PERSIANA VERTICAL COM TRILHO BRANCO, MARFIM OU PRETO ACRESCER NO ML R$ 9,80. (EX. Larg. de 1,80 X R$ 9,80 =17,64 DE ACRÉSCIMO).</t>
  </si>
  <si>
    <t>TRILHO MOTORIZADO - COM CARRO GANCHO A CADA 10 CM</t>
  </si>
  <si>
    <t>TRILHO MOTORIZADO SERÁ DIVIDIDO AUTOMATICAMENTE QUANDO ULTRAPASSAR A LARGURA DE 4.50M.</t>
  </si>
  <si>
    <t>TRILHO UNIQUE TRADICIONAL (BRANCO E PRETO)</t>
  </si>
  <si>
    <t>TRS-01</t>
  </si>
  <si>
    <t>TRS-02</t>
  </si>
  <si>
    <t>TRS-03</t>
  </si>
  <si>
    <t>TRS-04</t>
  </si>
  <si>
    <t>TRS-05</t>
  </si>
  <si>
    <t>TRS-06</t>
  </si>
  <si>
    <t>TRW-4.5</t>
  </si>
  <si>
    <t>TRILHO UNIQUE WIDE - EXTENSÍVEL ATÉ 4.5 METROS</t>
  </si>
  <si>
    <r>
      <t xml:space="preserve">8800 ao 8804 - </t>
    </r>
    <r>
      <rPr>
        <b/>
        <sz val="7"/>
        <color rgb="FFFF0000"/>
        <rFont val="Calibri"/>
        <family val="2"/>
        <scheme val="minor"/>
      </rPr>
      <t>LANÇAMENTOS</t>
    </r>
  </si>
  <si>
    <r>
      <t>8900 ao 8904 -</t>
    </r>
    <r>
      <rPr>
        <b/>
        <sz val="7"/>
        <color rgb="FFFF0000"/>
        <rFont val="Calibri"/>
        <family val="2"/>
        <scheme val="minor"/>
      </rPr>
      <t xml:space="preserve"> LANÇAMENTOS</t>
    </r>
  </si>
  <si>
    <r>
      <t>9200 ao 9209 -</t>
    </r>
    <r>
      <rPr>
        <b/>
        <sz val="7"/>
        <color rgb="FFFF0000"/>
        <rFont val="Calibri"/>
        <family val="2"/>
        <scheme val="minor"/>
      </rPr>
      <t xml:space="preserve"> LANÇAMENTOS</t>
    </r>
  </si>
  <si>
    <r>
      <t xml:space="preserve">7800 ao 7804 - </t>
    </r>
    <r>
      <rPr>
        <b/>
        <sz val="7"/>
        <color rgb="FFFF0000"/>
        <rFont val="Calibri"/>
        <family val="2"/>
        <scheme val="minor"/>
      </rPr>
      <t>LANÇAMENTOS</t>
    </r>
  </si>
  <si>
    <r>
      <t xml:space="preserve">8600 ao 8606 - </t>
    </r>
    <r>
      <rPr>
        <b/>
        <sz val="7"/>
        <color rgb="FFFF0000"/>
        <rFont val="Calibri"/>
        <family val="2"/>
        <scheme val="minor"/>
      </rPr>
      <t>LANÇAMENTOS</t>
    </r>
  </si>
  <si>
    <r>
      <t xml:space="preserve">8200 ao 8205 - </t>
    </r>
    <r>
      <rPr>
        <b/>
        <sz val="7"/>
        <color rgb="FFFF0000"/>
        <rFont val="Calibri"/>
        <family val="2"/>
        <scheme val="minor"/>
      </rPr>
      <t>LANÇAMENTOS</t>
    </r>
  </si>
  <si>
    <t xml:space="preserve">(AMT- 44) TRILHO MOTORIZADO PERSIANA VERTICAL, PASSIONE E LAMOUR </t>
  </si>
  <si>
    <t>0320, 0321 e 0323</t>
  </si>
  <si>
    <t>CARREGADOR 5V - 1.5A - USB C</t>
  </si>
  <si>
    <t>PAINEL SOLAR PARA CARREGAMENTO DE MOTOR A BATERIA</t>
  </si>
  <si>
    <t>CAR-5V/SOLAR</t>
  </si>
  <si>
    <t xml:space="preserve">ACRÉSCIMO PARA MOTOR WIFI </t>
  </si>
  <si>
    <t>ACRÉSCIMO OPÇÃO DESLIZANTE WAVE S/ FITA (POR ML)</t>
  </si>
  <si>
    <t>ACRÉSCIMO OPÇÃO COM  FITA WAVE (POR ML) - TAMANHOS: 10,5x10,5, 10,5x15 e 10,5x19,5</t>
  </si>
  <si>
    <t>ACRÉSCIMO PARA MOTOR WIFI</t>
  </si>
  <si>
    <t>LARGURA DE 1,01M ATÉ 1,50M COM RECEPTOR RF - BIVOLT LATERAL OU CENTRAL</t>
  </si>
  <si>
    <t>LARGURA DE 2,01M ATÉ 2,50M COM RECEPTOR RF - BIVOLT  LATERAL OU CENTRAL</t>
  </si>
  <si>
    <t>LARGURA DE 2,51M ATÉ 3,00M COM RECEPTOR RF - BIVOLT  LATERAL OU CENTRAL</t>
  </si>
  <si>
    <t>LARGURA DE 3,01M ATÉ 3,50M COM RECEPTOR RF - BIVOLT LATERAL OU CENTRAL</t>
  </si>
  <si>
    <t>LARGURA DE 3,51M ATÉ 4,00M COM RECEPTOR RF - BIVOLT LATERAL OU CENTRAL</t>
  </si>
  <si>
    <t>LARGURA DE 4,01M ATÉ 4,50M COM RECEPTOR RF - BIVOLT APENAS CENTRAL</t>
  </si>
  <si>
    <t>LARGURA DE 4,51M ATÉ 5,00M COM RECEPTOR RF - BIVOLT APENAS CENTRAL</t>
  </si>
  <si>
    <t>LARGURA DE 5,01M ATÉ 5,50M COM RECEPTOR RF - BIVOLT APENAS CENTRAL</t>
  </si>
  <si>
    <t>LARGURA DE 1,51M ATÉ 2,00M COM RECEPTOR RF-  BIVOLT  LATERAL OU CENTRAL</t>
  </si>
  <si>
    <t>LARGURA DE 5,01M ATÉ 6,00M COM RECEPTOR RF - BIVOLT APENAS CENTRAL</t>
  </si>
  <si>
    <t>LARG. ATÉ 1,00M COM RECEPTOR RF  - BIVOLT LATERAL OU CENTRAL</t>
  </si>
  <si>
    <r>
      <rPr>
        <sz val="8"/>
        <color theme="1"/>
        <rFont val="Calibri"/>
        <family val="2"/>
      </rPr>
      <t xml:space="preserve">ARCH CEL PLS - </t>
    </r>
    <r>
      <rPr>
        <b/>
        <u/>
        <sz val="8"/>
        <color theme="1"/>
        <rFont val="Calibri"/>
        <family val="2"/>
      </rPr>
      <t>330</t>
    </r>
  </si>
  <si>
    <r>
      <t>TRANSLÚCIDA PLS -</t>
    </r>
    <r>
      <rPr>
        <b/>
        <u/>
        <sz val="8"/>
        <color theme="1"/>
        <rFont val="Calibri"/>
        <family val="2"/>
      </rPr>
      <t xml:space="preserve"> 350</t>
    </r>
  </si>
  <si>
    <t>ALAMO, EBANO e NEVE</t>
  </si>
  <si>
    <r>
      <t>MATTE:</t>
    </r>
    <r>
      <rPr>
        <sz val="8"/>
        <color theme="1"/>
        <rFont val="Calibri"/>
        <family val="2"/>
      </rPr>
      <t xml:space="preserve"> 53000, 53001, 53002, 53003, 53004, 53005 </t>
    </r>
  </si>
  <si>
    <r>
      <t>BLACK, BROWN OAK, CHERRY, MAPLE, MAHOGANY,  TIGER, WALNUT, WHITE,</t>
    </r>
    <r>
      <rPr>
        <sz val="8"/>
        <rFont val="Calibri"/>
        <family val="2"/>
        <scheme val="minor"/>
      </rPr>
      <t xml:space="preserve"> FENDI, STONE e                                                        </t>
    </r>
    <r>
      <rPr>
        <i/>
        <sz val="8"/>
        <rFont val="Calibri"/>
        <family val="2"/>
        <scheme val="minor"/>
      </rPr>
      <t xml:space="preserve">CROMO, DUSTY, QUARTZ, TITANIUM </t>
    </r>
  </si>
  <si>
    <t xml:space="preserve">1654, 1655, 1656 e 1657 </t>
  </si>
  <si>
    <t>1648, 1649, 1650, 1651, 1652 e 1653</t>
  </si>
  <si>
    <t xml:space="preserve">MOT. AMORIM SMART MOTION - TUBO 38MM - BAT USB - MATTER/THREAD </t>
  </si>
  <si>
    <t>MOT. AMORIM SMART MOTION - TUBO 50MM - BAT USB - MATTER/THREAD</t>
  </si>
  <si>
    <r>
      <t>MOT. AMORIM RF - TB45MM - AC 110V OU 220V - REG. ELETRÔNICA -</t>
    </r>
    <r>
      <rPr>
        <sz val="8"/>
        <rFont val="Calibri"/>
        <family val="2"/>
        <scheme val="minor"/>
      </rPr>
      <t xml:space="preserve"> RS485</t>
    </r>
    <r>
      <rPr>
        <sz val="5"/>
        <rFont val="Calibri"/>
        <family val="2"/>
        <scheme val="minor"/>
      </rPr>
      <t xml:space="preserve"> </t>
    </r>
    <r>
      <rPr>
        <b/>
        <sz val="5"/>
        <rFont val="Calibri"/>
        <family val="2"/>
        <scheme val="minor"/>
      </rPr>
      <t/>
    </r>
  </si>
  <si>
    <r>
      <t>MOT. AMORIM RF - TB53MM - AC 110V OU 220V - REG. ELETRÔNICA</t>
    </r>
    <r>
      <rPr>
        <sz val="8"/>
        <rFont val="Calibri"/>
        <family val="2"/>
        <scheme val="minor"/>
      </rPr>
      <t xml:space="preserve"> - RS485 </t>
    </r>
    <r>
      <rPr>
        <sz val="8"/>
        <color rgb="FFFF0000"/>
        <rFont val="Calibri"/>
        <family val="2"/>
        <scheme val="minor"/>
      </rPr>
      <t/>
    </r>
  </si>
  <si>
    <r>
      <t>MOT. AMORIM RF - TB70MM - AC 110V OU 220V - REG. ELETRÔNI</t>
    </r>
    <r>
      <rPr>
        <sz val="8"/>
        <rFont val="Calibri"/>
        <family val="2"/>
        <scheme val="minor"/>
      </rPr>
      <t>CA - RS485</t>
    </r>
    <r>
      <rPr>
        <b/>
        <sz val="8"/>
        <color rgb="FFFF0000"/>
        <rFont val="Calibri"/>
        <family val="2"/>
        <scheme val="minor"/>
      </rPr>
      <t xml:space="preserve">  </t>
    </r>
  </si>
  <si>
    <t>MOT. AMORIM SMART MOTION - TUBO 65MM - BAT USB - MATTER/THREAD</t>
  </si>
  <si>
    <t>MOT. AMORIM SMART MOTION - ROMANA - BAT USB - MATTER/THREAD</t>
  </si>
  <si>
    <r>
      <t xml:space="preserve">MOT. AMORIM RF - AC 110V OU 220V </t>
    </r>
    <r>
      <rPr>
        <sz val="8"/>
        <rFont val="Calibri"/>
        <family val="2"/>
        <scheme val="minor"/>
      </rPr>
      <t>- RS485</t>
    </r>
  </si>
  <si>
    <t>MOT. AMORIM SMART MOTION - PH 50MM - BAT USB - MATTER/THREAD</t>
  </si>
  <si>
    <t xml:space="preserve">MOT. AMORIM RF - AC 110V OU 220V - RS485 </t>
  </si>
  <si>
    <r>
      <t xml:space="preserve">CONTROLE AMORIM STANDARD - 1 CANAL  </t>
    </r>
    <r>
      <rPr>
        <b/>
        <i/>
        <sz val="8"/>
        <color rgb="FFFF0000"/>
        <rFont val="Calibri"/>
        <family val="2"/>
        <scheme val="minor"/>
      </rPr>
      <t xml:space="preserve">DISPONÍVEL NAS CORES BRANCO E PRETO </t>
    </r>
  </si>
  <si>
    <r>
      <t xml:space="preserve">CONTROLE AMORIM STANDARD - 15 CANAIS (COM VISOR LCD)  </t>
    </r>
    <r>
      <rPr>
        <b/>
        <i/>
        <sz val="8"/>
        <color rgb="FFFF0000"/>
        <rFont val="Calibri"/>
        <family val="2"/>
        <scheme val="minor"/>
      </rPr>
      <t xml:space="preserve">DISPONÍVEL NAS CORES BRANCO E PRETO </t>
    </r>
  </si>
  <si>
    <t>CONTROLE REMOTO 1 CANAL PARA MOTORIZAÇÃO MATTER/THREAD</t>
  </si>
  <si>
    <t xml:space="preserve">CONTROLE REMOTO 15 CANAIS PARA MOTORIZAÇÃO MATTER/THREAD </t>
  </si>
  <si>
    <r>
      <t xml:space="preserve">GATEWAY AMORIM (INTERFACE WIRELESS TCP/IP X RADIO FREQUENCIA) </t>
    </r>
    <r>
      <rPr>
        <b/>
        <sz val="8"/>
        <color rgb="FFFF0000"/>
        <rFont val="Calibri"/>
        <family val="2"/>
        <scheme val="minor"/>
      </rPr>
      <t xml:space="preserve"> </t>
    </r>
  </si>
  <si>
    <t xml:space="preserve">OPCIONAIS COM FITA WAVE DISPONÍVEIS NOS TAMANHOS: 10,5x10,5/ 10,5x15 / 10,5x19,5 </t>
  </si>
  <si>
    <t>MOTORIZAÇÃO SOMFY</t>
  </si>
  <si>
    <t>TRILHO PARA CORTINA TRADICIONAL SOMFY GLIDEA</t>
  </si>
  <si>
    <t>VALOR VENDA R$</t>
  </si>
  <si>
    <t>TRILHO DE CORTINA SOMFY GLIDEA LARGURA ATÉ 1,00M</t>
  </si>
  <si>
    <t>TRILHO DE CORTINA SOMFY GLIDEA LARGURA DE 1,001M ATÉ 2,00M</t>
  </si>
  <si>
    <t>TRILHO DE CORTINA SOMFY GLIDEA LARGURA DE 2,001M ATÉ 3,00M</t>
  </si>
  <si>
    <t>TRILHO DE CORTINA SOMFY GLIDEA LARGURA DE 3,001M ATÉ 4,00M</t>
  </si>
  <si>
    <t>TRILHO DE CORTINA SOMFY GLIDEA LARGURA DE 4,001M ATÉ 5,00M</t>
  </si>
  <si>
    <t>TRILHO DE CORTINA SOMFY GLIDEA LARGURA DE 5,001M ATÉ 6,00M</t>
  </si>
  <si>
    <t>TRILHO DE CORTINA SOMFY GLIDEA LARGURA DE 6,001M ATÉ 7,00M</t>
  </si>
  <si>
    <t>TRILHO DE CORTINA SOMFY GLIDEA LARGURA DE 7,001M ATÉ 8,00M</t>
  </si>
  <si>
    <t>TRILHO DE CORTINA SOMFY GLIDEA LARGURA DE 8,001M ATÉ 9,00M</t>
  </si>
  <si>
    <t>TRILHO DE CORTINA SOMFY GLIDEA LARGURA DE 9,001M ATÉ 10,00M</t>
  </si>
  <si>
    <t>TRILHO DE CORTINA SOMFY GLIDEA LARGURA DE 10,001M ATÉ 11,00M</t>
  </si>
  <si>
    <t>TRILHO DE CORTINA SOMFY GLIDEA LARGURA DE 11,001M ATÉ 12,00M</t>
  </si>
  <si>
    <t>MOTOR GLIDEA Ultra 35e RTS</t>
  </si>
  <si>
    <t>MOTOR GLIDEA Ultra 60e RTS</t>
  </si>
  <si>
    <t>MOTOR GLIDEA Ultra 35e WT</t>
  </si>
  <si>
    <t>MOTOR GLIDEA Ultra 60e WT</t>
  </si>
  <si>
    <t>ACRÉSCIMO WAVE 10.5 X 10.5</t>
  </si>
  <si>
    <t>TRILHO PARA CORTINA TRADICIONAL SOMFY MOVELITE E ELATIO</t>
  </si>
  <si>
    <t>TRILHO DE CORTINA SOMFY MOVELITE LARGURA ATÉ 1,00M</t>
  </si>
  <si>
    <t>TRILHO DE CORTINA SOMFY MOVELITE LARGURA DE 1,001M ATÉ 2,00M</t>
  </si>
  <si>
    <t>TRILHO DE CORTINA SOMFY MOVELITE LARGURA DE 2,001M ATÉ 3,00M</t>
  </si>
  <si>
    <t>TRILHO DE CORTINA SOMFY MOVELITE LARGURA DE 3,001M ATÉ 4,00M</t>
  </si>
  <si>
    <t>TRILHO DE CORTINA SOMFY MOVELITE LARGURA DE 4,001M ATÉ 5,00M</t>
  </si>
  <si>
    <t>TRILHO DE CORTINA SOMFY MOVELITE LARGURA DE 5,001M ATÉ 6,00M</t>
  </si>
  <si>
    <t>TRILHO DE CORTINA SOMFY MOVELITE LARGURA DE 6,001M ATÉ 7,00M</t>
  </si>
  <si>
    <t>TRILHO DE CORTINA SOMFY MOVELITE LARGURA DE 7,001M ATÉ 8,00M</t>
  </si>
  <si>
    <t>TRILHO DE CORTINA SOMFY MOVELITE LARGURA DE 8,001M ATÉ 9,00M</t>
  </si>
  <si>
    <t>TRILHO DE CORTINA SOMFY MOVELITE LARGURA DE 9,001M ATÉ 10,00M</t>
  </si>
  <si>
    <t>MOTOR ELATIO 35 WT</t>
  </si>
  <si>
    <t>MOTOR ELATIO 35 RTS</t>
  </si>
  <si>
    <t>MOTOR MOVELITE 35 WF RTS</t>
  </si>
  <si>
    <t>BATERIA PARA MOTOR MOVELITE</t>
  </si>
  <si>
    <t>CARREGADOR PARA MOTOR MOVELITE</t>
  </si>
  <si>
    <t>*MOTORES A BATERIA DISPONÍVEL APENAS EM RÁDIO FREQUÊNCIA</t>
  </si>
  <si>
    <t>MOTORIZAÇÃO PARA ENROLÁVEIS</t>
  </si>
  <si>
    <t>LAR. MIN.</t>
  </si>
  <si>
    <t>RÁDIO FREQUÊNCIA</t>
  </si>
  <si>
    <t>KIT MOTORIZAÇÃO SOMFY 406N - TUBO 43 MM - 6 NM - 33 RPM - RTS - 110V OU 220V</t>
  </si>
  <si>
    <t>75 CM</t>
  </si>
  <si>
    <t>KIT MOTORIZAÇÃO SOMFY 406N - TUBO 53 MM - 6 NM - 33 RPM - RTS - 110V OU 220V</t>
  </si>
  <si>
    <t>85 CM</t>
  </si>
  <si>
    <t>KIT MOTORIZAÇÃO SOMFY 409N - TUBO 66 MM - 9 NM - 18 RPM - RTS - 110V OU 220V</t>
  </si>
  <si>
    <t>95 CM</t>
  </si>
  <si>
    <t>KIT MOTORIZAÇÃO SOMFY 409N - TUBO 74 MM - 9 NM - 18 RPM - RTS - 110V OU 220V</t>
  </si>
  <si>
    <t>KIT MOTORIZAÇÃO SOMFY ALTUS RTS 28 - TUBO 38 MM - 1,5NM - 28 RPM - BAT. RECARREGÁVEL</t>
  </si>
  <si>
    <t>CARREGADOR PARA MOTOR ALTUS RTS 28</t>
  </si>
  <si>
    <t>KIT MOTORIZAÇÃO SOMFY SONESSE ULTRA RTS 30 - TUBO 43 MM - 2 NM - 20 RPM - BAT. RECARREGÁVEL</t>
  </si>
  <si>
    <t>80 CM</t>
  </si>
  <si>
    <t>CARREGADOR PARA MOTOR SONESSE ULTRA 30</t>
  </si>
  <si>
    <t>KIT MOTORIZAÇÃO SOMFY SONESSE RTS 406 - TUBO 43 MM - 6 NM - 24 RPM - 110V OU 220V</t>
  </si>
  <si>
    <t>KIT MOTORIZAÇÃO SOMFY SONESSE RTS 406 - TUBO 53 MM - 6 NM - 24 RPM - 110V OU 220V</t>
  </si>
  <si>
    <t>KIT MOTORIZAÇÃO SOMFY SONESSE RTS 409 - TUBO 66 MM - 9 NM - 14 RPM - 110V OU 220V</t>
  </si>
  <si>
    <t>KIT MOTORIZAÇÃO SOMFY SONESSE RTS 409 - TUBO 74 MM - 9 NM - 14 RPM - 110V OU 220V</t>
  </si>
  <si>
    <t>SEM RECEPTOR</t>
  </si>
  <si>
    <t>KIT MOTORIZAÇÃO SOMFY 406N - TUBO 43 MM - 6 NM - 33 RPM - 110V OU 220V</t>
  </si>
  <si>
    <t>KIT MOTORIZAÇÃO SOMFY 406N  - TUBO 53 MM - 6 NM - 33 RPM - 110V OU 220V</t>
  </si>
  <si>
    <t>KIT MOTORIZAÇÃO SOMFY 409N - TUBO 66 MM - 9 NM - 18 RPM - 110V OU 220V</t>
  </si>
  <si>
    <t>KIT MOTORIZAÇÃO SOMFY 409N - TUBO 74 MM - 9 NM - 18 RPM - 110V OU 220V</t>
  </si>
  <si>
    <t>KIT MOTORIZAÇÃO SOMFY SONESSE 406 - TUBO 43 MM - 6 NM - 24 RPM - 110V OU 220V</t>
  </si>
  <si>
    <t>KIT MOTORIZAÇÃO SOMFY SONESSE 406 - TUBO 53 MM - 6 NM - 24 RPM - 110V OU 220V</t>
  </si>
  <si>
    <t>KIT MOTORIZAÇÃO SOMFY SONESSE 409 - TUBO 66 MM - 9 NM - 14 RPM - 110V OU 220V</t>
  </si>
  <si>
    <t>KIT MOTORIZAÇÃO SOMFY SONESSE 409 - TUBO 74 MM - 9 NM - 14 RPM - 110V OU 220V</t>
  </si>
  <si>
    <t>ROMANA</t>
  </si>
  <si>
    <t>KIT MOTORIZAÇÃO SOMFY 406N - 6 NM - 33 RPM - RTS - 110V OU 220V</t>
  </si>
  <si>
    <t>KIT MOTORIZAÇÃO SOMFY SONESSE RTS 406 - 6 NM - 24 RPM - 110V OU 220V</t>
  </si>
  <si>
    <t>KIT MOTORIZAÇÃO SOMFY  406N - 6 NM - 33 RPM - 110V OU 220V</t>
  </si>
  <si>
    <t>KIT MOTORIZAÇÃO SOMFY SONESSE 406 - 6 NM - 24 RPM - 110V OU 220V</t>
  </si>
  <si>
    <t>KIT MOTORIZAÇÃO SOMFY TILT &amp; LIFT 25 RTS</t>
  </si>
  <si>
    <t>CONTROLES E ACESSÓRIOS</t>
  </si>
  <si>
    <t>EMISSOR SITUO 1 RTS PURE II</t>
  </si>
  <si>
    <t>EMISSOR SITUO 1 RTS IRON II</t>
  </si>
  <si>
    <t>EMISSOR SITUO 5 RTS PURE II</t>
  </si>
  <si>
    <t>EMISSOR SITUO 5 RTS IRON II</t>
  </si>
  <si>
    <t>EMISSOR SITUO 1 SOLIRIS RTS PURE II</t>
  </si>
  <si>
    <t>EMISSOR SITUO 5 SOLIRIS RTS PURE II</t>
  </si>
  <si>
    <t>EMISSOR SITUO VARIAT. SOL PURE</t>
  </si>
  <si>
    <t>EMISSOR SITUO 1 VARIATION PURE</t>
  </si>
  <si>
    <t>EMISSOR SITUO 5 VARIATION PURE</t>
  </si>
  <si>
    <t>EMISSOR TELIS 6 CHRONIS RTS PURE</t>
  </si>
  <si>
    <t>EMISSOR TELIS 6 CHRONIS RTS SILVER</t>
  </si>
  <si>
    <t>EMISSOR TELIS 16 RTS PURE</t>
  </si>
  <si>
    <t>EMISSOR TELIS 16 RTS SILVER</t>
  </si>
  <si>
    <t xml:space="preserve">EMISSOR SMOOVE 1 RTS SHINE PURE </t>
  </si>
  <si>
    <t>EMISSOR SMOOVE 1 RTS SHINE BLACK</t>
  </si>
  <si>
    <t>EMISSOR SMOOVE 1 RTS SHINE SILVER</t>
  </si>
  <si>
    <t>EMISSOR SMOOVE 1 RTS SHINE BLACK - CORTINA</t>
  </si>
  <si>
    <t>EMISSOR SMOOVE 1 RTS SHINE PURE - CORTINA</t>
  </si>
  <si>
    <t>EMISSOR SMOOVE ORIGIN 1 RTS II</t>
  </si>
  <si>
    <t>EMISSOR SMOOVE ORIGIN 4 RTS II</t>
  </si>
  <si>
    <t>MOLDURA SMOOVE PURE</t>
  </si>
  <si>
    <t>MOLDURA SMOOVE BLACK</t>
  </si>
  <si>
    <t>MOLDURA SMOOVE SILVERMAT</t>
  </si>
  <si>
    <t>MOLDURA SMOOVE AMBER BAMBOO</t>
  </si>
  <si>
    <t>MOLDURA SMOOVE PURE DUPLA</t>
  </si>
  <si>
    <t>NOVO INIS UNO 80X120 BRANCO</t>
  </si>
  <si>
    <t>KIT INV. POS. FIXA BRANCO COM ESPELHO 4X2 MARGIRIUS</t>
  </si>
  <si>
    <t>KIT INV. POS. FIXA PRETO COM ESPELHO 4X2 MARGIRIUS</t>
  </si>
  <si>
    <t>POS. MOMENTÂNEA APEM BRANCO</t>
  </si>
  <si>
    <t>AUTOMATISMOS</t>
  </si>
  <si>
    <t>EMISSOR DE CONTATO SECO</t>
  </si>
  <si>
    <t>INTERFACE UNIVERSAL RTS NOVA</t>
  </si>
  <si>
    <t>INTERFACE RS232/RS485 SERIAL + FONTE</t>
  </si>
  <si>
    <t>MINI SENSOR IR INT. UNIVERSAL</t>
  </si>
  <si>
    <t>EMISSOR IR 24 CANAIS</t>
  </si>
  <si>
    <t>INTERFACE EMISSOR RS485 RTS</t>
  </si>
  <si>
    <t>CONTROLE DE AJUSTE DE FIM DE CURSO ILT2</t>
  </si>
  <si>
    <t>INTEO STATION + FONTE</t>
  </si>
  <si>
    <t>INTEO MICRO-DIMMER</t>
  </si>
  <si>
    <t>INTEO TAG SENSOR</t>
  </si>
  <si>
    <t>RECEPTOR PARA ILUMINAÇÃO RTS</t>
  </si>
  <si>
    <t>ALEXA - ECHO POP</t>
  </si>
  <si>
    <t>ALEXA - ECHO DOT 4° GER. BLACK</t>
  </si>
  <si>
    <t>ALEXA - ECHO SHOW 10 - BLACK</t>
  </si>
  <si>
    <t>ALEXA - ECHO SHOW 15</t>
  </si>
  <si>
    <t>KIT INTEO + ALEXA ECHO POP</t>
  </si>
  <si>
    <t>KIT INTEO + ALEXA ECHO DOT 4° GER. BLACK</t>
  </si>
  <si>
    <t>KIT INTEO + ALEXA ECHO SHOW 10 BLACK</t>
  </si>
  <si>
    <t>KIT INTEO + ALEXA ECHO SHOW 15</t>
  </si>
  <si>
    <t xml:space="preserve">SENSOR EOLIS RTS - 220 V - CABO PRETO 5 MTS </t>
  </si>
  <si>
    <t>CAPTOR DE SOL AUTONOMO - SUNIS RTS</t>
  </si>
  <si>
    <t>SENSOR DE VENTO POR MOVIMENTO WIREFREE RTS - BRANCO</t>
  </si>
  <si>
    <t>SENSOR DE CHUVA ONDEIS (PRECISA EMISSOR CONTATO SECO)</t>
  </si>
  <si>
    <t>EMISSOR CENTRALIS CONTATO SECO (PARA SENSOR DE CHUVA)</t>
  </si>
  <si>
    <t>SENSOR SOLIRIS RTS - 220 V - CABO PRETO 5 MTS</t>
  </si>
  <si>
    <t>TRANSFORMADOR 110 V PARA 220 V SENSORES RTS</t>
  </si>
  <si>
    <t>OBSERVAÇÕES</t>
  </si>
  <si>
    <t>MOTORIZAÇÕES SOMFY POSSUEM TUBOS ESPECIFICOS, NÃO É POSSIVEL UTILIZAR MOTORES SOMFY EM TUBOS DA LINHA DE MOTORIZAÇÕES AMORIM E MOTORIZAÇÕES AMORIM TAMBÉM NÃO SÃO COMPATIVEIS COM TUBOS SOMFY, EXCETO A LINHA COM TUBO DE 38 MM.</t>
  </si>
  <si>
    <t>OS TUBOS DAS MOTORIZAÇÕES SOMFY SÃO SEMPRE NA COR NATURAL, EXCETO MOTORIZAÇÕES EM TUBOS DE 38MM QUE COMPARTILHAM OS MESMOS DA LINHA DE MOTORIZAÇÕES AMORIM.</t>
  </si>
  <si>
    <t>A COR DOS COMPONENTES DAS MOTORIZAÇÕES SOMFY SÃO NA COR NATURAL E NÃO SEGUEM AS CORES COORDENADAS DOS ACESSÓRIOS AMORIM.</t>
  </si>
  <si>
    <t>NÃO GARANTIMOS A DISPONIBILIDADE DE ESTOQUE DE PRODUTOS SOMFY, POIS DEPENDEMOS DE DISPONIBILIDADE DA SOMFY.</t>
  </si>
  <si>
    <t>PARA PEDIDOS ACIMA DE 20 PEÇAS CONSULTAR ESTOQUE</t>
  </si>
  <si>
    <t>TRILHO MOTORIZADO COM GANCHO TRADICIONAL - GANCHOS A CADA 10 CM</t>
  </si>
  <si>
    <t>TRILHO MOTORIZADO WAVE - COM CARRO GANCHO A CADA 4,8 CM</t>
  </si>
  <si>
    <t>OPCIONAIS COM FITA WAVE DISPONÍVEL APENAS NO TAMANHOS DE 10,5x10,5</t>
  </si>
  <si>
    <t>OS COMPONENTES DAS MOTORIZAÇÕES SOMFY SÃO EXCLUSIVAS E NÃO SEGUEM OS ACESSORIOS DE TRILHOS MOTORIZADOS AMORIM.</t>
  </si>
  <si>
    <t>AS GARANTIAS DAS MOTORIZAÇÕES SOMFY SÃO DE RESPONSABILIDADE DA EMPRESA SOMFY QUE É O FABRICANTE DOS MOTORES.</t>
  </si>
  <si>
    <t>TODO MOTOR QUE APRESENTAR ALGUM DEFEITO DEVERÁ SER RETIRADO E ENVIADO PARA SOMFY E O PRAZO DE DEVOLUÇÃO FICA A CARGO DO FABRICANTE DO MOTOR.</t>
  </si>
  <si>
    <t>Página 38 -</t>
  </si>
  <si>
    <t>Página 39 -</t>
  </si>
  <si>
    <t>Página 40 -</t>
  </si>
  <si>
    <t>Motorização Somfy</t>
  </si>
  <si>
    <t>SF-G01</t>
  </si>
  <si>
    <t>SF-G02</t>
  </si>
  <si>
    <t>SF-G03</t>
  </si>
  <si>
    <t>SF-G04</t>
  </si>
  <si>
    <t>SF-G05</t>
  </si>
  <si>
    <t>SF-G06</t>
  </si>
  <si>
    <t>SF-G07</t>
  </si>
  <si>
    <t>SF-G08</t>
  </si>
  <si>
    <t>SF-G09</t>
  </si>
  <si>
    <t>SF-G10</t>
  </si>
  <si>
    <t>SF-G11</t>
  </si>
  <si>
    <t>SF-G12</t>
  </si>
  <si>
    <t>SF-G35RTS</t>
  </si>
  <si>
    <t>SF-G60RTS</t>
  </si>
  <si>
    <t>SF-G35WT</t>
  </si>
  <si>
    <t>SF-G60WT</t>
  </si>
  <si>
    <t>SF-M01</t>
  </si>
  <si>
    <t>SF-M02</t>
  </si>
  <si>
    <t>SF-M03</t>
  </si>
  <si>
    <t>SF-M04</t>
  </si>
  <si>
    <t>SF-M05</t>
  </si>
  <si>
    <t>SF-M06</t>
  </si>
  <si>
    <t>SF-M07</t>
  </si>
  <si>
    <t>SF-M08</t>
  </si>
  <si>
    <t>SF-M09</t>
  </si>
  <si>
    <t>SF-M10</t>
  </si>
  <si>
    <t>SF-E35WT</t>
  </si>
  <si>
    <t>SF-E35RTS</t>
  </si>
  <si>
    <t>SF-M35RTS</t>
  </si>
  <si>
    <t>SF-MBAT</t>
  </si>
  <si>
    <t>SF-MCAR</t>
  </si>
  <si>
    <t>SF-1324</t>
  </si>
  <si>
    <t>SF-1325</t>
  </si>
  <si>
    <t>SF-1326</t>
  </si>
  <si>
    <t>SF-1327</t>
  </si>
  <si>
    <t>SF-1343</t>
  </si>
  <si>
    <t>SF-1344</t>
  </si>
  <si>
    <t>SF-1424</t>
  </si>
  <si>
    <t>SF-1425</t>
  </si>
  <si>
    <t>SF-1426</t>
  </si>
  <si>
    <t>SF-1427</t>
  </si>
  <si>
    <t>SF-1304</t>
  </si>
  <si>
    <t>SF-1305</t>
  </si>
  <si>
    <t>SF-1306</t>
  </si>
  <si>
    <t>SF-1307</t>
  </si>
  <si>
    <t>SF-1404</t>
  </si>
  <si>
    <t>SF-1405</t>
  </si>
  <si>
    <t>SF-1406</t>
  </si>
  <si>
    <t>SF-1407</t>
  </si>
  <si>
    <t>SF-2324</t>
  </si>
  <si>
    <t>SF-2424</t>
  </si>
  <si>
    <t>SF-2304</t>
  </si>
  <si>
    <t>SF-2404</t>
  </si>
  <si>
    <t>MOTORIZAÇÃO PARA HORIZONTAIS 16MM, 25MM, PLISSADA, CELULAR</t>
  </si>
  <si>
    <t>SF-4320</t>
  </si>
  <si>
    <t>MOTORIZAÇÃO PARA HORIZONTAIS 50 MM E 75 MM</t>
  </si>
  <si>
    <t>SF-3324</t>
  </si>
  <si>
    <t>SF-3424</t>
  </si>
  <si>
    <t>SF-3304</t>
  </si>
  <si>
    <t>SF-3404</t>
  </si>
  <si>
    <t>SF-E01</t>
  </si>
  <si>
    <t>SF-E02</t>
  </si>
  <si>
    <t>SF-E03</t>
  </si>
  <si>
    <t>SF-E04</t>
  </si>
  <si>
    <t>SF-E05</t>
  </si>
  <si>
    <t>SF-E06</t>
  </si>
  <si>
    <t>SF-E07</t>
  </si>
  <si>
    <t>SF-E08</t>
  </si>
  <si>
    <t>SF-E09</t>
  </si>
  <si>
    <t>SF-E10</t>
  </si>
  <si>
    <t>SF-E11</t>
  </si>
  <si>
    <t>SF-E12</t>
  </si>
  <si>
    <t>SF-E13</t>
  </si>
  <si>
    <t>SF-E14</t>
  </si>
  <si>
    <t>SF-E15</t>
  </si>
  <si>
    <t>SF-E16</t>
  </si>
  <si>
    <t>SF-E17</t>
  </si>
  <si>
    <t>SF-E18</t>
  </si>
  <si>
    <t>SF-E19</t>
  </si>
  <si>
    <t>SF-E20</t>
  </si>
  <si>
    <t>SF-I01</t>
  </si>
  <si>
    <t>SF-I02</t>
  </si>
  <si>
    <t>SF-I03</t>
  </si>
  <si>
    <t>SF-I04</t>
  </si>
  <si>
    <t>SF-A01</t>
  </si>
  <si>
    <t>SF-A02</t>
  </si>
  <si>
    <t>SF-A03</t>
  </si>
  <si>
    <t>SF-A04</t>
  </si>
  <si>
    <t>SF-A05</t>
  </si>
  <si>
    <t>SF-A06</t>
  </si>
  <si>
    <t>SF-A07</t>
  </si>
  <si>
    <t>SF-A08</t>
  </si>
  <si>
    <t>SF-A09</t>
  </si>
  <si>
    <t>SF-A10</t>
  </si>
  <si>
    <t>SF-A11</t>
  </si>
  <si>
    <t>SF-A12</t>
  </si>
  <si>
    <t>SF-A13</t>
  </si>
  <si>
    <t>SF-A14</t>
  </si>
  <si>
    <t>SF-A15</t>
  </si>
  <si>
    <t>SF-A16</t>
  </si>
  <si>
    <t>SF-A17</t>
  </si>
  <si>
    <t>SF-A18</t>
  </si>
  <si>
    <t>SF-A19</t>
  </si>
  <si>
    <t>SF-A20</t>
  </si>
  <si>
    <t>SF-A21</t>
  </si>
  <si>
    <t>SF-A22</t>
  </si>
  <si>
    <t>SF-A23</t>
  </si>
  <si>
    <t>SF-A24</t>
  </si>
  <si>
    <t>SF-A25</t>
  </si>
  <si>
    <t>SF-A26</t>
  </si>
  <si>
    <t>ITACARÉ SEMI BK</t>
  </si>
  <si>
    <t>(*) SEMPRE CONSULTAR A LIMITAÇÃO DA MEDIDA DA LAMINA</t>
  </si>
  <si>
    <r>
      <t xml:space="preserve">2,70M </t>
    </r>
    <r>
      <rPr>
        <b/>
        <sz val="8"/>
        <color rgb="FFFF0000"/>
        <rFont val="Calibri"/>
        <family val="2"/>
        <scheme val="minor"/>
      </rPr>
      <t>(*)</t>
    </r>
  </si>
  <si>
    <r>
      <rPr>
        <b/>
        <sz val="8"/>
        <color indexed="8"/>
        <rFont val="Calibri"/>
        <family val="2"/>
      </rPr>
      <t>TRILHO MOTORIZADO UNIQUE</t>
    </r>
    <r>
      <rPr>
        <sz val="8"/>
        <color indexed="8"/>
        <rFont val="Calibri"/>
        <family val="2"/>
      </rPr>
      <t xml:space="preserve"> - PESO MÁXIMO DE ARRASTO 45KG E </t>
    </r>
    <r>
      <rPr>
        <b/>
        <sz val="8"/>
        <color indexed="8"/>
        <rFont val="Calibri"/>
        <family val="2"/>
      </rPr>
      <t>TRILHO MOTORIZADO SLIM</t>
    </r>
    <r>
      <rPr>
        <sz val="8"/>
        <color indexed="8"/>
        <rFont val="Calibri"/>
        <family val="2"/>
      </rPr>
      <t xml:space="preserve"> -  PESO MÁXIMO DE ARRASTO  25KG</t>
    </r>
  </si>
  <si>
    <t>0170, 0177</t>
  </si>
  <si>
    <t>0169, 0171 e 0178</t>
  </si>
  <si>
    <t>0127</t>
  </si>
  <si>
    <t>0110, 0111  e 0129</t>
  </si>
  <si>
    <t>3037, 3038 e 3039</t>
  </si>
  <si>
    <t>0170 e 0177</t>
  </si>
  <si>
    <t>0100 ao 0105, 0107, 0108, 0109, 0103 e 0114</t>
  </si>
  <si>
    <t>0501, 0502  e 0505</t>
  </si>
  <si>
    <r>
      <rPr>
        <b/>
        <sz val="8"/>
        <rFont val="Calibri"/>
        <family val="2"/>
        <scheme val="minor"/>
      </rPr>
      <t>LISA:</t>
    </r>
    <r>
      <rPr>
        <sz val="8"/>
        <rFont val="Calibri"/>
        <family val="2"/>
        <scheme val="minor"/>
      </rPr>
      <t xml:space="preserve"> 0005, 0027, 0034, 0060, 0112, 0233, 0544, 0724, 0771</t>
    </r>
  </si>
  <si>
    <r>
      <rPr>
        <b/>
        <sz val="8"/>
        <color theme="1"/>
        <rFont val="Calibri"/>
        <family val="2"/>
      </rPr>
      <t>LISA:</t>
    </r>
    <r>
      <rPr>
        <sz val="8"/>
        <color theme="1"/>
        <rFont val="Calibri"/>
        <family val="2"/>
      </rPr>
      <t xml:space="preserve"> 0009, 0026, 0027, 0031, 0048, 0057, 0060, 0090, 0104, 0108, 0140 e 0771  </t>
    </r>
  </si>
  <si>
    <r>
      <rPr>
        <b/>
        <sz val="8"/>
        <color theme="1"/>
        <rFont val="Calibri"/>
        <family val="2"/>
      </rPr>
      <t>LISA:</t>
    </r>
    <r>
      <rPr>
        <sz val="8"/>
        <color theme="1"/>
        <rFont val="Calibri"/>
        <family val="2"/>
      </rPr>
      <t xml:space="preserve"> 0009, 0026, 0027, 0031, 0039, 0048, 0057, 0060, 0061, 0090, 0104, 0108, 0140, 0163 e 0771 </t>
    </r>
  </si>
  <si>
    <t>0005, 0057, 0104, 0112, 0233, 0544 e 0724</t>
  </si>
  <si>
    <r>
      <t xml:space="preserve">METALIZADA: </t>
    </r>
    <r>
      <rPr>
        <sz val="8"/>
        <color theme="1"/>
        <rFont val="Calibri"/>
        <family val="2"/>
      </rPr>
      <t>1553, 1555 e 1556</t>
    </r>
  </si>
  <si>
    <r>
      <t>METALIZADA:</t>
    </r>
    <r>
      <rPr>
        <sz val="8"/>
        <color theme="1"/>
        <rFont val="Calibri"/>
        <family val="2"/>
      </rPr>
      <t xml:space="preserve"> 1553, 1555 e 1556</t>
    </r>
  </si>
  <si>
    <t>0161 e 0162</t>
  </si>
  <si>
    <r>
      <t>APARELHOS ELETRÔNICOS, LÂMPADAS DE LED, ROTEADORES, ACESS POINT, ANTENAS DE TELECOMUNICAÇÕES PODEM APRESENTAR INTERFERÊNCIA NO SINAL DO CONTROLE REMOTO, OCASIONANDO '</t>
    </r>
    <r>
      <rPr>
        <i/>
        <sz val="10"/>
        <rFont val="Calibri"/>
        <family val="2"/>
      </rPr>
      <t>DELAYS',</t>
    </r>
    <r>
      <rPr>
        <sz val="10"/>
        <rFont val="Calibri"/>
        <family val="2"/>
      </rPr>
      <t xml:space="preserve"> INTERRUPÇÕES DE SINAIS. ISTO NÃO É UMA CARACTERÍSTICA DO PRODUTO E NÃO INCIDE EM TROCA POR GARANTIA.</t>
    </r>
  </si>
  <si>
    <r>
      <rPr>
        <sz val="10"/>
        <rFont val="Calibri"/>
        <family val="2"/>
      </rPr>
      <t>TRILHO MOTORIZADO - PESO MÁXIMO DE ARRASTO: 45KG</t>
    </r>
  </si>
  <si>
    <t>verificar com Kleber</t>
  </si>
  <si>
    <t>0113, 0116 e 0119</t>
  </si>
  <si>
    <t>0115</t>
  </si>
  <si>
    <t>O TECIDO DAS CORTINAS ETERNITY, ETERNITY LINE, GALAXY, ILLUMINÊ, INFINITY, LUMIÉRE E MELÍADE É MENOR 4,0CM NA LARGURA TOTAL DA PEÇA (2,5CM DO LADO DO COMANDO E 1,5CM NO LADO OPOSTO). PEÇAS LADO A LADO COM ALTURAS DIFERENTES, AS FAIXAS DO TECIDO PODERÃO FICAR DESALINHADAS.</t>
  </si>
  <si>
    <t xml:space="preserve">O EFEITO MOIRÉ É UMA INTERFERÊNCIA ÓPTICA GERADA PELA SOBREPOSIÇÃO DE DOIS TECIDOS, NA QUAL A PASSAGEM DE LUZ CRIA A PERCEPÇÃO DE DISTORÇÕES NO PADRÃO. A INTENSIDADE VARIA CONFORME O TIPO DE TECIDO E AS CONDIÇÕES DE INSTALAÇÃO. TRATA-SE DE UM COMPORTAMENTO NATURAL DO MATERIAL E NÃO ESTÁ COBERTO POR GARANTIA.  
</t>
  </si>
  <si>
    <t xml:space="preserve">CORTINA ROLÔ COM ALTURA TRÊS VEZES SUPERIOR A LARGURA, TERÁ INSTABILIDADE NO TECIDO, PODENDO OCASIONAR CANOAMENTO, FLACIDEZ, RUGAS E EFEITO CONE NO PRÓPRIO TECIDO.   TODO CORTINA ROLO PODE SOFRER CANOAMENTO LATERAL, O LIMITE INDICADO COMO CARACTERÍSTICA E NÃO COBERTO PELA GARANTIA É DE 1,5% DA LARGURA DA CORTINA. 
</t>
  </si>
  <si>
    <t xml:space="preserve"> TODO CORTINA PAINEL PODE SOFRER CANOAMENTO LATERAL, O LIMITE INDICADO COMO CARACTERÍSTICA E NÃO COBERTO PELA GARANTIA É DE 3% DA LARGURA DA CORTINA. </t>
  </si>
  <si>
    <t xml:space="preserve">0363,  0372,  0375 ao 0380 </t>
  </si>
  <si>
    <t>0338, 0343, 0360, 0361, 0362, 0373 e 0374</t>
  </si>
  <si>
    <t xml:space="preserve">0359, 0364, 0370,  e 0385 ao 0399 </t>
  </si>
  <si>
    <t xml:space="preserve">0462,  0666, 0668, 0669, 0679, 0683,  0684, 0685, 0686 e 0687 </t>
  </si>
  <si>
    <t>0673, 0680, 0682,e 0688 ao 0696</t>
  </si>
  <si>
    <r>
      <t>0485 ao 0488</t>
    </r>
    <r>
      <rPr>
        <b/>
        <sz val="7"/>
        <color rgb="FFFF0000"/>
        <rFont val="Calibri"/>
        <family val="2"/>
        <scheme val="minor"/>
      </rPr>
      <t/>
    </r>
  </si>
  <si>
    <r>
      <t xml:space="preserve">0592, 0593 e 0594 e </t>
    </r>
    <r>
      <rPr>
        <b/>
        <sz val="8"/>
        <color theme="1"/>
        <rFont val="Calibri"/>
        <family val="2"/>
        <scheme val="minor"/>
      </rPr>
      <t xml:space="preserve">0591 </t>
    </r>
    <r>
      <rPr>
        <b/>
        <sz val="8"/>
        <color rgb="FFFF0000"/>
        <rFont val="Calibri"/>
        <family val="2"/>
        <scheme val="minor"/>
      </rPr>
      <t>(LANÇAMENTO)</t>
    </r>
  </si>
  <si>
    <r>
      <t xml:space="preserve">0823, 0824, 0825, 0826 E 0827 </t>
    </r>
    <r>
      <rPr>
        <b/>
        <sz val="8"/>
        <color rgb="FFFF0000"/>
        <rFont val="Calibri"/>
        <family val="2"/>
        <scheme val="minor"/>
      </rPr>
      <t>(LANÇAMENTOS)</t>
    </r>
  </si>
  <si>
    <t>LUMIÉRE 50MM DIAMANTE</t>
  </si>
  <si>
    <t>LUMIÉRE 50MM ARMONNE</t>
  </si>
  <si>
    <r>
      <t xml:space="preserve">0550, 0551, 0552 e 0553 </t>
    </r>
    <r>
      <rPr>
        <b/>
        <sz val="8"/>
        <color rgb="FFFF0000"/>
        <rFont val="Calibri"/>
        <family val="2"/>
        <scheme val="minor"/>
      </rPr>
      <t>(LANÇAMENTOS)</t>
    </r>
  </si>
  <si>
    <t>LUMIÉRE 50MM  VIVANCE</t>
  </si>
  <si>
    <r>
      <t xml:space="preserve">0730, 0731, 0732, 0733, 0734 e 0735 </t>
    </r>
    <r>
      <rPr>
        <b/>
        <sz val="8"/>
        <color rgb="FFFF0000"/>
        <rFont val="Calibri"/>
        <family val="2"/>
        <scheme val="minor"/>
      </rPr>
      <t>(LANÇAMENTOS)</t>
    </r>
  </si>
  <si>
    <t>LUMIÉRE 70MM  ENVELINE</t>
  </si>
  <si>
    <t>LUMIÉRE 70MM  MALORIE</t>
  </si>
  <si>
    <r>
      <t xml:space="preserve">0820, 0821 e 0822 </t>
    </r>
    <r>
      <rPr>
        <b/>
        <sz val="8"/>
        <color rgb="FFFF0000"/>
        <rFont val="Calibri"/>
        <family val="2"/>
        <scheme val="minor"/>
      </rPr>
      <t>(LANÇAMENTOS)</t>
    </r>
  </si>
  <si>
    <t>ALTURA MÁXIMA: 3,20M. - LARGURA MÁXIMA: 6,00M. TRILHO 4001 SOMENTE NA COR BRANCA.</t>
  </si>
  <si>
    <r>
      <t xml:space="preserve">CORDÃO E PÊNDULO ACOMPANHAM A COR APROXIMADA DO TECIDO. ENTREGA: 5 DIAS ÚTEIS. </t>
    </r>
    <r>
      <rPr>
        <b/>
        <sz val="8"/>
        <color rgb="FFFF0000"/>
        <rFont val="Calibri"/>
        <family val="2"/>
        <scheme val="minor"/>
      </rPr>
      <t>ATENÇÃO: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A CORTINA ATENA WAVE É COBRADA POR METRO LINEAR.</t>
    </r>
  </si>
  <si>
    <t>LUMIÉRE 50MM LINEA</t>
  </si>
  <si>
    <t>LUMIÉRE 70MM  LUMINA</t>
  </si>
  <si>
    <t>LUMIÉRE 60MM BRISE</t>
  </si>
  <si>
    <t>Código Fiscal de Operação e Prestação - CFOP</t>
  </si>
  <si>
    <t>Remessa para Industrialização - dentro do estado</t>
  </si>
  <si>
    <t>Remessa para Industrialização - fora do estado</t>
  </si>
  <si>
    <t>8800 ao 8804</t>
  </si>
  <si>
    <t>8900 ao 8904</t>
  </si>
  <si>
    <t>9200 ao 9209</t>
  </si>
  <si>
    <t>7600 ao 7604</t>
  </si>
  <si>
    <t>7800 ao 7804</t>
  </si>
  <si>
    <t>8600 ao 8606</t>
  </si>
  <si>
    <t>8200 ao 8205</t>
  </si>
  <si>
    <r>
      <t>0001, 0003, 0004,</t>
    </r>
    <r>
      <rPr>
        <sz val="8"/>
        <color theme="1"/>
        <rFont val="Calibri"/>
        <family val="2"/>
        <scheme val="minor"/>
      </rPr>
      <t xml:space="preserve"> 0030, 0031, 0032, 0033, 0036, 0050, 0051, 0052 e 0053</t>
    </r>
  </si>
  <si>
    <t xml:space="preserve">0001, 0002 e 0003 </t>
  </si>
  <si>
    <r>
      <rPr>
        <sz val="8"/>
        <color theme="1"/>
        <rFont val="Calibri"/>
        <family val="2"/>
        <scheme val="minor"/>
      </rPr>
      <t>0500 ao 0506</t>
    </r>
    <r>
      <rPr>
        <b/>
        <sz val="8"/>
        <color theme="1"/>
        <rFont val="Calibri"/>
        <family val="2"/>
        <scheme val="minor"/>
      </rPr>
      <t xml:space="preserve"> </t>
    </r>
  </si>
  <si>
    <t xml:space="preserve">8800 ao 8804 </t>
  </si>
  <si>
    <t xml:space="preserve">8900 ao 8904 </t>
  </si>
  <si>
    <t xml:space="preserve">9200 ao 9209 </t>
  </si>
  <si>
    <t xml:space="preserve">7800 ao 7804 </t>
  </si>
  <si>
    <t xml:space="preserve">8600 ao 8606 </t>
  </si>
  <si>
    <t xml:space="preserve">8200 ao 8205 </t>
  </si>
  <si>
    <t xml:space="preserve">TRILHO UNIQUE WIDE (BRANCO) </t>
  </si>
  <si>
    <t xml:space="preserve">TRILHO UNIQUE SLIM (BRANCO) </t>
  </si>
  <si>
    <r>
      <t>AMT-121</t>
    </r>
    <r>
      <rPr>
        <b/>
        <sz val="8"/>
        <color rgb="FFFF0000"/>
        <rFont val="Calibri"/>
        <family val="2"/>
        <scheme val="minor"/>
      </rPr>
      <t>**</t>
    </r>
  </si>
  <si>
    <t>**MOTOR SEM RECEPTOR 2 FIOS - 12V - COMANDO ALTERNADO</t>
  </si>
  <si>
    <t>0001, 0003 ao 0004</t>
  </si>
  <si>
    <r>
      <t xml:space="preserve">0001, 0004, 0016 e </t>
    </r>
    <r>
      <rPr>
        <sz val="8"/>
        <rFont val="Calibri"/>
        <family val="2"/>
        <scheme val="minor"/>
      </rPr>
      <t>0030</t>
    </r>
    <r>
      <rPr>
        <b/>
        <sz val="8"/>
        <color rgb="FFFF0000"/>
        <rFont val="Calibri"/>
        <family val="2"/>
        <scheme val="minor"/>
      </rPr>
      <t xml:space="preserve"> </t>
    </r>
  </si>
  <si>
    <r>
      <t xml:space="preserve">0001, 0004, 0008, </t>
    </r>
    <r>
      <rPr>
        <sz val="8"/>
        <rFont val="Calibri"/>
        <family val="2"/>
        <scheme val="minor"/>
      </rPr>
      <t>0030, 0031, 0034 e 0035</t>
    </r>
    <r>
      <rPr>
        <sz val="8"/>
        <color theme="1"/>
        <rFont val="Calibri"/>
        <family val="2"/>
        <scheme val="minor"/>
      </rPr>
      <t xml:space="preserve">                                   </t>
    </r>
  </si>
  <si>
    <t>0001, 0003, 0004</t>
  </si>
  <si>
    <t>0001, 0004 e 0030</t>
  </si>
  <si>
    <t>2026 - v.03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</si>
</sst>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-&quot;R$&quot;\ * #.##0.00_-;\-&quot;R$&quot;\ * #.##0.00_-;_-&quot;R$&quot;\ * &quot;-&quot;??_-;_-@_-"/>
    <numFmt numFmtId="166" formatCode="0.0000"/>
    <numFmt numFmtId="167" formatCode="_-[$R$-416]\ * #,##0.00_-;\-[$R$-416]\ * #,##0.00_-;_-[$R$-416]\ * &quot;-&quot;??_-;_-@_-"/>
    <numFmt numFmtId="168" formatCode="&quot;R$&quot;\ #,##0.00"/>
    <numFmt numFmtId="169" formatCode="d\-mmm\-yyyy"/>
    <numFmt numFmtId="170" formatCode="0.0"/>
    <numFmt numFmtId="171" formatCode="0.0%"/>
  </numFmts>
  <fonts count="16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i/>
      <sz val="8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8"/>
      <color rgb="FF1F497D"/>
      <name val="Calibri"/>
      <family val="2"/>
      <scheme val="minor"/>
    </font>
    <font>
      <i/>
      <sz val="8"/>
      <name val="Calibri"/>
      <family val="2"/>
      <scheme val="minor"/>
    </font>
    <font>
      <b/>
      <u/>
      <sz val="8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sz val="8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4"/>
      <name val="Arial"/>
      <family val="2"/>
    </font>
    <font>
      <sz val="10"/>
      <color rgb="FFFF0000"/>
      <name val="Arial"/>
      <family val="2"/>
    </font>
    <font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</font>
    <font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8"/>
      <color theme="1"/>
      <name val="Calibri"/>
      <family val="2"/>
    </font>
    <font>
      <sz val="9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rgb="FF00B050"/>
      <name val="Calibri"/>
      <family val="2"/>
    </font>
    <font>
      <b/>
      <i/>
      <sz val="9"/>
      <color rgb="FFFF0000"/>
      <name val="Calibri"/>
      <family val="2"/>
      <scheme val="minor"/>
    </font>
    <font>
      <sz val="8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7030A0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8"/>
      <color rgb="FFFF0000"/>
      <name val="Calibri"/>
      <family val="2"/>
    </font>
    <font>
      <sz val="11"/>
      <color rgb="FF7030A0"/>
      <name val="Calibri"/>
      <family val="2"/>
      <scheme val="minor"/>
    </font>
    <font>
      <sz val="11"/>
      <color rgb="FF92D05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b/>
      <sz val="8"/>
      <color theme="8"/>
      <name val="Calibri"/>
      <family val="2"/>
      <scheme val="minor"/>
    </font>
    <font>
      <sz val="8"/>
      <color theme="8"/>
      <name val="Calibri"/>
      <family val="2"/>
      <scheme val="minor"/>
    </font>
    <font>
      <b/>
      <sz val="8"/>
      <name val="Calibri"/>
      <family val="2"/>
    </font>
    <font>
      <b/>
      <i/>
      <sz val="8"/>
      <name val="Calibri"/>
      <family val="2"/>
    </font>
    <font>
      <sz val="7"/>
      <color theme="1"/>
      <name val="Calibri"/>
      <family val="2"/>
    </font>
    <font>
      <b/>
      <sz val="9"/>
      <color rgb="FFFF0000"/>
      <name val="Calibri"/>
      <family val="2"/>
    </font>
    <font>
      <b/>
      <i/>
      <sz val="8"/>
      <color indexed="60"/>
      <name val="Calibri"/>
      <family val="2"/>
    </font>
    <font>
      <b/>
      <sz val="8"/>
      <color indexed="60"/>
      <name val="Calibri"/>
      <family val="2"/>
    </font>
    <font>
      <b/>
      <sz val="8"/>
      <color indexed="8"/>
      <name val="Calibri"/>
      <family val="2"/>
    </font>
    <font>
      <sz val="8"/>
      <color indexed="8"/>
      <name val="Calibri"/>
      <family val="2"/>
    </font>
    <font>
      <b/>
      <u/>
      <sz val="9"/>
      <color rgb="FFFF0000"/>
      <name val="Calibri"/>
      <family val="2"/>
    </font>
    <font>
      <sz val="9"/>
      <color theme="1"/>
      <name val="Calibri"/>
      <family val="2"/>
    </font>
    <font>
      <b/>
      <u/>
      <sz val="8"/>
      <color theme="1"/>
      <name val="Calibri"/>
      <family val="2"/>
    </font>
    <font>
      <sz val="8"/>
      <color rgb="FFFF0000"/>
      <name val="Calibri"/>
      <family val="2"/>
    </font>
    <font>
      <b/>
      <u/>
      <sz val="8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7"/>
      <color theme="1"/>
      <name val="Calibri"/>
      <family val="2"/>
      <scheme val="minor"/>
    </font>
    <font>
      <i/>
      <sz val="8"/>
      <color theme="1"/>
      <name val="Calibri"/>
      <family val="2"/>
    </font>
    <font>
      <b/>
      <u/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b/>
      <sz val="8"/>
      <color rgb="FF00B05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sz val="10"/>
      <color theme="1"/>
      <name val="Calibri"/>
      <family val="2"/>
    </font>
    <font>
      <b/>
      <i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7" tint="-0.249977111117893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b/>
      <sz val="6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5"/>
      <color rgb="FFFF0000"/>
      <name val="Calibri"/>
      <family val="2"/>
    </font>
    <font>
      <b/>
      <sz val="5"/>
      <name val="Calibri"/>
      <family val="2"/>
      <scheme val="minor"/>
    </font>
    <font>
      <sz val="5"/>
      <name val="Calibri"/>
      <family val="2"/>
      <scheme val="minor"/>
    </font>
    <font>
      <sz val="8"/>
      <color rgb="FF202124"/>
      <name val="Calibri Light"/>
      <family val="2"/>
      <scheme val="major"/>
    </font>
    <font>
      <b/>
      <sz val="8"/>
      <color rgb="FF202124"/>
      <name val="Calibri Light"/>
      <family val="2"/>
      <scheme val="major"/>
    </font>
    <font>
      <b/>
      <sz val="10"/>
      <color rgb="FFFF0000"/>
      <name val="Calibri"/>
      <family val="2"/>
      <scheme val="minor"/>
    </font>
    <font>
      <b/>
      <sz val="7"/>
      <color rgb="FFFF0000"/>
      <name val="Calibri"/>
      <family val="2"/>
    </font>
    <font>
      <b/>
      <sz val="7"/>
      <color rgb="FFFF0000"/>
      <name val="Calibri"/>
      <family val="2"/>
      <scheme val="minor"/>
    </font>
    <font>
      <i/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i/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8"/>
      <color theme="1"/>
      <name val="Calibri"/>
      <family val="2"/>
    </font>
    <font>
      <b/>
      <sz val="8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name val="Calibri"/>
      <family val="2"/>
    </font>
    <font>
      <sz val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37437055574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theme="0" tint="-0.14990691854609822"/>
      </top>
      <bottom style="dotted">
        <color auto="1"/>
      </bottom>
      <diagonal/>
    </border>
    <border>
      <left/>
      <right style="dotted">
        <color auto="1"/>
      </right>
      <top style="thin">
        <color theme="0" tint="-0.14990691854609822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theme="0" tint="-0.14990691854609822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thin">
        <color theme="0" tint="-0.14990691854609822"/>
      </bottom>
      <diagonal/>
    </border>
    <border>
      <left style="dashed">
        <color theme="1"/>
      </left>
      <right/>
      <top style="dotted">
        <color auto="1"/>
      </top>
      <bottom style="thin">
        <color theme="0" tint="-0.1498764000366222"/>
      </bottom>
      <diagonal/>
    </border>
    <border>
      <left/>
      <right/>
      <top style="dotted">
        <color auto="1"/>
      </top>
      <bottom style="thin">
        <color theme="0" tint="-0.1498764000366222"/>
      </bottom>
      <diagonal/>
    </border>
    <border>
      <left style="medium">
        <color auto="1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dashed">
        <color theme="1"/>
      </left>
      <right/>
      <top style="thin">
        <color theme="0" tint="-0.1498764000366222"/>
      </top>
      <bottom style="thin">
        <color theme="0" tint="-0.1498764000366222"/>
      </bottom>
      <diagonal/>
    </border>
    <border>
      <left/>
      <right/>
      <top style="thin">
        <color theme="0" tint="-0.1498764000366222"/>
      </top>
      <bottom style="thin">
        <color theme="0" tint="-0.1498764000366222"/>
      </bottom>
      <diagonal/>
    </border>
    <border>
      <left style="dashed">
        <color theme="1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 style="dashed">
        <color theme="1"/>
      </left>
      <right/>
      <top/>
      <bottom style="dashed">
        <color theme="1"/>
      </bottom>
      <diagonal/>
    </border>
    <border>
      <left/>
      <right/>
      <top/>
      <bottom style="dashed">
        <color theme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auto="1"/>
      </left>
      <right/>
      <top style="thin">
        <color theme="0" tint="-0.14993743705557422"/>
      </top>
      <bottom style="medium">
        <color auto="1"/>
      </bottom>
      <diagonal/>
    </border>
    <border>
      <left/>
      <right/>
      <top style="thin">
        <color theme="0" tint="-0.14993743705557422"/>
      </top>
      <bottom style="medium">
        <color auto="1"/>
      </bottom>
      <diagonal/>
    </border>
    <border>
      <left style="dott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theme="0" tint="-0.149906918546098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45881527146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458815271462"/>
      </left>
      <right/>
      <top style="thin">
        <color theme="0" tint="-0.1498764000366222"/>
      </top>
      <bottom style="thin">
        <color theme="0" tint="-0.1498458815271462"/>
      </bottom>
      <diagonal/>
    </border>
    <border>
      <left/>
      <right/>
      <top style="thin">
        <color theme="0" tint="-0.1498764000366222"/>
      </top>
      <bottom style="thin">
        <color theme="0" tint="-0.1498458815271462"/>
      </bottom>
      <diagonal/>
    </border>
    <border>
      <left style="thin">
        <color theme="0" tint="-0.1498458815271462"/>
      </left>
      <right/>
      <top style="thin">
        <color theme="0" tint="-0.1498458815271462"/>
      </top>
      <bottom style="thin">
        <color theme="0" tint="-0.1498458815271462"/>
      </bottom>
      <diagonal/>
    </border>
    <border>
      <left/>
      <right/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458815271462"/>
      </left>
      <right/>
      <top style="thin">
        <color theme="0" tint="-0.1498458815271462"/>
      </top>
      <bottom/>
      <diagonal/>
    </border>
    <border>
      <left/>
      <right/>
      <top style="thin">
        <color theme="0" tint="-0.1498458815271462"/>
      </top>
      <bottom/>
      <diagonal/>
    </border>
    <border>
      <left style="dashed">
        <color theme="1"/>
      </left>
      <right/>
      <top style="dotted">
        <color auto="1"/>
      </top>
      <bottom style="dotted">
        <color auto="1"/>
      </bottom>
      <diagonal/>
    </border>
    <border>
      <left style="thin">
        <color theme="0" tint="-0.14993743705557422"/>
      </left>
      <right/>
      <top style="dotted">
        <color auto="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/>
      <top/>
      <bottom style="thin">
        <color theme="0" tint="-0.149845881527146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dotted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auto="1"/>
      </left>
      <right style="medium">
        <color auto="1"/>
      </right>
      <top style="thin">
        <color theme="0" tint="-0.14990691854609822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theme="0" tint="-0.1498764000366222"/>
      </right>
      <top style="dotted">
        <color auto="1"/>
      </top>
      <bottom style="thin">
        <color theme="0" tint="-0.1498764000366222"/>
      </bottom>
      <diagonal/>
    </border>
    <border>
      <left style="thin">
        <color theme="0" tint="-0.1498764000366222"/>
      </left>
      <right style="medium">
        <color auto="1"/>
      </right>
      <top style="dotted">
        <color auto="1"/>
      </top>
      <bottom style="thin">
        <color theme="0" tint="-0.1498764000366222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458815271462"/>
      </left>
      <right style="medium">
        <color auto="1"/>
      </right>
      <top style="thin">
        <color theme="0" tint="-0.1498764000366222"/>
      </top>
      <bottom style="thin">
        <color theme="0" tint="-0.1498458815271462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458815271462"/>
      </left>
      <right style="medium">
        <color auto="1"/>
      </right>
      <top style="thin">
        <color theme="0" tint="-0.1498458815271462"/>
      </top>
      <bottom/>
      <diagonal/>
    </border>
    <border>
      <left/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ott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theme="0" tint="-0.1498764000366222"/>
      </right>
      <top/>
      <bottom style="dashed">
        <color theme="1"/>
      </bottom>
      <diagonal/>
    </border>
    <border>
      <left style="thin">
        <color theme="0" tint="-0.1498458815271462"/>
      </left>
      <right style="medium">
        <color auto="1"/>
      </right>
      <top/>
      <bottom style="dashed">
        <color theme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auto="1"/>
      </right>
      <top style="thin">
        <color theme="0" tint="-0.14993743705557422"/>
      </top>
      <bottom style="medium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medium">
        <color auto="1"/>
      </right>
      <top/>
      <bottom style="thin">
        <color theme="0" tint="-0.1498764000366222"/>
      </bottom>
      <diagonal/>
    </border>
    <border>
      <left/>
      <right style="medium">
        <color auto="1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medium">
        <color auto="1"/>
      </right>
      <top style="thin">
        <color theme="0" tint="-0.1498764000366222"/>
      </top>
      <bottom style="thin">
        <color theme="0" tint="-0.1498458815271462"/>
      </bottom>
      <diagonal/>
    </border>
    <border>
      <left/>
      <right style="medium">
        <color auto="1"/>
      </right>
      <top style="thin">
        <color theme="0" tint="-0.1498458815271462"/>
      </top>
      <bottom style="thin">
        <color theme="0" tint="-0.1498458815271462"/>
      </bottom>
      <diagonal/>
    </border>
    <border>
      <left/>
      <right style="medium">
        <color auto="1"/>
      </right>
      <top style="thin">
        <color theme="0" tint="-0.1498458815271462"/>
      </top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 style="thin">
        <color theme="0" tint="-0.1498458815271462"/>
      </bottom>
      <diagonal/>
    </border>
    <border>
      <left style="thin">
        <color theme="0" tint="-0.1498458815271462"/>
      </left>
      <right/>
      <top style="thin">
        <color theme="0" tint="-0.1498458815271462"/>
      </top>
      <bottom style="medium">
        <color auto="1"/>
      </bottom>
      <diagonal/>
    </border>
    <border>
      <left/>
      <right/>
      <top style="thin">
        <color theme="0" tint="-0.1498458815271462"/>
      </top>
      <bottom style="medium">
        <color auto="1"/>
      </bottom>
      <diagonal/>
    </border>
    <border>
      <left/>
      <right style="medium">
        <color auto="1"/>
      </right>
      <top style="thin">
        <color theme="0" tint="-0.1498458815271462"/>
      </top>
      <bottom style="medium">
        <color auto="1"/>
      </bottom>
      <diagonal/>
    </border>
    <border>
      <left style="medium">
        <color auto="1"/>
      </left>
      <right/>
      <top style="thin">
        <color theme="0" tint="-0.14990691854609822"/>
      </top>
      <bottom/>
      <diagonal/>
    </border>
    <border>
      <left/>
      <right style="dotted">
        <color auto="1"/>
      </right>
      <top style="thin">
        <color theme="0" tint="-0.14990691854609822"/>
      </top>
      <bottom/>
      <diagonal/>
    </border>
    <border>
      <left style="dotted">
        <color auto="1"/>
      </left>
      <right style="dotted">
        <color auto="1"/>
      </right>
      <top style="thin">
        <color theme="0" tint="-0.14990691854609822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medium">
        <color auto="1"/>
      </right>
      <top style="thin">
        <color theme="0" tint="-0.14990691854609822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14993743705557422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 style="thin">
        <color theme="0" tint="-0.14993743705557422"/>
      </left>
      <right/>
      <top style="thin">
        <color theme="0" tint="-0.1498764000366222"/>
      </top>
      <bottom/>
      <diagonal/>
    </border>
    <border>
      <left style="thin">
        <color theme="0" tint="-0.14993743705557422"/>
      </left>
      <right/>
      <top/>
      <bottom style="thin">
        <color theme="0" tint="-0.1498764000366222"/>
      </bottom>
      <diagonal/>
    </border>
    <border>
      <left style="thin">
        <color theme="0" tint="-0.149937437055574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3743705557422"/>
      </left>
      <right/>
      <top style="thin">
        <color theme="0" tint="-0.1498764000366222"/>
      </top>
      <bottom style="hair">
        <color theme="1"/>
      </bottom>
      <diagonal/>
    </border>
    <border>
      <left/>
      <right/>
      <top style="thin">
        <color theme="0" tint="-0.1498764000366222"/>
      </top>
      <bottom style="hair">
        <color theme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theme="1"/>
      </top>
      <bottom/>
      <diagonal/>
    </border>
    <border>
      <left/>
      <right style="medium">
        <color auto="1"/>
      </right>
      <top style="thin">
        <color theme="0" tint="-0.1498764000366222"/>
      </top>
      <bottom/>
      <diagonal/>
    </border>
    <border>
      <left/>
      <right style="medium">
        <color auto="1"/>
      </right>
      <top style="thin">
        <color theme="0" tint="-0.1498764000366222"/>
      </top>
      <bottom style="hair">
        <color theme="1"/>
      </bottom>
      <diagonal/>
    </border>
    <border>
      <left style="thin">
        <color theme="0" tint="-0.14993743705557422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hair">
        <color theme="1"/>
      </top>
      <bottom style="hair">
        <color theme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dotted">
        <color auto="1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medium">
        <color auto="1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auto="1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 style="thin">
        <color theme="0" tint="-0.14990691854609822"/>
      </left>
      <right/>
      <top style="dotted">
        <color auto="1"/>
      </top>
      <bottom style="thin">
        <color theme="0" tint="-0.1498764000366222"/>
      </bottom>
      <diagonal/>
    </border>
    <border>
      <left style="thin">
        <color theme="0" tint="-0.14990691854609822"/>
      </left>
      <right style="medium">
        <color auto="1"/>
      </right>
      <top style="dotted">
        <color auto="1"/>
      </top>
      <bottom style="thin">
        <color theme="0" tint="-0.14990691854609822"/>
      </bottom>
      <diagonal/>
    </border>
    <border>
      <left style="thin">
        <color theme="0" tint="-0.14990691854609822"/>
      </left>
      <right style="medium">
        <color auto="1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dotted">
        <color auto="1"/>
      </top>
      <bottom/>
      <diagonal/>
    </border>
    <border>
      <left style="thin">
        <color theme="0" tint="-0.14990691854609822"/>
      </left>
      <right style="medium">
        <color auto="1"/>
      </right>
      <top style="thin">
        <color theme="0" tint="-0.14990691854609822"/>
      </top>
      <bottom/>
      <diagonal/>
    </border>
    <border>
      <left/>
      <right style="medium">
        <color auto="1"/>
      </right>
      <top style="dotted">
        <color auto="1"/>
      </top>
      <bottom style="thin">
        <color theme="0" tint="-0.1498764000366222"/>
      </bottom>
      <diagonal/>
    </border>
    <border>
      <left style="medium">
        <color auto="1"/>
      </left>
      <right style="thin">
        <color theme="0" tint="-0.14990691854609822"/>
      </right>
      <top style="thin">
        <color theme="0" tint="-0.14990691854609822"/>
      </top>
      <bottom style="medium">
        <color auto="1"/>
      </bottom>
      <diagonal/>
    </border>
    <border>
      <left style="thin">
        <color theme="0" tint="-0.14990691854609822"/>
      </left>
      <right/>
      <top style="thin">
        <color theme="0" tint="-0.1498764000366222"/>
      </top>
      <bottom style="medium">
        <color auto="1"/>
      </bottom>
      <diagonal/>
    </border>
    <border>
      <left/>
      <right/>
      <top style="thin">
        <color theme="0" tint="-0.1498764000366222"/>
      </top>
      <bottom style="medium">
        <color auto="1"/>
      </bottom>
      <diagonal/>
    </border>
    <border>
      <left/>
      <right style="medium">
        <color auto="1"/>
      </right>
      <top style="thin">
        <color theme="0" tint="-0.1498764000366222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theme="1"/>
      </top>
      <bottom style="dotted">
        <color auto="1"/>
      </bottom>
      <diagonal/>
    </border>
    <border>
      <left style="thin">
        <color theme="0" tint="-0.14990691854609822"/>
      </left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 style="thin">
        <color theme="0" tint="-0.1498458815271462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medium">
        <color auto="1"/>
      </left>
      <right style="thin">
        <color theme="0" tint="-0.14990691854609822"/>
      </right>
      <top style="dotted">
        <color auto="1"/>
      </top>
      <bottom style="thin">
        <color theme="0" tint="-0.14990691854609822"/>
      </bottom>
      <diagonal/>
    </border>
    <border>
      <left style="medium">
        <color auto="1"/>
      </left>
      <right style="thin">
        <color theme="0" tint="-0.14990691854609822"/>
      </right>
      <top style="dotted">
        <color auto="1"/>
      </top>
      <bottom style="dotted">
        <color auto="1"/>
      </bottom>
      <diagonal/>
    </border>
    <border>
      <left style="thin">
        <color theme="0" tint="-0.14990691854609822"/>
      </left>
      <right/>
      <top style="thin">
        <color theme="0" tint="-0.1498764000366222"/>
      </top>
      <bottom style="thin">
        <color theme="0" tint="-0.14990691854609822"/>
      </bottom>
      <diagonal/>
    </border>
    <border>
      <left/>
      <right/>
      <top style="thin">
        <color theme="0" tint="-0.1498764000366222"/>
      </top>
      <bottom style="thin">
        <color theme="0" tint="-0.14990691854609822"/>
      </bottom>
      <diagonal/>
    </border>
    <border>
      <left/>
      <right style="medium">
        <color auto="1"/>
      </right>
      <top style="thin">
        <color theme="0" tint="-0.14987640003662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8764000366222"/>
      </right>
      <top style="dotted">
        <color auto="1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dotted">
        <color auto="1"/>
      </top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8764000366222"/>
      </right>
      <top style="dotted">
        <color auto="1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dotted">
        <color auto="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medium">
        <color auto="1"/>
      </left>
      <right style="thin">
        <color theme="0" tint="-0.14990691854609822"/>
      </right>
      <top style="thin">
        <color theme="0" tint="-0.14990691854609822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 style="thin">
        <color theme="0" tint="-0.149906918546098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8764000366222"/>
      </top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90691854609822"/>
      </right>
      <top style="thin">
        <color theme="0" tint="-0.1498764000366222"/>
      </top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dotted">
        <color theme="1"/>
      </top>
      <bottom style="thin">
        <color theme="0" tint="-0.1498764000366222"/>
      </bottom>
      <diagonal/>
    </border>
    <border>
      <left style="thin">
        <color theme="0" tint="-0.1498764000366222"/>
      </left>
      <right style="medium">
        <color auto="1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dotted">
        <color theme="1"/>
      </top>
      <bottom/>
      <diagonal/>
    </border>
    <border>
      <left style="thin">
        <color theme="0" tint="-0.1498764000366222"/>
      </left>
      <right style="medium">
        <color auto="1"/>
      </right>
      <top style="dotted">
        <color auto="1"/>
      </top>
      <bottom/>
      <diagonal/>
    </border>
    <border>
      <left style="thin">
        <color theme="0" tint="-0.1498764000366222"/>
      </left>
      <right style="medium">
        <color auto="1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 style="thin">
        <color theme="0" tint="-0.149906918546098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8764000366222"/>
      </top>
      <bottom style="thin">
        <color theme="0" tint="-0.1498458815271462"/>
      </bottom>
      <diagonal/>
    </border>
    <border>
      <left style="thin">
        <color theme="0" tint="-0.1498764000366222"/>
      </left>
      <right style="thin">
        <color theme="0" tint="-0.14990691854609822"/>
      </right>
      <top style="thin">
        <color theme="0" tint="-0.1498764000366222"/>
      </top>
      <bottom style="thin">
        <color theme="0" tint="-0.1498458815271462"/>
      </bottom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764000366222"/>
      </left>
      <right style="thin">
        <color theme="0" tint="-0.14990691854609822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8458815271462"/>
      </top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90691854609822"/>
      </right>
      <top style="thin">
        <color theme="0" tint="-0.149845881527146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14990691854609822"/>
      </right>
      <top/>
      <bottom style="dotted">
        <color auto="1"/>
      </bottom>
      <diagonal/>
    </border>
    <border>
      <left style="thin">
        <color theme="0" tint="-0.14990691854609822"/>
      </left>
      <right/>
      <top style="dotted">
        <color auto="1"/>
      </top>
      <bottom style="thin">
        <color theme="0" tint="-0.14990691854609822"/>
      </bottom>
      <diagonal/>
    </border>
    <border>
      <left/>
      <right/>
      <top style="dotted">
        <color auto="1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medium">
        <color auto="1"/>
      </right>
      <top style="dotted">
        <color auto="1"/>
      </top>
      <bottom style="thin">
        <color theme="0" tint="-0.14990691854609822"/>
      </bottom>
      <diagonal/>
    </border>
    <border>
      <left/>
      <right style="medium">
        <color auto="1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medium">
        <color auto="1"/>
      </right>
      <top style="thin">
        <color theme="0" tint="-0.14990691854609822"/>
      </top>
      <bottom/>
      <diagonal/>
    </border>
    <border>
      <left/>
      <right style="medium">
        <color auto="1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/>
      <top style="dotted">
        <color auto="1"/>
      </top>
      <bottom/>
      <diagonal/>
    </border>
    <border>
      <left/>
      <right style="thin">
        <color theme="0" tint="-0.1498764000366222"/>
      </right>
      <top style="dotted">
        <color auto="1"/>
      </top>
      <bottom/>
      <diagonal/>
    </border>
    <border>
      <left style="thin">
        <color theme="0" tint="-0.1498764000366222"/>
      </left>
      <right/>
      <top style="dotted">
        <color auto="1"/>
      </top>
      <bottom/>
      <diagonal/>
    </border>
    <border>
      <left/>
      <right style="thin">
        <color theme="0" tint="-0.14990691854609822"/>
      </right>
      <top style="dotted">
        <color auto="1"/>
      </top>
      <bottom/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14990691854609822"/>
      </bottom>
      <diagonal/>
    </border>
    <border>
      <left/>
      <right style="thin">
        <color theme="0" tint="-0.1498764000366222"/>
      </right>
      <top/>
      <bottom style="thin">
        <color theme="0" tint="-0.14990691854609822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theme="0" tint="-0.1498764000366222"/>
      </left>
      <right style="medium">
        <color auto="1"/>
      </right>
      <top style="thin">
        <color theme="0" tint="-0.14987640003662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8764000366222"/>
      </left>
      <right/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 style="thin">
        <color theme="0" tint="-0.149906918546098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87640003662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dotted">
        <color auto="1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 style="dotted">
        <color auto="1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auto="1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auto="1"/>
      </left>
      <right style="thin">
        <color theme="0" tint="-0.14993743705557422"/>
      </right>
      <top style="thin">
        <color theme="0" tint="-0.14990691854609822"/>
      </top>
      <bottom style="thin">
        <color theme="0" tint="-0.14993743705557422"/>
      </bottom>
      <diagonal/>
    </border>
    <border>
      <left style="medium">
        <color auto="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auto="1"/>
      </left>
      <right style="thin">
        <color theme="0" tint="-0.149937437055574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 style="dotted">
        <color auto="1"/>
      </bottom>
      <diagonal/>
    </border>
    <border>
      <left style="medium">
        <color auto="1"/>
      </left>
      <right style="thin">
        <color theme="0" tint="-0.14990691854609822"/>
      </right>
      <top/>
      <bottom/>
      <diagonal/>
    </border>
    <border>
      <left style="dotted">
        <color theme="1" tint="0.34998626667073579"/>
      </left>
      <right/>
      <top style="dotted">
        <color auto="1"/>
      </top>
      <bottom style="thin">
        <color theme="0" tint="-0.1498764000366222"/>
      </bottom>
      <diagonal/>
    </border>
    <border>
      <left style="dotted">
        <color theme="1" tint="0.34998626667073579"/>
      </left>
      <right style="thin">
        <color theme="0" tint="-0.1498764000366222"/>
      </right>
      <top style="thin">
        <color theme="0" tint="-0.1498764000366222"/>
      </top>
      <bottom/>
      <diagonal/>
    </border>
    <border>
      <left style="dotted">
        <color theme="1" tint="0.34998626667073579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458815271462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thin">
        <color theme="0" tint="-0.1498458815271462"/>
      </bottom>
      <diagonal/>
    </border>
    <border>
      <left style="dotted">
        <color theme="1" tint="0.34998626667073579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/>
      <top style="thin">
        <color theme="0" tint="-0.1498458815271462"/>
      </top>
      <bottom style="thin">
        <color theme="0" tint="-0.1498458815271462"/>
      </bottom>
      <diagonal/>
    </border>
    <border>
      <left/>
      <right style="thin">
        <color theme="0" tint="-0.1498458815271462"/>
      </right>
      <top style="thin">
        <color theme="0" tint="-0.1498458815271462"/>
      </top>
      <bottom style="thin">
        <color theme="0" tint="-0.1498458815271462"/>
      </bottom>
      <diagonal/>
    </border>
    <border>
      <left/>
      <right style="thin">
        <color theme="0" tint="-0.1498764000366222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764000366222"/>
      </left>
      <right/>
      <top style="thin">
        <color theme="0" tint="-0.1498458815271462"/>
      </top>
      <bottom style="thin">
        <color theme="0" tint="-0.1498764000366222"/>
      </bottom>
      <diagonal/>
    </border>
    <border>
      <left/>
      <right style="thin">
        <color theme="0" tint="-0.1498458815271462"/>
      </right>
      <top style="thin">
        <color theme="0" tint="-0.1498458815271462"/>
      </top>
      <bottom style="thin">
        <color theme="0" tint="-0.1498764000366222"/>
      </bottom>
      <diagonal/>
    </border>
    <border>
      <left style="thin">
        <color theme="0" tint="-0.1498458815271462"/>
      </left>
      <right/>
      <top style="thin">
        <color theme="0" tint="-0.1498458815271462"/>
      </top>
      <bottom style="thin">
        <color theme="0" tint="-0.1498764000366222"/>
      </bottom>
      <diagonal/>
    </border>
    <border>
      <left/>
      <right/>
      <top style="thin">
        <color theme="0" tint="-0.149845881527146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8764000366222"/>
      </bottom>
      <diagonal/>
    </border>
    <border>
      <left/>
      <right/>
      <top style="thin">
        <color theme="0" tint="-0.14990691854609822"/>
      </top>
      <bottom style="thin">
        <color theme="0" tint="-0.1498764000366222"/>
      </bottom>
      <diagonal/>
    </border>
    <border>
      <left style="thin">
        <color theme="0" tint="-0.1498764000366222"/>
      </left>
      <right/>
      <top/>
      <bottom style="thin">
        <color theme="0" tint="-0.1498458815271462"/>
      </bottom>
      <diagonal/>
    </border>
    <border>
      <left/>
      <right style="thin">
        <color theme="0" tint="-0.1498764000366222"/>
      </right>
      <top/>
      <bottom style="thin">
        <color theme="0" tint="-0.1498458815271462"/>
      </bottom>
      <diagonal/>
    </border>
    <border>
      <left style="thin">
        <color theme="0" tint="-0.1498764000366222"/>
      </left>
      <right style="medium">
        <color auto="1"/>
      </right>
      <top/>
      <bottom style="thin">
        <color theme="0" tint="-0.14990691854609822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n">
        <color theme="0" tint="-0.14990691854609822"/>
      </left>
      <right style="medium">
        <color auto="1"/>
      </right>
      <top style="dotted">
        <color auto="1"/>
      </top>
      <bottom/>
      <diagonal/>
    </border>
    <border>
      <left style="thin">
        <color theme="0" tint="-0.14990691854609822"/>
      </left>
      <right style="medium">
        <color auto="1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 style="medium">
        <color auto="1"/>
      </right>
      <top/>
      <bottom/>
      <diagonal/>
    </border>
    <border>
      <left/>
      <right style="thin">
        <color theme="0" tint="-0.14990691854609822"/>
      </right>
      <top style="dotted">
        <color auto="1"/>
      </top>
      <bottom style="thin">
        <color theme="0" tint="-0.1498764000366222"/>
      </bottom>
      <diagonal/>
    </border>
    <border>
      <left style="thin">
        <color theme="0" tint="-0.14990691854609822"/>
      </left>
      <right style="medium">
        <color auto="1"/>
      </right>
      <top style="dotted">
        <color auto="1"/>
      </top>
      <bottom style="thin">
        <color theme="0" tint="-0.1498764000366222"/>
      </bottom>
      <diagonal/>
    </border>
    <border>
      <left/>
      <right style="thin">
        <color theme="0" tint="-0.14990691854609822"/>
      </right>
      <top style="thin">
        <color theme="0" tint="-0.1498764000366222"/>
      </top>
      <bottom/>
      <diagonal/>
    </border>
    <border>
      <left/>
      <right style="thin">
        <color theme="0" tint="-0.14990691854609822"/>
      </right>
      <top/>
      <bottom style="thin">
        <color theme="0" tint="-0.1498764000366222"/>
      </bottom>
      <diagonal/>
    </border>
    <border>
      <left/>
      <right style="medium">
        <color auto="1"/>
      </right>
      <top style="thin">
        <color theme="0" tint="-0.1498458815271462"/>
      </top>
      <bottom style="thin">
        <color theme="0" tint="-0.1498764000366222"/>
      </bottom>
      <diagonal/>
    </border>
    <border>
      <left/>
      <right style="medium">
        <color auto="1"/>
      </right>
      <top style="thin">
        <color theme="0" tint="-0.14990691854609822"/>
      </top>
      <bottom style="thin">
        <color theme="0" tint="-0.1498764000366222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thin">
        <color theme="0" tint="-0.1498764000366222"/>
      </right>
      <top/>
      <bottom/>
      <diagonal/>
    </border>
    <border>
      <left/>
      <right style="thin">
        <color theme="0" tint="-0.1498764000366222"/>
      </right>
      <top/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thin">
        <color theme="0" tint="-0.14990691854609822"/>
      </left>
      <right/>
      <top/>
      <bottom style="thick">
        <color theme="0" tint="-0.34998626667073579"/>
      </bottom>
      <diagonal/>
    </border>
    <border>
      <left/>
      <right style="thin">
        <color theme="0" tint="-0.14990691854609822"/>
      </right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theme="0" tint="-0.1498764000366222"/>
      </right>
      <top/>
      <bottom style="thick">
        <color theme="0" tint="-0.34998626667073579"/>
      </bottom>
      <diagonal/>
    </border>
    <border>
      <left style="thin">
        <color theme="0" tint="-0.14990691854609822"/>
      </left>
      <right/>
      <top style="thick">
        <color theme="0" tint="-0.34998626667073579"/>
      </top>
      <bottom/>
      <diagonal/>
    </border>
    <border>
      <left/>
      <right style="thin">
        <color theme="0" tint="-0.14990691854609822"/>
      </right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n">
        <color theme="0" tint="-0.1498764000366222"/>
      </right>
      <top style="thick">
        <color theme="0" tint="-0.34998626667073579"/>
      </top>
      <bottom/>
      <diagonal/>
    </border>
    <border>
      <left style="thin">
        <color theme="0" tint="-0.14990691854609822"/>
      </left>
      <right/>
      <top style="thin">
        <color theme="0" tint="-0.1498764000366222"/>
      </top>
      <bottom style="thick">
        <color theme="0" tint="-0.34998626667073579"/>
      </bottom>
      <diagonal/>
    </border>
    <border>
      <left/>
      <right/>
      <top style="thin">
        <color theme="0" tint="-0.1498764000366222"/>
      </top>
      <bottom style="thick">
        <color theme="0" tint="-0.34998626667073579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thick">
        <color theme="0" tint="-0.34998626667073579"/>
      </bottom>
      <diagonal/>
    </border>
    <border>
      <left style="thin">
        <color theme="0" tint="-0.14990691854609822"/>
      </left>
      <right style="thin">
        <color theme="0" tint="-0.1498764000366222"/>
      </right>
      <top style="thick">
        <color theme="0" tint="-0.34998626667073579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ck">
        <color theme="0" tint="-0.34998626667073579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ck">
        <color theme="0" tint="-0.34998626667073579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thick">
        <color theme="0" tint="-0.34998626667073579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/>
      <diagonal/>
    </border>
    <border>
      <left style="thin">
        <color theme="0" tint="-0.1498764000366222"/>
      </left>
      <right style="thin">
        <color theme="0" tint="-0.14987640003662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dotted">
        <color auto="1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dotted">
        <color auto="1"/>
      </bottom>
      <diagonal/>
    </border>
    <border>
      <left style="dashed">
        <color theme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theme="0" tint="-0.1498764000366222"/>
      </left>
      <right style="thin">
        <color theme="0" tint="-0.1498458815271462"/>
      </right>
      <top style="dotted">
        <color auto="1"/>
      </top>
      <bottom/>
      <diagonal/>
    </border>
    <border>
      <left style="thin">
        <color theme="0" tint="-0.1498458815271462"/>
      </left>
      <right style="medium">
        <color auto="1"/>
      </right>
      <top/>
      <bottom/>
      <diagonal/>
    </border>
    <border>
      <left style="thin">
        <color theme="0" tint="-0.1498764000366222"/>
      </left>
      <right/>
      <top/>
      <bottom/>
      <diagonal/>
    </border>
    <border>
      <left style="thin">
        <color theme="0" tint="-0.1498764000366222"/>
      </left>
      <right style="thin">
        <color theme="0" tint="-0.1498458815271462"/>
      </right>
      <top/>
      <bottom/>
      <diagonal/>
    </border>
    <border>
      <left style="thin">
        <color theme="0" tint="-0.1498764000366222"/>
      </left>
      <right style="thin">
        <color theme="0" tint="-0.1498458815271462"/>
      </right>
      <top/>
      <bottom style="thin">
        <color theme="0" tint="-0.1498458815271462"/>
      </bottom>
      <diagonal/>
    </border>
    <border>
      <left style="thin">
        <color theme="0" tint="-0.1498764000366222"/>
      </left>
      <right/>
      <top style="thin">
        <color theme="0" tint="-0.1498458815271462"/>
      </top>
      <bottom/>
      <diagonal/>
    </border>
    <border>
      <left/>
      <right style="thin">
        <color theme="0" tint="-0.1498764000366222"/>
      </right>
      <top style="thin">
        <color theme="0" tint="-0.1498458815271462"/>
      </top>
      <bottom/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8458815271462"/>
      </top>
      <bottom/>
      <diagonal/>
    </border>
    <border>
      <left style="thin">
        <color theme="0" tint="-0.1498764000366222"/>
      </left>
      <right/>
      <top/>
      <bottom style="dotted">
        <color auto="1"/>
      </bottom>
      <diagonal/>
    </border>
    <border>
      <left style="thin">
        <color theme="0" tint="-0.1498764000366222"/>
      </left>
      <right style="thin">
        <color theme="0" tint="-0.1498458815271462"/>
      </right>
      <top/>
      <bottom style="dotted">
        <color auto="1"/>
      </bottom>
      <diagonal/>
    </border>
    <border>
      <left style="dash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theme="0" tint="-0.1498764000366222"/>
      </left>
      <right/>
      <top/>
      <bottom style="thick">
        <color theme="0" tint="-0.34998626667073579"/>
      </bottom>
      <diagonal/>
    </border>
    <border>
      <left style="thin">
        <color theme="0" tint="-0.1498764000366222"/>
      </left>
      <right style="thin">
        <color theme="0" tint="-0.1498458815271462"/>
      </right>
      <top/>
      <bottom style="thick">
        <color theme="0" tint="-0.34998626667073579"/>
      </bottom>
      <diagonal/>
    </border>
    <border>
      <left style="thin">
        <color theme="0" tint="-0.1498764000366222"/>
      </left>
      <right/>
      <top style="thick">
        <color theme="0" tint="-0.34998626667073579"/>
      </top>
      <bottom/>
      <diagonal/>
    </border>
    <border>
      <left style="thin">
        <color theme="0" tint="-0.1498764000366222"/>
      </left>
      <right style="thin">
        <color theme="0" tint="-0.1498458815271462"/>
      </right>
      <top style="thick">
        <color theme="0" tint="-0.34998626667073579"/>
      </top>
      <bottom/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8764000366222"/>
      </top>
      <bottom style="thick">
        <color theme="0" tint="-0.34998626667073579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845881527146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45881527146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8764000366222"/>
      </top>
      <bottom/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458815271462"/>
      </top>
      <bottom style="thin">
        <color theme="0" tint="-0.1498458815271462"/>
      </bottom>
      <diagonal/>
    </border>
    <border>
      <left style="medium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0691854609822"/>
      </top>
      <bottom/>
      <diagonal/>
    </border>
    <border>
      <left style="thin">
        <color theme="0" tint="-0.14996795556505021"/>
      </left>
      <right/>
      <top/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dotted">
        <color auto="1"/>
      </top>
      <bottom style="thin">
        <color theme="0" tint="-0.14990691854609822"/>
      </bottom>
      <diagonal/>
    </border>
    <border>
      <left/>
      <right style="medium">
        <color auto="1"/>
      </right>
      <top style="thin">
        <color theme="0" tint="-0.14996795556505021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/>
      <right style="thin">
        <color theme="0" tint="-0.14990691854609822"/>
      </right>
      <top/>
      <bottom style="dotted">
        <color auto="1"/>
      </bottom>
      <diagonal/>
    </border>
    <border>
      <left/>
      <right style="thin">
        <color theme="0" tint="-0.149906918546098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1498764000366222"/>
      </right>
      <top style="dotted">
        <color auto="1"/>
      </top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458815271462"/>
      </right>
      <top style="dotted">
        <color auto="1"/>
      </top>
      <bottom style="thin">
        <color theme="0" tint="-0.1498458815271462"/>
      </bottom>
      <diagonal/>
    </border>
    <border>
      <left/>
      <right style="thin">
        <color theme="0" tint="-0.1498764000366222"/>
      </right>
      <top style="thin">
        <color theme="0" tint="-0.14990691854609822"/>
      </top>
      <bottom/>
      <diagonal/>
    </border>
    <border>
      <left/>
      <right style="thin">
        <color theme="0" tint="-0.1498764000366222"/>
      </right>
      <top style="thin">
        <color theme="0" tint="-0.14990691854609822"/>
      </top>
      <bottom style="thin">
        <color theme="0" tint="-0.1498764000366222"/>
      </bottom>
      <diagonal/>
    </border>
    <border>
      <left/>
      <right style="thin">
        <color theme="0" tint="-0.14987640003662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764000366222"/>
      </top>
      <bottom style="thin">
        <color theme="0" tint="-0.1498458815271462"/>
      </bottom>
      <diagonal/>
    </border>
    <border>
      <left style="thin">
        <color theme="0" tint="-0.1498458815271462"/>
      </left>
      <right/>
      <top/>
      <bottom/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thin">
        <color theme="0" tint="-0.14990691854609822"/>
      </left>
      <right style="dotted">
        <color auto="1"/>
      </right>
      <top style="thin">
        <color theme="0" tint="-0.1498764000366222"/>
      </top>
      <bottom style="thin">
        <color theme="0" tint="-0.1498764000366222"/>
      </bottom>
      <diagonal/>
    </border>
    <border>
      <left style="dotted">
        <color auto="1"/>
      </left>
      <right style="dotted">
        <color auto="1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thin">
        <color theme="0" tint="-0.1498764000366222"/>
      </left>
      <right style="medium">
        <color auto="1"/>
      </right>
      <top style="dotted">
        <color auto="1"/>
      </top>
      <bottom style="thin">
        <color theme="0" tint="-0.1498458815271462"/>
      </bottom>
      <diagonal/>
    </border>
    <border>
      <left style="thin">
        <color theme="0" tint="-0.1498764000366222"/>
      </left>
      <right style="medium">
        <color auto="1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764000366222"/>
      </left>
      <right style="medium">
        <color auto="1"/>
      </right>
      <top style="thin">
        <color theme="0" tint="-0.1498458815271462"/>
      </top>
      <bottom style="thin">
        <color theme="0" tint="-0.14990691854609822"/>
      </bottom>
      <diagonal/>
    </border>
    <border>
      <left style="dotted">
        <color auto="1"/>
      </left>
      <right style="medium">
        <color auto="1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/>
      <right/>
      <top style="thin">
        <color theme="0" tint="-0.14993743705557422"/>
      </top>
      <bottom style="dotted">
        <color theme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1498764000366222"/>
      </left>
      <right style="medium">
        <color auto="1"/>
      </right>
      <top/>
      <bottom style="thin">
        <color theme="0" tint="-0.1498458815271462"/>
      </bottom>
      <diagonal/>
    </border>
    <border>
      <left style="thin">
        <color theme="0" tint="-0.1498764000366222"/>
      </left>
      <right style="medium">
        <color auto="1"/>
      </right>
      <top style="thin">
        <color theme="0" tint="-0.1498458815271462"/>
      </top>
      <bottom/>
      <diagonal/>
    </border>
    <border>
      <left/>
      <right style="medium">
        <color auto="1"/>
      </right>
      <top style="thin">
        <color theme="0" tint="-0.14993743705557422"/>
      </top>
      <bottom style="dotted">
        <color theme="1"/>
      </bottom>
      <diagonal/>
    </border>
    <border>
      <left/>
      <right style="medium">
        <color auto="1"/>
      </right>
      <top style="dotted">
        <color theme="1"/>
      </top>
      <bottom style="dotted">
        <color auto="1"/>
      </bottom>
      <diagonal/>
    </border>
    <border>
      <left style="thin">
        <color theme="0" tint="-0.14990691854609822"/>
      </left>
      <right/>
      <top/>
      <bottom style="medium">
        <color auto="1"/>
      </bottom>
      <diagonal/>
    </border>
    <border>
      <left style="dotted">
        <color auto="1"/>
      </left>
      <right/>
      <top style="dotted">
        <color theme="1"/>
      </top>
      <bottom style="dotted">
        <color auto="1"/>
      </bottom>
      <diagonal/>
    </border>
    <border>
      <left style="thin">
        <color theme="0" tint="-0.14990691854609822"/>
      </left>
      <right/>
      <top style="thin">
        <color theme="0" tint="-0.1498764000366222"/>
      </top>
      <bottom style="dotted">
        <color auto="1"/>
      </bottom>
      <diagonal/>
    </border>
    <border>
      <left/>
      <right/>
      <top style="thin">
        <color theme="0" tint="-0.1498764000366222"/>
      </top>
      <bottom style="dotted">
        <color auto="1"/>
      </bottom>
      <diagonal/>
    </border>
    <border>
      <left/>
      <right style="medium">
        <color auto="1"/>
      </right>
      <top style="thin">
        <color theme="0" tint="-0.1498764000366222"/>
      </top>
      <bottom style="dotted">
        <color auto="1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3743705557422"/>
      </bottom>
      <diagonal/>
    </border>
    <border>
      <left/>
      <right/>
      <top style="thin">
        <color theme="0" tint="-0.149906918546098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8764000366222"/>
      </left>
      <right/>
      <top style="thin">
        <color theme="0" tint="-0.14990691854609822"/>
      </top>
      <bottom/>
      <diagonal/>
    </border>
    <border>
      <left style="thin">
        <color theme="0" tint="-0.14993743705557422"/>
      </left>
      <right style="medium">
        <color auto="1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/>
      <top/>
      <bottom style="thin">
        <color theme="0" tint="-0.1498458815271462"/>
      </bottom>
      <diagonal/>
    </border>
    <border>
      <left style="thin">
        <color theme="0" tint="-0.14990691854609822"/>
      </left>
      <right/>
      <top style="thin">
        <color theme="0" tint="-0.1498458815271462"/>
      </top>
      <bottom style="thin">
        <color theme="0" tint="-0.1498764000366222"/>
      </bottom>
      <diagonal/>
    </border>
    <border>
      <left/>
      <right style="thin">
        <color theme="0" tint="-0.14990691854609822"/>
      </right>
      <top style="thin">
        <color theme="0" tint="-0.1498458815271462"/>
      </top>
      <bottom style="thin">
        <color theme="0" tint="-0.1498764000366222"/>
      </bottom>
      <diagonal/>
    </border>
    <border>
      <left/>
      <right style="thin">
        <color theme="0" tint="-0.14981536301767021"/>
      </right>
      <top style="thin">
        <color theme="0" tint="-0.1498764000366222"/>
      </top>
      <bottom/>
      <diagonal/>
    </border>
    <border>
      <left/>
      <right style="thin">
        <color theme="0" tint="-0.1498458815271462"/>
      </right>
      <top style="thin">
        <color theme="0" tint="-0.1498764000366222"/>
      </top>
      <bottom/>
      <diagonal/>
    </border>
    <border>
      <left/>
      <right style="thin">
        <color theme="0" tint="-0.14981536301767021"/>
      </right>
      <top/>
      <bottom style="thin">
        <color theme="0" tint="-0.1498458815271462"/>
      </bottom>
      <diagonal/>
    </border>
    <border>
      <left/>
      <right style="thin">
        <color theme="0" tint="-0.1498458815271462"/>
      </right>
      <top/>
      <bottom style="thin">
        <color theme="0" tint="-0.1498458815271462"/>
      </bottom>
      <diagonal/>
    </border>
    <border>
      <left/>
      <right style="thin">
        <color theme="0" tint="-0.1498764000366222"/>
      </right>
      <top style="thin">
        <color theme="0" tint="-0.149845881527146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764000366222"/>
      </top>
      <bottom/>
      <diagonal/>
    </border>
    <border>
      <left style="thin">
        <color theme="0" tint="-0.1498458815271462"/>
      </left>
      <right style="medium">
        <color auto="1"/>
      </right>
      <top style="thin">
        <color theme="0" tint="-0.1498764000366222"/>
      </top>
      <bottom/>
      <diagonal/>
    </border>
    <border>
      <left style="thin">
        <color theme="0" tint="-0.1498458815271462"/>
      </left>
      <right style="thin">
        <color theme="0" tint="-0.1498458815271462"/>
      </right>
      <top/>
      <bottom style="thin">
        <color theme="0" tint="-0.1498458815271462"/>
      </bottom>
      <diagonal/>
    </border>
    <border>
      <left style="thin">
        <color theme="0" tint="-0.1498458815271462"/>
      </left>
      <right style="medium">
        <color auto="1"/>
      </right>
      <top/>
      <bottom style="thin">
        <color theme="0" tint="-0.1498458815271462"/>
      </bottom>
      <diagonal/>
    </border>
    <border>
      <left style="thin">
        <color theme="0" tint="-0.1498764000366222"/>
      </left>
      <right/>
      <top style="dotted">
        <color auto="1"/>
      </top>
      <bottom style="dotted">
        <color auto="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 style="thin">
        <color theme="0" tint="-0.149937437055574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8764000366222"/>
      </left>
      <right/>
      <top style="dotted">
        <color auto="1"/>
      </top>
      <bottom style="thin">
        <color theme="0" tint="-0.1498458815271462"/>
      </bottom>
      <diagonal/>
    </border>
    <border>
      <left/>
      <right style="thin">
        <color theme="0" tint="-0.1498764000366222"/>
      </right>
      <top style="dotted">
        <color auto="1"/>
      </top>
      <bottom style="thin">
        <color theme="0" tint="-0.1498458815271462"/>
      </bottom>
      <diagonal/>
    </border>
    <border>
      <left/>
      <right style="thin">
        <color theme="0" tint="-0.1498458815271462"/>
      </right>
      <top style="dotted">
        <color auto="1"/>
      </top>
      <bottom style="thin">
        <color theme="0" tint="-0.1498458815271462"/>
      </bottom>
      <diagonal/>
    </border>
    <border>
      <left/>
      <right style="thin">
        <color theme="0" tint="-0.1498458815271462"/>
      </right>
      <top style="thin">
        <color theme="0" tint="-0.1498458815271462"/>
      </top>
      <bottom/>
      <diagonal/>
    </border>
    <border>
      <left style="thin">
        <color theme="0" tint="-0.1498764000366222"/>
      </left>
      <right style="medium">
        <color auto="1"/>
      </right>
      <top style="thin">
        <color theme="0" tint="-0.1498764000366222"/>
      </top>
      <bottom style="thin">
        <color theme="0" tint="-0.14990691854609822"/>
      </bottom>
      <diagonal/>
    </border>
    <border>
      <left style="thin">
        <color theme="0" tint="-0.1498764000366222"/>
      </left>
      <right/>
      <top style="thin">
        <color theme="0" tint="-0.149906918546098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90691854609822"/>
      </top>
      <bottom style="thin">
        <color theme="0" tint="-0.1498764000366222"/>
      </bottom>
      <diagonal/>
    </border>
    <border>
      <left style="thin">
        <color theme="0" tint="-0.1498458815271462"/>
      </left>
      <right/>
      <top style="thin">
        <color theme="0" tint="-0.1498764000366222"/>
      </top>
      <bottom/>
      <diagonal/>
    </border>
    <border>
      <left style="thin">
        <color theme="0" tint="-0.14981536301767021"/>
      </left>
      <right style="thin">
        <color theme="0" tint="-0.14978484450819421"/>
      </right>
      <top/>
      <bottom style="thin">
        <color theme="0" tint="-0.14978484450819421"/>
      </bottom>
      <diagonal/>
    </border>
    <border>
      <left style="thin">
        <color theme="0" tint="-0.14978484450819421"/>
      </left>
      <right style="thin">
        <color theme="0" tint="-0.14978484450819421"/>
      </right>
      <top/>
      <bottom style="thin">
        <color theme="0" tint="-0.14978484450819421"/>
      </bottom>
      <diagonal/>
    </border>
    <border>
      <left style="thin">
        <color theme="0" tint="-0.14981536301767021"/>
      </left>
      <right style="thin">
        <color theme="0" tint="-0.14978484450819421"/>
      </right>
      <top style="thin">
        <color theme="0" tint="-0.14978484450819421"/>
      </top>
      <bottom style="thin">
        <color theme="0" tint="-0.14978484450819421"/>
      </bottom>
      <diagonal/>
    </border>
    <border>
      <left style="thin">
        <color theme="0" tint="-0.14978484450819421"/>
      </left>
      <right style="thin">
        <color theme="0" tint="-0.14978484450819421"/>
      </right>
      <top style="thin">
        <color theme="0" tint="-0.14978484450819421"/>
      </top>
      <bottom style="thin">
        <color theme="0" tint="-0.14978484450819421"/>
      </bottom>
      <diagonal/>
    </border>
    <border>
      <left style="thin">
        <color theme="0" tint="-0.14978484450819421"/>
      </left>
      <right/>
      <top style="thin">
        <color theme="0" tint="-0.14978484450819421"/>
      </top>
      <bottom style="thin">
        <color theme="0" tint="-0.14978484450819421"/>
      </bottom>
      <diagonal/>
    </border>
    <border>
      <left/>
      <right style="thin">
        <color theme="0" tint="-0.14978484450819421"/>
      </right>
      <top style="thin">
        <color theme="0" tint="-0.14978484450819421"/>
      </top>
      <bottom style="thin">
        <color theme="0" tint="-0.14978484450819421"/>
      </bottom>
      <diagonal/>
    </border>
    <border>
      <left style="thin">
        <color theme="0" tint="-0.1498458815271462"/>
      </left>
      <right style="thin">
        <color theme="0" tint="-0.14981536301767021"/>
      </right>
      <top style="thin">
        <color theme="0" tint="-0.1498764000366222"/>
      </top>
      <bottom/>
      <diagonal/>
    </border>
    <border>
      <left style="thin">
        <color theme="0" tint="-0.14975432599871821"/>
      </left>
      <right style="thin">
        <color theme="0" tint="-0.1498458815271462"/>
      </right>
      <top/>
      <bottom style="thin">
        <color theme="0" tint="-0.1498458815271462"/>
      </bottom>
      <diagonal/>
    </border>
    <border>
      <left style="thin">
        <color theme="0" tint="-0.14975432599871821"/>
      </left>
      <right style="thin">
        <color theme="0" tint="-0.1498458815271462"/>
      </right>
      <top style="thin">
        <color theme="0" tint="-0.1498458815271462"/>
      </top>
      <bottom/>
      <diagonal/>
    </border>
    <border>
      <left style="thin">
        <color theme="0" tint="-0.14975432599871821"/>
      </left>
      <right style="thin">
        <color theme="0" tint="-0.1498458815271462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1498458815271462"/>
      </left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458815271462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thin">
        <color theme="0" tint="-0.14990691854609822"/>
      </bottom>
      <diagonal/>
    </border>
    <border>
      <left style="dash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 style="dotted">
        <color auto="1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458815271462"/>
      </left>
      <right style="dotted">
        <color auto="1"/>
      </right>
      <top style="thin">
        <color theme="0" tint="-0.1498764000366222"/>
      </top>
      <bottom style="thin">
        <color theme="0" tint="-0.1498458815271462"/>
      </bottom>
      <diagonal/>
    </border>
    <border>
      <left style="thin">
        <color theme="0" tint="-0.1498458815271462"/>
      </left>
      <right style="dotted">
        <color auto="1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8764000366222"/>
      </top>
      <bottom style="dotted">
        <color auto="1"/>
      </bottom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458815271462"/>
      </top>
      <bottom style="dotted">
        <color auto="1"/>
      </bottom>
      <diagonal/>
    </border>
    <border>
      <left style="thin">
        <color theme="0" tint="-0.1498458815271462"/>
      </left>
      <right/>
      <top style="thin">
        <color theme="0" tint="-0.1498458815271462"/>
      </top>
      <bottom style="dotted">
        <color auto="1"/>
      </bottom>
      <diagonal/>
    </border>
    <border>
      <left style="thin">
        <color theme="0" tint="-0.1498458815271462"/>
      </left>
      <right style="dotted">
        <color auto="1"/>
      </right>
      <top style="thin">
        <color theme="0" tint="-0.1498458815271462"/>
      </top>
      <bottom style="dotted">
        <color auto="1"/>
      </bottom>
      <diagonal/>
    </border>
    <border>
      <left style="dotted">
        <color theme="1"/>
      </left>
      <right/>
      <top style="dotted">
        <color auto="1"/>
      </top>
      <bottom/>
      <diagonal/>
    </border>
    <border>
      <left style="dotted">
        <color theme="1"/>
      </left>
      <right/>
      <top/>
      <bottom/>
      <diagonal/>
    </border>
    <border>
      <left style="dotted">
        <color theme="1"/>
      </left>
      <right/>
      <top/>
      <bottom style="dotted">
        <color auto="1"/>
      </bottom>
      <diagonal/>
    </border>
    <border>
      <left style="dotted">
        <color theme="1" tint="0.24994659260841701"/>
      </left>
      <right style="thin">
        <color theme="0" tint="-0.1498764000366222"/>
      </right>
      <top/>
      <bottom/>
      <diagonal/>
    </border>
    <border>
      <left style="thin">
        <color theme="0" tint="-0.1498764000366222"/>
      </left>
      <right style="dotted">
        <color theme="1" tint="0.24994659260841701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 style="dotted">
        <color auto="1"/>
      </right>
      <top/>
      <bottom style="thin">
        <color theme="0" tint="-0.1498764000366222"/>
      </bottom>
      <diagonal/>
    </border>
    <border>
      <left style="dotted">
        <color theme="1" tint="0.24994659260841701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 style="dotted">
        <color theme="1" tint="0.24994659260841701"/>
      </right>
      <top style="thin">
        <color theme="0" tint="-0.1498764000366222"/>
      </top>
      <bottom style="thin">
        <color theme="0" tint="-0.1498764000366222"/>
      </bottom>
      <diagonal/>
    </border>
    <border>
      <left style="dotted">
        <color theme="1" tint="0.24994659260841701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458815271462"/>
      </left>
      <right style="dotted">
        <color theme="1" tint="0.24994659260841701"/>
      </right>
      <top style="thin">
        <color theme="0" tint="-0.1498764000366222"/>
      </top>
      <bottom style="thin">
        <color theme="0" tint="-0.1498458815271462"/>
      </bottom>
      <diagonal/>
    </border>
    <border>
      <left style="thin">
        <color theme="0" tint="-0.1498458815271462"/>
      </left>
      <right style="dotted">
        <color theme="1" tint="0.24994659260841701"/>
      </right>
      <top style="thin">
        <color theme="0" tint="-0.1498458815271462"/>
      </top>
      <bottom style="thin">
        <color theme="0" tint="-0.1498458815271462"/>
      </bottom>
      <diagonal/>
    </border>
    <border>
      <left style="dotted">
        <color theme="1" tint="0.24994659260841701"/>
      </left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458815271462"/>
      </left>
      <right style="dotted">
        <color theme="1" tint="0.24994659260841701"/>
      </right>
      <top style="thin">
        <color theme="0" tint="-0.1498458815271462"/>
      </top>
      <bottom/>
      <diagonal/>
    </border>
    <border>
      <left style="thin">
        <color theme="0" tint="-0.1498458815271462"/>
      </left>
      <right style="dotted">
        <color auto="1"/>
      </right>
      <top style="thin">
        <color theme="0" tint="-0.1498458815271462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theme="0" tint="-0.14990691854609822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1498764000366222"/>
      </left>
      <right style="medium">
        <color auto="1"/>
      </right>
      <top/>
      <bottom/>
      <diagonal/>
    </border>
    <border>
      <left style="thin">
        <color theme="0" tint="-0.1498458815271462"/>
      </left>
      <right style="medium">
        <color auto="1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458815271462"/>
      </top>
      <bottom/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otted">
        <color auto="1"/>
      </top>
      <bottom style="dashed">
        <color auto="1"/>
      </bottom>
      <diagonal/>
    </border>
    <border>
      <left/>
      <right/>
      <top style="dotted">
        <color auto="1"/>
      </top>
      <bottom style="dashed">
        <color auto="1"/>
      </bottom>
      <diagonal/>
    </border>
    <border>
      <left style="thin">
        <color theme="0" tint="-0.14990691854609822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dashed">
        <color theme="1"/>
      </left>
      <right/>
      <top style="dotted">
        <color auto="1"/>
      </top>
      <bottom style="dashed">
        <color auto="1"/>
      </bottom>
      <diagonal/>
    </border>
    <border>
      <left style="thin">
        <color theme="0" tint="-0.14990691854609822"/>
      </left>
      <right/>
      <top style="dashed">
        <color auto="1"/>
      </top>
      <bottom style="thin">
        <color theme="0" tint="-0.1498764000366222"/>
      </bottom>
      <diagonal/>
    </border>
    <border>
      <left/>
      <right/>
      <top style="dashed">
        <color auto="1"/>
      </top>
      <bottom style="thin">
        <color theme="0" tint="-0.1498764000366222"/>
      </bottom>
      <diagonal/>
    </border>
    <border>
      <left/>
      <right style="medium">
        <color auto="1"/>
      </right>
      <top style="dott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87640003662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90691854609822"/>
      </top>
      <bottom style="thin">
        <color theme="0" tint="-0.1498764000366222"/>
      </bottom>
      <diagonal/>
    </border>
    <border>
      <left style="medium">
        <color auto="1"/>
      </left>
      <right/>
      <top style="thin">
        <color auto="1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auto="1"/>
      </top>
      <bottom/>
      <diagonal/>
    </border>
    <border>
      <left style="thin">
        <color theme="0" tint="-0.149937437055574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14993743705557422"/>
      </left>
      <right/>
      <top style="thin">
        <color theme="0" tint="-0.1498764000366222"/>
      </top>
      <bottom style="medium">
        <color auto="1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theme="0" tint="-0.14990691854609822"/>
      </left>
      <right/>
      <top style="thick">
        <color theme="0"/>
      </top>
      <bottom style="thick">
        <color theme="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8458815271462"/>
      </left>
      <right/>
      <top/>
      <bottom style="dotted">
        <color auto="1"/>
      </bottom>
      <diagonal/>
    </border>
    <border>
      <left/>
      <right style="thin">
        <color theme="0" tint="-0.14981536301767021"/>
      </right>
      <top/>
      <bottom style="dotted">
        <color auto="1"/>
      </bottom>
      <diagonal/>
    </border>
    <border>
      <left/>
      <right style="thin">
        <color theme="0" tint="-0.14981536301767021"/>
      </right>
      <top/>
      <bottom/>
      <diagonal/>
    </border>
    <border>
      <left style="thin">
        <color theme="0" tint="-0.1498764000366222"/>
      </left>
      <right/>
      <top style="dotted">
        <color auto="1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dotted">
        <color auto="1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dotted">
        <color auto="1"/>
      </bottom>
      <diagonal/>
    </border>
    <border>
      <left style="medium">
        <color auto="1"/>
      </left>
      <right style="thin">
        <color theme="0" tint="-0.24994659260841701"/>
      </right>
      <top/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auto="1"/>
      </top>
      <bottom style="hair">
        <color auto="1"/>
      </bottom>
      <diagonal/>
    </border>
    <border>
      <left style="thin">
        <color theme="0" tint="-0.1498764000366222"/>
      </left>
      <right style="medium">
        <color auto="1"/>
      </right>
      <top style="thin">
        <color theme="0" tint="-0.14990691854609822"/>
      </top>
      <bottom/>
      <diagonal/>
    </border>
    <border>
      <left style="thin">
        <color theme="0" tint="-0.1498458815271462"/>
      </left>
      <right style="thin">
        <color theme="0" tint="-0.149845881527146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149845881527146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458815271462"/>
      </left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 style="thin">
        <color theme="0" tint="-0.14990691854609822"/>
      </right>
      <top style="dotted">
        <color auto="1"/>
      </top>
      <bottom/>
      <diagonal/>
    </border>
    <border>
      <left style="thin">
        <color theme="0" tint="-0.2499465926084170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theme="0" tint="-0.14990691854609822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theme="0" tint="-0.1498764000366222"/>
      </left>
      <right style="thin">
        <color theme="0" tint="-0.14981536301767021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1536301767021"/>
      </right>
      <top style="thin">
        <color theme="0" tint="-0.1498764000366222"/>
      </top>
      <bottom/>
      <diagonal/>
    </border>
    <border>
      <left style="medium">
        <color indexed="64"/>
      </left>
      <right/>
      <top style="thin">
        <color theme="0" tint="-0.14990691854609822"/>
      </top>
      <bottom style="medium">
        <color indexed="64"/>
      </bottom>
      <diagonal/>
    </border>
    <border>
      <left style="thin">
        <color theme="0" tint="-0.1498764000366222"/>
      </left>
      <right style="thin">
        <color theme="0" tint="-0.149845881527146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hair">
        <color auto="1"/>
      </left>
      <right/>
      <top/>
      <bottom/>
      <diagonal/>
    </border>
    <border>
      <left style="thin">
        <color theme="0" tint="-0.14996795556505021"/>
      </left>
      <right style="thin">
        <color theme="0" tint="-0.14990691854609822"/>
      </right>
      <top style="dotted">
        <color auto="1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0691854609822"/>
      </right>
      <top style="dotted">
        <color auto="1"/>
      </top>
      <bottom/>
      <diagonal/>
    </border>
    <border>
      <left style="thin">
        <color theme="0" tint="-0.14996795556505021"/>
      </left>
      <right style="thin">
        <color theme="0" tint="-0.1498764000366222"/>
      </right>
      <top style="dotted">
        <color auto="1"/>
      </top>
      <bottom/>
      <diagonal/>
    </border>
    <border>
      <left style="thin">
        <color theme="0" tint="-0.14996795556505021"/>
      </left>
      <right style="thin">
        <color theme="0" tint="-0.1498764000366222"/>
      </right>
      <top/>
      <bottom/>
      <diagonal/>
    </border>
    <border>
      <left style="thin">
        <color theme="0" tint="-0.14996795556505021"/>
      </left>
      <right style="thin">
        <color theme="0" tint="-0.14990691854609822"/>
      </right>
      <top style="dotted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06918546098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0691854609822"/>
      </right>
      <top style="thin">
        <color theme="0" tint="-0.14993743705557422"/>
      </top>
      <bottom style="dotted">
        <color auto="1"/>
      </bottom>
      <diagonal/>
    </border>
    <border>
      <left/>
      <right/>
      <top style="thin">
        <color theme="0" tint="-0.14996795556505021"/>
      </top>
      <bottom/>
      <diagonal/>
    </border>
    <border>
      <left style="medium">
        <color auto="1"/>
      </left>
      <right style="medium">
        <color theme="0" tint="-4.9989318521683403E-2"/>
      </right>
      <top/>
      <bottom style="thin">
        <color theme="0" tint="-0.14990691854609822"/>
      </bottom>
      <diagonal/>
    </border>
    <border>
      <left style="medium">
        <color auto="1"/>
      </left>
      <right style="medium">
        <color theme="0" tint="-4.9989318521683403E-2"/>
      </right>
      <top/>
      <bottom style="medium">
        <color auto="1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dotted">
        <color auto="1"/>
      </bottom>
      <diagonal/>
    </border>
    <border>
      <left/>
      <right/>
      <top style="thin">
        <color theme="0" tint="-0.14990691854609822"/>
      </top>
      <bottom style="dotted">
        <color auto="1"/>
      </bottom>
      <diagonal/>
    </border>
    <border>
      <left/>
      <right style="medium">
        <color auto="1"/>
      </right>
      <top style="thin">
        <color theme="0" tint="-0.14990691854609822"/>
      </top>
      <bottom style="dotted">
        <color auto="1"/>
      </bottom>
      <diagonal/>
    </border>
    <border>
      <left style="thin">
        <color theme="0" tint="-0.14990691854609822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theme="0" tint="-4.9989318521683403E-2"/>
      </right>
      <top style="dotted">
        <color auto="1"/>
      </top>
      <bottom style="thin">
        <color theme="0" tint="-0.149906918546098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/>
      <right style="thin">
        <color theme="0" tint="-0.14996795556505021"/>
      </right>
      <top style="thin">
        <color auto="1"/>
      </top>
      <bottom style="thin">
        <color auto="1"/>
      </bottom>
      <diagonal/>
    </border>
    <border>
      <left/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0691854609822"/>
      </left>
      <right style="medium">
        <color theme="0" tint="-0.1498764000366222"/>
      </right>
      <top style="dotted">
        <color theme="1"/>
      </top>
      <bottom style="medium">
        <color theme="0" tint="-0.1498764000366222"/>
      </bottom>
      <diagonal/>
    </border>
    <border>
      <left style="medium">
        <color theme="0" tint="-0.1498764000366222"/>
      </left>
      <right style="medium">
        <color theme="0" tint="-0.1498764000366222"/>
      </right>
      <top style="dotted">
        <color theme="1"/>
      </top>
      <bottom style="medium">
        <color theme="0" tint="-0.1498764000366222"/>
      </bottom>
      <diagonal/>
    </border>
    <border>
      <left style="medium">
        <color theme="0" tint="-0.1498764000366222"/>
      </left>
      <right style="medium">
        <color auto="1"/>
      </right>
      <top style="dotted">
        <color theme="1"/>
      </top>
      <bottom style="medium">
        <color theme="0" tint="-0.1498764000366222"/>
      </bottom>
      <diagonal/>
    </border>
    <border>
      <left style="thin">
        <color theme="0" tint="-0.14990691854609822"/>
      </left>
      <right style="medium">
        <color theme="0" tint="-0.1498764000366222"/>
      </right>
      <top style="medium">
        <color theme="0" tint="-0.1498764000366222"/>
      </top>
      <bottom style="medium">
        <color theme="0" tint="-0.1498764000366222"/>
      </bottom>
      <diagonal/>
    </border>
    <border>
      <left style="medium">
        <color theme="0" tint="-0.1498764000366222"/>
      </left>
      <right style="medium">
        <color theme="0" tint="-0.1498764000366222"/>
      </right>
      <top style="medium">
        <color theme="0" tint="-0.1498764000366222"/>
      </top>
      <bottom style="medium">
        <color theme="0" tint="-0.1498764000366222"/>
      </bottom>
      <diagonal/>
    </border>
    <border>
      <left style="medium">
        <color theme="0" tint="-0.1498764000366222"/>
      </left>
      <right style="medium">
        <color auto="1"/>
      </right>
      <top style="medium">
        <color theme="0" tint="-0.1498764000366222"/>
      </top>
      <bottom style="medium">
        <color theme="0" tint="-0.1498764000366222"/>
      </bottom>
      <diagonal/>
    </border>
    <border>
      <left style="thin">
        <color theme="0" tint="-0.14990691854609822"/>
      </left>
      <right/>
      <top style="medium">
        <color theme="0" tint="-0.1498764000366222"/>
      </top>
      <bottom/>
      <diagonal/>
    </border>
    <border>
      <left/>
      <right/>
      <top style="medium">
        <color theme="0" tint="-0.1498764000366222"/>
      </top>
      <bottom/>
      <diagonal/>
    </border>
    <border>
      <left/>
      <right style="medium">
        <color auto="1"/>
      </right>
      <top style="medium">
        <color theme="0" tint="-0.1498764000366222"/>
      </top>
      <bottom/>
      <diagonal/>
    </border>
    <border>
      <left style="thin">
        <color theme="0" tint="-0.1498458815271462"/>
      </left>
      <right/>
      <top/>
      <bottom style="thin">
        <color theme="0" tint="-0.1498764000366222"/>
      </bottom>
      <diagonal/>
    </border>
    <border>
      <left/>
      <right style="thin">
        <color theme="0" tint="-0.1498458815271462"/>
      </right>
      <top style="thin">
        <color theme="0" tint="-0.14990691854609822"/>
      </top>
      <bottom/>
      <diagonal/>
    </border>
    <border>
      <left/>
      <right style="thin">
        <color theme="0" tint="-0.1498458815271462"/>
      </right>
      <top/>
      <bottom style="thin">
        <color theme="0" tint="-0.14990691854609822"/>
      </bottom>
      <diagonal/>
    </border>
    <border>
      <left style="thin">
        <color theme="0" tint="-0.1498458815271462"/>
      </left>
      <right style="thin">
        <color theme="0" tint="-0.14981536301767021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90691854609822"/>
      </bottom>
      <diagonal/>
    </border>
    <border>
      <left style="medium">
        <color theme="0" tint="-4.9989318521683403E-2"/>
      </left>
      <right/>
      <top style="thin">
        <color theme="0" tint="-0.1498764000366222"/>
      </top>
      <bottom/>
      <diagonal/>
    </border>
    <border>
      <left style="medium">
        <color theme="0" tint="-4.9989318521683403E-2"/>
      </left>
      <right/>
      <top/>
      <bottom style="thin">
        <color theme="0" tint="-0.1498764000366222"/>
      </bottom>
      <diagonal/>
    </border>
    <border>
      <left style="medium">
        <color theme="0" tint="-4.9989318521683403E-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4.9989318521683403E-2"/>
      </left>
      <right/>
      <top style="thin">
        <color theme="0" tint="-0.14990691854609822"/>
      </top>
      <bottom/>
      <diagonal/>
    </border>
    <border>
      <left style="medium">
        <color theme="0" tint="-4.9989318521683403E-2"/>
      </left>
      <right/>
      <top/>
      <bottom style="thin">
        <color theme="0" tint="-0.14990691854609822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medium">
        <color indexed="64"/>
      </right>
      <top style="thin">
        <color auto="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0" tint="-0.14993743705557422"/>
      </left>
      <right/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90691854609822"/>
      </left>
      <right style="dotted">
        <color auto="1"/>
      </right>
      <top style="dott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ashed">
        <color auto="1"/>
      </bottom>
      <diagonal/>
    </border>
    <border>
      <left style="dott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thin">
        <color theme="0" tint="-0.14990691854609822"/>
      </left>
      <right style="dotted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ashed">
        <color auto="1"/>
      </top>
      <bottom style="dotted">
        <color auto="1"/>
      </bottom>
      <diagonal/>
    </border>
    <border>
      <left style="medium">
        <color theme="0" tint="-4.9989318521683403E-2"/>
      </left>
      <right/>
      <top style="thin">
        <color theme="0" tint="-0.14996795556505021"/>
      </top>
      <bottom/>
      <diagonal/>
    </border>
    <border>
      <left style="medium">
        <color theme="0" tint="-4.9989318521683403E-2"/>
      </left>
      <right/>
      <top/>
      <bottom/>
      <diagonal/>
    </border>
    <border>
      <left style="medium">
        <color theme="0" tint="-4.9989318521683403E-2"/>
      </left>
      <right/>
      <top/>
      <bottom style="dotted">
        <color auto="1"/>
      </bottom>
      <diagonal/>
    </border>
    <border>
      <left style="medium">
        <color auto="1"/>
      </left>
      <right/>
      <top style="dashed">
        <color theme="1"/>
      </top>
      <bottom style="dotted">
        <color auto="1"/>
      </bottom>
      <diagonal/>
    </border>
    <border>
      <left/>
      <right/>
      <top style="dashed">
        <color theme="1"/>
      </top>
      <bottom style="dotted">
        <color auto="1"/>
      </bottom>
      <diagonal/>
    </border>
    <border>
      <left/>
      <right style="medium">
        <color auto="1"/>
      </right>
      <top style="dashed">
        <color theme="1"/>
      </top>
      <bottom style="dotted">
        <color auto="1"/>
      </bottom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4.9989318521683403E-2"/>
      </left>
      <right/>
      <top style="thin">
        <color theme="0" tint="-0.14990691854609822"/>
      </top>
      <bottom style="medium">
        <color theme="0" tint="-4.9989318521683403E-2"/>
      </bottom>
      <diagonal/>
    </border>
    <border>
      <left/>
      <right/>
      <top style="thin">
        <color theme="0" tint="-0.14990691854609822"/>
      </top>
      <bottom style="medium">
        <color theme="0" tint="-4.9989318521683403E-2"/>
      </bottom>
      <diagonal/>
    </border>
    <border>
      <left/>
      <right style="medium">
        <color indexed="64"/>
      </right>
      <top style="thin">
        <color theme="0" tint="-0.1499069185460982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dotted">
        <color auto="1"/>
      </right>
      <top style="dotted">
        <color auto="1"/>
      </top>
      <bottom style="dashed">
        <color theme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ashed">
        <color theme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ashed">
        <color theme="1"/>
      </bottom>
      <diagonal/>
    </border>
    <border>
      <left/>
      <right style="thin">
        <color theme="0" tint="-0.1498458815271462"/>
      </right>
      <top style="dotted">
        <color auto="1"/>
      </top>
      <bottom style="thin">
        <color theme="0" tint="-0.1498764000366222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dotted">
        <color auto="1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medium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medium">
        <color indexed="64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medium">
        <color indexed="64"/>
      </bottom>
      <diagonal/>
    </border>
    <border>
      <left style="thin">
        <color theme="0" tint="-0.1498764000366222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medium">
        <color indexed="64"/>
      </bottom>
      <diagonal/>
    </border>
    <border>
      <left style="medium">
        <color auto="1"/>
      </left>
      <right/>
      <top style="dotted">
        <color theme="1"/>
      </top>
      <bottom/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hair">
        <color auto="1"/>
      </left>
      <right/>
      <top/>
      <bottom style="thin">
        <color theme="0" tint="-0.1498764000366222"/>
      </bottom>
      <diagonal/>
    </border>
    <border>
      <left style="thin">
        <color theme="0" tint="-0.1498458815271462"/>
      </left>
      <right style="thin">
        <color theme="0" tint="-0.14981536301767021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6795556505021"/>
      </left>
      <right style="thin">
        <color theme="0" tint="-0.14990691854609822"/>
      </right>
      <top/>
      <bottom/>
      <diagonal/>
    </border>
    <border>
      <left style="thin">
        <color theme="0" tint="-0.1498764000366222"/>
      </left>
      <right style="thin">
        <color theme="0" tint="-0.1498458815271462"/>
      </right>
      <top/>
      <bottom style="thin">
        <color theme="0" tint="-0.1498764000366222"/>
      </bottom>
      <diagonal/>
    </border>
    <border>
      <left/>
      <right style="thin">
        <color theme="0" tint="-0.14981536301767021"/>
      </right>
      <top/>
      <bottom style="thin">
        <color theme="0" tint="-0.1498764000366222"/>
      </bottom>
      <diagonal/>
    </border>
    <border>
      <left style="hair">
        <color auto="1"/>
      </left>
      <right/>
      <top/>
      <bottom style="thin">
        <color theme="0" tint="-0.1498458815271462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dotted">
        <color theme="1"/>
      </left>
      <right style="dotted">
        <color auto="1"/>
      </right>
      <top style="dotted">
        <color theme="1"/>
      </top>
      <bottom style="dotted">
        <color theme="1"/>
      </bottom>
      <diagonal/>
    </border>
    <border>
      <left style="dotted">
        <color auto="1"/>
      </left>
      <right style="dotted">
        <color auto="1"/>
      </right>
      <top style="dotted">
        <color theme="1"/>
      </top>
      <bottom style="dotted">
        <color theme="1"/>
      </bottom>
      <diagonal/>
    </border>
    <border>
      <left style="dotted">
        <color auto="1"/>
      </left>
      <right style="medium">
        <color auto="1"/>
      </right>
      <top style="dotted">
        <color theme="1"/>
      </top>
      <bottom style="dotted">
        <color theme="1"/>
      </bottom>
      <diagonal/>
    </border>
    <border>
      <left style="hair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theme="0" tint="-0.14990691854609822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theme="0" tint="-0.1498764000366222"/>
      </right>
      <top style="dashed">
        <color auto="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24994659260841701"/>
      </left>
      <right/>
      <top/>
      <bottom style="thin">
        <color theme="0" tint="-0.1498764000366222"/>
      </bottom>
      <diagonal/>
    </border>
  </borders>
  <cellStyleXfs count="39">
    <xf numFmtId="0" fontId="0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44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31" fillId="0" borderId="0"/>
    <xf numFmtId="0" fontId="31" fillId="0" borderId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0" fontId="31" fillId="0" borderId="0"/>
    <xf numFmtId="4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31" fillId="0" borderId="0"/>
    <xf numFmtId="165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/>
  </cellStyleXfs>
  <cellXfs count="3421">
    <xf numFmtId="0" fontId="0" fillId="0" borderId="0" xfId="0"/>
    <xf numFmtId="0" fontId="0" fillId="2" borderId="0" xfId="0" applyFill="1"/>
    <xf numFmtId="0" fontId="6" fillId="2" borderId="0" xfId="0" applyFont="1" applyFill="1"/>
    <xf numFmtId="2" fontId="7" fillId="2" borderId="0" xfId="0" applyNumberFormat="1" applyFont="1" applyFill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0" xfId="0" applyFill="1" applyBorder="1"/>
    <xf numFmtId="0" fontId="10" fillId="2" borderId="4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3" fillId="2" borderId="15" xfId="0" applyFont="1" applyFill="1" applyBorder="1" applyAlignment="1">
      <alignment vertical="center"/>
    </xf>
    <xf numFmtId="0" fontId="20" fillId="2" borderId="2" xfId="0" applyFont="1" applyFill="1" applyBorder="1" applyAlignment="1">
      <alignment horizontal="right" vertical="center"/>
    </xf>
    <xf numFmtId="17" fontId="20" fillId="2" borderId="42" xfId="0" applyNumberFormat="1" applyFont="1" applyFill="1" applyBorder="1" applyAlignment="1">
      <alignment vertical="center"/>
    </xf>
    <xf numFmtId="0" fontId="11" fillId="2" borderId="0" xfId="0" applyFont="1" applyFill="1"/>
    <xf numFmtId="17" fontId="22" fillId="2" borderId="0" xfId="0" applyNumberFormat="1" applyFont="1" applyFill="1" applyProtection="1">
      <protection hidden="1"/>
    </xf>
    <xf numFmtId="0" fontId="0" fillId="3" borderId="43" xfId="0" applyFill="1" applyBorder="1"/>
    <xf numFmtId="0" fontId="9" fillId="4" borderId="48" xfId="0" applyFont="1" applyFill="1" applyBorder="1" applyAlignment="1">
      <alignment horizontal="center" vertical="center"/>
    </xf>
    <xf numFmtId="0" fontId="9" fillId="4" borderId="49" xfId="0" applyFont="1" applyFill="1" applyBorder="1" applyAlignment="1">
      <alignment horizontal="center" vertical="center"/>
    </xf>
    <xf numFmtId="17" fontId="23" fillId="2" borderId="0" xfId="0" applyNumberFormat="1" applyFont="1" applyFill="1" applyProtection="1">
      <protection hidden="1"/>
    </xf>
    <xf numFmtId="2" fontId="6" fillId="2" borderId="0" xfId="0" applyNumberFormat="1" applyFont="1" applyFill="1"/>
    <xf numFmtId="44" fontId="9" fillId="2" borderId="50" xfId="4" applyFont="1" applyFill="1" applyBorder="1" applyProtection="1">
      <protection hidden="1"/>
    </xf>
    <xf numFmtId="9" fontId="9" fillId="2" borderId="51" xfId="2" applyFont="1" applyFill="1" applyBorder="1" applyAlignment="1">
      <alignment horizontal="center" wrapText="1"/>
    </xf>
    <xf numFmtId="44" fontId="24" fillId="2" borderId="0" xfId="4" applyFont="1" applyFill="1" applyProtection="1">
      <protection hidden="1"/>
    </xf>
    <xf numFmtId="2" fontId="22" fillId="2" borderId="0" xfId="0" applyNumberFormat="1" applyFont="1" applyFill="1" applyProtection="1">
      <protection hidden="1"/>
    </xf>
    <xf numFmtId="9" fontId="9" fillId="2" borderId="53" xfId="2" applyFont="1" applyFill="1" applyBorder="1" applyAlignment="1">
      <alignment horizontal="center" wrapText="1"/>
    </xf>
    <xf numFmtId="9" fontId="9" fillId="2" borderId="55" xfId="2" applyFont="1" applyFill="1" applyBorder="1" applyAlignment="1">
      <alignment horizontal="center" wrapText="1"/>
    </xf>
    <xf numFmtId="0" fontId="9" fillId="4" borderId="57" xfId="0" applyFont="1" applyFill="1" applyBorder="1" applyAlignment="1">
      <alignment horizontal="center" vertical="center"/>
    </xf>
    <xf numFmtId="0" fontId="9" fillId="4" borderId="58" xfId="0" applyFont="1" applyFill="1" applyBorder="1" applyAlignment="1">
      <alignment horizontal="center" vertical="center"/>
    </xf>
    <xf numFmtId="44" fontId="9" fillId="2" borderId="59" xfId="4" applyFont="1" applyFill="1" applyBorder="1" applyProtection="1">
      <protection hidden="1"/>
    </xf>
    <xf numFmtId="9" fontId="9" fillId="2" borderId="60" xfId="2" applyFont="1" applyFill="1" applyBorder="1" applyAlignment="1">
      <alignment horizontal="center" wrapText="1"/>
    </xf>
    <xf numFmtId="9" fontId="21" fillId="2" borderId="0" xfId="2" applyFont="1" applyFill="1" applyAlignment="1" applyProtection="1">
      <alignment horizontal="center"/>
      <protection locked="0"/>
    </xf>
    <xf numFmtId="0" fontId="13" fillId="2" borderId="66" xfId="0" applyFont="1" applyFill="1" applyBorder="1" applyAlignment="1">
      <alignment vertical="center"/>
    </xf>
    <xf numFmtId="0" fontId="25" fillId="2" borderId="0" xfId="0" applyFont="1" applyFill="1"/>
    <xf numFmtId="2" fontId="26" fillId="2" borderId="0" xfId="0" applyNumberFormat="1" applyFont="1" applyFill="1" applyAlignment="1">
      <alignment horizontal="center"/>
    </xf>
    <xf numFmtId="17" fontId="6" fillId="2" borderId="0" xfId="0" applyNumberFormat="1" applyFont="1" applyFill="1"/>
    <xf numFmtId="166" fontId="25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17" fontId="0" fillId="2" borderId="0" xfId="0" applyNumberFormat="1" applyFill="1"/>
    <xf numFmtId="44" fontId="27" fillId="2" borderId="0" xfId="0" applyNumberFormat="1" applyFont="1" applyFill="1"/>
    <xf numFmtId="44" fontId="0" fillId="2" borderId="0" xfId="0" applyNumberFormat="1" applyFill="1"/>
    <xf numFmtId="44" fontId="27" fillId="2" borderId="0" xfId="0" applyNumberFormat="1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10" fillId="6" borderId="75" xfId="0" applyFont="1" applyFill="1" applyBorder="1" applyAlignment="1">
      <alignment horizontal="center"/>
    </xf>
    <xf numFmtId="0" fontId="9" fillId="6" borderId="78" xfId="0" applyFont="1" applyFill="1" applyBorder="1" applyAlignment="1">
      <alignment horizontal="center" vertical="center"/>
    </xf>
    <xf numFmtId="0" fontId="9" fillId="6" borderId="79" xfId="0" applyFont="1" applyFill="1" applyBorder="1" applyAlignment="1">
      <alignment horizontal="center" vertical="center"/>
    </xf>
    <xf numFmtId="0" fontId="10" fillId="2" borderId="78" xfId="0" applyFont="1" applyFill="1" applyBorder="1" applyAlignment="1">
      <alignment horizontal="center"/>
    </xf>
    <xf numFmtId="0" fontId="10" fillId="0" borderId="79" xfId="0" applyFont="1" applyFill="1" applyBorder="1" applyAlignment="1">
      <alignment horizontal="center" vertical="center"/>
    </xf>
    <xf numFmtId="0" fontId="11" fillId="0" borderId="79" xfId="0" applyFont="1" applyFill="1" applyBorder="1" applyAlignment="1">
      <alignment horizontal="center" vertical="center"/>
    </xf>
    <xf numFmtId="0" fontId="13" fillId="0" borderId="79" xfId="0" applyFont="1" applyFill="1" applyBorder="1" applyAlignment="1">
      <alignment horizontal="center" vertical="center"/>
    </xf>
    <xf numFmtId="0" fontId="0" fillId="0" borderId="0" xfId="0" applyFill="1" applyBorder="1"/>
    <xf numFmtId="0" fontId="10" fillId="5" borderId="80" xfId="0" applyFont="1" applyFill="1" applyBorder="1" applyAlignment="1">
      <alignment horizontal="center" vertical="center"/>
    </xf>
    <xf numFmtId="0" fontId="10" fillId="5" borderId="82" xfId="0" applyFont="1" applyFill="1" applyBorder="1" applyAlignment="1">
      <alignment vertical="center"/>
    </xf>
    <xf numFmtId="0" fontId="10" fillId="5" borderId="81" xfId="0" applyFont="1" applyFill="1" applyBorder="1" applyAlignment="1">
      <alignment horizontal="left" vertical="center" wrapText="1"/>
    </xf>
    <xf numFmtId="0" fontId="13" fillId="2" borderId="79" xfId="0" applyFont="1" applyFill="1" applyBorder="1" applyAlignment="1">
      <alignment horizontal="center" vertical="center"/>
    </xf>
    <xf numFmtId="0" fontId="10" fillId="8" borderId="79" xfId="0" applyFont="1" applyFill="1" applyBorder="1" applyAlignment="1">
      <alignment horizontal="center" vertical="center"/>
    </xf>
    <xf numFmtId="0" fontId="10" fillId="0" borderId="79" xfId="0" applyFont="1" applyFill="1" applyBorder="1" applyAlignment="1">
      <alignment horizontal="center" vertical="center" wrapText="1"/>
    </xf>
    <xf numFmtId="0" fontId="13" fillId="0" borderId="79" xfId="0" applyFont="1" applyFill="1" applyBorder="1" applyAlignment="1">
      <alignment horizontal="center" vertical="center" wrapText="1"/>
    </xf>
    <xf numFmtId="44" fontId="25" fillId="2" borderId="0" xfId="4" applyFont="1" applyFill="1"/>
    <xf numFmtId="0" fontId="6" fillId="2" borderId="0" xfId="0" applyFont="1" applyFill="1" applyAlignment="1">
      <alignment horizontal="center"/>
    </xf>
    <xf numFmtId="43" fontId="31" fillId="2" borderId="0" xfId="1" applyFont="1" applyFill="1"/>
    <xf numFmtId="44" fontId="20" fillId="2" borderId="2" xfId="4" applyFont="1" applyFill="1" applyBorder="1" applyAlignment="1">
      <alignment horizontal="right" vertical="center"/>
    </xf>
    <xf numFmtId="17" fontId="20" fillId="2" borderId="42" xfId="0" applyNumberFormat="1" applyFont="1" applyFill="1" applyBorder="1" applyAlignment="1">
      <alignment horizontal="center" vertical="center"/>
    </xf>
    <xf numFmtId="43" fontId="11" fillId="2" borderId="0" xfId="1" applyFont="1" applyFill="1"/>
    <xf numFmtId="44" fontId="9" fillId="3" borderId="0" xfId="4" applyFont="1" applyFill="1" applyBorder="1"/>
    <xf numFmtId="0" fontId="0" fillId="3" borderId="43" xfId="0" applyFill="1" applyBorder="1" applyAlignment="1">
      <alignment horizontal="center"/>
    </xf>
    <xf numFmtId="43" fontId="11" fillId="6" borderId="0" xfId="1" applyFont="1" applyFill="1"/>
    <xf numFmtId="44" fontId="9" fillId="6" borderId="79" xfId="4" applyFont="1" applyFill="1" applyBorder="1" applyAlignment="1">
      <alignment horizontal="center" vertical="center"/>
    </xf>
    <xf numFmtId="0" fontId="9" fillId="6" borderId="87" xfId="0" applyFont="1" applyFill="1" applyBorder="1" applyAlignment="1">
      <alignment horizontal="center" vertical="center"/>
    </xf>
    <xf numFmtId="43" fontId="31" fillId="6" borderId="0" xfId="1" applyFont="1" applyFill="1"/>
    <xf numFmtId="17" fontId="23" fillId="6" borderId="0" xfId="0" applyNumberFormat="1" applyFont="1" applyFill="1" applyProtection="1">
      <protection hidden="1"/>
    </xf>
    <xf numFmtId="44" fontId="9" fillId="2" borderId="79" xfId="4" applyFont="1" applyFill="1" applyBorder="1" applyProtection="1">
      <protection hidden="1"/>
    </xf>
    <xf numFmtId="9" fontId="9" fillId="2" borderId="87" xfId="2" applyFont="1" applyFill="1" applyBorder="1" applyAlignment="1">
      <alignment horizontal="center" vertical="center"/>
    </xf>
    <xf numFmtId="44" fontId="9" fillId="8" borderId="79" xfId="4" applyFont="1" applyFill="1" applyBorder="1" applyProtection="1">
      <protection hidden="1"/>
    </xf>
    <xf numFmtId="9" fontId="9" fillId="8" borderId="88" xfId="2" applyFont="1" applyFill="1" applyBorder="1" applyAlignment="1">
      <alignment horizontal="center" wrapText="1"/>
    </xf>
    <xf numFmtId="43" fontId="31" fillId="7" borderId="0" xfId="1" applyFont="1" applyFill="1"/>
    <xf numFmtId="44" fontId="9" fillId="4" borderId="79" xfId="4" applyFont="1" applyFill="1" applyBorder="1" applyAlignment="1">
      <alignment horizontal="center" vertical="center"/>
    </xf>
    <xf numFmtId="0" fontId="9" fillId="4" borderId="87" xfId="0" applyFont="1" applyFill="1" applyBorder="1" applyAlignment="1">
      <alignment horizontal="center" vertical="center"/>
    </xf>
    <xf numFmtId="44" fontId="9" fillId="0" borderId="79" xfId="4" applyFont="1" applyFill="1" applyBorder="1" applyProtection="1">
      <protection hidden="1"/>
    </xf>
    <xf numFmtId="44" fontId="9" fillId="5" borderId="81" xfId="4" applyFont="1" applyFill="1" applyBorder="1" applyProtection="1">
      <protection hidden="1"/>
    </xf>
    <xf numFmtId="9" fontId="9" fillId="5" borderId="88" xfId="2" applyFont="1" applyFill="1" applyBorder="1" applyAlignment="1">
      <alignment horizontal="center" vertical="center" wrapText="1"/>
    </xf>
    <xf numFmtId="44" fontId="9" fillId="2" borderId="79" xfId="4" applyFont="1" applyFill="1" applyBorder="1" applyAlignment="1" applyProtection="1">
      <alignment vertical="center"/>
      <protection hidden="1"/>
    </xf>
    <xf numFmtId="9" fontId="9" fillId="0" borderId="87" xfId="2" applyFont="1" applyFill="1" applyBorder="1" applyAlignment="1">
      <alignment horizontal="center" vertical="center" wrapText="1"/>
    </xf>
    <xf numFmtId="44" fontId="9" fillId="8" borderId="79" xfId="4" applyFont="1" applyFill="1" applyBorder="1" applyAlignment="1" applyProtection="1">
      <alignment vertical="center"/>
      <protection hidden="1"/>
    </xf>
    <xf numFmtId="9" fontId="9" fillId="8" borderId="87" xfId="2" applyFont="1" applyFill="1" applyBorder="1" applyAlignment="1">
      <alignment horizontal="center" wrapText="1"/>
    </xf>
    <xf numFmtId="43" fontId="21" fillId="2" borderId="0" xfId="1" applyFont="1" applyFill="1" applyAlignment="1" applyProtection="1">
      <alignment horizontal="center"/>
      <protection locked="0"/>
    </xf>
    <xf numFmtId="2" fontId="13" fillId="0" borderId="79" xfId="0" applyNumberFormat="1" applyFont="1" applyFill="1" applyBorder="1" applyAlignment="1">
      <alignment horizontal="center" vertical="center" wrapText="1"/>
    </xf>
    <xf numFmtId="44" fontId="13" fillId="0" borderId="79" xfId="4" applyFont="1" applyFill="1" applyBorder="1" applyAlignment="1" applyProtection="1">
      <alignment horizontal="center" vertical="center"/>
      <protection hidden="1"/>
    </xf>
    <xf numFmtId="9" fontId="9" fillId="0" borderId="87" xfId="2" applyFont="1" applyFill="1" applyBorder="1" applyAlignment="1">
      <alignment horizontal="center" wrapText="1"/>
    </xf>
    <xf numFmtId="44" fontId="13" fillId="0" borderId="79" xfId="4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/>
    </xf>
    <xf numFmtId="17" fontId="22" fillId="6" borderId="0" xfId="0" applyNumberFormat="1" applyFont="1" applyFill="1" applyProtection="1">
      <protection hidden="1"/>
    </xf>
    <xf numFmtId="0" fontId="29" fillId="6" borderId="0" xfId="0" applyFont="1" applyFill="1" applyAlignment="1">
      <alignment horizontal="center"/>
    </xf>
    <xf numFmtId="0" fontId="6" fillId="6" borderId="0" xfId="0" applyFont="1" applyFill="1"/>
    <xf numFmtId="44" fontId="27" fillId="2" borderId="0" xfId="4" applyFont="1" applyFill="1" applyProtection="1">
      <protection hidden="1"/>
    </xf>
    <xf numFmtId="167" fontId="25" fillId="0" borderId="79" xfId="0" applyNumberFormat="1" applyFont="1" applyFill="1" applyBorder="1" applyAlignment="1">
      <alignment horizontal="center" vertical="center"/>
    </xf>
    <xf numFmtId="44" fontId="27" fillId="2" borderId="0" xfId="4" applyFont="1" applyFill="1" applyAlignment="1" applyProtection="1">
      <alignment vertical="center"/>
      <protection hidden="1"/>
    </xf>
    <xf numFmtId="167" fontId="25" fillId="0" borderId="0" xfId="0" applyNumberFormat="1" applyFont="1" applyFill="1" applyBorder="1" applyAlignment="1">
      <alignment horizontal="center" vertical="center"/>
    </xf>
    <xf numFmtId="44" fontId="24" fillId="7" borderId="0" xfId="4" applyFont="1" applyFill="1" applyProtection="1">
      <protection hidden="1"/>
    </xf>
    <xf numFmtId="44" fontId="27" fillId="7" borderId="0" xfId="0" applyNumberFormat="1" applyFont="1" applyFill="1"/>
    <xf numFmtId="44" fontId="24" fillId="2" borderId="0" xfId="4" applyFont="1" applyFill="1" applyAlignment="1" applyProtection="1">
      <alignment vertical="center"/>
      <protection hidden="1"/>
    </xf>
    <xf numFmtId="44" fontId="27" fillId="7" borderId="0" xfId="4" applyFont="1" applyFill="1" applyProtection="1">
      <protection hidden="1"/>
    </xf>
    <xf numFmtId="44" fontId="27" fillId="2" borderId="0" xfId="0" applyNumberFormat="1" applyFont="1" applyFill="1" applyAlignment="1">
      <alignment vertical="center"/>
    </xf>
    <xf numFmtId="167" fontId="33" fillId="0" borderId="79" xfId="0" applyNumberFormat="1" applyFont="1" applyFill="1" applyBorder="1" applyAlignment="1">
      <alignment horizontal="center" vertical="center"/>
    </xf>
    <xf numFmtId="167" fontId="35" fillId="2" borderId="0" xfId="0" applyNumberFormat="1" applyFont="1" applyFill="1"/>
    <xf numFmtId="167" fontId="33" fillId="0" borderId="0" xfId="0" applyNumberFormat="1" applyFont="1" applyFill="1" applyBorder="1" applyAlignment="1">
      <alignment horizontal="center" vertical="center"/>
    </xf>
    <xf numFmtId="17" fontId="35" fillId="2" borderId="0" xfId="0" applyNumberFormat="1" applyFont="1" applyFill="1"/>
    <xf numFmtId="44" fontId="36" fillId="2" borderId="0" xfId="0" applyNumberFormat="1" applyFont="1" applyFill="1"/>
    <xf numFmtId="44" fontId="35" fillId="2" borderId="0" xfId="0" applyNumberFormat="1" applyFont="1" applyFill="1"/>
    <xf numFmtId="44" fontId="9" fillId="2" borderId="0" xfId="4" applyFont="1" applyFill="1" applyBorder="1" applyProtection="1">
      <protection hidden="1"/>
    </xf>
    <xf numFmtId="8" fontId="27" fillId="2" borderId="0" xfId="0" applyNumberFormat="1" applyFont="1" applyFill="1"/>
    <xf numFmtId="44" fontId="37" fillId="2" borderId="0" xfId="0" applyNumberFormat="1" applyFont="1" applyFill="1"/>
    <xf numFmtId="164" fontId="35" fillId="2" borderId="0" xfId="0" applyNumberFormat="1" applyFont="1" applyFill="1"/>
    <xf numFmtId="44" fontId="0" fillId="7" borderId="0" xfId="0" applyNumberFormat="1" applyFill="1"/>
    <xf numFmtId="164" fontId="35" fillId="7" borderId="0" xfId="0" applyNumberFormat="1" applyFont="1" applyFill="1"/>
    <xf numFmtId="0" fontId="35" fillId="2" borderId="0" xfId="0" applyFont="1" applyFill="1"/>
    <xf numFmtId="0" fontId="10" fillId="0" borderId="89" xfId="0" applyFont="1" applyFill="1" applyBorder="1" applyAlignment="1">
      <alignment horizontal="center" vertical="center"/>
    </xf>
    <xf numFmtId="0" fontId="13" fillId="0" borderId="89" xfId="0" applyFont="1" applyFill="1" applyBorder="1" applyAlignment="1">
      <alignment horizontal="center" vertical="center"/>
    </xf>
    <xf numFmtId="0" fontId="10" fillId="0" borderId="81" xfId="0" applyFont="1" applyFill="1" applyBorder="1" applyAlignment="1">
      <alignment horizontal="center" vertical="center" wrapText="1"/>
    </xf>
    <xf numFmtId="0" fontId="10" fillId="8" borderId="0" xfId="0" applyFont="1" applyFill="1" applyBorder="1" applyAlignment="1">
      <alignment horizontal="center" vertical="center"/>
    </xf>
    <xf numFmtId="0" fontId="0" fillId="2" borderId="79" xfId="0" applyFill="1" applyBorder="1"/>
    <xf numFmtId="2" fontId="25" fillId="10" borderId="79" xfId="0" applyNumberFormat="1" applyFont="1" applyFill="1" applyBorder="1" applyAlignment="1">
      <alignment horizontal="center"/>
    </xf>
    <xf numFmtId="44" fontId="9" fillId="0" borderId="79" xfId="4" applyFont="1" applyFill="1" applyBorder="1"/>
    <xf numFmtId="2" fontId="25" fillId="10" borderId="79" xfId="0" applyNumberFormat="1" applyFont="1" applyFill="1" applyBorder="1" applyAlignment="1">
      <alignment horizontal="center" vertical="center"/>
    </xf>
    <xf numFmtId="0" fontId="9" fillId="0" borderId="79" xfId="0" applyFont="1" applyFill="1" applyBorder="1" applyAlignment="1">
      <alignment horizontal="center" vertical="center"/>
    </xf>
    <xf numFmtId="2" fontId="13" fillId="0" borderId="79" xfId="0" applyNumberFormat="1" applyFont="1" applyFill="1" applyBorder="1" applyAlignment="1">
      <alignment horizontal="center" wrapText="1"/>
    </xf>
    <xf numFmtId="44" fontId="13" fillId="0" borderId="79" xfId="4" applyFont="1" applyFill="1" applyBorder="1" applyAlignment="1" applyProtection="1">
      <alignment horizontal="center"/>
      <protection hidden="1"/>
    </xf>
    <xf numFmtId="44" fontId="13" fillId="0" borderId="89" xfId="4" applyFont="1" applyFill="1" applyBorder="1" applyAlignment="1">
      <alignment horizontal="center"/>
    </xf>
    <xf numFmtId="44" fontId="13" fillId="0" borderId="79" xfId="4" applyFont="1" applyFill="1" applyBorder="1" applyAlignment="1">
      <alignment horizontal="center"/>
    </xf>
    <xf numFmtId="2" fontId="10" fillId="0" borderId="79" xfId="0" applyNumberFormat="1" applyFont="1" applyFill="1" applyBorder="1" applyAlignment="1">
      <alignment horizontal="center" wrapText="1"/>
    </xf>
    <xf numFmtId="44" fontId="10" fillId="0" borderId="79" xfId="4" applyFont="1" applyFill="1" applyBorder="1" applyAlignment="1" applyProtection="1">
      <alignment horizontal="center" vertical="center"/>
      <protection hidden="1"/>
    </xf>
    <xf numFmtId="44" fontId="10" fillId="0" borderId="79" xfId="4" applyFont="1" applyFill="1" applyBorder="1" applyAlignment="1" applyProtection="1">
      <alignment horizontal="center"/>
      <protection hidden="1"/>
    </xf>
    <xf numFmtId="44" fontId="9" fillId="8" borderId="79" xfId="4" applyFont="1" applyFill="1" applyBorder="1" applyAlignment="1" applyProtection="1">
      <alignment horizontal="right" vertical="center"/>
      <protection hidden="1"/>
    </xf>
    <xf numFmtId="9" fontId="9" fillId="8" borderId="87" xfId="2" applyFont="1" applyFill="1" applyBorder="1" applyAlignment="1">
      <alignment horizontal="center" vertical="center" wrapText="1"/>
    </xf>
    <xf numFmtId="2" fontId="10" fillId="0" borderId="81" xfId="0" applyNumberFormat="1" applyFont="1" applyFill="1" applyBorder="1" applyAlignment="1">
      <alignment horizontal="center" wrapText="1"/>
    </xf>
    <xf numFmtId="44" fontId="10" fillId="0" borderId="86" xfId="4" applyFont="1" applyFill="1" applyBorder="1" applyAlignment="1" applyProtection="1">
      <alignment horizontal="center"/>
      <protection hidden="1"/>
    </xf>
    <xf numFmtId="2" fontId="10" fillId="2" borderId="79" xfId="0" applyNumberFormat="1" applyFont="1" applyFill="1" applyBorder="1" applyAlignment="1">
      <alignment horizontal="center" vertical="center" wrapText="1"/>
    </xf>
    <xf numFmtId="44" fontId="10" fillId="2" borderId="79" xfId="4" applyFont="1" applyFill="1" applyBorder="1" applyAlignment="1" applyProtection="1">
      <alignment horizontal="center"/>
      <protection hidden="1"/>
    </xf>
    <xf numFmtId="2" fontId="10" fillId="2" borderId="79" xfId="0" applyNumberFormat="1" applyFont="1" applyFill="1" applyBorder="1" applyAlignment="1">
      <alignment horizontal="center" wrapText="1"/>
    </xf>
    <xf numFmtId="44" fontId="10" fillId="2" borderId="79" xfId="4" applyFont="1" applyFill="1" applyBorder="1" applyAlignment="1" applyProtection="1">
      <alignment horizontal="center" vertical="center"/>
      <protection hidden="1"/>
    </xf>
    <xf numFmtId="44" fontId="9" fillId="2" borderId="79" xfId="4" applyFont="1" applyFill="1" applyBorder="1" applyAlignment="1" applyProtection="1">
      <alignment horizontal="center"/>
      <protection hidden="1"/>
    </xf>
    <xf numFmtId="0" fontId="0" fillId="2" borderId="87" xfId="0" applyFill="1" applyBorder="1" applyAlignment="1">
      <alignment horizontal="center"/>
    </xf>
    <xf numFmtId="44" fontId="25" fillId="10" borderId="79" xfId="4" applyFont="1" applyFill="1" applyBorder="1" applyAlignment="1">
      <alignment horizontal="center"/>
    </xf>
    <xf numFmtId="44" fontId="25" fillId="10" borderId="79" xfId="4" applyFont="1" applyFill="1" applyBorder="1" applyAlignment="1">
      <alignment horizontal="center" vertical="center"/>
    </xf>
    <xf numFmtId="10" fontId="40" fillId="2" borderId="79" xfId="0" applyNumberFormat="1" applyFont="1" applyFill="1" applyBorder="1" applyAlignment="1">
      <alignment horizontal="center"/>
    </xf>
    <xf numFmtId="44" fontId="9" fillId="2" borderId="79" xfId="4" applyFont="1" applyFill="1" applyBorder="1" applyAlignment="1">
      <alignment horizontal="center"/>
    </xf>
    <xf numFmtId="44" fontId="9" fillId="0" borderId="79" xfId="4" applyFont="1" applyFill="1" applyBorder="1" applyAlignment="1">
      <alignment horizontal="center" vertical="center"/>
    </xf>
    <xf numFmtId="0" fontId="9" fillId="0" borderId="87" xfId="0" applyFont="1" applyFill="1" applyBorder="1" applyAlignment="1">
      <alignment horizontal="center" vertical="center"/>
    </xf>
    <xf numFmtId="44" fontId="40" fillId="2" borderId="0" xfId="4" applyFont="1" applyFill="1" applyProtection="1">
      <protection hidden="1"/>
    </xf>
    <xf numFmtId="0" fontId="6" fillId="11" borderId="0" xfId="0" applyFont="1" applyFill="1"/>
    <xf numFmtId="17" fontId="6" fillId="11" borderId="0" xfId="0" applyNumberFormat="1" applyFont="1" applyFill="1"/>
    <xf numFmtId="8" fontId="6" fillId="11" borderId="0" xfId="0" applyNumberFormat="1" applyFont="1" applyFill="1"/>
    <xf numFmtId="8" fontId="35" fillId="2" borderId="0" xfId="0" applyNumberFormat="1" applyFont="1" applyFill="1"/>
    <xf numFmtId="8" fontId="6" fillId="2" borderId="0" xfId="0" applyNumberFormat="1" applyFont="1" applyFill="1"/>
    <xf numFmtId="8" fontId="27" fillId="11" borderId="0" xfId="0" applyNumberFormat="1" applyFont="1" applyFill="1"/>
    <xf numFmtId="8" fontId="35" fillId="11" borderId="0" xfId="0" applyNumberFormat="1" applyFont="1" applyFill="1"/>
    <xf numFmtId="17" fontId="2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0" fillId="2" borderId="78" xfId="0" applyFont="1" applyFill="1" applyBorder="1" applyAlignment="1">
      <alignment horizontal="center" vertical="center"/>
    </xf>
    <xf numFmtId="0" fontId="10" fillId="0" borderId="92" xfId="0" applyFont="1" applyFill="1" applyBorder="1" applyAlignment="1">
      <alignment horizontal="center" vertical="center"/>
    </xf>
    <xf numFmtId="0" fontId="10" fillId="8" borderId="83" xfId="0" applyFont="1" applyFill="1" applyBorder="1" applyAlignment="1">
      <alignment horizontal="center" vertical="center"/>
    </xf>
    <xf numFmtId="0" fontId="10" fillId="8" borderId="93" xfId="0" applyFont="1" applyFill="1" applyBorder="1" applyAlignment="1">
      <alignment horizontal="center" vertical="center"/>
    </xf>
    <xf numFmtId="44" fontId="9" fillId="0" borderId="92" xfId="4" applyFont="1" applyFill="1" applyBorder="1" applyAlignment="1" applyProtection="1">
      <alignment vertical="center"/>
      <protection hidden="1"/>
    </xf>
    <xf numFmtId="44" fontId="9" fillId="0" borderId="81" xfId="4" applyFont="1" applyFill="1" applyBorder="1" applyAlignment="1" applyProtection="1">
      <alignment vertical="center"/>
      <protection hidden="1"/>
    </xf>
    <xf numFmtId="0" fontId="10" fillId="0" borderId="88" xfId="0" applyFont="1" applyFill="1" applyBorder="1" applyAlignment="1">
      <alignment horizontal="center"/>
    </xf>
    <xf numFmtId="44" fontId="9" fillId="8" borderId="81" xfId="4" applyFont="1" applyFill="1" applyBorder="1" applyAlignment="1" applyProtection="1">
      <alignment vertical="center"/>
      <protection hidden="1"/>
    </xf>
    <xf numFmtId="9" fontId="9" fillId="8" borderId="88" xfId="2" applyFont="1" applyFill="1" applyBorder="1" applyAlignment="1">
      <alignment horizontal="center" vertical="center" wrapText="1"/>
    </xf>
    <xf numFmtId="44" fontId="9" fillId="0" borderId="79" xfId="4" applyFont="1" applyFill="1" applyBorder="1" applyAlignment="1" applyProtection="1">
      <alignment horizontal="center" vertical="center"/>
      <protection hidden="1"/>
    </xf>
    <xf numFmtId="44" fontId="9" fillId="2" borderId="0" xfId="4" applyFont="1" applyFill="1" applyBorder="1" applyAlignment="1" applyProtection="1">
      <alignment vertical="center"/>
      <protection hidden="1"/>
    </xf>
    <xf numFmtId="44" fontId="9" fillId="0" borderId="0" xfId="4" applyFont="1" applyFill="1" applyBorder="1" applyAlignment="1" applyProtection="1">
      <alignment horizontal="center" vertical="center"/>
      <protection hidden="1"/>
    </xf>
    <xf numFmtId="0" fontId="10" fillId="0" borderId="84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44" fontId="9" fillId="8" borderId="79" xfId="4" applyFont="1" applyFill="1" applyBorder="1" applyAlignment="1" applyProtection="1">
      <alignment horizontal="center" vertical="center"/>
      <protection hidden="1"/>
    </xf>
    <xf numFmtId="44" fontId="9" fillId="2" borderId="0" xfId="4" applyFont="1" applyFill="1" applyBorder="1" applyAlignment="1">
      <alignment vertical="center"/>
    </xf>
    <xf numFmtId="0" fontId="11" fillId="2" borderId="43" xfId="0" applyFont="1" applyFill="1" applyBorder="1" applyAlignment="1">
      <alignment horizontal="center" vertical="center"/>
    </xf>
    <xf numFmtId="9" fontId="9" fillId="2" borderId="43" xfId="2" applyFont="1" applyFill="1" applyBorder="1" applyAlignment="1">
      <alignment horizontal="center" wrapText="1"/>
    </xf>
    <xf numFmtId="0" fontId="47" fillId="2" borderId="0" xfId="21" applyFont="1" applyFill="1" applyBorder="1" applyAlignment="1">
      <alignment horizontal="left"/>
    </xf>
    <xf numFmtId="0" fontId="49" fillId="2" borderId="0" xfId="21" applyFont="1" applyFill="1" applyBorder="1" applyAlignment="1">
      <alignment horizontal="left"/>
    </xf>
    <xf numFmtId="0" fontId="50" fillId="2" borderId="0" xfId="0" applyFont="1" applyFill="1"/>
    <xf numFmtId="44" fontId="9" fillId="5" borderId="0" xfId="4" applyFont="1" applyFill="1" applyBorder="1" applyProtection="1">
      <protection hidden="1"/>
    </xf>
    <xf numFmtId="0" fontId="31" fillId="2" borderId="0" xfId="0" applyFont="1" applyFill="1"/>
    <xf numFmtId="0" fontId="0" fillId="2" borderId="0" xfId="0" applyFill="1" applyBorder="1"/>
    <xf numFmtId="0" fontId="10" fillId="2" borderId="0" xfId="0" applyFont="1" applyFill="1" applyBorder="1" applyAlignment="1">
      <alignment horizontal="center"/>
    </xf>
    <xf numFmtId="0" fontId="0" fillId="2" borderId="43" xfId="0" applyFill="1" applyBorder="1"/>
    <xf numFmtId="44" fontId="9" fillId="2" borderId="0" xfId="4" applyFont="1" applyFill="1" applyBorder="1"/>
    <xf numFmtId="0" fontId="0" fillId="2" borderId="0" xfId="0" applyFill="1" applyBorder="1" applyAlignment="1">
      <alignment horizontal="center"/>
    </xf>
    <xf numFmtId="0" fontId="0" fillId="2" borderId="3" xfId="0" applyFill="1" applyBorder="1"/>
    <xf numFmtId="0" fontId="11" fillId="4" borderId="7" xfId="0" applyFont="1" applyFill="1" applyBorder="1" applyAlignment="1">
      <alignment horizontal="center" vertical="center"/>
    </xf>
    <xf numFmtId="0" fontId="10" fillId="2" borderId="141" xfId="0" applyFont="1" applyFill="1" applyBorder="1" applyAlignment="1">
      <alignment horizontal="center"/>
    </xf>
    <xf numFmtId="0" fontId="10" fillId="2" borderId="116" xfId="0" applyFont="1" applyFill="1" applyBorder="1" applyAlignment="1">
      <alignment horizontal="center"/>
    </xf>
    <xf numFmtId="0" fontId="10" fillId="2" borderId="119" xfId="0" applyFont="1" applyFill="1" applyBorder="1" applyAlignment="1">
      <alignment horizontal="center"/>
    </xf>
    <xf numFmtId="0" fontId="10" fillId="2" borderId="121" xfId="0" applyFont="1" applyFill="1" applyBorder="1" applyAlignment="1">
      <alignment horizontal="center"/>
    </xf>
    <xf numFmtId="0" fontId="51" fillId="2" borderId="123" xfId="0" applyFont="1" applyFill="1" applyBorder="1" applyAlignment="1">
      <alignment vertical="center"/>
    </xf>
    <xf numFmtId="0" fontId="51" fillId="2" borderId="0" xfId="0" applyFont="1" applyFill="1" applyBorder="1" applyAlignment="1">
      <alignment vertical="center"/>
    </xf>
    <xf numFmtId="0" fontId="10" fillId="2" borderId="142" xfId="0" applyFont="1" applyFill="1" applyBorder="1" applyAlignment="1">
      <alignment horizontal="center"/>
    </xf>
    <xf numFmtId="0" fontId="10" fillId="2" borderId="0" xfId="0" applyFont="1" applyFill="1" applyBorder="1" applyAlignment="1">
      <alignment vertical="center"/>
    </xf>
    <xf numFmtId="0" fontId="29" fillId="2" borderId="0" xfId="0" applyFont="1" applyFill="1" applyBorder="1" applyAlignment="1">
      <alignment vertical="center"/>
    </xf>
    <xf numFmtId="0" fontId="10" fillId="5" borderId="119" xfId="0" applyFont="1" applyFill="1" applyBorder="1" applyAlignment="1">
      <alignment horizontal="center"/>
    </xf>
    <xf numFmtId="0" fontId="9" fillId="2" borderId="0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/>
    </xf>
    <xf numFmtId="0" fontId="10" fillId="2" borderId="143" xfId="0" applyFont="1" applyFill="1" applyBorder="1"/>
    <xf numFmtId="0" fontId="10" fillId="2" borderId="144" xfId="0" applyFont="1" applyFill="1" applyBorder="1"/>
    <xf numFmtId="0" fontId="10" fillId="2" borderId="3" xfId="0" applyFont="1" applyFill="1" applyBorder="1"/>
    <xf numFmtId="0" fontId="10" fillId="2" borderId="113" xfId="0" applyFont="1" applyFill="1" applyBorder="1"/>
    <xf numFmtId="0" fontId="10" fillId="2" borderId="96" xfId="0" applyFont="1" applyFill="1" applyBorder="1"/>
    <xf numFmtId="0" fontId="51" fillId="4" borderId="49" xfId="0" applyFont="1" applyFill="1" applyBorder="1" applyAlignment="1">
      <alignment horizontal="center" vertical="center"/>
    </xf>
    <xf numFmtId="2" fontId="10" fillId="2" borderId="117" xfId="0" applyNumberFormat="1" applyFont="1" applyFill="1" applyBorder="1" applyAlignment="1">
      <alignment horizontal="center" wrapText="1"/>
    </xf>
    <xf numFmtId="9" fontId="11" fillId="2" borderId="125" xfId="2" applyFont="1" applyFill="1" applyBorder="1" applyAlignment="1">
      <alignment horizontal="center" wrapText="1"/>
    </xf>
    <xf numFmtId="9" fontId="11" fillId="2" borderId="126" xfId="2" applyFont="1" applyFill="1" applyBorder="1" applyAlignment="1">
      <alignment horizontal="center" wrapText="1"/>
    </xf>
    <xf numFmtId="9" fontId="51" fillId="2" borderId="126" xfId="2" applyFont="1" applyFill="1" applyBorder="1" applyAlignment="1">
      <alignment horizontal="center" vertical="center"/>
    </xf>
    <xf numFmtId="44" fontId="51" fillId="2" borderId="0" xfId="4" applyFont="1" applyFill="1" applyBorder="1" applyAlignment="1">
      <alignment horizontal="center"/>
    </xf>
    <xf numFmtId="44" fontId="51" fillId="2" borderId="0" xfId="4" applyFont="1" applyFill="1" applyBorder="1"/>
    <xf numFmtId="44" fontId="51" fillId="2" borderId="0" xfId="4" applyFont="1" applyFill="1" applyBorder="1" applyProtection="1">
      <protection hidden="1"/>
    </xf>
    <xf numFmtId="9" fontId="11" fillId="2" borderId="43" xfId="2" applyFont="1" applyFill="1" applyBorder="1" applyAlignment="1">
      <alignment horizontal="center" vertical="center"/>
    </xf>
    <xf numFmtId="0" fontId="29" fillId="2" borderId="43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 wrapText="1"/>
    </xf>
    <xf numFmtId="0" fontId="0" fillId="2" borderId="43" xfId="0" applyFill="1" applyBorder="1" applyAlignment="1">
      <alignment vertical="center"/>
    </xf>
    <xf numFmtId="0" fontId="10" fillId="2" borderId="145" xfId="0" applyFont="1" applyFill="1" applyBorder="1"/>
    <xf numFmtId="0" fontId="10" fillId="2" borderId="43" xfId="0" applyFont="1" applyFill="1" applyBorder="1"/>
    <xf numFmtId="0" fontId="10" fillId="2" borderId="115" xfId="0" applyFont="1" applyFill="1" applyBorder="1"/>
    <xf numFmtId="44" fontId="6" fillId="2" borderId="0" xfId="0" applyNumberFormat="1" applyFont="1" applyFill="1"/>
    <xf numFmtId="0" fontId="8" fillId="2" borderId="2" xfId="0" applyFont="1" applyFill="1" applyBorder="1" applyAlignment="1">
      <alignment horizontal="center" vertical="center"/>
    </xf>
    <xf numFmtId="0" fontId="10" fillId="2" borderId="119" xfId="0" applyFont="1" applyFill="1" applyBorder="1" applyAlignment="1">
      <alignment horizontal="center" vertical="center"/>
    </xf>
    <xf numFmtId="2" fontId="51" fillId="2" borderId="140" xfId="0" applyNumberFormat="1" applyFont="1" applyFill="1" applyBorder="1" applyAlignment="1">
      <alignment horizontal="center" vertical="center"/>
    </xf>
    <xf numFmtId="2" fontId="9" fillId="2" borderId="14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 wrapText="1"/>
    </xf>
    <xf numFmtId="0" fontId="9" fillId="2" borderId="152" xfId="0" applyFont="1" applyFill="1" applyBorder="1" applyAlignment="1">
      <alignment vertical="center"/>
    </xf>
    <xf numFmtId="0" fontId="10" fillId="2" borderId="140" xfId="0" applyFont="1" applyFill="1" applyBorder="1" applyAlignment="1">
      <alignment horizontal="center" vertical="center"/>
    </xf>
    <xf numFmtId="0" fontId="10" fillId="2" borderId="157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9" fillId="2" borderId="158" xfId="0" applyFont="1" applyFill="1" applyBorder="1" applyAlignment="1">
      <alignment vertical="center"/>
    </xf>
    <xf numFmtId="0" fontId="10" fillId="2" borderId="159" xfId="0" applyFont="1" applyFill="1" applyBorder="1" applyAlignment="1">
      <alignment horizontal="center" vertical="center"/>
    </xf>
    <xf numFmtId="0" fontId="10" fillId="2" borderId="160" xfId="0" applyFont="1" applyFill="1" applyBorder="1" applyAlignment="1">
      <alignment horizontal="center" vertical="center"/>
    </xf>
    <xf numFmtId="2" fontId="10" fillId="2" borderId="147" xfId="0" applyNumberFormat="1" applyFont="1" applyFill="1" applyBorder="1" applyAlignment="1">
      <alignment horizontal="center" wrapText="1"/>
    </xf>
    <xf numFmtId="9" fontId="11" fillId="2" borderId="162" xfId="2" applyFont="1" applyFill="1" applyBorder="1" applyAlignment="1">
      <alignment horizontal="center" wrapText="1"/>
    </xf>
    <xf numFmtId="2" fontId="10" fillId="2" borderId="149" xfId="0" applyNumberFormat="1" applyFont="1" applyFill="1" applyBorder="1" applyAlignment="1">
      <alignment horizontal="center" wrapText="1"/>
    </xf>
    <xf numFmtId="9" fontId="11" fillId="2" borderId="51" xfId="2" applyFont="1" applyFill="1" applyBorder="1" applyAlignment="1">
      <alignment horizontal="center" wrapText="1"/>
    </xf>
    <xf numFmtId="2" fontId="10" fillId="2" borderId="151" xfId="0" applyNumberFormat="1" applyFont="1" applyFill="1" applyBorder="1" applyAlignment="1">
      <alignment horizontal="center" wrapText="1"/>
    </xf>
    <xf numFmtId="9" fontId="11" fillId="2" borderId="164" xfId="2" applyFont="1" applyFill="1" applyBorder="1" applyAlignment="1">
      <alignment horizontal="center" wrapText="1"/>
    </xf>
    <xf numFmtId="0" fontId="51" fillId="2" borderId="165" xfId="0" applyFont="1" applyFill="1" applyBorder="1" applyAlignment="1">
      <alignment horizontal="center" vertical="center"/>
    </xf>
    <xf numFmtId="9" fontId="11" fillId="2" borderId="165" xfId="2" applyFont="1" applyFill="1" applyBorder="1" applyAlignment="1">
      <alignment horizontal="center" vertical="center"/>
    </xf>
    <xf numFmtId="0" fontId="21" fillId="2" borderId="0" xfId="0" applyFont="1" applyFill="1"/>
    <xf numFmtId="0" fontId="40" fillId="2" borderId="0" xfId="0" applyFont="1" applyFill="1" applyAlignment="1">
      <alignment horizontal="left" indent="2"/>
    </xf>
    <xf numFmtId="9" fontId="11" fillId="2" borderId="43" xfId="2" applyFont="1" applyFill="1" applyBorder="1" applyAlignment="1">
      <alignment vertical="center"/>
    </xf>
    <xf numFmtId="0" fontId="10" fillId="2" borderId="152" xfId="0" applyFont="1" applyFill="1" applyBorder="1" applyAlignment="1">
      <alignment horizontal="center" vertical="center"/>
    </xf>
    <xf numFmtId="0" fontId="9" fillId="2" borderId="167" xfId="0" applyFont="1" applyFill="1" applyBorder="1" applyAlignment="1">
      <alignment vertical="center"/>
    </xf>
    <xf numFmtId="0" fontId="9" fillId="2" borderId="168" xfId="0" applyFont="1" applyFill="1" applyBorder="1" applyAlignment="1">
      <alignment horizontal="center" vertical="center"/>
    </xf>
    <xf numFmtId="0" fontId="10" fillId="2" borderId="169" xfId="0" applyFont="1" applyFill="1" applyBorder="1" applyAlignment="1">
      <alignment horizontal="center" vertical="center"/>
    </xf>
    <xf numFmtId="0" fontId="10" fillId="2" borderId="170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vertical="center"/>
    </xf>
    <xf numFmtId="0" fontId="10" fillId="2" borderId="171" xfId="0" applyFont="1" applyFill="1" applyBorder="1" applyAlignment="1">
      <alignment horizontal="center" vertical="center"/>
    </xf>
    <xf numFmtId="0" fontId="10" fillId="2" borderId="172" xfId="0" applyFont="1" applyFill="1" applyBorder="1" applyAlignment="1">
      <alignment horizontal="center" vertical="center"/>
    </xf>
    <xf numFmtId="0" fontId="10" fillId="2" borderId="173" xfId="0" applyFont="1" applyFill="1" applyBorder="1" applyAlignment="1">
      <alignment horizontal="center" vertical="center"/>
    </xf>
    <xf numFmtId="0" fontId="10" fillId="2" borderId="174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vertical="center" wrapText="1"/>
    </xf>
    <xf numFmtId="0" fontId="9" fillId="2" borderId="43" xfId="0" applyFont="1" applyFill="1" applyBorder="1" applyAlignment="1">
      <alignment vertical="center"/>
    </xf>
    <xf numFmtId="17" fontId="34" fillId="2" borderId="0" xfId="0" applyNumberFormat="1" applyFont="1" applyFill="1" applyProtection="1">
      <protection hidden="1"/>
    </xf>
    <xf numFmtId="0" fontId="0" fillId="2" borderId="175" xfId="0" applyFill="1" applyBorder="1"/>
    <xf numFmtId="0" fontId="10" fillId="2" borderId="130" xfId="0" applyFont="1" applyFill="1" applyBorder="1" applyAlignment="1">
      <alignment horizontal="center"/>
    </xf>
    <xf numFmtId="0" fontId="10" fillId="2" borderId="176" xfId="0" applyFont="1" applyFill="1" applyBorder="1" applyAlignment="1">
      <alignment horizontal="center"/>
    </xf>
    <xf numFmtId="0" fontId="10" fillId="2" borderId="21" xfId="0" applyFont="1" applyFill="1" applyBorder="1"/>
    <xf numFmtId="0" fontId="10" fillId="2" borderId="61" xfId="0" applyFont="1" applyFill="1" applyBorder="1"/>
    <xf numFmtId="0" fontId="10" fillId="2" borderId="7" xfId="0" applyFont="1" applyFill="1" applyBorder="1" applyAlignment="1">
      <alignment horizontal="center" vertical="center"/>
    </xf>
    <xf numFmtId="0" fontId="10" fillId="2" borderId="123" xfId="0" applyFont="1" applyFill="1" applyBorder="1"/>
    <xf numFmtId="2" fontId="11" fillId="2" borderId="140" xfId="0" applyNumberFormat="1" applyFont="1" applyFill="1" applyBorder="1" applyAlignment="1">
      <alignment horizontal="center" vertical="center"/>
    </xf>
    <xf numFmtId="0" fontId="51" fillId="2" borderId="195" xfId="0" applyFont="1" applyFill="1" applyBorder="1" applyAlignment="1">
      <alignment horizontal="center" vertical="center"/>
    </xf>
    <xf numFmtId="2" fontId="10" fillId="2" borderId="167" xfId="0" applyNumberFormat="1" applyFont="1" applyFill="1" applyBorder="1" applyAlignment="1">
      <alignment horizontal="center" wrapText="1"/>
    </xf>
    <xf numFmtId="9" fontId="11" fillId="2" borderId="196" xfId="2" applyFont="1" applyFill="1" applyBorder="1" applyAlignment="1">
      <alignment horizontal="center" wrapText="1"/>
    </xf>
    <xf numFmtId="44" fontId="37" fillId="7" borderId="0" xfId="0" applyNumberFormat="1" applyFont="1" applyFill="1"/>
    <xf numFmtId="44" fontId="27" fillId="2" borderId="0" xfId="4" applyFont="1" applyFill="1" applyAlignment="1" applyProtection="1">
      <alignment horizontal="center" vertical="center"/>
      <protection hidden="1"/>
    </xf>
    <xf numFmtId="44" fontId="0" fillId="2" borderId="175" xfId="0" applyNumberFormat="1" applyFill="1" applyBorder="1"/>
    <xf numFmtId="44" fontId="53" fillId="2" borderId="0" xfId="0" applyNumberFormat="1" applyFont="1" applyFill="1"/>
    <xf numFmtId="0" fontId="10" fillId="2" borderId="141" xfId="0" applyFont="1" applyFill="1" applyBorder="1" applyAlignment="1">
      <alignment horizontal="center" vertical="center"/>
    </xf>
    <xf numFmtId="0" fontId="10" fillId="2" borderId="75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203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10" fillId="0" borderId="75" xfId="0" applyFont="1" applyFill="1" applyBorder="1" applyAlignment="1">
      <alignment horizontal="center"/>
    </xf>
    <xf numFmtId="0" fontId="10" fillId="2" borderId="203" xfId="0" applyFont="1" applyFill="1" applyBorder="1" applyAlignment="1">
      <alignment horizontal="center"/>
    </xf>
    <xf numFmtId="0" fontId="10" fillId="2" borderId="209" xfId="0" applyFont="1" applyFill="1" applyBorder="1" applyAlignment="1">
      <alignment horizontal="center"/>
    </xf>
    <xf numFmtId="0" fontId="10" fillId="2" borderId="210" xfId="0" applyFont="1" applyFill="1" applyBorder="1" applyAlignment="1">
      <alignment horizontal="center"/>
    </xf>
    <xf numFmtId="0" fontId="10" fillId="2" borderId="211" xfId="0" applyFont="1" applyFill="1" applyBorder="1" applyAlignment="1">
      <alignment horizontal="center"/>
    </xf>
    <xf numFmtId="0" fontId="10" fillId="2" borderId="212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2" fontId="11" fillId="4" borderId="140" xfId="0" applyNumberFormat="1" applyFont="1" applyFill="1" applyBorder="1" applyAlignment="1">
      <alignment horizontal="center" vertical="center"/>
    </xf>
    <xf numFmtId="0" fontId="10" fillId="2" borderId="214" xfId="0" applyFont="1" applyFill="1" applyBorder="1" applyAlignment="1">
      <alignment horizontal="center"/>
    </xf>
    <xf numFmtId="0" fontId="9" fillId="2" borderId="220" xfId="0" applyFont="1" applyFill="1" applyBorder="1" applyAlignment="1">
      <alignment horizontal="left" vertical="center" indent="1"/>
    </xf>
    <xf numFmtId="0" fontId="11" fillId="4" borderId="49" xfId="0" applyFont="1" applyFill="1" applyBorder="1" applyAlignment="1">
      <alignment horizontal="center" vertical="center"/>
    </xf>
    <xf numFmtId="0" fontId="54" fillId="2" borderId="0" xfId="0" applyFont="1" applyFill="1"/>
    <xf numFmtId="9" fontId="11" fillId="2" borderId="238" xfId="2" applyFont="1" applyFill="1" applyBorder="1" applyAlignment="1">
      <alignment horizontal="center" vertical="center"/>
    </xf>
    <xf numFmtId="9" fontId="11" fillId="2" borderId="126" xfId="2" applyFont="1" applyFill="1" applyBorder="1" applyAlignment="1">
      <alignment horizontal="center" vertical="center"/>
    </xf>
    <xf numFmtId="0" fontId="11" fillId="4" borderId="165" xfId="0" applyFont="1" applyFill="1" applyBorder="1" applyAlignment="1">
      <alignment horizontal="center" vertical="center"/>
    </xf>
    <xf numFmtId="0" fontId="27" fillId="2" borderId="0" xfId="0" applyFont="1" applyFill="1"/>
    <xf numFmtId="0" fontId="50" fillId="0" borderId="0" xfId="0" applyFont="1" applyAlignment="1">
      <alignment vertical="center"/>
    </xf>
    <xf numFmtId="44" fontId="55" fillId="2" borderId="0" xfId="0" applyNumberFormat="1" applyFont="1" applyFill="1"/>
    <xf numFmtId="44" fontId="55" fillId="2" borderId="0" xfId="0" applyNumberFormat="1" applyFont="1" applyFill="1" applyAlignment="1">
      <alignment horizontal="center" vertical="center"/>
    </xf>
    <xf numFmtId="44" fontId="55" fillId="2" borderId="0" xfId="4" applyFont="1" applyFill="1" applyAlignment="1" applyProtection="1">
      <alignment vertical="center"/>
      <protection hidden="1"/>
    </xf>
    <xf numFmtId="0" fontId="31" fillId="12" borderId="0" xfId="0" applyFont="1" applyFill="1"/>
    <xf numFmtId="0" fontId="10" fillId="2" borderId="243" xfId="0" applyFont="1" applyFill="1" applyBorder="1" applyAlignment="1">
      <alignment horizontal="center"/>
    </xf>
    <xf numFmtId="0" fontId="9" fillId="2" borderId="123" xfId="0" applyFont="1" applyFill="1" applyBorder="1" applyAlignment="1">
      <alignment vertical="center"/>
    </xf>
    <xf numFmtId="0" fontId="51" fillId="2" borderId="0" xfId="0" applyFont="1" applyFill="1" applyBorder="1"/>
    <xf numFmtId="0" fontId="51" fillId="2" borderId="184" xfId="0" applyFont="1" applyFill="1" applyBorder="1" applyAlignment="1">
      <alignment horizontal="center"/>
    </xf>
    <xf numFmtId="0" fontId="10" fillId="5" borderId="116" xfId="0" applyFont="1" applyFill="1" applyBorder="1" applyAlignment="1">
      <alignment horizontal="center"/>
    </xf>
    <xf numFmtId="0" fontId="11" fillId="2" borderId="75" xfId="0" applyFont="1" applyFill="1" applyBorder="1" applyAlignment="1">
      <alignment vertical="center"/>
    </xf>
    <xf numFmtId="0" fontId="11" fillId="2" borderId="182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9" fillId="2" borderId="21" xfId="0" applyFont="1" applyFill="1" applyBorder="1" applyAlignment="1">
      <alignment vertical="center"/>
    </xf>
    <xf numFmtId="0" fontId="56" fillId="2" borderId="0" xfId="0" applyFont="1" applyFill="1"/>
    <xf numFmtId="0" fontId="51" fillId="2" borderId="43" xfId="0" applyFont="1" applyFill="1" applyBorder="1"/>
    <xf numFmtId="0" fontId="51" fillId="2" borderId="188" xfId="0" applyFont="1" applyFill="1" applyBorder="1" applyAlignment="1">
      <alignment horizontal="center"/>
    </xf>
    <xf numFmtId="0" fontId="11" fillId="2" borderId="187" xfId="0" applyFont="1" applyFill="1" applyBorder="1" applyAlignment="1">
      <alignment vertical="center"/>
    </xf>
    <xf numFmtId="0" fontId="11" fillId="2" borderId="43" xfId="0" applyFont="1" applyFill="1" applyBorder="1" applyAlignment="1">
      <alignment vertical="center"/>
    </xf>
    <xf numFmtId="44" fontId="27" fillId="2" borderId="0" xfId="4" applyFont="1" applyFill="1"/>
    <xf numFmtId="0" fontId="11" fillId="2" borderId="113" xfId="0" applyFont="1" applyFill="1" applyBorder="1" applyAlignment="1">
      <alignment vertical="center"/>
    </xf>
    <xf numFmtId="0" fontId="11" fillId="2" borderId="96" xfId="0" applyFont="1" applyFill="1" applyBorder="1" applyAlignment="1">
      <alignment vertical="center"/>
    </xf>
    <xf numFmtId="0" fontId="11" fillId="2" borderId="115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right"/>
    </xf>
    <xf numFmtId="0" fontId="0" fillId="2" borderId="269" xfId="0" applyFill="1" applyBorder="1"/>
    <xf numFmtId="9" fontId="11" fillId="2" borderId="275" xfId="2" applyFont="1" applyFill="1" applyBorder="1" applyAlignment="1">
      <alignment horizontal="center"/>
    </xf>
    <xf numFmtId="9" fontId="11" fillId="2" borderId="283" xfId="2" applyFont="1" applyFill="1" applyBorder="1" applyAlignment="1">
      <alignment horizontal="center"/>
    </xf>
    <xf numFmtId="9" fontId="11" fillId="2" borderId="285" xfId="2" applyFont="1" applyFill="1" applyBorder="1" applyAlignment="1">
      <alignment horizontal="center"/>
    </xf>
    <xf numFmtId="9" fontId="11" fillId="2" borderId="286" xfId="2" applyFont="1" applyFill="1" applyBorder="1" applyAlignment="1">
      <alignment horizontal="center" vertical="center"/>
    </xf>
    <xf numFmtId="9" fontId="11" fillId="2" borderId="171" xfId="2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vertical="center"/>
    </xf>
    <xf numFmtId="44" fontId="51" fillId="2" borderId="0" xfId="4" applyFont="1" applyFill="1" applyBorder="1" applyAlignment="1" applyProtection="1">
      <alignment horizontal="center" vertical="center"/>
      <protection hidden="1"/>
    </xf>
    <xf numFmtId="9" fontId="11" fillId="2" borderId="0" xfId="2" applyFont="1" applyFill="1" applyBorder="1" applyAlignment="1">
      <alignment horizontal="center" vertical="center"/>
    </xf>
    <xf numFmtId="44" fontId="27" fillId="2" borderId="0" xfId="0" applyNumberFormat="1" applyFont="1" applyFill="1" applyBorder="1"/>
    <xf numFmtId="44" fontId="27" fillId="2" borderId="0" xfId="0" applyNumberFormat="1" applyFont="1" applyFill="1" applyBorder="1" applyAlignment="1">
      <alignment horizontal="center" vertical="center"/>
    </xf>
    <xf numFmtId="44" fontId="36" fillId="2" borderId="0" xfId="0" applyNumberFormat="1" applyFont="1" applyFill="1" applyAlignment="1">
      <alignment horizontal="center" vertical="center"/>
    </xf>
    <xf numFmtId="0" fontId="27" fillId="2" borderId="0" xfId="0" applyFont="1" applyFill="1" applyBorder="1"/>
    <xf numFmtId="44" fontId="58" fillId="2" borderId="0" xfId="0" applyNumberFormat="1" applyFont="1" applyFill="1" applyAlignment="1">
      <alignment horizontal="center" vertical="center"/>
    </xf>
    <xf numFmtId="0" fontId="10" fillId="4" borderId="119" xfId="0" applyFont="1" applyFill="1" applyBorder="1" applyAlignment="1">
      <alignment horizontal="center"/>
    </xf>
    <xf numFmtId="0" fontId="9" fillId="2" borderId="191" xfId="0" applyFont="1" applyFill="1" applyBorder="1" applyAlignment="1">
      <alignment vertical="center"/>
    </xf>
    <xf numFmtId="0" fontId="10" fillId="2" borderId="288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2" fontId="51" fillId="2" borderId="0" xfId="0" applyNumberFormat="1" applyFont="1" applyFill="1" applyBorder="1" applyAlignment="1">
      <alignment horizontal="center" vertical="center"/>
    </xf>
    <xf numFmtId="0" fontId="59" fillId="2" borderId="0" xfId="0" applyFont="1" applyFill="1" applyBorder="1" applyAlignment="1">
      <alignment vertical="center" wrapText="1"/>
    </xf>
    <xf numFmtId="2" fontId="51" fillId="2" borderId="0" xfId="0" applyNumberFormat="1" applyFont="1" applyFill="1" applyBorder="1" applyAlignment="1">
      <alignment vertical="center"/>
    </xf>
    <xf numFmtId="0" fontId="9" fillId="2" borderId="96" xfId="0" applyFont="1" applyFill="1" applyBorder="1" applyAlignment="1">
      <alignment vertical="center"/>
    </xf>
    <xf numFmtId="0" fontId="10" fillId="2" borderId="96" xfId="0" applyFont="1" applyFill="1" applyBorder="1" applyAlignment="1">
      <alignment horizontal="center" vertical="center"/>
    </xf>
    <xf numFmtId="0" fontId="10" fillId="2" borderId="96" xfId="0" applyFont="1" applyFill="1" applyBorder="1" applyAlignment="1">
      <alignment vertical="center" wrapText="1"/>
    </xf>
    <xf numFmtId="2" fontId="51" fillId="2" borderId="96" xfId="0" applyNumberFormat="1" applyFont="1" applyFill="1" applyBorder="1" applyAlignment="1">
      <alignment vertical="center"/>
    </xf>
    <xf numFmtId="0" fontId="0" fillId="2" borderId="61" xfId="0" applyFill="1" applyBorder="1"/>
    <xf numFmtId="44" fontId="51" fillId="2" borderId="0" xfId="4" applyFont="1" applyFill="1" applyBorder="1" applyAlignment="1" applyProtection="1">
      <alignment vertical="center"/>
      <protection hidden="1"/>
    </xf>
    <xf numFmtId="44" fontId="51" fillId="2" borderId="0" xfId="4" applyFont="1" applyFill="1" applyBorder="1" applyAlignment="1">
      <alignment vertical="center"/>
    </xf>
    <xf numFmtId="44" fontId="51" fillId="2" borderId="96" xfId="4" applyFont="1" applyFill="1" applyBorder="1" applyAlignment="1">
      <alignment vertical="center"/>
    </xf>
    <xf numFmtId="44" fontId="51" fillId="2" borderId="96" xfId="4" applyFont="1" applyFill="1" applyBorder="1" applyAlignment="1" applyProtection="1">
      <alignment vertical="center"/>
      <protection hidden="1"/>
    </xf>
    <xf numFmtId="9" fontId="11" fillId="2" borderId="115" xfId="2" applyFont="1" applyFill="1" applyBorder="1" applyAlignment="1">
      <alignment vertical="center"/>
    </xf>
    <xf numFmtId="0" fontId="6" fillId="2" borderId="0" xfId="0" applyFont="1" applyFill="1" applyBorder="1"/>
    <xf numFmtId="17" fontId="22" fillId="2" borderId="0" xfId="0" applyNumberFormat="1" applyFont="1" applyFill="1" applyBorder="1" applyProtection="1">
      <protection hidden="1"/>
    </xf>
    <xf numFmtId="0" fontId="6" fillId="0" borderId="0" xfId="0" applyFont="1" applyAlignment="1">
      <alignment horizontal="center" vertical="center"/>
    </xf>
    <xf numFmtId="17" fontId="34" fillId="2" borderId="0" xfId="0" applyNumberFormat="1" applyFont="1" applyFill="1" applyBorder="1" applyProtection="1">
      <protection hidden="1"/>
    </xf>
    <xf numFmtId="44" fontId="6" fillId="2" borderId="175" xfId="0" applyNumberFormat="1" applyFont="1" applyFill="1" applyBorder="1"/>
    <xf numFmtId="44" fontId="35" fillId="2" borderId="0" xfId="0" applyNumberFormat="1" applyFont="1" applyFill="1" applyAlignment="1">
      <alignment horizontal="center" vertical="center"/>
    </xf>
    <xf numFmtId="0" fontId="10" fillId="2" borderId="289" xfId="0" applyFont="1" applyFill="1" applyBorder="1" applyAlignment="1">
      <alignment horizontal="center"/>
    </xf>
    <xf numFmtId="0" fontId="51" fillId="2" borderId="21" xfId="0" applyFont="1" applyFill="1" applyBorder="1" applyAlignment="1">
      <alignment horizontal="center"/>
    </xf>
    <xf numFmtId="0" fontId="10" fillId="2" borderId="290" xfId="0" applyFont="1" applyFill="1" applyBorder="1" applyAlignment="1">
      <alignment horizontal="center"/>
    </xf>
    <xf numFmtId="0" fontId="51" fillId="2" borderId="0" xfId="0" applyFont="1" applyFill="1" applyBorder="1" applyAlignment="1">
      <alignment horizontal="center"/>
    </xf>
    <xf numFmtId="0" fontId="51" fillId="2" borderId="61" xfId="0" applyFont="1" applyFill="1" applyBorder="1" applyAlignment="1">
      <alignment horizontal="center"/>
    </xf>
    <xf numFmtId="0" fontId="51" fillId="2" borderId="43" xfId="0" applyFont="1" applyFill="1" applyBorder="1" applyAlignment="1">
      <alignment horizontal="center"/>
    </xf>
    <xf numFmtId="0" fontId="0" fillId="5" borderId="0" xfId="0" applyFill="1"/>
    <xf numFmtId="0" fontId="10" fillId="0" borderId="116" xfId="0" applyFont="1" applyFill="1" applyBorder="1" applyAlignment="1">
      <alignment horizontal="center"/>
    </xf>
    <xf numFmtId="0" fontId="10" fillId="0" borderId="119" xfId="0" applyFont="1" applyFill="1" applyBorder="1" applyAlignment="1">
      <alignment horizontal="center"/>
    </xf>
    <xf numFmtId="0" fontId="60" fillId="2" borderId="213" xfId="0" applyFont="1" applyFill="1" applyBorder="1" applyAlignment="1">
      <alignment horizontal="left" vertical="center"/>
    </xf>
    <xf numFmtId="0" fontId="10" fillId="2" borderId="154" xfId="0" applyFont="1" applyFill="1" applyBorder="1" applyAlignment="1">
      <alignment horizontal="left" vertical="center"/>
    </xf>
    <xf numFmtId="0" fontId="10" fillId="2" borderId="299" xfId="0" applyFont="1" applyFill="1" applyBorder="1" applyAlignment="1">
      <alignment horizontal="left" vertical="center"/>
    </xf>
    <xf numFmtId="0" fontId="52" fillId="2" borderId="179" xfId="0" applyFont="1" applyFill="1" applyBorder="1" applyAlignment="1">
      <alignment horizontal="left" vertical="center"/>
    </xf>
    <xf numFmtId="9" fontId="11" fillId="2" borderId="302" xfId="2" applyFont="1" applyFill="1" applyBorder="1" applyAlignment="1">
      <alignment horizontal="center"/>
    </xf>
    <xf numFmtId="9" fontId="11" fillId="2" borderId="171" xfId="2" applyFont="1" applyFill="1" applyBorder="1" applyAlignment="1">
      <alignment horizontal="center"/>
    </xf>
    <xf numFmtId="0" fontId="0" fillId="0" borderId="43" xfId="0" applyFill="1" applyBorder="1"/>
    <xf numFmtId="9" fontId="11" fillId="0" borderId="171" xfId="2" applyFont="1" applyFill="1" applyBorder="1" applyAlignment="1">
      <alignment horizontal="center"/>
    </xf>
    <xf numFmtId="9" fontId="11" fillId="0" borderId="275" xfId="2" applyFont="1" applyFill="1" applyBorder="1" applyAlignment="1">
      <alignment horizontal="center"/>
    </xf>
    <xf numFmtId="44" fontId="51" fillId="2" borderId="0" xfId="4" applyFont="1" applyFill="1" applyBorder="1" applyAlignment="1" applyProtection="1">
      <alignment horizontal="center"/>
      <protection hidden="1"/>
    </xf>
    <xf numFmtId="9" fontId="11" fillId="2" borderId="0" xfId="2" applyFont="1" applyFill="1" applyBorder="1" applyAlignment="1">
      <alignment horizontal="center"/>
    </xf>
    <xf numFmtId="44" fontId="27" fillId="5" borderId="0" xfId="4" applyFont="1" applyFill="1" applyAlignment="1" applyProtection="1">
      <alignment horizontal="center" vertical="center"/>
      <protection hidden="1"/>
    </xf>
    <xf numFmtId="44" fontId="27" fillId="5" borderId="0" xfId="4" applyFont="1" applyFill="1" applyProtection="1">
      <protection hidden="1"/>
    </xf>
    <xf numFmtId="44" fontId="27" fillId="5" borderId="0" xfId="0" applyNumberFormat="1" applyFont="1" applyFill="1"/>
    <xf numFmtId="44" fontId="55" fillId="5" borderId="0" xfId="0" applyNumberFormat="1" applyFont="1" applyFill="1"/>
    <xf numFmtId="44" fontId="55" fillId="7" borderId="0" xfId="0" applyNumberFormat="1" applyFont="1" applyFill="1"/>
    <xf numFmtId="17" fontId="21" fillId="2" borderId="0" xfId="0" applyNumberFormat="1" applyFont="1" applyFill="1"/>
    <xf numFmtId="2" fontId="51" fillId="0" borderId="140" xfId="0" applyNumberFormat="1" applyFont="1" applyFill="1" applyBorder="1" applyAlignment="1">
      <alignment horizontal="center" vertical="center"/>
    </xf>
    <xf numFmtId="0" fontId="29" fillId="2" borderId="182" xfId="0" applyFont="1" applyFill="1" applyBorder="1" applyAlignment="1">
      <alignment horizontal="center" vertical="center"/>
    </xf>
    <xf numFmtId="0" fontId="9" fillId="2" borderId="270" xfId="0" applyFont="1" applyFill="1" applyBorder="1" applyAlignment="1">
      <alignment vertical="center" wrapText="1"/>
    </xf>
    <xf numFmtId="0" fontId="10" fillId="2" borderId="306" xfId="0" applyFont="1" applyFill="1" applyBorder="1" applyAlignment="1">
      <alignment horizontal="center" vertical="center"/>
    </xf>
    <xf numFmtId="0" fontId="10" fillId="2" borderId="307" xfId="0" applyFont="1" applyFill="1" applyBorder="1" applyAlignment="1">
      <alignment horizontal="center" vertical="center"/>
    </xf>
    <xf numFmtId="2" fontId="51" fillId="2" borderId="0" xfId="0" applyNumberFormat="1" applyFont="1" applyFill="1" applyBorder="1" applyAlignment="1">
      <alignment horizontal="center"/>
    </xf>
    <xf numFmtId="0" fontId="11" fillId="2" borderId="165" xfId="0" applyFont="1" applyFill="1" applyBorder="1" applyAlignment="1">
      <alignment horizontal="center" vertical="center"/>
    </xf>
    <xf numFmtId="0" fontId="51" fillId="2" borderId="140" xfId="4" applyNumberFormat="1" applyFont="1" applyFill="1" applyBorder="1" applyAlignment="1">
      <alignment horizontal="center" vertical="center"/>
    </xf>
    <xf numFmtId="0" fontId="51" fillId="0" borderId="140" xfId="4" applyNumberFormat="1" applyFont="1" applyFill="1" applyBorder="1" applyAlignment="1">
      <alignment horizontal="center" vertical="center"/>
    </xf>
    <xf numFmtId="9" fontId="11" fillId="0" borderId="165" xfId="2" applyFont="1" applyFill="1" applyBorder="1" applyAlignment="1">
      <alignment horizontal="center" vertical="center"/>
    </xf>
    <xf numFmtId="0" fontId="29" fillId="2" borderId="187" xfId="0" applyFont="1" applyFill="1" applyBorder="1" applyAlignment="1">
      <alignment horizontal="center" vertical="center"/>
    </xf>
    <xf numFmtId="168" fontId="27" fillId="2" borderId="0" xfId="0" applyNumberFormat="1" applyFont="1" applyFill="1"/>
    <xf numFmtId="0" fontId="55" fillId="2" borderId="0" xfId="0" applyNumberFormat="1" applyFont="1" applyFill="1"/>
    <xf numFmtId="17" fontId="20" fillId="2" borderId="42" xfId="0" applyNumberFormat="1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vertical="center"/>
    </xf>
    <xf numFmtId="2" fontId="59" fillId="2" borderId="118" xfId="0" applyNumberFormat="1" applyFont="1" applyFill="1" applyBorder="1" applyAlignment="1">
      <alignment horizontal="center"/>
    </xf>
    <xf numFmtId="2" fontId="59" fillId="2" borderId="298" xfId="0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right"/>
    </xf>
    <xf numFmtId="0" fontId="9" fillId="2" borderId="155" xfId="0" applyFont="1" applyFill="1" applyBorder="1" applyAlignment="1">
      <alignment horizontal="right"/>
    </xf>
    <xf numFmtId="0" fontId="9" fillId="2" borderId="182" xfId="0" applyFont="1" applyFill="1" applyBorder="1" applyAlignment="1">
      <alignment horizontal="right"/>
    </xf>
    <xf numFmtId="0" fontId="9" fillId="2" borderId="197" xfId="0" applyFont="1" applyFill="1" applyBorder="1" applyAlignment="1">
      <alignment horizontal="right"/>
    </xf>
    <xf numFmtId="0" fontId="9" fillId="2" borderId="180" xfId="0" applyFont="1" applyFill="1" applyBorder="1" applyAlignment="1">
      <alignment horizontal="right"/>
    </xf>
    <xf numFmtId="0" fontId="9" fillId="2" borderId="208" xfId="0" applyFont="1" applyFill="1" applyBorder="1" applyAlignment="1">
      <alignment horizontal="right"/>
    </xf>
    <xf numFmtId="0" fontId="0" fillId="2" borderId="42" xfId="0" applyFill="1" applyBorder="1"/>
    <xf numFmtId="9" fontId="11" fillId="2" borderId="268" xfId="2" applyFont="1" applyFill="1" applyBorder="1" applyAlignment="1">
      <alignment horizontal="center"/>
    </xf>
    <xf numFmtId="9" fontId="11" fillId="2" borderId="320" xfId="2" applyFont="1" applyFill="1" applyBorder="1" applyAlignment="1">
      <alignment horizontal="center"/>
    </xf>
    <xf numFmtId="9" fontId="11" fillId="2" borderId="321" xfId="2" applyFont="1" applyFill="1" applyBorder="1" applyAlignment="1">
      <alignment horizontal="center"/>
    </xf>
    <xf numFmtId="9" fontId="11" fillId="2" borderId="322" xfId="2" applyFont="1" applyFill="1" applyBorder="1" applyAlignment="1">
      <alignment horizontal="center"/>
    </xf>
    <xf numFmtId="0" fontId="10" fillId="2" borderId="186" xfId="0" applyFont="1" applyFill="1" applyBorder="1" applyAlignment="1">
      <alignment horizontal="left"/>
    </xf>
    <xf numFmtId="0" fontId="10" fillId="2" borderId="96" xfId="0" applyFont="1" applyFill="1" applyBorder="1" applyAlignment="1">
      <alignment horizontal="center"/>
    </xf>
    <xf numFmtId="0" fontId="10" fillId="2" borderId="115" xfId="0" applyFont="1" applyFill="1" applyBorder="1" applyAlignment="1">
      <alignment horizontal="center"/>
    </xf>
    <xf numFmtId="0" fontId="61" fillId="2" borderId="0" xfId="0" applyFont="1" applyFill="1"/>
    <xf numFmtId="0" fontId="0" fillId="13" borderId="0" xfId="0" applyFill="1"/>
    <xf numFmtId="0" fontId="62" fillId="13" borderId="0" xfId="0" applyFont="1" applyFill="1"/>
    <xf numFmtId="0" fontId="21" fillId="13" borderId="0" xfId="0" applyFont="1" applyFill="1"/>
    <xf numFmtId="0" fontId="6" fillId="13" borderId="0" xfId="0" applyFont="1" applyFill="1"/>
    <xf numFmtId="0" fontId="22" fillId="13" borderId="0" xfId="0" applyFont="1" applyFill="1"/>
    <xf numFmtId="0" fontId="30" fillId="2" borderId="180" xfId="0" applyFont="1" applyFill="1" applyBorder="1" applyAlignment="1">
      <alignment horizontal="left" vertical="center"/>
    </xf>
    <xf numFmtId="0" fontId="30" fillId="2" borderId="208" xfId="0" applyFont="1" applyFill="1" applyBorder="1" applyAlignment="1">
      <alignment horizontal="left" vertical="center"/>
    </xf>
    <xf numFmtId="0" fontId="9" fillId="2" borderId="136" xfId="0" applyFont="1" applyFill="1" applyBorder="1" applyAlignment="1">
      <alignment horizontal="center" vertical="center"/>
    </xf>
    <xf numFmtId="0" fontId="28" fillId="2" borderId="326" xfId="0" applyFont="1" applyFill="1" applyBorder="1" applyAlignment="1">
      <alignment horizontal="center" vertical="center"/>
    </xf>
    <xf numFmtId="0" fontId="10" fillId="2" borderId="189" xfId="0" applyFont="1" applyFill="1" applyBorder="1"/>
    <xf numFmtId="0" fontId="9" fillId="14" borderId="327" xfId="0" applyFont="1" applyFill="1" applyBorder="1" applyAlignment="1">
      <alignment horizontal="center" vertical="center" wrapText="1"/>
    </xf>
    <xf numFmtId="0" fontId="9" fillId="2" borderId="328" xfId="0" applyFont="1" applyFill="1" applyBorder="1" applyAlignment="1">
      <alignment vertical="center"/>
    </xf>
    <xf numFmtId="0" fontId="9" fillId="4" borderId="332" xfId="0" applyFont="1" applyFill="1" applyBorder="1" applyAlignment="1">
      <alignment horizontal="center" vertical="center"/>
    </xf>
    <xf numFmtId="0" fontId="11" fillId="13" borderId="0" xfId="0" applyFont="1" applyFill="1"/>
    <xf numFmtId="9" fontId="11" fillId="2" borderId="333" xfId="2" applyFont="1" applyFill="1" applyBorder="1" applyAlignment="1">
      <alignment horizontal="center"/>
    </xf>
    <xf numFmtId="9" fontId="11" fillId="2" borderId="164" xfId="2" applyFont="1" applyFill="1" applyBorder="1" applyAlignment="1">
      <alignment horizontal="center"/>
    </xf>
    <xf numFmtId="0" fontId="40" fillId="13" borderId="0" xfId="0" applyFont="1" applyFill="1" applyAlignment="1">
      <alignment horizontal="left" indent="2"/>
    </xf>
    <xf numFmtId="0" fontId="28" fillId="2" borderId="335" xfId="0" applyFont="1" applyFill="1" applyBorder="1" applyAlignment="1">
      <alignment horizontal="center" vertical="center"/>
    </xf>
    <xf numFmtId="0" fontId="9" fillId="2" borderId="332" xfId="0" applyFont="1" applyFill="1" applyBorder="1" applyAlignment="1">
      <alignment horizontal="center" vertical="center"/>
    </xf>
    <xf numFmtId="44" fontId="27" fillId="13" borderId="0" xfId="4" applyFont="1" applyFill="1" applyProtection="1">
      <protection hidden="1"/>
    </xf>
    <xf numFmtId="44" fontId="27" fillId="13" borderId="0" xfId="0" applyNumberFormat="1" applyFont="1" applyFill="1"/>
    <xf numFmtId="0" fontId="50" fillId="13" borderId="0" xfId="0" applyFont="1" applyFill="1"/>
    <xf numFmtId="17" fontId="22" fillId="13" borderId="0" xfId="0" applyNumberFormat="1" applyFont="1" applyFill="1" applyProtection="1">
      <protection hidden="1"/>
    </xf>
    <xf numFmtId="44" fontId="24" fillId="13" borderId="0" xfId="4" applyFont="1" applyFill="1" applyProtection="1">
      <protection hidden="1"/>
    </xf>
    <xf numFmtId="44" fontId="55" fillId="0" borderId="0" xfId="4" applyFont="1" applyFill="1" applyProtection="1">
      <protection hidden="1"/>
    </xf>
    <xf numFmtId="44" fontId="27" fillId="0" borderId="0" xfId="0" applyNumberFormat="1" applyFont="1" applyFill="1"/>
    <xf numFmtId="0" fontId="62" fillId="13" borderId="175" xfId="0" applyFont="1" applyFill="1" applyBorder="1"/>
    <xf numFmtId="0" fontId="65" fillId="13" borderId="175" xfId="0" applyFont="1" applyFill="1" applyBorder="1"/>
    <xf numFmtId="0" fontId="6" fillId="13" borderId="175" xfId="0" applyFont="1" applyFill="1" applyBorder="1"/>
    <xf numFmtId="44" fontId="36" fillId="0" borderId="0" xfId="4" applyFont="1" applyFill="1" applyProtection="1">
      <protection hidden="1"/>
    </xf>
    <xf numFmtId="17" fontId="65" fillId="13" borderId="0" xfId="0" applyNumberFormat="1" applyFont="1" applyFill="1" applyProtection="1">
      <protection hidden="1"/>
    </xf>
    <xf numFmtId="44" fontId="66" fillId="13" borderId="0" xfId="4" applyFont="1" applyFill="1" applyProtection="1">
      <protection hidden="1"/>
    </xf>
    <xf numFmtId="0" fontId="22" fillId="13" borderId="175" xfId="0" applyFont="1" applyFill="1" applyBorder="1"/>
    <xf numFmtId="0" fontId="10" fillId="2" borderId="337" xfId="0" applyFont="1" applyFill="1" applyBorder="1"/>
    <xf numFmtId="44" fontId="27" fillId="13" borderId="0" xfId="4" applyFont="1" applyFill="1" applyAlignment="1" applyProtection="1">
      <alignment vertical="center"/>
      <protection hidden="1"/>
    </xf>
    <xf numFmtId="9" fontId="11" fillId="0" borderId="320" xfId="2" applyFont="1" applyFill="1" applyBorder="1" applyAlignment="1">
      <alignment horizontal="center"/>
    </xf>
    <xf numFmtId="9" fontId="11" fillId="0" borderId="321" xfId="2" applyFont="1" applyFill="1" applyBorder="1" applyAlignment="1">
      <alignment horizontal="center"/>
    </xf>
    <xf numFmtId="9" fontId="11" fillId="0" borderId="165" xfId="2" applyFont="1" applyFill="1" applyBorder="1" applyAlignment="1">
      <alignment horizontal="center"/>
    </xf>
    <xf numFmtId="9" fontId="11" fillId="0" borderId="348" xfId="2" applyFont="1" applyFill="1" applyBorder="1" applyAlignment="1">
      <alignment horizontal="center"/>
    </xf>
    <xf numFmtId="0" fontId="0" fillId="15" borderId="0" xfId="0" applyFill="1"/>
    <xf numFmtId="17" fontId="25" fillId="2" borderId="0" xfId="0" applyNumberFormat="1" applyFont="1" applyFill="1" applyAlignment="1" applyProtection="1">
      <alignment horizontal="center" vertical="center" wrapText="1"/>
      <protection hidden="1"/>
    </xf>
    <xf numFmtId="44" fontId="31" fillId="2" borderId="0" xfId="0" applyNumberFormat="1" applyFont="1" applyFill="1"/>
    <xf numFmtId="0" fontId="6" fillId="2" borderId="175" xfId="0" applyFont="1" applyFill="1" applyBorder="1"/>
    <xf numFmtId="0" fontId="67" fillId="2" borderId="175" xfId="0" applyFont="1" applyFill="1" applyBorder="1"/>
    <xf numFmtId="0" fontId="54" fillId="2" borderId="175" xfId="0" applyFont="1" applyFill="1" applyBorder="1"/>
    <xf numFmtId="2" fontId="51" fillId="0" borderId="263" xfId="0" applyNumberFormat="1" applyFont="1" applyFill="1" applyBorder="1" applyAlignment="1">
      <alignment horizontal="center" vertical="center"/>
    </xf>
    <xf numFmtId="2" fontId="51" fillId="0" borderId="357" xfId="0" applyNumberFormat="1" applyFont="1" applyFill="1" applyBorder="1" applyAlignment="1">
      <alignment horizontal="center" vertical="center"/>
    </xf>
    <xf numFmtId="2" fontId="68" fillId="2" borderId="140" xfId="0" applyNumberFormat="1" applyFont="1" applyFill="1" applyBorder="1" applyAlignment="1">
      <alignment horizontal="center" vertical="center"/>
    </xf>
    <xf numFmtId="0" fontId="10" fillId="2" borderId="123" xfId="0" applyFont="1" applyFill="1" applyBorder="1" applyAlignment="1">
      <alignment vertical="center" wrapText="1"/>
    </xf>
    <xf numFmtId="44" fontId="51" fillId="2" borderId="357" xfId="4" applyFont="1" applyFill="1" applyBorder="1" applyAlignment="1">
      <alignment horizontal="center" vertical="center"/>
    </xf>
    <xf numFmtId="44" fontId="51" fillId="0" borderId="140" xfId="4" applyFont="1" applyFill="1" applyBorder="1" applyAlignment="1">
      <alignment horizontal="center"/>
    </xf>
    <xf numFmtId="44" fontId="36" fillId="2" borderId="0" xfId="4" applyFont="1" applyFill="1" applyProtection="1">
      <protection hidden="1"/>
    </xf>
    <xf numFmtId="44" fontId="36" fillId="2" borderId="0" xfId="4" applyFont="1" applyFill="1" applyAlignment="1" applyProtection="1">
      <alignment vertical="center"/>
      <protection hidden="1"/>
    </xf>
    <xf numFmtId="2" fontId="30" fillId="2" borderId="0" xfId="0" applyNumberFormat="1" applyFont="1" applyFill="1"/>
    <xf numFmtId="2" fontId="59" fillId="0" borderId="118" xfId="0" applyNumberFormat="1" applyFont="1" applyFill="1" applyBorder="1" applyAlignment="1">
      <alignment horizontal="center"/>
    </xf>
    <xf numFmtId="49" fontId="10" fillId="2" borderId="180" xfId="0" applyNumberFormat="1" applyFont="1" applyFill="1" applyBorder="1" applyAlignment="1">
      <alignment vertical="center"/>
    </xf>
    <xf numFmtId="49" fontId="10" fillId="2" borderId="208" xfId="0" applyNumberFormat="1" applyFont="1" applyFill="1" applyBorder="1" applyAlignment="1">
      <alignment vertical="center"/>
    </xf>
    <xf numFmtId="0" fontId="10" fillId="2" borderId="181" xfId="27" applyFont="1" applyFill="1" applyBorder="1" applyAlignment="1">
      <alignment horizontal="left"/>
    </xf>
    <xf numFmtId="0" fontId="0" fillId="0" borderId="206" xfId="0" applyBorder="1" applyAlignment="1">
      <alignment vertical="center"/>
    </xf>
    <xf numFmtId="49" fontId="10" fillId="2" borderId="180" xfId="0" applyNumberFormat="1" applyFont="1" applyFill="1" applyBorder="1"/>
    <xf numFmtId="49" fontId="10" fillId="2" borderId="208" xfId="0" applyNumberFormat="1" applyFont="1" applyFill="1" applyBorder="1"/>
    <xf numFmtId="49" fontId="10" fillId="2" borderId="179" xfId="0" applyNumberFormat="1" applyFont="1" applyFill="1" applyBorder="1" applyAlignment="1">
      <alignment horizontal="left"/>
    </xf>
    <xf numFmtId="2" fontId="59" fillId="0" borderId="363" xfId="0" applyNumberFormat="1" applyFont="1" applyFill="1" applyBorder="1" applyAlignment="1">
      <alignment horizontal="center"/>
    </xf>
    <xf numFmtId="9" fontId="11" fillId="0" borderId="302" xfId="2" applyFont="1" applyFill="1" applyBorder="1" applyAlignment="1">
      <alignment horizontal="center"/>
    </xf>
    <xf numFmtId="9" fontId="11" fillId="0" borderId="364" xfId="2" applyFont="1" applyFill="1" applyBorder="1" applyAlignment="1">
      <alignment horizontal="center"/>
    </xf>
    <xf numFmtId="17" fontId="22" fillId="2" borderId="0" xfId="0" applyNumberFormat="1" applyFont="1" applyFill="1"/>
    <xf numFmtId="164" fontId="0" fillId="2" borderId="0" xfId="0" applyNumberFormat="1" applyFill="1"/>
    <xf numFmtId="164" fontId="35" fillId="2" borderId="0" xfId="0" applyNumberFormat="1" applyFont="1" applyFill="1" applyAlignment="1">
      <alignment horizontal="center"/>
    </xf>
    <xf numFmtId="44" fontId="37" fillId="5" borderId="0" xfId="0" applyNumberFormat="1" applyFont="1" applyFill="1"/>
    <xf numFmtId="0" fontId="40" fillId="2" borderId="103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2" fontId="51" fillId="2" borderId="140" xfId="0" applyNumberFormat="1" applyFont="1" applyFill="1" applyBorder="1" applyAlignment="1">
      <alignment horizontal="center"/>
    </xf>
    <xf numFmtId="0" fontId="10" fillId="2" borderId="150" xfId="0" applyFont="1" applyFill="1" applyBorder="1" applyAlignment="1">
      <alignment horizontal="center" vertical="center"/>
    </xf>
    <xf numFmtId="0" fontId="9" fillId="2" borderId="156" xfId="0" applyFont="1" applyFill="1" applyBorder="1" applyAlignment="1">
      <alignment vertical="center"/>
    </xf>
    <xf numFmtId="0" fontId="9" fillId="2" borderId="363" xfId="0" applyFont="1" applyFill="1" applyBorder="1" applyAlignment="1">
      <alignment horizontal="left"/>
    </xf>
    <xf numFmtId="0" fontId="9" fillId="2" borderId="204" xfId="0" applyFont="1" applyFill="1" applyBorder="1" applyAlignment="1">
      <alignment horizontal="left"/>
    </xf>
    <xf numFmtId="0" fontId="11" fillId="2" borderId="66" xfId="0" applyFont="1" applyFill="1" applyBorder="1" applyAlignment="1">
      <alignment vertical="center"/>
    </xf>
    <xf numFmtId="0" fontId="71" fillId="2" borderId="0" xfId="0" applyFont="1" applyFill="1" applyAlignment="1">
      <alignment horizontal="left" indent="2"/>
    </xf>
    <xf numFmtId="44" fontId="51" fillId="2" borderId="159" xfId="4" applyFont="1" applyFill="1" applyBorder="1" applyAlignment="1">
      <alignment horizontal="center"/>
    </xf>
    <xf numFmtId="9" fontId="11" fillId="2" borderId="371" xfId="2" applyFont="1" applyFill="1" applyBorder="1" applyAlignment="1">
      <alignment horizontal="center" vertical="center"/>
    </xf>
    <xf numFmtId="44" fontId="51" fillId="2" borderId="21" xfId="4" applyFont="1" applyFill="1" applyBorder="1" applyAlignment="1">
      <alignment vertical="center"/>
    </xf>
    <xf numFmtId="44" fontId="51" fillId="2" borderId="61" xfId="4" applyFont="1" applyFill="1" applyBorder="1" applyAlignment="1">
      <alignment vertical="center"/>
    </xf>
    <xf numFmtId="17" fontId="34" fillId="2" borderId="0" xfId="0" applyNumberFormat="1" applyFont="1" applyFill="1"/>
    <xf numFmtId="2" fontId="40" fillId="2" borderId="118" xfId="0" applyNumberFormat="1" applyFont="1" applyFill="1" applyBorder="1" applyAlignment="1">
      <alignment horizontal="center"/>
    </xf>
    <xf numFmtId="2" fontId="40" fillId="2" borderId="373" xfId="0" applyNumberFormat="1" applyFont="1" applyFill="1" applyBorder="1" applyAlignment="1">
      <alignment horizontal="center"/>
    </xf>
    <xf numFmtId="2" fontId="40" fillId="2" borderId="147" xfId="0" applyNumberFormat="1" applyFont="1" applyFill="1" applyBorder="1" applyAlignment="1">
      <alignment horizontal="center"/>
    </xf>
    <xf numFmtId="2" fontId="40" fillId="2" borderId="140" xfId="0" applyNumberFormat="1" applyFont="1" applyFill="1" applyBorder="1" applyAlignment="1">
      <alignment horizontal="center"/>
    </xf>
    <xf numFmtId="2" fontId="40" fillId="2" borderId="198" xfId="0" applyNumberFormat="1" applyFont="1" applyFill="1" applyBorder="1" applyAlignment="1">
      <alignment horizontal="center"/>
    </xf>
    <xf numFmtId="2" fontId="40" fillId="2" borderId="374" xfId="0" applyNumberFormat="1" applyFont="1" applyFill="1" applyBorder="1" applyAlignment="1">
      <alignment horizontal="center" vertical="center"/>
    </xf>
    <xf numFmtId="0" fontId="9" fillId="2" borderId="353" xfId="0" applyFont="1" applyFill="1" applyBorder="1" applyAlignment="1">
      <alignment vertical="center"/>
    </xf>
    <xf numFmtId="0" fontId="0" fillId="17" borderId="0" xfId="0" applyFill="1" applyBorder="1" applyAlignment="1">
      <alignment vertical="center"/>
    </xf>
    <xf numFmtId="0" fontId="9" fillId="17" borderId="377" xfId="0" applyFont="1" applyFill="1" applyBorder="1" applyAlignment="1">
      <alignment horizontal="center" vertical="center"/>
    </xf>
    <xf numFmtId="2" fontId="11" fillId="17" borderId="377" xfId="0" applyNumberFormat="1" applyFont="1" applyFill="1" applyBorder="1" applyAlignment="1">
      <alignment horizontal="center" vertical="center"/>
    </xf>
    <xf numFmtId="2" fontId="9" fillId="17" borderId="377" xfId="0" applyNumberFormat="1" applyFont="1" applyFill="1" applyBorder="1" applyAlignment="1">
      <alignment horizontal="center" vertical="center"/>
    </xf>
    <xf numFmtId="2" fontId="73" fillId="17" borderId="375" xfId="0" applyNumberFormat="1" applyFont="1" applyFill="1" applyBorder="1" applyAlignment="1">
      <alignment horizontal="center" vertical="center"/>
    </xf>
    <xf numFmtId="2" fontId="11" fillId="17" borderId="0" xfId="0" applyNumberFormat="1" applyFont="1" applyFill="1" applyBorder="1" applyAlignment="1">
      <alignment horizontal="center" vertical="center"/>
    </xf>
    <xf numFmtId="2" fontId="73" fillId="17" borderId="377" xfId="0" applyNumberFormat="1" applyFont="1" applyFill="1" applyBorder="1" applyAlignment="1">
      <alignment horizontal="center" vertical="center"/>
    </xf>
    <xf numFmtId="2" fontId="73" fillId="17" borderId="0" xfId="0" applyNumberFormat="1" applyFont="1" applyFill="1" applyBorder="1" applyAlignment="1">
      <alignment horizontal="center" vertical="center"/>
    </xf>
    <xf numFmtId="2" fontId="10" fillId="17" borderId="184" xfId="0" applyNumberFormat="1" applyFont="1" applyFill="1" applyBorder="1" applyAlignment="1">
      <alignment horizontal="left" vertical="center"/>
    </xf>
    <xf numFmtId="9" fontId="11" fillId="2" borderId="272" xfId="2" applyFont="1" applyFill="1" applyBorder="1" applyAlignment="1">
      <alignment horizontal="center"/>
    </xf>
    <xf numFmtId="9" fontId="11" fillId="2" borderId="382" xfId="2" applyFont="1" applyFill="1" applyBorder="1" applyAlignment="1">
      <alignment horizontal="center"/>
    </xf>
    <xf numFmtId="9" fontId="11" fillId="2" borderId="37" xfId="2" applyFont="1" applyFill="1" applyBorder="1" applyAlignment="1">
      <alignment horizontal="center"/>
    </xf>
    <xf numFmtId="2" fontId="10" fillId="17" borderId="188" xfId="0" applyNumberFormat="1" applyFont="1" applyFill="1" applyBorder="1" applyAlignment="1">
      <alignment horizontal="left" vertical="center"/>
    </xf>
    <xf numFmtId="169" fontId="22" fillId="2" borderId="0" xfId="0" applyNumberFormat="1" applyFont="1" applyFill="1" applyProtection="1">
      <protection hidden="1"/>
    </xf>
    <xf numFmtId="169" fontId="26" fillId="2" borderId="0" xfId="0" applyNumberFormat="1" applyFont="1" applyFill="1" applyProtection="1">
      <protection hidden="1"/>
    </xf>
    <xf numFmtId="44" fontId="26" fillId="2" borderId="0" xfId="4" applyFont="1" applyFill="1" applyAlignment="1" applyProtection="1">
      <alignment horizontal="center"/>
      <protection hidden="1"/>
    </xf>
    <xf numFmtId="44" fontId="74" fillId="2" borderId="385" xfId="4" applyFont="1" applyFill="1" applyBorder="1" applyAlignment="1" applyProtection="1">
      <alignment horizontal="center"/>
      <protection hidden="1"/>
    </xf>
    <xf numFmtId="44" fontId="74" fillId="2" borderId="386" xfId="4" applyFont="1" applyFill="1" applyBorder="1" applyAlignment="1" applyProtection="1">
      <alignment horizontal="center"/>
      <protection hidden="1"/>
    </xf>
    <xf numFmtId="44" fontId="75" fillId="2" borderId="385" xfId="4" applyFont="1" applyFill="1" applyBorder="1" applyProtection="1">
      <protection hidden="1"/>
    </xf>
    <xf numFmtId="44" fontId="75" fillId="2" borderId="386" xfId="4" applyFont="1" applyFill="1" applyBorder="1" applyProtection="1">
      <protection hidden="1"/>
    </xf>
    <xf numFmtId="0" fontId="76" fillId="2" borderId="386" xfId="0" applyFont="1" applyFill="1" applyBorder="1"/>
    <xf numFmtId="44" fontId="75" fillId="2" borderId="387" xfId="4" applyFont="1" applyFill="1" applyBorder="1" applyProtection="1">
      <protection hidden="1"/>
    </xf>
    <xf numFmtId="0" fontId="76" fillId="2" borderId="388" xfId="0" applyFont="1" applyFill="1" applyBorder="1"/>
    <xf numFmtId="44" fontId="77" fillId="2" borderId="0" xfId="4" applyFont="1" applyFill="1" applyProtection="1">
      <protection hidden="1"/>
    </xf>
    <xf numFmtId="17" fontId="78" fillId="2" borderId="0" xfId="0" applyNumberFormat="1" applyFont="1" applyFill="1"/>
    <xf numFmtId="44" fontId="79" fillId="2" borderId="0" xfId="0" applyNumberFormat="1" applyFont="1" applyFill="1"/>
    <xf numFmtId="44" fontId="79" fillId="2" borderId="0" xfId="0" applyNumberFormat="1" applyFont="1" applyFill="1" applyAlignment="1">
      <alignment horizontal="center" vertical="center"/>
    </xf>
    <xf numFmtId="44" fontId="80" fillId="2" borderId="0" xfId="0" applyNumberFormat="1" applyFont="1" applyFill="1"/>
    <xf numFmtId="44" fontId="74" fillId="2" borderId="0" xfId="4" applyFont="1" applyFill="1" applyBorder="1" applyAlignment="1" applyProtection="1">
      <alignment horizontal="center"/>
      <protection hidden="1"/>
    </xf>
    <xf numFmtId="44" fontId="71" fillId="2" borderId="3" xfId="4" applyFont="1" applyFill="1" applyBorder="1" applyAlignment="1" applyProtection="1">
      <alignment horizontal="center"/>
      <protection hidden="1"/>
    </xf>
    <xf numFmtId="44" fontId="71" fillId="2" borderId="43" xfId="4" applyFont="1" applyFill="1" applyBorder="1" applyAlignment="1" applyProtection="1">
      <alignment horizontal="center"/>
      <protection hidden="1"/>
    </xf>
    <xf numFmtId="44" fontId="81" fillId="2" borderId="3" xfId="4" applyFont="1" applyFill="1" applyBorder="1" applyAlignment="1" applyProtection="1">
      <alignment horizontal="center"/>
      <protection hidden="1"/>
    </xf>
    <xf numFmtId="44" fontId="81" fillId="2" borderId="0" xfId="4" applyFont="1" applyFill="1" applyBorder="1" applyAlignment="1" applyProtection="1">
      <alignment horizontal="center"/>
      <protection hidden="1"/>
    </xf>
    <xf numFmtId="44" fontId="71" fillId="2" borderId="175" xfId="4" applyFont="1" applyFill="1" applyBorder="1" applyAlignment="1" applyProtection="1">
      <alignment horizontal="center"/>
      <protection hidden="1"/>
    </xf>
    <xf numFmtId="44" fontId="75" fillId="2" borderId="0" xfId="4" applyFont="1" applyFill="1" applyBorder="1" applyProtection="1">
      <protection hidden="1"/>
    </xf>
    <xf numFmtId="44" fontId="82" fillId="2" borderId="3" xfId="4" applyFont="1" applyFill="1" applyBorder="1" applyProtection="1">
      <protection hidden="1"/>
    </xf>
    <xf numFmtId="44" fontId="82" fillId="2" borderId="43" xfId="4" applyFont="1" applyFill="1" applyBorder="1" applyProtection="1">
      <protection hidden="1"/>
    </xf>
    <xf numFmtId="44" fontId="79" fillId="2" borderId="3" xfId="0" applyNumberFormat="1" applyFont="1" applyFill="1" applyBorder="1"/>
    <xf numFmtId="44" fontId="79" fillId="2" borderId="0" xfId="0" applyNumberFormat="1" applyFont="1" applyFill="1" applyBorder="1"/>
    <xf numFmtId="0" fontId="76" fillId="2" borderId="0" xfId="0" applyFont="1" applyFill="1" applyBorder="1"/>
    <xf numFmtId="0" fontId="83" fillId="2" borderId="43" xfId="0" applyFont="1" applyFill="1" applyBorder="1"/>
    <xf numFmtId="0" fontId="76" fillId="2" borderId="389" xfId="0" applyFont="1" applyFill="1" applyBorder="1"/>
    <xf numFmtId="44" fontId="82" fillId="2" borderId="113" xfId="4" applyFont="1" applyFill="1" applyBorder="1" applyProtection="1">
      <protection hidden="1"/>
    </xf>
    <xf numFmtId="0" fontId="83" fillId="2" borderId="115" xfId="0" applyFont="1" applyFill="1" applyBorder="1"/>
    <xf numFmtId="44" fontId="79" fillId="2" borderId="113" xfId="0" applyNumberFormat="1" applyFont="1" applyFill="1" applyBorder="1"/>
    <xf numFmtId="44" fontId="79" fillId="2" borderId="96" xfId="0" applyNumberFormat="1" applyFont="1" applyFill="1" applyBorder="1"/>
    <xf numFmtId="17" fontId="84" fillId="2" borderId="0" xfId="0" applyNumberFormat="1" applyFont="1" applyFill="1"/>
    <xf numFmtId="44" fontId="81" fillId="2" borderId="175" xfId="4" applyFont="1" applyFill="1" applyBorder="1" applyAlignment="1" applyProtection="1">
      <alignment horizontal="center"/>
      <protection hidden="1"/>
    </xf>
    <xf numFmtId="2" fontId="9" fillId="2" borderId="140" xfId="6" applyNumberFormat="1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98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left" vertical="center" indent="1"/>
    </xf>
    <xf numFmtId="0" fontId="10" fillId="2" borderId="399" xfId="0" applyFont="1" applyFill="1" applyBorder="1" applyAlignment="1">
      <alignment horizontal="center" vertical="center"/>
    </xf>
    <xf numFmtId="0" fontId="9" fillId="2" borderId="400" xfId="0" applyFont="1" applyFill="1" applyBorder="1" applyAlignment="1">
      <alignment vertical="center"/>
    </xf>
    <xf numFmtId="0" fontId="10" fillId="2" borderId="401" xfId="0" applyFont="1" applyFill="1" applyBorder="1" applyAlignment="1">
      <alignment horizontal="center" vertical="center"/>
    </xf>
    <xf numFmtId="0" fontId="10" fillId="2" borderId="402" xfId="0" applyFont="1" applyFill="1" applyBorder="1" applyAlignment="1">
      <alignment horizontal="center" vertical="center"/>
    </xf>
    <xf numFmtId="0" fontId="10" fillId="2" borderId="403" xfId="0" applyFont="1" applyFill="1" applyBorder="1" applyAlignment="1">
      <alignment horizontal="center" vertical="center"/>
    </xf>
    <xf numFmtId="0" fontId="9" fillId="2" borderId="54" xfId="0" applyFont="1" applyFill="1" applyBorder="1" applyAlignment="1">
      <alignment horizontal="left" vertical="center" indent="1"/>
    </xf>
    <xf numFmtId="0" fontId="10" fillId="2" borderId="395" xfId="0" applyFont="1" applyFill="1" applyBorder="1" applyAlignment="1">
      <alignment vertical="center"/>
    </xf>
    <xf numFmtId="0" fontId="9" fillId="2" borderId="412" xfId="0" applyFont="1" applyFill="1" applyBorder="1" applyAlignment="1">
      <alignment horizontal="left" vertical="center" indent="1"/>
    </xf>
    <xf numFmtId="0" fontId="10" fillId="2" borderId="413" xfId="0" applyFont="1" applyFill="1" applyBorder="1" applyAlignment="1">
      <alignment horizontal="center" vertical="center"/>
    </xf>
    <xf numFmtId="0" fontId="13" fillId="2" borderId="413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29" fillId="2" borderId="399" xfId="0" applyFont="1" applyFill="1" applyBorder="1" applyAlignment="1">
      <alignment horizontal="center" vertical="center"/>
    </xf>
    <xf numFmtId="0" fontId="10" fillId="2" borderId="414" xfId="0" applyFont="1" applyFill="1" applyBorder="1" applyAlignment="1">
      <alignment horizontal="center" vertical="center"/>
    </xf>
    <xf numFmtId="0" fontId="9" fillId="2" borderId="415" xfId="0" applyFont="1" applyFill="1" applyBorder="1" applyAlignment="1">
      <alignment horizontal="left" vertical="center" indent="1"/>
    </xf>
    <xf numFmtId="0" fontId="10" fillId="2" borderId="416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2" borderId="417" xfId="0" applyFont="1" applyFill="1" applyBorder="1" applyAlignment="1">
      <alignment horizontal="center" vertical="center"/>
    </xf>
    <xf numFmtId="0" fontId="10" fillId="2" borderId="420" xfId="0" applyFont="1" applyFill="1" applyBorder="1" applyAlignment="1">
      <alignment vertical="center" wrapText="1"/>
    </xf>
    <xf numFmtId="0" fontId="9" fillId="2" borderId="65" xfId="0" applyFont="1" applyFill="1" applyBorder="1" applyAlignment="1">
      <alignment horizontal="center" vertical="center" wrapText="1"/>
    </xf>
    <xf numFmtId="0" fontId="10" fillId="2" borderId="53" xfId="0" applyFont="1" applyFill="1" applyBorder="1" applyAlignment="1">
      <alignment horizontal="center" vertical="center"/>
    </xf>
    <xf numFmtId="0" fontId="10" fillId="2" borderId="424" xfId="0" applyFont="1" applyFill="1" applyBorder="1" applyAlignment="1">
      <alignment horizontal="center" vertical="center"/>
    </xf>
    <xf numFmtId="0" fontId="10" fillId="2" borderId="275" xfId="0" applyFont="1" applyFill="1" applyBorder="1" applyAlignment="1">
      <alignment horizontal="center" vertical="center"/>
    </xf>
    <xf numFmtId="0" fontId="10" fillId="2" borderId="425" xfId="0" applyFont="1" applyFill="1" applyBorder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428" xfId="0" applyFont="1" applyFill="1" applyBorder="1" applyAlignment="1">
      <alignment vertical="center" wrapText="1"/>
    </xf>
    <xf numFmtId="17" fontId="27" fillId="2" borderId="0" xfId="0" applyNumberFormat="1" applyFont="1" applyFill="1"/>
    <xf numFmtId="44" fontId="27" fillId="2" borderId="0" xfId="4" applyFont="1" applyFill="1" applyAlignment="1" applyProtection="1">
      <alignment horizontal="center" vertical="center" wrapText="1"/>
      <protection hidden="1"/>
    </xf>
    <xf numFmtId="0" fontId="10" fillId="2" borderId="420" xfId="0" applyFont="1" applyFill="1" applyBorder="1" applyAlignment="1">
      <alignment vertical="center"/>
    </xf>
    <xf numFmtId="0" fontId="10" fillId="2" borderId="428" xfId="0" applyFont="1" applyFill="1" applyBorder="1" applyAlignment="1">
      <alignment vertical="center"/>
    </xf>
    <xf numFmtId="9" fontId="21" fillId="2" borderId="0" xfId="2" applyFont="1" applyFill="1" applyAlignment="1">
      <alignment horizontal="center"/>
    </xf>
    <xf numFmtId="44" fontId="40" fillId="2" borderId="0" xfId="4" applyFont="1" applyFill="1"/>
    <xf numFmtId="44" fontId="40" fillId="2" borderId="0" xfId="4" applyFont="1" applyFill="1" applyAlignment="1">
      <alignment horizontal="center" vertical="center"/>
    </xf>
    <xf numFmtId="0" fontId="86" fillId="2" borderId="0" xfId="0" applyFont="1" applyFill="1"/>
    <xf numFmtId="2" fontId="59" fillId="2" borderId="0" xfId="0" applyNumberFormat="1" applyFont="1" applyFill="1" applyBorder="1" applyAlignment="1">
      <alignment horizontal="center"/>
    </xf>
    <xf numFmtId="44" fontId="86" fillId="2" borderId="0" xfId="0" applyNumberFormat="1" applyFont="1" applyFill="1"/>
    <xf numFmtId="44" fontId="36" fillId="5" borderId="0" xfId="0" applyNumberFormat="1" applyFont="1" applyFill="1"/>
    <xf numFmtId="44" fontId="87" fillId="2" borderId="0" xfId="0" applyNumberFormat="1" applyFont="1" applyFill="1"/>
    <xf numFmtId="170" fontId="6" fillId="2" borderId="175" xfId="0" applyNumberFormat="1" applyFont="1" applyFill="1" applyBorder="1" applyAlignment="1">
      <alignment horizontal="right"/>
    </xf>
    <xf numFmtId="44" fontId="86" fillId="2" borderId="175" xfId="0" applyNumberFormat="1" applyFont="1" applyFill="1" applyBorder="1"/>
    <xf numFmtId="170" fontId="6" fillId="5" borderId="175" xfId="0" applyNumberFormat="1" applyFont="1" applyFill="1" applyBorder="1" applyAlignment="1">
      <alignment horizontal="right"/>
    </xf>
    <xf numFmtId="44" fontId="67" fillId="2" borderId="175" xfId="0" applyNumberFormat="1" applyFont="1" applyFill="1" applyBorder="1"/>
    <xf numFmtId="44" fontId="67" fillId="18" borderId="175" xfId="0" applyNumberFormat="1" applyFont="1" applyFill="1" applyBorder="1"/>
    <xf numFmtId="2" fontId="68" fillId="2" borderId="140" xfId="6" applyNumberFormat="1" applyFont="1" applyFill="1" applyBorder="1" applyAlignment="1">
      <alignment horizontal="center" vertical="center"/>
    </xf>
    <xf numFmtId="2" fontId="51" fillId="2" borderId="159" xfId="0" applyNumberFormat="1" applyFont="1" applyFill="1" applyBorder="1" applyAlignment="1">
      <alignment horizontal="center" vertical="center"/>
    </xf>
    <xf numFmtId="44" fontId="27" fillId="2" borderId="0" xfId="0" applyNumberFormat="1" applyFont="1" applyFill="1" applyBorder="1" applyAlignment="1">
      <alignment vertical="center"/>
    </xf>
    <xf numFmtId="44" fontId="54" fillId="2" borderId="0" xfId="0" applyNumberFormat="1" applyFont="1" applyFill="1"/>
    <xf numFmtId="0" fontId="86" fillId="2" borderId="175" xfId="0" applyFont="1" applyFill="1" applyBorder="1"/>
    <xf numFmtId="0" fontId="6" fillId="2" borderId="175" xfId="0" applyFont="1" applyFill="1" applyBorder="1" applyAlignment="1">
      <alignment horizontal="right" vertical="center"/>
    </xf>
    <xf numFmtId="0" fontId="6" fillId="2" borderId="447" xfId="0" applyFont="1" applyFill="1" applyBorder="1" applyAlignment="1">
      <alignment horizontal="right" vertical="center"/>
    </xf>
    <xf numFmtId="0" fontId="9" fillId="9" borderId="332" xfId="0" applyFont="1" applyFill="1" applyBorder="1" applyAlignment="1">
      <alignment horizontal="center" vertical="center"/>
    </xf>
    <xf numFmtId="0" fontId="9" fillId="8" borderId="332" xfId="0" applyFont="1" applyFill="1" applyBorder="1" applyAlignment="1">
      <alignment horizontal="center" vertical="center"/>
    </xf>
    <xf numFmtId="0" fontId="9" fillId="2" borderId="0" xfId="0" applyFont="1" applyFill="1"/>
    <xf numFmtId="0" fontId="0" fillId="2" borderId="0" xfId="0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17" fontId="27" fillId="2" borderId="0" xfId="4" applyNumberFormat="1" applyFont="1" applyFill="1" applyProtection="1">
      <protection hidden="1"/>
    </xf>
    <xf numFmtId="17" fontId="27" fillId="2" borderId="175" xfId="4" applyNumberFormat="1" applyFont="1" applyFill="1" applyBorder="1" applyProtection="1">
      <protection hidden="1"/>
    </xf>
    <xf numFmtId="44" fontId="27" fillId="5" borderId="175" xfId="4" applyFont="1" applyFill="1" applyBorder="1" applyProtection="1">
      <protection hidden="1"/>
    </xf>
    <xf numFmtId="44" fontId="27" fillId="2" borderId="175" xfId="4" applyFont="1" applyFill="1" applyBorder="1" applyProtection="1">
      <protection hidden="1"/>
    </xf>
    <xf numFmtId="0" fontId="13" fillId="2" borderId="0" xfId="0" applyFont="1" applyFill="1" applyAlignment="1">
      <alignment vertical="center"/>
    </xf>
    <xf numFmtId="44" fontId="27" fillId="2" borderId="175" xfId="4" applyFont="1" applyFill="1" applyBorder="1" applyAlignment="1" applyProtection="1">
      <alignment vertical="center"/>
      <protection hidden="1"/>
    </xf>
    <xf numFmtId="0" fontId="59" fillId="2" borderId="0" xfId="0" applyFont="1" applyFill="1" applyBorder="1" applyAlignment="1">
      <alignment wrapText="1"/>
    </xf>
    <xf numFmtId="0" fontId="59" fillId="2" borderId="0" xfId="0" applyFont="1" applyFill="1" applyBorder="1"/>
    <xf numFmtId="0" fontId="89" fillId="2" borderId="0" xfId="0" applyFont="1" applyFill="1" applyBorder="1"/>
    <xf numFmtId="0" fontId="59" fillId="9" borderId="0" xfId="0" applyFont="1" applyFill="1" applyBorder="1"/>
    <xf numFmtId="2" fontId="59" fillId="9" borderId="0" xfId="0" applyNumberFormat="1" applyFont="1" applyFill="1" applyBorder="1" applyAlignment="1">
      <alignment horizontal="center"/>
    </xf>
    <xf numFmtId="0" fontId="51" fillId="9" borderId="0" xfId="0" applyFont="1" applyFill="1" applyBorder="1" applyAlignment="1">
      <alignment horizontal="center"/>
    </xf>
    <xf numFmtId="0" fontId="0" fillId="9" borderId="0" xfId="0" applyFill="1" applyBorder="1"/>
    <xf numFmtId="0" fontId="51" fillId="9" borderId="0" xfId="0" applyFont="1" applyFill="1" applyBorder="1"/>
    <xf numFmtId="0" fontId="90" fillId="2" borderId="0" xfId="0" applyFont="1" applyFill="1" applyBorder="1"/>
    <xf numFmtId="0" fontId="29" fillId="2" borderId="0" xfId="0" applyFont="1" applyFill="1" applyBorder="1"/>
    <xf numFmtId="9" fontId="51" fillId="2" borderId="0" xfId="2" applyFont="1" applyFill="1" applyBorder="1" applyAlignment="1">
      <alignment horizontal="center"/>
    </xf>
    <xf numFmtId="49" fontId="52" fillId="2" borderId="179" xfId="0" quotePrefix="1" applyNumberFormat="1" applyFont="1" applyFill="1" applyBorder="1" applyAlignment="1">
      <alignment horizontal="left"/>
    </xf>
    <xf numFmtId="44" fontId="11" fillId="2" borderId="140" xfId="4" quotePrefix="1" applyFont="1" applyFill="1" applyBorder="1" applyAlignment="1">
      <alignment horizontal="center"/>
    </xf>
    <xf numFmtId="44" fontId="51" fillId="2" borderId="140" xfId="4" quotePrefix="1" applyFont="1" applyFill="1" applyBorder="1" applyAlignment="1">
      <alignment horizontal="center"/>
    </xf>
    <xf numFmtId="0" fontId="0" fillId="2" borderId="0" xfId="0" quotePrefix="1" applyFill="1"/>
    <xf numFmtId="44" fontId="11" fillId="4" borderId="140" xfId="4" quotePrefix="1" applyFont="1" applyFill="1" applyBorder="1" applyAlignment="1">
      <alignment horizontal="center"/>
    </xf>
    <xf numFmtId="44" fontId="13" fillId="0" borderId="79" xfId="4" quotePrefix="1" applyFont="1" applyFill="1" applyBorder="1" applyAlignment="1">
      <alignment horizontal="center" vertical="center"/>
    </xf>
    <xf numFmtId="0" fontId="13" fillId="0" borderId="79" xfId="0" quotePrefix="1" applyFont="1" applyFill="1" applyBorder="1" applyAlignment="1">
      <alignment horizontal="center" vertical="center"/>
    </xf>
    <xf numFmtId="44" fontId="13" fillId="0" borderId="89" xfId="4" quotePrefix="1" applyFont="1" applyFill="1" applyBorder="1" applyAlignment="1">
      <alignment horizontal="center"/>
    </xf>
    <xf numFmtId="44" fontId="13" fillId="0" borderId="79" xfId="4" quotePrefix="1" applyFont="1" applyFill="1" applyBorder="1" applyAlignment="1">
      <alignment horizontal="center"/>
    </xf>
    <xf numFmtId="0" fontId="117" fillId="2" borderId="180" xfId="0" applyFont="1" applyFill="1" applyBorder="1" applyAlignment="1">
      <alignment vertical="center"/>
    </xf>
    <xf numFmtId="2" fontId="40" fillId="2" borderId="17" xfId="0" applyNumberFormat="1" applyFont="1" applyFill="1" applyBorder="1" applyAlignment="1">
      <alignment horizontal="center" vertical="center"/>
    </xf>
    <xf numFmtId="0" fontId="10" fillId="8" borderId="92" xfId="0" applyFont="1" applyFill="1" applyBorder="1" applyAlignment="1">
      <alignment horizontal="center" vertical="center"/>
    </xf>
    <xf numFmtId="44" fontId="121" fillId="0" borderId="79" xfId="4" quotePrefix="1" applyFont="1" applyFill="1" applyBorder="1" applyAlignment="1">
      <alignment horizontal="center" vertical="center"/>
    </xf>
    <xf numFmtId="0" fontId="121" fillId="0" borderId="79" xfId="0" applyFont="1" applyFill="1" applyBorder="1" applyAlignment="1">
      <alignment horizontal="center" vertical="center"/>
    </xf>
    <xf numFmtId="0" fontId="13" fillId="8" borderId="79" xfId="0" applyFont="1" applyFill="1" applyBorder="1" applyAlignment="1">
      <alignment horizontal="center" vertical="center"/>
    </xf>
    <xf numFmtId="44" fontId="9" fillId="8" borderId="92" xfId="4" applyFont="1" applyFill="1" applyBorder="1" applyProtection="1">
      <protection hidden="1"/>
    </xf>
    <xf numFmtId="2" fontId="7" fillId="2" borderId="0" xfId="0" applyNumberFormat="1" applyFont="1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10" fillId="0" borderId="116" xfId="0" applyFont="1" applyFill="1" applyBorder="1" applyAlignment="1">
      <alignment horizontal="center" vertical="center"/>
    </xf>
    <xf numFmtId="0" fontId="10" fillId="0" borderId="119" xfId="0" applyFont="1" applyFill="1" applyBorder="1" applyAlignment="1">
      <alignment horizontal="center" vertical="center"/>
    </xf>
    <xf numFmtId="0" fontId="10" fillId="2" borderId="44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75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25" fillId="2" borderId="0" xfId="0" applyFont="1" applyFill="1" applyBorder="1"/>
    <xf numFmtId="0" fontId="10" fillId="2" borderId="138" xfId="0" quotePrefix="1" applyFont="1" applyFill="1" applyBorder="1" applyAlignment="1">
      <alignment horizontal="left" vertical="center"/>
    </xf>
    <xf numFmtId="0" fontId="129" fillId="2" borderId="0" xfId="0" applyFont="1" applyFill="1" applyBorder="1"/>
    <xf numFmtId="0" fontId="10" fillId="2" borderId="461" xfId="0" applyFont="1" applyFill="1" applyBorder="1" applyAlignment="1">
      <alignment horizontal="center"/>
    </xf>
    <xf numFmtId="0" fontId="5" fillId="2" borderId="0" xfId="0" applyFont="1" applyFill="1"/>
    <xf numFmtId="0" fontId="5" fillId="6" borderId="0" xfId="0" applyFont="1" applyFill="1"/>
    <xf numFmtId="17" fontId="5" fillId="6" borderId="0" xfId="0" applyNumberFormat="1" applyFont="1" applyFill="1"/>
    <xf numFmtId="0" fontId="5" fillId="7" borderId="0" xfId="0" applyFont="1" applyFill="1"/>
    <xf numFmtId="0" fontId="134" fillId="2" borderId="464" xfId="0" applyFont="1" applyFill="1" applyBorder="1" applyAlignment="1">
      <alignment horizontal="center" vertical="center"/>
    </xf>
    <xf numFmtId="0" fontId="0" fillId="0" borderId="0" xfId="0" applyFill="1"/>
    <xf numFmtId="44" fontId="27" fillId="0" borderId="0" xfId="4" applyFont="1" applyFill="1" applyProtection="1">
      <protection hidden="1"/>
    </xf>
    <xf numFmtId="44" fontId="55" fillId="0" borderId="0" xfId="0" applyNumberFormat="1" applyFont="1" applyFill="1"/>
    <xf numFmtId="44" fontId="0" fillId="0" borderId="0" xfId="0" applyNumberFormat="1" applyFill="1"/>
    <xf numFmtId="0" fontId="0" fillId="0" borderId="175" xfId="0" applyFill="1" applyBorder="1"/>
    <xf numFmtId="44" fontId="27" fillId="0" borderId="0" xfId="4" applyFont="1" applyFill="1"/>
    <xf numFmtId="0" fontId="13" fillId="0" borderId="83" xfId="0" applyFont="1" applyFill="1" applyBorder="1" applyAlignment="1">
      <alignment horizontal="center" vertical="center" wrapText="1"/>
    </xf>
    <xf numFmtId="2" fontId="13" fillId="0" borderId="83" xfId="0" applyNumberFormat="1" applyFont="1" applyFill="1" applyBorder="1" applyAlignment="1">
      <alignment horizontal="center" vertical="center" wrapText="1"/>
    </xf>
    <xf numFmtId="44" fontId="13" fillId="0" borderId="83" xfId="4" applyFont="1" applyFill="1" applyBorder="1" applyAlignment="1" applyProtection="1">
      <alignment horizontal="center" vertical="center"/>
      <protection hidden="1"/>
    </xf>
    <xf numFmtId="2" fontId="13" fillId="0" borderId="83" xfId="0" quotePrefix="1" applyNumberFormat="1" applyFont="1" applyFill="1" applyBorder="1" applyAlignment="1">
      <alignment horizontal="center" vertical="center" wrapText="1"/>
    </xf>
    <xf numFmtId="0" fontId="121" fillId="0" borderId="92" xfId="0" applyFont="1" applyFill="1" applyBorder="1" applyAlignment="1">
      <alignment horizontal="center" vertical="center"/>
    </xf>
    <xf numFmtId="0" fontId="116" fillId="8" borderId="79" xfId="0" applyFont="1" applyFill="1" applyBorder="1" applyAlignment="1">
      <alignment horizontal="center" vertical="center"/>
    </xf>
    <xf numFmtId="0" fontId="116" fillId="0" borderId="79" xfId="0" applyFont="1" applyFill="1" applyBorder="1" applyAlignment="1">
      <alignment horizontal="center" vertical="center"/>
    </xf>
    <xf numFmtId="2" fontId="10" fillId="0" borderId="79" xfId="0" applyNumberFormat="1" applyFont="1" applyFill="1" applyBorder="1" applyAlignment="1">
      <alignment horizontal="center" vertical="center" wrapText="1"/>
    </xf>
    <xf numFmtId="2" fontId="10" fillId="8" borderId="81" xfId="0" applyNumberFormat="1" applyFont="1" applyFill="1" applyBorder="1" applyAlignment="1">
      <alignment horizontal="center" wrapText="1"/>
    </xf>
    <xf numFmtId="44" fontId="116" fillId="8" borderId="81" xfId="4" applyFont="1" applyFill="1" applyBorder="1" applyAlignment="1" applyProtection="1">
      <alignment horizontal="center"/>
      <protection hidden="1"/>
    </xf>
    <xf numFmtId="0" fontId="13" fillId="8" borderId="79" xfId="0" quotePrefix="1" applyFont="1" applyFill="1" applyBorder="1" applyAlignment="1">
      <alignment horizontal="center" vertical="center"/>
    </xf>
    <xf numFmtId="43" fontId="31" fillId="0" borderId="0" xfId="1" applyFont="1" applyFill="1"/>
    <xf numFmtId="8" fontId="27" fillId="0" borderId="0" xfId="0" applyNumberFormat="1" applyFont="1" applyFill="1"/>
    <xf numFmtId="8" fontId="6" fillId="0" borderId="0" xfId="0" applyNumberFormat="1" applyFont="1" applyFill="1"/>
    <xf numFmtId="0" fontId="6" fillId="0" borderId="0" xfId="0" applyFont="1" applyFill="1"/>
    <xf numFmtId="0" fontId="5" fillId="0" borderId="0" xfId="0" applyFont="1" applyFill="1"/>
    <xf numFmtId="2" fontId="10" fillId="8" borderId="79" xfId="0" applyNumberFormat="1" applyFont="1" applyFill="1" applyBorder="1" applyAlignment="1">
      <alignment horizontal="center" wrapText="1"/>
    </xf>
    <xf numFmtId="44" fontId="116" fillId="8" borderId="79" xfId="4" applyFont="1" applyFill="1" applyBorder="1" applyAlignment="1" applyProtection="1">
      <alignment horizontal="center"/>
      <protection hidden="1"/>
    </xf>
    <xf numFmtId="0" fontId="10" fillId="0" borderId="82" xfId="0" applyFont="1" applyFill="1" applyBorder="1" applyAlignment="1">
      <alignment horizontal="center" vertical="center"/>
    </xf>
    <xf numFmtId="0" fontId="13" fillId="8" borderId="79" xfId="0" applyFont="1" applyFill="1" applyBorder="1" applyAlignment="1">
      <alignment horizontal="center" vertical="center" wrapText="1"/>
    </xf>
    <xf numFmtId="2" fontId="13" fillId="8" borderId="79" xfId="0" applyNumberFormat="1" applyFont="1" applyFill="1" applyBorder="1" applyAlignment="1">
      <alignment horizontal="center" vertical="center" wrapText="1"/>
    </xf>
    <xf numFmtId="44" fontId="13" fillId="8" borderId="79" xfId="4" applyFont="1" applyFill="1" applyBorder="1" applyAlignment="1" applyProtection="1">
      <alignment horizontal="center" vertical="center"/>
      <protection hidden="1"/>
    </xf>
    <xf numFmtId="44" fontId="13" fillId="8" borderId="79" xfId="4" quotePrefix="1" applyFont="1" applyFill="1" applyBorder="1" applyAlignment="1">
      <alignment horizontal="center" vertical="center"/>
    </xf>
    <xf numFmtId="44" fontId="121" fillId="8" borderId="79" xfId="4" quotePrefix="1" applyFont="1" applyFill="1" applyBorder="1" applyAlignment="1">
      <alignment horizontal="center" vertical="center"/>
    </xf>
    <xf numFmtId="44" fontId="13" fillId="8" borderId="79" xfId="4" applyFont="1" applyFill="1" applyBorder="1" applyAlignment="1">
      <alignment horizontal="center" vertical="center"/>
    </xf>
    <xf numFmtId="0" fontId="10" fillId="8" borderId="79" xfId="0" applyFont="1" applyFill="1" applyBorder="1" applyAlignment="1">
      <alignment horizontal="center" vertical="center" wrapText="1"/>
    </xf>
    <xf numFmtId="44" fontId="10" fillId="8" borderId="79" xfId="4" applyFont="1" applyFill="1" applyBorder="1" applyAlignment="1" applyProtection="1">
      <alignment horizontal="center" vertical="center"/>
      <protection hidden="1"/>
    </xf>
    <xf numFmtId="44" fontId="10" fillId="8" borderId="79" xfId="4" applyFont="1" applyFill="1" applyBorder="1" applyAlignment="1" applyProtection="1">
      <alignment horizontal="center"/>
      <protection hidden="1"/>
    </xf>
    <xf numFmtId="0" fontId="32" fillId="2" borderId="0" xfId="0" applyFont="1" applyFill="1" applyBorder="1" applyAlignment="1">
      <alignment horizontal="center"/>
    </xf>
    <xf numFmtId="0" fontId="59" fillId="2" borderId="0" xfId="0" applyFont="1" applyFill="1" applyBorder="1" applyAlignment="1">
      <alignment horizontal="justify" wrapText="1"/>
    </xf>
    <xf numFmtId="0" fontId="51" fillId="2" borderId="0" xfId="0" applyFont="1" applyFill="1" applyBorder="1" applyAlignment="1">
      <alignment horizontal="justify" vertical="center" wrapText="1"/>
    </xf>
    <xf numFmtId="44" fontId="51" fillId="2" borderId="167" xfId="4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 vertical="center"/>
    </xf>
    <xf numFmtId="44" fontId="55" fillId="2" borderId="0" xfId="0" applyNumberFormat="1" applyFont="1" applyFill="1" applyAlignment="1">
      <alignment horizontal="center" vertical="center"/>
    </xf>
    <xf numFmtId="44" fontId="79" fillId="2" borderId="0" xfId="0" applyNumberFormat="1" applyFont="1" applyFill="1" applyAlignment="1">
      <alignment horizontal="center" vertical="center"/>
    </xf>
    <xf numFmtId="0" fontId="59" fillId="2" borderId="3" xfId="0" applyFont="1" applyFill="1" applyBorder="1" applyAlignment="1">
      <alignment horizontal="center" vertical="center"/>
    </xf>
    <xf numFmtId="0" fontId="21" fillId="2" borderId="0" xfId="0" applyFont="1" applyFill="1" applyBorder="1"/>
    <xf numFmtId="0" fontId="59" fillId="2" borderId="43" xfId="0" applyFont="1" applyFill="1" applyBorder="1"/>
    <xf numFmtId="0" fontId="59" fillId="2" borderId="3" xfId="0" applyFont="1" applyFill="1" applyBorder="1" applyAlignment="1">
      <alignment horizontal="center"/>
    </xf>
    <xf numFmtId="49" fontId="59" fillId="2" borderId="0" xfId="0" applyNumberFormat="1" applyFont="1" applyFill="1" applyBorder="1" applyAlignment="1">
      <alignment horizontal="center"/>
    </xf>
    <xf numFmtId="0" fontId="59" fillId="21" borderId="0" xfId="0" applyFont="1" applyFill="1" applyBorder="1" applyAlignment="1">
      <alignment horizontal="left" wrapText="1"/>
    </xf>
    <xf numFmtId="49" fontId="59" fillId="21" borderId="0" xfId="0" applyNumberFormat="1" applyFont="1" applyFill="1" applyBorder="1" applyAlignment="1">
      <alignment horizontal="center"/>
    </xf>
    <xf numFmtId="0" fontId="93" fillId="2" borderId="3" xfId="0" applyFont="1" applyFill="1" applyBorder="1"/>
    <xf numFmtId="0" fontId="93" fillId="2" borderId="43" xfId="0" applyFont="1" applyFill="1" applyBorder="1"/>
    <xf numFmtId="0" fontId="59" fillId="2" borderId="3" xfId="0" applyFont="1" applyFill="1" applyBorder="1"/>
    <xf numFmtId="44" fontId="59" fillId="2" borderId="0" xfId="4" applyFont="1" applyFill="1" applyBorder="1" applyProtection="1">
      <protection hidden="1"/>
    </xf>
    <xf numFmtId="9" fontId="59" fillId="2" borderId="0" xfId="2" applyFont="1" applyFill="1" applyBorder="1" applyAlignment="1">
      <alignment horizontal="center"/>
    </xf>
    <xf numFmtId="0" fontId="59" fillId="2" borderId="3" xfId="0" applyFont="1" applyFill="1" applyBorder="1" applyAlignment="1">
      <alignment vertical="center"/>
    </xf>
    <xf numFmtId="0" fontId="59" fillId="2" borderId="0" xfId="0" applyFont="1" applyFill="1" applyBorder="1" applyAlignment="1">
      <alignment vertical="center"/>
    </xf>
    <xf numFmtId="0" fontId="59" fillId="2" borderId="43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9" fillId="2" borderId="43" xfId="0" applyFont="1" applyFill="1" applyBorder="1"/>
    <xf numFmtId="0" fontId="9" fillId="2" borderId="43" xfId="0" applyFont="1" applyFill="1" applyBorder="1" applyAlignment="1">
      <alignment horizontal="center"/>
    </xf>
    <xf numFmtId="0" fontId="51" fillId="2" borderId="3" xfId="0" applyFont="1" applyFill="1" applyBorder="1" applyAlignment="1">
      <alignment vertical="center"/>
    </xf>
    <xf numFmtId="0" fontId="51" fillId="2" borderId="43" xfId="0" applyFont="1" applyFill="1" applyBorder="1" applyAlignment="1">
      <alignment vertical="center"/>
    </xf>
    <xf numFmtId="0" fontId="29" fillId="2" borderId="3" xfId="0" applyFont="1" applyFill="1" applyBorder="1"/>
    <xf numFmtId="0" fontId="29" fillId="2" borderId="43" xfId="0" applyFont="1" applyFill="1" applyBorder="1"/>
    <xf numFmtId="0" fontId="51" fillId="2" borderId="0" xfId="0" applyFont="1" applyFill="1" applyBorder="1" applyAlignment="1">
      <alignment vertical="top" wrapText="1"/>
    </xf>
    <xf numFmtId="0" fontId="51" fillId="2" borderId="43" xfId="0" applyFont="1" applyFill="1" applyBorder="1" applyAlignment="1">
      <alignment vertical="top" wrapText="1"/>
    </xf>
    <xf numFmtId="0" fontId="51" fillId="2" borderId="0" xfId="0" applyFont="1" applyFill="1" applyBorder="1" applyAlignment="1"/>
    <xf numFmtId="0" fontId="32" fillId="2" borderId="3" xfId="0" applyFont="1" applyFill="1" applyBorder="1" applyAlignment="1">
      <alignment horizontal="center"/>
    </xf>
    <xf numFmtId="0" fontId="32" fillId="2" borderId="43" xfId="0" applyFont="1" applyFill="1" applyBorder="1" applyAlignment="1">
      <alignment horizontal="center"/>
    </xf>
    <xf numFmtId="0" fontId="51" fillId="2" borderId="3" xfId="0" applyFont="1" applyFill="1" applyBorder="1" applyAlignment="1">
      <alignment horizontal="center"/>
    </xf>
    <xf numFmtId="0" fontId="91" fillId="2" borderId="0" xfId="0" applyFont="1" applyFill="1" applyBorder="1" applyAlignment="1">
      <alignment vertical="top" wrapText="1"/>
    </xf>
    <xf numFmtId="0" fontId="91" fillId="2" borderId="43" xfId="0" applyFont="1" applyFill="1" applyBorder="1" applyAlignment="1">
      <alignment vertical="top" wrapText="1"/>
    </xf>
    <xf numFmtId="0" fontId="92" fillId="2" borderId="0" xfId="0" applyFont="1" applyFill="1" applyBorder="1"/>
    <xf numFmtId="0" fontId="29" fillId="2" borderId="3" xfId="0" applyFont="1" applyFill="1" applyBorder="1" applyAlignment="1">
      <alignment horizontal="center"/>
    </xf>
    <xf numFmtId="0" fontId="29" fillId="2" borderId="0" xfId="0" applyFont="1" applyFill="1" applyBorder="1" applyAlignment="1">
      <alignment horizontal="center"/>
    </xf>
    <xf numFmtId="0" fontId="29" fillId="2" borderId="43" xfId="0" applyFont="1" applyFill="1" applyBorder="1" applyAlignment="1">
      <alignment horizontal="center"/>
    </xf>
    <xf numFmtId="0" fontId="9" fillId="2" borderId="113" xfId="0" applyFont="1" applyFill="1" applyBorder="1" applyAlignment="1">
      <alignment horizontal="center"/>
    </xf>
    <xf numFmtId="0" fontId="9" fillId="2" borderId="115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9" fillId="2" borderId="141" xfId="0" applyFont="1" applyFill="1" applyBorder="1" applyAlignment="1">
      <alignment horizontal="center" vertical="center"/>
    </xf>
    <xf numFmtId="0" fontId="9" fillId="2" borderId="61" xfId="0" applyFont="1" applyFill="1" applyBorder="1" applyAlignment="1">
      <alignment horizontal="center"/>
    </xf>
    <xf numFmtId="0" fontId="9" fillId="2" borderId="423" xfId="0" applyFont="1" applyFill="1" applyBorder="1" applyAlignment="1">
      <alignment horizontal="center"/>
    </xf>
    <xf numFmtId="0" fontId="10" fillId="2" borderId="423" xfId="0" applyFont="1" applyFill="1" applyBorder="1"/>
    <xf numFmtId="0" fontId="9" fillId="2" borderId="164" xfId="0" applyFont="1" applyFill="1" applyBorder="1" applyAlignment="1">
      <alignment horizontal="center"/>
    </xf>
    <xf numFmtId="2" fontId="68" fillId="2" borderId="43" xfId="6" applyNumberFormat="1" applyFont="1" applyFill="1" applyBorder="1" applyAlignment="1">
      <alignment vertical="center" wrapText="1"/>
    </xf>
    <xf numFmtId="0" fontId="0" fillId="2" borderId="423" xfId="0" applyFill="1" applyBorder="1"/>
    <xf numFmtId="0" fontId="0" fillId="2" borderId="96" xfId="0" applyFill="1" applyBorder="1"/>
    <xf numFmtId="0" fontId="0" fillId="2" borderId="115" xfId="0" applyFill="1" applyBorder="1"/>
    <xf numFmtId="0" fontId="10" fillId="2" borderId="96" xfId="0" applyFont="1" applyFill="1" applyBorder="1" applyAlignment="1">
      <alignment vertical="center"/>
    </xf>
    <xf numFmtId="2" fontId="51" fillId="2" borderId="96" xfId="0" applyNumberFormat="1" applyFont="1" applyFill="1" applyBorder="1" applyAlignment="1">
      <alignment horizontal="center" vertical="center"/>
    </xf>
    <xf numFmtId="44" fontId="51" fillId="2" borderId="96" xfId="4" applyFont="1" applyFill="1" applyBorder="1" applyAlignment="1">
      <alignment horizontal="center"/>
    </xf>
    <xf numFmtId="44" fontId="51" fillId="2" borderId="96" xfId="4" applyFont="1" applyFill="1" applyBorder="1" applyProtection="1">
      <protection hidden="1"/>
    </xf>
    <xf numFmtId="9" fontId="11" fillId="2" borderId="115" xfId="2" applyFont="1" applyFill="1" applyBorder="1" applyAlignment="1">
      <alignment horizontal="center" vertical="center"/>
    </xf>
    <xf numFmtId="0" fontId="10" fillId="2" borderId="470" xfId="0" applyFont="1" applyFill="1" applyBorder="1" applyAlignment="1">
      <alignment horizontal="center"/>
    </xf>
    <xf numFmtId="9" fontId="9" fillId="0" borderId="90" xfId="2" applyFont="1" applyFill="1" applyBorder="1" applyAlignment="1">
      <alignment horizontal="center" vertical="center" wrapText="1"/>
    </xf>
    <xf numFmtId="0" fontId="116" fillId="2" borderId="28" xfId="0" applyFont="1" applyFill="1" applyBorder="1" applyAlignment="1">
      <alignment horizontal="left" vertical="center"/>
    </xf>
    <xf numFmtId="0" fontId="119" fillId="2" borderId="179" xfId="0" quotePrefix="1" applyFont="1" applyFill="1" applyBorder="1" applyAlignment="1">
      <alignment horizontal="left" vertical="center"/>
    </xf>
    <xf numFmtId="9" fontId="11" fillId="0" borderId="321" xfId="2" applyFont="1" applyFill="1" applyBorder="1" applyAlignment="1">
      <alignment horizontal="center" vertical="center"/>
    </xf>
    <xf numFmtId="9" fontId="11" fillId="2" borderId="321" xfId="2" applyFont="1" applyFill="1" applyBorder="1" applyAlignment="1">
      <alignment horizontal="center" vertical="center"/>
    </xf>
    <xf numFmtId="2" fontId="40" fillId="2" borderId="264" xfId="0" applyNumberFormat="1" applyFont="1" applyFill="1" applyBorder="1" applyAlignment="1">
      <alignment horizontal="center"/>
    </xf>
    <xf numFmtId="9" fontId="11" fillId="2" borderId="271" xfId="2" applyFont="1" applyFill="1" applyBorder="1" applyAlignment="1">
      <alignment horizontal="center"/>
    </xf>
    <xf numFmtId="2" fontId="59" fillId="2" borderId="140" xfId="0" applyNumberFormat="1" applyFont="1" applyFill="1" applyBorder="1" applyAlignment="1">
      <alignment horizontal="center" vertical="center"/>
    </xf>
    <xf numFmtId="9" fontId="11" fillId="2" borderId="364" xfId="2" applyFont="1" applyFill="1" applyBorder="1" applyAlignment="1">
      <alignment horizontal="center"/>
    </xf>
    <xf numFmtId="9" fontId="11" fillId="2" borderId="473" xfId="2" applyFont="1" applyFill="1" applyBorder="1" applyAlignment="1">
      <alignment horizontal="center"/>
    </xf>
    <xf numFmtId="9" fontId="11" fillId="2" borderId="474" xfId="2" applyFont="1" applyFill="1" applyBorder="1" applyAlignment="1">
      <alignment horizontal="center"/>
    </xf>
    <xf numFmtId="44" fontId="27" fillId="2" borderId="0" xfId="4" applyFont="1" applyFill="1" applyAlignment="1" applyProtection="1">
      <alignment horizontal="center" vertical="center"/>
      <protection hidden="1"/>
    </xf>
    <xf numFmtId="44" fontId="27" fillId="2" borderId="0" xfId="0" applyNumberFormat="1" applyFont="1" applyFill="1" applyAlignment="1">
      <alignment horizontal="center" vertical="center"/>
    </xf>
    <xf numFmtId="44" fontId="27" fillId="2" borderId="0" xfId="0" applyNumberFormat="1" applyFont="1" applyFill="1" applyBorder="1" applyAlignment="1">
      <alignment horizontal="center" vertical="center"/>
    </xf>
    <xf numFmtId="44" fontId="27" fillId="2" borderId="0" xfId="0" applyNumberFormat="1" applyFont="1" applyFill="1" applyAlignment="1">
      <alignment vertical="center"/>
    </xf>
    <xf numFmtId="44" fontId="36" fillId="2" borderId="0" xfId="0" applyNumberFormat="1" applyFont="1" applyFill="1" applyAlignment="1">
      <alignment horizontal="center" vertical="center"/>
    </xf>
    <xf numFmtId="44" fontId="55" fillId="2" borderId="0" xfId="0" applyNumberFormat="1" applyFont="1" applyFill="1" applyAlignment="1">
      <alignment horizontal="center" vertical="center"/>
    </xf>
    <xf numFmtId="44" fontId="79" fillId="2" borderId="0" xfId="0" applyNumberFormat="1" applyFont="1" applyFill="1" applyAlignment="1">
      <alignment horizontal="center" vertical="center"/>
    </xf>
    <xf numFmtId="0" fontId="6" fillId="2" borderId="201" xfId="0" applyFont="1" applyFill="1" applyBorder="1"/>
    <xf numFmtId="0" fontId="86" fillId="2" borderId="201" xfId="0" applyFont="1" applyFill="1" applyBorder="1"/>
    <xf numFmtId="2" fontId="146" fillId="0" borderId="140" xfId="6" applyNumberFormat="1" applyFont="1" applyFill="1" applyBorder="1" applyAlignment="1">
      <alignment horizontal="center" vertical="center"/>
    </xf>
    <xf numFmtId="44" fontId="51" fillId="2" borderId="159" xfId="4" applyFont="1" applyFill="1" applyBorder="1" applyAlignment="1">
      <alignment horizontal="center" vertical="center"/>
    </xf>
    <xf numFmtId="44" fontId="51" fillId="2" borderId="140" xfId="4" applyFont="1" applyFill="1" applyBorder="1" applyAlignment="1">
      <alignment horizontal="center" vertical="center"/>
    </xf>
    <xf numFmtId="2" fontId="59" fillId="0" borderId="440" xfId="0" applyNumberFormat="1" applyFont="1" applyFill="1" applyBorder="1" applyAlignment="1">
      <alignment horizontal="center"/>
    </xf>
    <xf numFmtId="9" fontId="11" fillId="0" borderId="171" xfId="2" applyFont="1" applyFill="1" applyBorder="1" applyAlignment="1">
      <alignment horizontal="center" vertical="center"/>
    </xf>
    <xf numFmtId="2" fontId="59" fillId="0" borderId="441" xfId="0" applyNumberFormat="1" applyFont="1" applyFill="1" applyBorder="1" applyAlignment="1">
      <alignment horizontal="center"/>
    </xf>
    <xf numFmtId="9" fontId="11" fillId="0" borderId="442" xfId="2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10" fillId="2" borderId="208" xfId="0" applyFont="1" applyFill="1" applyBorder="1" applyAlignment="1">
      <alignment vertical="center"/>
    </xf>
    <xf numFmtId="2" fontId="146" fillId="2" borderId="140" xfId="6" applyNumberFormat="1" applyFont="1" applyFill="1" applyBorder="1" applyAlignment="1">
      <alignment horizontal="center"/>
    </xf>
    <xf numFmtId="2" fontId="133" fillId="2" borderId="140" xfId="0" applyNumberFormat="1" applyFont="1" applyFill="1" applyBorder="1" applyAlignment="1">
      <alignment horizontal="center" vertical="center"/>
    </xf>
    <xf numFmtId="2" fontId="120" fillId="2" borderId="140" xfId="0" applyNumberFormat="1" applyFont="1" applyFill="1" applyBorder="1" applyAlignment="1">
      <alignment horizontal="center" vertical="center"/>
    </xf>
    <xf numFmtId="2" fontId="120" fillId="0" borderId="140" xfId="0" applyNumberFormat="1" applyFont="1" applyFill="1" applyBorder="1" applyAlignment="1">
      <alignment horizontal="center" vertical="center"/>
    </xf>
    <xf numFmtId="2" fontId="120" fillId="2" borderId="140" xfId="6" applyNumberFormat="1" applyFont="1" applyFill="1" applyBorder="1" applyAlignment="1">
      <alignment horizontal="center" vertical="center"/>
    </xf>
    <xf numFmtId="0" fontId="116" fillId="2" borderId="180" xfId="0" applyFont="1" applyFill="1" applyBorder="1" applyAlignment="1">
      <alignment horizontal="left"/>
    </xf>
    <xf numFmtId="2" fontId="7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0" fillId="2" borderId="469" xfId="0" applyFont="1" applyFill="1" applyBorder="1" applyAlignment="1">
      <alignment horizontal="center" vertical="center"/>
    </xf>
    <xf numFmtId="0" fontId="10" fillId="2" borderId="475" xfId="0" applyFont="1" applyFill="1" applyBorder="1" applyAlignment="1">
      <alignment horizontal="center"/>
    </xf>
    <xf numFmtId="2" fontId="59" fillId="0" borderId="122" xfId="0" applyNumberFormat="1" applyFont="1" applyFill="1" applyBorder="1" applyAlignment="1">
      <alignment horizontal="center"/>
    </xf>
    <xf numFmtId="9" fontId="11" fillId="0" borderId="476" xfId="2" applyFont="1" applyFill="1" applyBorder="1" applyAlignment="1">
      <alignment horizontal="center"/>
    </xf>
    <xf numFmtId="44" fontId="27" fillId="2" borderId="0" xfId="4" applyFont="1" applyFill="1" applyAlignment="1" applyProtection="1">
      <alignment horizontal="center" vertical="center"/>
      <protection hidden="1"/>
    </xf>
    <xf numFmtId="44" fontId="55" fillId="2" borderId="0" xfId="0" applyNumberFormat="1" applyFont="1" applyFill="1" applyAlignment="1">
      <alignment horizontal="center" vertical="center"/>
    </xf>
    <xf numFmtId="44" fontId="0" fillId="2" borderId="0" xfId="0" applyNumberForma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31" fillId="2" borderId="2" xfId="0" applyFont="1" applyFill="1" applyBorder="1" applyAlignment="1">
      <alignment horizontal="right" vertical="center"/>
    </xf>
    <xf numFmtId="2" fontId="10" fillId="2" borderId="481" xfId="0" applyNumberFormat="1" applyFont="1" applyFill="1" applyBorder="1" applyAlignment="1">
      <alignment horizontal="center" vertical="center"/>
    </xf>
    <xf numFmtId="0" fontId="116" fillId="2" borderId="284" xfId="0" quotePrefix="1" applyFont="1" applyFill="1" applyBorder="1" applyAlignment="1">
      <alignment vertical="center"/>
    </xf>
    <xf numFmtId="171" fontId="9" fillId="2" borderId="87" xfId="2" applyNumberFormat="1" applyFont="1" applyFill="1" applyBorder="1" applyAlignment="1">
      <alignment horizontal="center" wrapText="1"/>
    </xf>
    <xf numFmtId="171" fontId="9" fillId="2" borderId="87" xfId="2" applyNumberFormat="1" applyFont="1" applyFill="1" applyBorder="1" applyAlignment="1">
      <alignment horizontal="center" vertical="center" wrapText="1"/>
    </xf>
    <xf numFmtId="171" fontId="9" fillId="0" borderId="87" xfId="2" applyNumberFormat="1" applyFont="1" applyFill="1" applyBorder="1" applyAlignment="1">
      <alignment horizontal="center" vertical="center" wrapText="1"/>
    </xf>
    <xf numFmtId="171" fontId="9" fillId="0" borderId="87" xfId="2" applyNumberFormat="1" applyFont="1" applyFill="1" applyBorder="1" applyAlignment="1">
      <alignment horizontal="center" wrapText="1"/>
    </xf>
    <xf numFmtId="171" fontId="9" fillId="8" borderId="87" xfId="2" applyNumberFormat="1" applyFont="1" applyFill="1" applyBorder="1" applyAlignment="1">
      <alignment horizontal="center" wrapText="1"/>
    </xf>
    <xf numFmtId="171" fontId="9" fillId="8" borderId="95" xfId="2" applyNumberFormat="1" applyFont="1" applyFill="1" applyBorder="1" applyAlignment="1">
      <alignment horizontal="center" wrapText="1"/>
    </xf>
    <xf numFmtId="171" fontId="9" fillId="8" borderId="87" xfId="2" applyNumberFormat="1" applyFont="1" applyFill="1" applyBorder="1" applyAlignment="1">
      <alignment horizontal="center" vertical="center" wrapText="1"/>
    </xf>
    <xf numFmtId="171" fontId="9" fillId="0" borderId="87" xfId="0" applyNumberFormat="1" applyFont="1" applyFill="1" applyBorder="1" applyAlignment="1">
      <alignment horizontal="center" vertical="center"/>
    </xf>
    <xf numFmtId="171" fontId="9" fillId="8" borderId="88" xfId="2" applyNumberFormat="1" applyFont="1" applyFill="1" applyBorder="1" applyAlignment="1">
      <alignment horizontal="center" wrapText="1"/>
    </xf>
    <xf numFmtId="171" fontId="9" fillId="0" borderId="95" xfId="2" applyNumberFormat="1" applyFont="1" applyFill="1" applyBorder="1" applyAlignment="1">
      <alignment horizontal="center" vertical="center" wrapText="1"/>
    </xf>
    <xf numFmtId="171" fontId="9" fillId="8" borderId="87" xfId="4" applyNumberFormat="1" applyFont="1" applyFill="1" applyBorder="1" applyAlignment="1" applyProtection="1">
      <alignment horizontal="center" vertical="center"/>
      <protection hidden="1"/>
    </xf>
    <xf numFmtId="10" fontId="9" fillId="0" borderId="87" xfId="2" applyNumberFormat="1" applyFont="1" applyFill="1" applyBorder="1" applyAlignment="1">
      <alignment horizontal="center" vertical="center" wrapText="1"/>
    </xf>
    <xf numFmtId="9" fontId="9" fillId="0" borderId="87" xfId="2" applyNumberFormat="1" applyFont="1" applyFill="1" applyBorder="1" applyAlignment="1">
      <alignment horizontal="center" vertical="center" wrapText="1"/>
    </xf>
    <xf numFmtId="9" fontId="21" fillId="2" borderId="0" xfId="2" applyFont="1" applyFill="1" applyAlignment="1" applyProtection="1">
      <alignment horizontal="center"/>
      <protection locked="0"/>
    </xf>
    <xf numFmtId="44" fontId="27" fillId="2" borderId="0" xfId="4" applyFont="1" applyFill="1" applyAlignment="1" applyProtection="1">
      <alignment horizontal="center" vertical="center"/>
      <protection hidden="1"/>
    </xf>
    <xf numFmtId="0" fontId="10" fillId="2" borderId="243" xfId="0" applyFont="1" applyFill="1" applyBorder="1" applyAlignment="1">
      <alignment horizontal="center" vertical="center"/>
    </xf>
    <xf numFmtId="0" fontId="10" fillId="0" borderId="495" xfId="0" applyFont="1" applyFill="1" applyBorder="1" applyAlignment="1">
      <alignment horizontal="center" vertical="center"/>
    </xf>
    <xf numFmtId="0" fontId="10" fillId="0" borderId="489" xfId="0" applyFont="1" applyFill="1" applyBorder="1" applyAlignment="1">
      <alignment horizontal="center" vertical="center"/>
    </xf>
    <xf numFmtId="0" fontId="10" fillId="0" borderId="490" xfId="0" applyFont="1" applyFill="1" applyBorder="1" applyAlignment="1">
      <alignment horizontal="center" vertical="center"/>
    </xf>
    <xf numFmtId="49" fontId="52" fillId="0" borderId="179" xfId="0" applyNumberFormat="1" applyFont="1" applyFill="1" applyBorder="1" applyAlignment="1">
      <alignment horizontal="left" vertical="center"/>
    </xf>
    <xf numFmtId="0" fontId="10" fillId="2" borderId="179" xfId="0" quotePrefix="1" applyFont="1" applyFill="1" applyBorder="1" applyAlignment="1">
      <alignment horizontal="left" vertical="center"/>
    </xf>
    <xf numFmtId="44" fontId="9" fillId="2" borderId="190" xfId="4" applyFont="1" applyFill="1" applyBorder="1" applyProtection="1">
      <protection hidden="1"/>
    </xf>
    <xf numFmtId="0" fontId="10" fillId="2" borderId="116" xfId="0" applyFont="1" applyFill="1" applyBorder="1" applyAlignment="1">
      <alignment horizontal="center" vertical="center"/>
    </xf>
    <xf numFmtId="0" fontId="10" fillId="0" borderId="130" xfId="0" applyFont="1" applyFill="1" applyBorder="1" applyAlignment="1">
      <alignment horizontal="center"/>
    </xf>
    <xf numFmtId="2" fontId="10" fillId="2" borderId="140" xfId="0" applyNumberFormat="1" applyFont="1" applyFill="1" applyBorder="1" applyAlignment="1">
      <alignment horizontal="center" wrapText="1"/>
    </xf>
    <xf numFmtId="9" fontId="11" fillId="2" borderId="165" xfId="2" applyFont="1" applyFill="1" applyBorder="1" applyAlignment="1">
      <alignment horizontal="center" wrapText="1"/>
    </xf>
    <xf numFmtId="0" fontId="10" fillId="2" borderId="182" xfId="0" applyFont="1" applyFill="1" applyBorder="1" applyAlignment="1"/>
    <xf numFmtId="0" fontId="10" fillId="2" borderId="187" xfId="0" applyFont="1" applyFill="1" applyBorder="1" applyAlignment="1"/>
    <xf numFmtId="0" fontId="10" fillId="2" borderId="0" xfId="0" applyFont="1" applyFill="1" applyBorder="1" applyAlignment="1"/>
    <xf numFmtId="0" fontId="10" fillId="2" borderId="43" xfId="0" applyFont="1" applyFill="1" applyBorder="1" applyAlignment="1"/>
    <xf numFmtId="0" fontId="10" fillId="2" borderId="96" xfId="0" applyFont="1" applyFill="1" applyBorder="1" applyAlignment="1"/>
    <xf numFmtId="0" fontId="10" fillId="2" borderId="115" xfId="0" applyFont="1" applyFill="1" applyBorder="1" applyAlignment="1"/>
    <xf numFmtId="2" fontId="10" fillId="2" borderId="500" xfId="0" applyNumberFormat="1" applyFont="1" applyFill="1" applyBorder="1" applyAlignment="1">
      <alignment horizontal="center" wrapText="1"/>
    </xf>
    <xf numFmtId="9" fontId="11" fillId="2" borderId="501" xfId="2" applyFont="1" applyFill="1" applyBorder="1" applyAlignment="1">
      <alignment horizontal="center" wrapText="1"/>
    </xf>
    <xf numFmtId="2" fontId="10" fillId="2" borderId="503" xfId="0" applyNumberFormat="1" applyFont="1" applyFill="1" applyBorder="1" applyAlignment="1">
      <alignment horizontal="center" wrapText="1"/>
    </xf>
    <xf numFmtId="9" fontId="11" fillId="2" borderId="504" xfId="2" applyFont="1" applyFill="1" applyBorder="1" applyAlignment="1">
      <alignment horizontal="center" wrapText="1"/>
    </xf>
    <xf numFmtId="44" fontId="133" fillId="2" borderId="140" xfId="4" applyFont="1" applyFill="1" applyBorder="1" applyAlignment="1">
      <alignment horizontal="center"/>
    </xf>
    <xf numFmtId="171" fontId="9" fillId="0" borderId="90" xfId="2" applyNumberFormat="1" applyFont="1" applyFill="1" applyBorder="1" applyAlignment="1">
      <alignment horizontal="center" vertical="center" wrapText="1"/>
    </xf>
    <xf numFmtId="2" fontId="116" fillId="2" borderId="147" xfId="0" applyNumberFormat="1" applyFont="1" applyFill="1" applyBorder="1" applyAlignment="1">
      <alignment horizontal="center" wrapText="1"/>
    </xf>
    <xf numFmtId="44" fontId="27" fillId="2" borderId="0" xfId="4" applyFont="1" applyFill="1" applyAlignment="1" applyProtection="1">
      <alignment horizontal="center" vertical="center"/>
      <protection hidden="1"/>
    </xf>
    <xf numFmtId="44" fontId="27" fillId="2" borderId="0" xfId="0" applyNumberFormat="1" applyFont="1" applyFill="1" applyAlignment="1">
      <alignment horizontal="center" vertical="center"/>
    </xf>
    <xf numFmtId="44" fontId="27" fillId="2" borderId="0" xfId="0" applyNumberFormat="1" applyFont="1" applyFill="1" applyBorder="1" applyAlignment="1">
      <alignment horizontal="center" vertical="center"/>
    </xf>
    <xf numFmtId="171" fontId="9" fillId="2" borderId="88" xfId="2" applyNumberFormat="1" applyFont="1" applyFill="1" applyBorder="1" applyAlignment="1">
      <alignment horizontal="center" wrapText="1"/>
    </xf>
    <xf numFmtId="171" fontId="9" fillId="8" borderId="95" xfId="2" applyNumberFormat="1" applyFont="1" applyFill="1" applyBorder="1" applyAlignment="1">
      <alignment horizontal="center" vertical="center" wrapText="1"/>
    </xf>
    <xf numFmtId="0" fontId="10" fillId="0" borderId="83" xfId="0" applyFont="1" applyFill="1" applyBorder="1" applyAlignment="1">
      <alignment horizontal="center" vertical="center"/>
    </xf>
    <xf numFmtId="9" fontId="9" fillId="0" borderId="522" xfId="2" applyFont="1" applyFill="1" applyBorder="1" applyAlignment="1">
      <alignment horizontal="center" vertical="center" wrapText="1"/>
    </xf>
    <xf numFmtId="0" fontId="0" fillId="2" borderId="35" xfId="0" applyFill="1" applyBorder="1"/>
    <xf numFmtId="0" fontId="0" fillId="2" borderId="68" xfId="0" applyFill="1" applyBorder="1"/>
    <xf numFmtId="0" fontId="0" fillId="0" borderId="35" xfId="0" applyBorder="1"/>
    <xf numFmtId="0" fontId="8" fillId="2" borderId="269" xfId="0" applyFont="1" applyFill="1" applyBorder="1" applyAlignment="1">
      <alignment vertical="center"/>
    </xf>
    <xf numFmtId="0" fontId="29" fillId="2" borderId="269" xfId="0" applyFont="1" applyFill="1" applyBorder="1" applyAlignment="1">
      <alignment vertical="center"/>
    </xf>
    <xf numFmtId="166" fontId="25" fillId="2" borderId="0" xfId="0" applyNumberFormat="1" applyFont="1" applyFill="1" applyAlignment="1">
      <alignment horizontal="center" vertical="center"/>
    </xf>
    <xf numFmtId="0" fontId="4" fillId="13" borderId="0" xfId="0" applyFont="1" applyFill="1"/>
    <xf numFmtId="17" fontId="22" fillId="13" borderId="0" xfId="0" applyNumberFormat="1" applyFont="1" applyFill="1" applyAlignment="1" applyProtection="1">
      <protection hidden="1"/>
    </xf>
    <xf numFmtId="0" fontId="0" fillId="2" borderId="488" xfId="0" applyFill="1" applyBorder="1" applyAlignment="1"/>
    <xf numFmtId="0" fontId="0" fillId="2" borderId="521" xfId="0" applyFill="1" applyBorder="1" applyAlignment="1"/>
    <xf numFmtId="0" fontId="0" fillId="2" borderId="531" xfId="0" applyFill="1" applyBorder="1" applyAlignment="1"/>
    <xf numFmtId="0" fontId="29" fillId="2" borderId="17" xfId="0" applyFont="1" applyFill="1" applyBorder="1" applyAlignment="1">
      <alignment vertical="center" wrapText="1"/>
    </xf>
    <xf numFmtId="0" fontId="29" fillId="2" borderId="154" xfId="0" applyFont="1" applyFill="1" applyBorder="1" applyAlignment="1">
      <alignment vertical="center" wrapText="1"/>
    </xf>
    <xf numFmtId="0" fontId="29" fillId="2" borderId="513" xfId="0" applyFont="1" applyFill="1" applyBorder="1" applyAlignment="1">
      <alignment vertical="center" wrapText="1"/>
    </xf>
    <xf numFmtId="0" fontId="29" fillId="2" borderId="532" xfId="0" applyFont="1" applyFill="1" applyBorder="1" applyAlignment="1">
      <alignment vertical="center" wrapText="1"/>
    </xf>
    <xf numFmtId="0" fontId="29" fillId="2" borderId="0" xfId="0" applyFont="1" applyFill="1" applyBorder="1" applyAlignment="1">
      <alignment vertical="center" wrapText="1"/>
    </xf>
    <xf numFmtId="0" fontId="29" fillId="2" borderId="533" xfId="0" applyFont="1" applyFill="1" applyBorder="1" applyAlignment="1">
      <alignment vertical="center" wrapText="1"/>
    </xf>
    <xf numFmtId="0" fontId="0" fillId="2" borderId="189" xfId="0" applyFill="1" applyBorder="1" applyAlignment="1"/>
    <xf numFmtId="0" fontId="0" fillId="2" borderId="21" xfId="0" applyFill="1" applyBorder="1" applyAlignment="1"/>
    <xf numFmtId="0" fontId="0" fillId="2" borderId="123" xfId="0" applyFill="1" applyBorder="1" applyAlignment="1"/>
    <xf numFmtId="0" fontId="0" fillId="2" borderId="0" xfId="0" applyFill="1" applyBorder="1" applyAlignment="1"/>
    <xf numFmtId="44" fontId="27" fillId="2" borderId="175" xfId="4" applyFont="1" applyFill="1" applyBorder="1" applyAlignment="1" applyProtection="1">
      <alignment horizontal="center" vertical="center"/>
      <protection hidden="1"/>
    </xf>
    <xf numFmtId="44" fontId="27" fillId="2" borderId="0" xfId="4" applyFont="1" applyFill="1" applyAlignment="1" applyProtection="1">
      <alignment horizontal="center" vertical="center"/>
      <protection hidden="1"/>
    </xf>
    <xf numFmtId="44" fontId="40" fillId="2" borderId="0" xfId="4" applyFont="1" applyFill="1" applyAlignment="1">
      <alignment horizontal="center" vertical="center"/>
    </xf>
    <xf numFmtId="44" fontId="27" fillId="2" borderId="0" xfId="4" applyFont="1" applyFill="1" applyAlignment="1" applyProtection="1">
      <alignment horizontal="center" vertical="center" wrapText="1"/>
      <protection hidden="1"/>
    </xf>
    <xf numFmtId="0" fontId="10" fillId="2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136" xfId="0" applyFont="1" applyFill="1" applyBorder="1" applyAlignment="1">
      <alignment vertical="center"/>
    </xf>
    <xf numFmtId="0" fontId="10" fillId="2" borderId="30" xfId="0" applyFont="1" applyFill="1" applyBorder="1"/>
    <xf numFmtId="0" fontId="10" fillId="2" borderId="15" xfId="0" applyFont="1" applyFill="1" applyBorder="1"/>
    <xf numFmtId="0" fontId="10" fillId="2" borderId="66" xfId="0" applyFont="1" applyFill="1" applyBorder="1"/>
    <xf numFmtId="0" fontId="11" fillId="4" borderId="4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vertical="center"/>
    </xf>
    <xf numFmtId="44" fontId="51" fillId="2" borderId="140" xfId="4" applyFont="1" applyFill="1" applyBorder="1" applyAlignment="1">
      <alignment horizontal="center"/>
    </xf>
    <xf numFmtId="0" fontId="10" fillId="2" borderId="179" xfId="0" applyFont="1" applyFill="1" applyBorder="1" applyAlignment="1">
      <alignment vertical="center"/>
    </xf>
    <xf numFmtId="0" fontId="10" fillId="2" borderId="180" xfId="0" applyFont="1" applyFill="1" applyBorder="1" applyAlignment="1">
      <alignment vertical="center"/>
    </xf>
    <xf numFmtId="0" fontId="10" fillId="2" borderId="186" xfId="0" applyFont="1" applyFill="1" applyBorder="1" applyAlignment="1">
      <alignment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180" xfId="0" applyFont="1" applyFill="1" applyBorder="1" applyAlignment="1">
      <alignment horizontal="left"/>
    </xf>
    <xf numFmtId="0" fontId="10" fillId="2" borderId="123" xfId="0" applyFont="1" applyFill="1" applyBorder="1" applyAlignment="1">
      <alignment vertical="center"/>
    </xf>
    <xf numFmtId="0" fontId="10" fillId="2" borderId="30" xfId="0" applyFont="1" applyFill="1" applyBorder="1" applyAlignment="1">
      <alignment horizontal="left" vertical="center"/>
    </xf>
    <xf numFmtId="0" fontId="10" fillId="2" borderId="66" xfId="0" applyFont="1" applyFill="1" applyBorder="1" applyAlignment="1">
      <alignment horizontal="left" vertical="center"/>
    </xf>
    <xf numFmtId="0" fontId="10" fillId="2" borderId="43" xfId="0" applyFont="1" applyFill="1" applyBorder="1" applyAlignment="1">
      <alignment horizontal="center"/>
    </xf>
    <xf numFmtId="0" fontId="116" fillId="2" borderId="179" xfId="0" applyFont="1" applyFill="1" applyBorder="1" applyAlignment="1">
      <alignment vertical="center"/>
    </xf>
    <xf numFmtId="0" fontId="9" fillId="2" borderId="17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9" fontId="11" fillId="2" borderId="236" xfId="2" applyFont="1" applyFill="1" applyBorder="1" applyAlignment="1">
      <alignment horizontal="center" vertical="center"/>
    </xf>
    <xf numFmtId="9" fontId="11" fillId="2" borderId="235" xfId="2" applyFont="1" applyFill="1" applyBorder="1" applyAlignment="1">
      <alignment horizontal="center" vertical="center"/>
    </xf>
    <xf numFmtId="0" fontId="51" fillId="2" borderId="43" xfId="0" applyFont="1" applyFill="1" applyBorder="1" applyAlignment="1">
      <alignment horizontal="center" vertical="center"/>
    </xf>
    <xf numFmtId="0" fontId="118" fillId="2" borderId="179" xfId="0" applyFont="1" applyFill="1" applyBorder="1" applyAlignment="1">
      <alignment vertical="center"/>
    </xf>
    <xf numFmtId="0" fontId="51" fillId="4" borderId="48" xfId="0" applyFont="1" applyFill="1" applyBorder="1" applyAlignment="1">
      <alignment horizontal="center" vertical="center"/>
    </xf>
    <xf numFmtId="0" fontId="120" fillId="2" borderId="141" xfId="0" applyFont="1" applyFill="1" applyBorder="1" applyAlignment="1">
      <alignment horizontal="center" vertical="center"/>
    </xf>
    <xf numFmtId="0" fontId="116" fillId="2" borderId="119" xfId="0" applyFont="1" applyFill="1" applyBorder="1" applyAlignment="1">
      <alignment horizontal="center" vertical="center"/>
    </xf>
    <xf numFmtId="0" fontId="116" fillId="2" borderId="119" xfId="0" applyFont="1" applyFill="1" applyBorder="1" applyAlignment="1">
      <alignment horizontal="center"/>
    </xf>
    <xf numFmtId="0" fontId="116" fillId="2" borderId="3" xfId="0" applyFont="1" applyFill="1" applyBorder="1" applyAlignment="1">
      <alignment horizontal="center"/>
    </xf>
    <xf numFmtId="0" fontId="116" fillId="0" borderId="119" xfId="0" applyFont="1" applyFill="1" applyBorder="1" applyAlignment="1">
      <alignment horizontal="center"/>
    </xf>
    <xf numFmtId="0" fontId="116" fillId="0" borderId="153" xfId="0" applyFont="1" applyFill="1" applyBorder="1" applyAlignment="1">
      <alignment horizontal="center"/>
    </xf>
    <xf numFmtId="0" fontId="116" fillId="0" borderId="121" xfId="0" applyFont="1" applyFill="1" applyBorder="1" applyAlignment="1">
      <alignment horizontal="center"/>
    </xf>
    <xf numFmtId="0" fontId="0" fillId="22" borderId="0" xfId="0" applyFill="1"/>
    <xf numFmtId="44" fontId="27" fillId="22" borderId="0" xfId="4" applyFont="1" applyFill="1" applyProtection="1">
      <protection hidden="1"/>
    </xf>
    <xf numFmtId="44" fontId="27" fillId="22" borderId="175" xfId="4" applyFont="1" applyFill="1" applyBorder="1" applyProtection="1">
      <protection hidden="1"/>
    </xf>
    <xf numFmtId="0" fontId="0" fillId="22" borderId="175" xfId="0" applyFill="1" applyBorder="1"/>
    <xf numFmtId="44" fontId="0" fillId="22" borderId="0" xfId="0" applyNumberFormat="1" applyFill="1"/>
    <xf numFmtId="44" fontId="27" fillId="22" borderId="0" xfId="4" applyFont="1" applyFill="1" applyAlignment="1" applyProtection="1">
      <alignment horizontal="center" vertical="center" wrapText="1"/>
      <protection hidden="1"/>
    </xf>
    <xf numFmtId="0" fontId="120" fillId="2" borderId="116" xfId="0" applyFont="1" applyFill="1" applyBorder="1" applyAlignment="1">
      <alignment horizontal="center" vertical="center"/>
    </xf>
    <xf numFmtId="0" fontId="116" fillId="2" borderId="121" xfId="0" applyFont="1" applyFill="1" applyBorder="1" applyAlignment="1">
      <alignment horizontal="center"/>
    </xf>
    <xf numFmtId="0" fontId="0" fillId="5" borderId="175" xfId="0" applyFill="1" applyBorder="1"/>
    <xf numFmtId="44" fontId="0" fillId="5" borderId="0" xfId="0" applyNumberFormat="1" applyFill="1"/>
    <xf numFmtId="0" fontId="9" fillId="0" borderId="141" xfId="0" applyFont="1" applyFill="1" applyBorder="1" applyAlignment="1">
      <alignment horizontal="center" vertical="center"/>
    </xf>
    <xf numFmtId="0" fontId="116" fillId="2" borderId="116" xfId="0" applyFont="1" applyFill="1" applyBorder="1" applyAlignment="1">
      <alignment horizontal="center"/>
    </xf>
    <xf numFmtId="0" fontId="116" fillId="0" borderId="141" xfId="0" applyFont="1" applyFill="1" applyBorder="1" applyAlignment="1">
      <alignment horizontal="center"/>
    </xf>
    <xf numFmtId="0" fontId="116" fillId="0" borderId="116" xfId="0" applyFont="1" applyFill="1" applyBorder="1" applyAlignment="1">
      <alignment horizontal="center"/>
    </xf>
    <xf numFmtId="0" fontId="0" fillId="2" borderId="175" xfId="0" applyFill="1" applyBorder="1" applyAlignment="1">
      <alignment vertical="center"/>
    </xf>
    <xf numFmtId="0" fontId="0" fillId="16" borderId="0" xfId="0" applyFill="1"/>
    <xf numFmtId="44" fontId="27" fillId="16" borderId="0" xfId="4" applyFont="1" applyFill="1" applyAlignment="1" applyProtection="1">
      <alignment vertical="center"/>
      <protection hidden="1"/>
    </xf>
    <xf numFmtId="44" fontId="27" fillId="16" borderId="0" xfId="4" applyFont="1" applyFill="1" applyProtection="1">
      <protection hidden="1"/>
    </xf>
    <xf numFmtId="44" fontId="27" fillId="16" borderId="175" xfId="4" applyFont="1" applyFill="1" applyBorder="1" applyProtection="1">
      <protection hidden="1"/>
    </xf>
    <xf numFmtId="0" fontId="0" fillId="16" borderId="175" xfId="0" applyFill="1" applyBorder="1"/>
    <xf numFmtId="44" fontId="0" fillId="16" borderId="0" xfId="0" applyNumberFormat="1" applyFill="1"/>
    <xf numFmtId="0" fontId="121" fillId="0" borderId="141" xfId="0" applyFont="1" applyFill="1" applyBorder="1" applyAlignment="1">
      <alignment horizontal="center" vertical="center"/>
    </xf>
    <xf numFmtId="0" fontId="121" fillId="0" borderId="467" xfId="0" applyFont="1" applyFill="1" applyBorder="1" applyAlignment="1">
      <alignment horizontal="center" vertical="center"/>
    </xf>
    <xf numFmtId="0" fontId="121" fillId="2" borderId="141" xfId="0" applyFont="1" applyFill="1" applyBorder="1" applyAlignment="1">
      <alignment horizontal="center" vertical="center"/>
    </xf>
    <xf numFmtId="0" fontId="9" fillId="0" borderId="61" xfId="0" applyFont="1" applyFill="1" applyBorder="1" applyAlignment="1">
      <alignment horizontal="center"/>
    </xf>
    <xf numFmtId="0" fontId="10" fillId="0" borderId="43" xfId="0" applyFont="1" applyFill="1" applyBorder="1"/>
    <xf numFmtId="0" fontId="9" fillId="0" borderId="466" xfId="0" applyFont="1" applyFill="1" applyBorder="1" applyAlignment="1">
      <alignment horizontal="center"/>
    </xf>
    <xf numFmtId="0" fontId="121" fillId="2" borderId="130" xfId="0" applyFont="1" applyFill="1" applyBorder="1" applyAlignment="1">
      <alignment horizontal="center" vertical="center"/>
    </xf>
    <xf numFmtId="0" fontId="0" fillId="2" borderId="553" xfId="0" applyFill="1" applyBorder="1"/>
    <xf numFmtId="0" fontId="116" fillId="0" borderId="130" xfId="0" applyFont="1" applyFill="1" applyBorder="1" applyAlignment="1">
      <alignment horizontal="center"/>
    </xf>
    <xf numFmtId="0" fontId="10" fillId="2" borderId="553" xfId="0" applyFont="1" applyFill="1" applyBorder="1"/>
    <xf numFmtId="0" fontId="29" fillId="2" borderId="108" xfId="0" applyFont="1" applyFill="1" applyBorder="1" applyAlignment="1">
      <alignment vertical="center" wrapText="1"/>
    </xf>
    <xf numFmtId="0" fontId="29" fillId="2" borderId="43" xfId="0" applyFont="1" applyFill="1" applyBorder="1" applyAlignment="1">
      <alignment vertical="center" wrapText="1"/>
    </xf>
    <xf numFmtId="0" fontId="29" fillId="2" borderId="166" xfId="0" applyFont="1" applyFill="1" applyBorder="1" applyAlignment="1">
      <alignment vertical="center" wrapText="1"/>
    </xf>
    <xf numFmtId="0" fontId="0" fillId="2" borderId="61" xfId="0" applyFill="1" applyBorder="1" applyAlignment="1"/>
    <xf numFmtId="0" fontId="0" fillId="2" borderId="43" xfId="0" applyFill="1" applyBorder="1" applyAlignment="1"/>
    <xf numFmtId="0" fontId="0" fillId="0" borderId="0" xfId="0" applyBorder="1"/>
    <xf numFmtId="0" fontId="121" fillId="2" borderId="0" xfId="0" applyFont="1" applyFill="1" applyBorder="1" applyAlignment="1">
      <alignment horizontal="center" vertical="center"/>
    </xf>
    <xf numFmtId="0" fontId="121" fillId="11" borderId="0" xfId="0" applyFont="1" applyFill="1" applyBorder="1" applyAlignment="1">
      <alignment horizontal="center" vertical="center"/>
    </xf>
    <xf numFmtId="0" fontId="118" fillId="2" borderId="0" xfId="0" applyFont="1" applyFill="1" applyBorder="1" applyAlignment="1">
      <alignment vertical="center" wrapText="1"/>
    </xf>
    <xf numFmtId="0" fontId="10" fillId="2" borderId="556" xfId="0" applyFont="1" applyFill="1" applyBorder="1" applyAlignment="1">
      <alignment horizontal="center"/>
    </xf>
    <xf numFmtId="0" fontId="13" fillId="2" borderId="556" xfId="0" applyFont="1" applyFill="1" applyBorder="1" applyAlignment="1">
      <alignment horizontal="center" vertical="center"/>
    </xf>
    <xf numFmtId="44" fontId="27" fillId="0" borderId="0" xfId="4" applyFont="1" applyFill="1" applyAlignment="1" applyProtection="1">
      <alignment horizontal="center" vertical="center" wrapText="1"/>
      <protection hidden="1"/>
    </xf>
    <xf numFmtId="44" fontId="27" fillId="0" borderId="175" xfId="4" applyFont="1" applyFill="1" applyBorder="1" applyProtection="1">
      <protection hidden="1"/>
    </xf>
    <xf numFmtId="44" fontId="27" fillId="0" borderId="0" xfId="4" applyFont="1" applyFill="1" applyAlignment="1" applyProtection="1">
      <alignment horizontal="center" vertical="center"/>
      <protection hidden="1"/>
    </xf>
    <xf numFmtId="44" fontId="27" fillId="0" borderId="175" xfId="4" applyFont="1" applyFill="1" applyBorder="1" applyAlignment="1" applyProtection="1">
      <alignment vertical="center"/>
      <protection hidden="1"/>
    </xf>
    <xf numFmtId="0" fontId="10" fillId="0" borderId="166" xfId="0" applyFont="1" applyFill="1" applyBorder="1"/>
    <xf numFmtId="2" fontId="148" fillId="2" borderId="167" xfId="0" applyNumberFormat="1" applyFont="1" applyFill="1" applyBorder="1" applyAlignment="1">
      <alignment horizontal="center"/>
    </xf>
    <xf numFmtId="9" fontId="11" fillId="0" borderId="275" xfId="2" applyFont="1" applyFill="1" applyBorder="1" applyAlignment="1">
      <alignment horizontal="center" vertical="center"/>
    </xf>
    <xf numFmtId="0" fontId="11" fillId="4" borderId="48" xfId="0" applyFont="1" applyFill="1" applyBorder="1" applyAlignment="1">
      <alignment horizontal="center" vertical="center"/>
    </xf>
    <xf numFmtId="9" fontId="11" fillId="2" borderId="275" xfId="2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123" xfId="0" applyFont="1" applyFill="1" applyBorder="1" applyAlignment="1">
      <alignment vertical="center"/>
    </xf>
    <xf numFmtId="9" fontId="11" fillId="0" borderId="334" xfId="2" applyFont="1" applyFill="1" applyBorder="1" applyAlignment="1">
      <alignment horizontal="center" vertical="center"/>
    </xf>
    <xf numFmtId="9" fontId="11" fillId="0" borderId="333" xfId="2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51" fillId="2" borderId="43" xfId="0" applyFont="1" applyFill="1" applyBorder="1" applyAlignment="1">
      <alignment horizontal="center" vertical="center"/>
    </xf>
    <xf numFmtId="0" fontId="0" fillId="11" borderId="0" xfId="0" applyFill="1" applyBorder="1"/>
    <xf numFmtId="0" fontId="0" fillId="11" borderId="43" xfId="0" applyFill="1" applyBorder="1"/>
    <xf numFmtId="0" fontId="118" fillId="2" borderId="43" xfId="0" applyFont="1" applyFill="1" applyBorder="1" applyAlignment="1">
      <alignment vertical="center" wrapText="1"/>
    </xf>
    <xf numFmtId="0" fontId="13" fillId="2" borderId="557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left" vertical="center" wrapText="1" indent="1"/>
    </xf>
    <xf numFmtId="0" fontId="10" fillId="2" borderId="480" xfId="0" applyFont="1" applyFill="1" applyBorder="1" applyAlignment="1">
      <alignment horizontal="center" vertical="center"/>
    </xf>
    <xf numFmtId="0" fontId="10" fillId="2" borderId="82" xfId="0" applyFont="1" applyFill="1" applyBorder="1" applyAlignment="1">
      <alignment horizontal="center" vertical="center"/>
    </xf>
    <xf numFmtId="44" fontId="9" fillId="2" borderId="84" xfId="4" applyFont="1" applyFill="1" applyBorder="1" applyProtection="1">
      <protection hidden="1"/>
    </xf>
    <xf numFmtId="9" fontId="9" fillId="2" borderId="91" xfId="2" applyFont="1" applyFill="1" applyBorder="1" applyAlignment="1">
      <alignment horizontal="center" wrapText="1"/>
    </xf>
    <xf numFmtId="2" fontId="40" fillId="2" borderId="15" xfId="0" applyNumberFormat="1" applyFont="1" applyFill="1" applyBorder="1" applyAlignment="1">
      <alignment horizontal="center" vertical="center"/>
    </xf>
    <xf numFmtId="9" fontId="11" fillId="2" borderId="559" xfId="2" applyFont="1" applyFill="1" applyBorder="1" applyAlignment="1">
      <alignment horizontal="center" vertical="center"/>
    </xf>
    <xf numFmtId="44" fontId="0" fillId="13" borderId="0" xfId="0" applyNumberFormat="1" applyFill="1"/>
    <xf numFmtId="17" fontId="0" fillId="6" borderId="0" xfId="0" applyNumberFormat="1" applyFill="1"/>
    <xf numFmtId="17" fontId="6" fillId="2" borderId="0" xfId="0" applyNumberFormat="1" applyFont="1" applyFill="1" applyAlignment="1">
      <alignment vertical="center"/>
    </xf>
    <xf numFmtId="0" fontId="133" fillId="2" borderId="0" xfId="0" applyFont="1" applyFill="1" applyAlignment="1">
      <alignment horizontal="center" vertical="center"/>
    </xf>
    <xf numFmtId="44" fontId="55" fillId="2" borderId="0" xfId="0" applyNumberFormat="1" applyFont="1" applyFill="1" applyAlignment="1">
      <alignment horizontal="center" vertical="center"/>
    </xf>
    <xf numFmtId="44" fontId="0" fillId="2" borderId="0" xfId="0" applyNumberFormat="1" applyFill="1" applyBorder="1"/>
    <xf numFmtId="0" fontId="116" fillId="2" borderId="79" xfId="0" applyFont="1" applyFill="1" applyBorder="1" applyAlignment="1">
      <alignment horizontal="center" vertical="center"/>
    </xf>
    <xf numFmtId="9" fontId="9" fillId="0" borderId="88" xfId="2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44" fontId="9" fillId="2" borderId="0" xfId="4" applyFont="1" applyFill="1" applyBorder="1" applyAlignment="1">
      <alignment horizontal="center" vertical="center"/>
    </xf>
    <xf numFmtId="0" fontId="10" fillId="2" borderId="79" xfId="0" applyFont="1" applyFill="1" applyBorder="1" applyAlignment="1">
      <alignment horizontal="center" vertical="center"/>
    </xf>
    <xf numFmtId="0" fontId="10" fillId="2" borderId="79" xfId="0" applyFont="1" applyFill="1" applyBorder="1" applyAlignment="1">
      <alignment horizontal="center" vertical="center" wrapText="1"/>
    </xf>
    <xf numFmtId="0" fontId="10" fillId="0" borderId="79" xfId="0" applyFont="1" applyFill="1" applyBorder="1" applyAlignment="1">
      <alignment vertical="center"/>
    </xf>
    <xf numFmtId="0" fontId="12" fillId="8" borderId="81" xfId="0" applyFont="1" applyFill="1" applyBorder="1" applyAlignment="1">
      <alignment horizontal="left" vertical="center" wrapText="1"/>
    </xf>
    <xf numFmtId="0" fontId="9" fillId="4" borderId="79" xfId="0" applyFont="1" applyFill="1" applyBorder="1" applyAlignment="1">
      <alignment horizontal="center" vertical="center"/>
    </xf>
    <xf numFmtId="0" fontId="10" fillId="2" borderId="564" xfId="0" applyFont="1" applyFill="1" applyBorder="1" applyAlignment="1">
      <alignment horizontal="center" vertical="center"/>
    </xf>
    <xf numFmtId="0" fontId="10" fillId="2" borderId="564" xfId="0" applyFont="1" applyFill="1" applyBorder="1" applyAlignment="1">
      <alignment horizontal="center"/>
    </xf>
    <xf numFmtId="44" fontId="9" fillId="0" borderId="89" xfId="4" applyFont="1" applyFill="1" applyBorder="1" applyProtection="1">
      <protection hidden="1"/>
    </xf>
    <xf numFmtId="44" fontId="9" fillId="0" borderId="89" xfId="4" applyFont="1" applyFill="1" applyBorder="1" applyAlignment="1" applyProtection="1">
      <alignment horizontal="center" vertical="center"/>
      <protection hidden="1"/>
    </xf>
    <xf numFmtId="2" fontId="10" fillId="2" borderId="147" xfId="0" applyNumberFormat="1" applyFont="1" applyFill="1" applyBorder="1" applyAlignment="1">
      <alignment horizontal="center" vertical="center" wrapText="1"/>
    </xf>
    <xf numFmtId="2" fontId="10" fillId="2" borderId="167" xfId="0" applyNumberFormat="1" applyFont="1" applyFill="1" applyBorder="1" applyAlignment="1">
      <alignment horizontal="center" vertical="center" wrapText="1"/>
    </xf>
    <xf numFmtId="9" fontId="21" fillId="2" borderId="0" xfId="2" applyFont="1" applyFill="1" applyAlignment="1" applyProtection="1">
      <alignment horizontal="center"/>
      <protection locked="0"/>
    </xf>
    <xf numFmtId="0" fontId="10" fillId="2" borderId="0" xfId="0" applyFont="1" applyFill="1" applyBorder="1" applyAlignment="1">
      <alignment horizontal="center"/>
    </xf>
    <xf numFmtId="9" fontId="21" fillId="5" borderId="0" xfId="2" applyFont="1" applyFill="1" applyBorder="1" applyAlignment="1" applyProtection="1">
      <alignment horizontal="center"/>
      <protection locked="0"/>
    </xf>
    <xf numFmtId="0" fontId="134" fillId="2" borderId="0" xfId="0" applyFont="1" applyFill="1" applyAlignment="1"/>
    <xf numFmtId="0" fontId="134" fillId="0" borderId="182" xfId="0" applyFont="1" applyFill="1" applyBorder="1" applyAlignment="1">
      <alignment vertical="center"/>
    </xf>
    <xf numFmtId="0" fontId="134" fillId="0" borderId="0" xfId="0" applyFont="1" applyFill="1" applyBorder="1" applyAlignment="1">
      <alignment vertical="center"/>
    </xf>
    <xf numFmtId="0" fontId="10" fillId="0" borderId="78" xfId="0" applyFont="1" applyFill="1" applyBorder="1" applyAlignment="1">
      <alignment horizontal="center"/>
    </xf>
    <xf numFmtId="2" fontId="21" fillId="23" borderId="175" xfId="1" applyNumberFormat="1" applyFont="1" applyFill="1" applyBorder="1" applyAlignment="1">
      <alignment horizontal="center"/>
    </xf>
    <xf numFmtId="9" fontId="21" fillId="23" borderId="175" xfId="2" applyFont="1" applyFill="1" applyBorder="1" applyAlignment="1">
      <alignment horizontal="center"/>
    </xf>
    <xf numFmtId="43" fontId="21" fillId="23" borderId="175" xfId="1" applyFont="1" applyFill="1" applyBorder="1"/>
    <xf numFmtId="2" fontId="0" fillId="0" borderId="175" xfId="1" applyNumberFormat="1" applyFont="1" applyBorder="1" applyAlignment="1">
      <alignment horizontal="center"/>
    </xf>
    <xf numFmtId="9" fontId="0" fillId="0" borderId="175" xfId="2" applyFont="1" applyBorder="1" applyAlignment="1">
      <alignment horizontal="center"/>
    </xf>
    <xf numFmtId="43" fontId="0" fillId="0" borderId="175" xfId="1" applyFont="1" applyBorder="1"/>
    <xf numFmtId="0" fontId="21" fillId="23" borderId="175" xfId="0" applyFont="1" applyFill="1" applyBorder="1" applyAlignment="1"/>
    <xf numFmtId="0" fontId="10" fillId="0" borderId="480" xfId="0" applyFont="1" applyFill="1" applyBorder="1" applyAlignment="1">
      <alignment vertical="center"/>
    </xf>
    <xf numFmtId="0" fontId="10" fillId="0" borderId="573" xfId="0" applyFont="1" applyFill="1" applyBorder="1" applyAlignment="1">
      <alignment vertical="center"/>
    </xf>
    <xf numFmtId="0" fontId="10" fillId="0" borderId="96" xfId="0" applyFont="1" applyFill="1" applyBorder="1" applyAlignment="1">
      <alignment vertical="center"/>
    </xf>
    <xf numFmtId="0" fontId="156" fillId="0" borderId="0" xfId="0" applyFont="1" applyFill="1" applyBorder="1" applyAlignment="1"/>
    <xf numFmtId="0" fontId="0" fillId="0" borderId="175" xfId="0" applyBorder="1"/>
    <xf numFmtId="0" fontId="10" fillId="2" borderId="574" xfId="0" applyFont="1" applyFill="1" applyBorder="1" applyAlignment="1">
      <alignment horizontal="center" vertical="center"/>
    </xf>
    <xf numFmtId="0" fontId="9" fillId="6" borderId="92" xfId="0" applyFont="1" applyFill="1" applyBorder="1" applyAlignment="1">
      <alignment horizontal="center" vertical="center"/>
    </xf>
    <xf numFmtId="0" fontId="21" fillId="23" borderId="202" xfId="0" applyFont="1" applyFill="1" applyBorder="1" applyAlignment="1">
      <alignment horizontal="center"/>
    </xf>
    <xf numFmtId="2" fontId="21" fillId="23" borderId="202" xfId="1" applyNumberFormat="1" applyFont="1" applyFill="1" applyBorder="1" applyAlignment="1">
      <alignment horizontal="center"/>
    </xf>
    <xf numFmtId="9" fontId="21" fillId="23" borderId="202" xfId="2" applyFont="1" applyFill="1" applyBorder="1" applyAlignment="1">
      <alignment horizontal="center"/>
    </xf>
    <xf numFmtId="43" fontId="21" fillId="23" borderId="202" xfId="1" applyFont="1" applyFill="1" applyBorder="1"/>
    <xf numFmtId="0" fontId="0" fillId="2" borderId="184" xfId="0" applyFill="1" applyBorder="1" applyAlignment="1"/>
    <xf numFmtId="0" fontId="0" fillId="2" borderId="188" xfId="0" applyFill="1" applyBorder="1" applyAlignment="1"/>
    <xf numFmtId="0" fontId="9" fillId="2" borderId="0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51" fillId="2" borderId="0" xfId="0" applyFont="1" applyFill="1" applyBorder="1" applyAlignment="1">
      <alignment horizontal="center"/>
    </xf>
    <xf numFmtId="0" fontId="51" fillId="2" borderId="43" xfId="0" applyFont="1" applyFill="1" applyBorder="1" applyAlignment="1">
      <alignment horizontal="center"/>
    </xf>
    <xf numFmtId="0" fontId="116" fillId="11" borderId="0" xfId="0" applyFont="1" applyFill="1" applyBorder="1" applyAlignment="1">
      <alignment horizontal="center"/>
    </xf>
    <xf numFmtId="0" fontId="116" fillId="2" borderId="0" xfId="0" applyFont="1" applyFill="1" applyBorder="1" applyAlignment="1">
      <alignment horizontal="center"/>
    </xf>
    <xf numFmtId="0" fontId="116" fillId="2" borderId="30" xfId="0" applyFont="1" applyFill="1" applyBorder="1" applyAlignment="1">
      <alignment vertical="center"/>
    </xf>
    <xf numFmtId="0" fontId="10" fillId="0" borderId="103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52" xfId="0" applyFont="1" applyBorder="1" applyAlignment="1">
      <alignment horizontal="left" vertical="center"/>
    </xf>
    <xf numFmtId="44" fontId="51" fillId="2" borderId="271" xfId="4" applyFont="1" applyFill="1" applyBorder="1" applyAlignment="1">
      <alignment horizontal="center" vertical="center"/>
    </xf>
    <xf numFmtId="0" fontId="11" fillId="4" borderId="48" xfId="0" applyFont="1" applyFill="1" applyBorder="1" applyAlignment="1">
      <alignment horizontal="center" vertical="center"/>
    </xf>
    <xf numFmtId="2" fontId="59" fillId="2" borderId="118" xfId="0" applyNumberFormat="1" applyFont="1" applyFill="1" applyBorder="1" applyAlignment="1">
      <alignment horizontal="center" vertical="center"/>
    </xf>
    <xf numFmtId="9" fontId="11" fillId="2" borderId="272" xfId="2" applyFont="1" applyFill="1" applyBorder="1" applyAlignment="1">
      <alignment horizontal="center" vertical="center"/>
    </xf>
    <xf numFmtId="0" fontId="10" fillId="2" borderId="197" xfId="0" applyFont="1" applyFill="1" applyBorder="1" applyAlignment="1">
      <alignment horizontal="left" vertical="center"/>
    </xf>
    <xf numFmtId="0" fontId="119" fillId="2" borderId="179" xfId="27" applyFont="1" applyFill="1" applyBorder="1" applyAlignment="1">
      <alignment horizontal="left"/>
    </xf>
    <xf numFmtId="0" fontId="10" fillId="2" borderId="180" xfId="27" applyFont="1" applyFill="1" applyBorder="1" applyAlignment="1">
      <alignment horizontal="left"/>
    </xf>
    <xf numFmtId="0" fontId="10" fillId="2" borderId="208" xfId="27" applyFont="1" applyFill="1" applyBorder="1" applyAlignment="1">
      <alignment horizontal="left"/>
    </xf>
    <xf numFmtId="2" fontId="59" fillId="0" borderId="122" xfId="0" applyNumberFormat="1" applyFont="1" applyFill="1" applyBorder="1" applyAlignment="1">
      <alignment horizontal="center" vertical="center"/>
    </xf>
    <xf numFmtId="2" fontId="59" fillId="0" borderId="118" xfId="0" applyNumberFormat="1" applyFont="1" applyFill="1" applyBorder="1" applyAlignment="1">
      <alignment horizontal="center" vertical="center"/>
    </xf>
    <xf numFmtId="9" fontId="11" fillId="2" borderId="269" xfId="2" applyFont="1" applyFill="1" applyBorder="1" applyAlignment="1">
      <alignment horizontal="center" vertical="center"/>
    </xf>
    <xf numFmtId="44" fontId="51" fillId="2" borderId="147" xfId="4" applyFont="1" applyFill="1" applyBorder="1" applyAlignment="1">
      <alignment horizontal="center" vertical="center"/>
    </xf>
    <xf numFmtId="9" fontId="11" fillId="2" borderId="162" xfId="2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 wrapText="1"/>
    </xf>
    <xf numFmtId="0" fontId="9" fillId="14" borderId="449" xfId="0" applyFont="1" applyFill="1" applyBorder="1" applyAlignment="1">
      <alignment horizontal="center" vertical="center" wrapText="1"/>
    </xf>
    <xf numFmtId="0" fontId="9" fillId="14" borderId="329" xfId="0" applyFont="1" applyFill="1" applyBorder="1" applyAlignment="1">
      <alignment horizontal="center" vertical="center" wrapText="1"/>
    </xf>
    <xf numFmtId="0" fontId="10" fillId="2" borderId="30" xfId="0" applyFont="1" applyFill="1" applyBorder="1"/>
    <xf numFmtId="0" fontId="10" fillId="2" borderId="15" xfId="0" applyFont="1" applyFill="1" applyBorder="1"/>
    <xf numFmtId="0" fontId="10" fillId="2" borderId="66" xfId="0" applyFont="1" applyFill="1" applyBorder="1"/>
    <xf numFmtId="0" fontId="10" fillId="2" borderId="29" xfId="0" applyFont="1" applyFill="1" applyBorder="1" applyAlignment="1">
      <alignment horizontal="left" wrapText="1"/>
    </xf>
    <xf numFmtId="0" fontId="10" fillId="2" borderId="65" xfId="0" applyFont="1" applyFill="1" applyBorder="1" applyAlignment="1">
      <alignment horizontal="left" wrapText="1"/>
    </xf>
    <xf numFmtId="2" fontId="51" fillId="2" borderId="263" xfId="0" applyNumberFormat="1" applyFont="1" applyFill="1" applyBorder="1" applyAlignment="1">
      <alignment horizontal="center" vertical="center"/>
    </xf>
    <xf numFmtId="0" fontId="10" fillId="2" borderId="123" xfId="0" applyFont="1" applyFill="1" applyBorder="1" applyAlignment="1">
      <alignment horizontal="left" vertical="center" wrapText="1"/>
    </xf>
    <xf numFmtId="0" fontId="10" fillId="2" borderId="43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vertical="center"/>
    </xf>
    <xf numFmtId="0" fontId="10" fillId="2" borderId="66" xfId="0" applyFont="1" applyFill="1" applyBorder="1" applyAlignment="1">
      <alignment vertical="center"/>
    </xf>
    <xf numFmtId="0" fontId="116" fillId="2" borderId="30" xfId="0" applyFont="1" applyFill="1" applyBorder="1"/>
    <xf numFmtId="0" fontId="10" fillId="2" borderId="28" xfId="0" applyFont="1" applyFill="1" applyBorder="1" applyAlignment="1">
      <alignment vertical="center"/>
    </xf>
    <xf numFmtId="0" fontId="10" fillId="2" borderId="29" xfId="0" applyFont="1" applyFill="1" applyBorder="1" applyAlignment="1">
      <alignment vertical="center"/>
    </xf>
    <xf numFmtId="44" fontId="51" fillId="2" borderId="167" xfId="4" applyFont="1" applyFill="1" applyBorder="1" applyAlignment="1">
      <alignment horizontal="center" vertical="center"/>
    </xf>
    <xf numFmtId="9" fontId="11" fillId="2" borderId="196" xfId="2" applyFont="1" applyFill="1" applyBorder="1" applyAlignment="1">
      <alignment horizontal="center" vertical="center"/>
    </xf>
    <xf numFmtId="0" fontId="10" fillId="2" borderId="284" xfId="0" applyFont="1" applyFill="1" applyBorder="1" applyAlignment="1">
      <alignment vertical="center"/>
    </xf>
    <xf numFmtId="0" fontId="10" fillId="2" borderId="52" xfId="0" applyFont="1" applyFill="1" applyBorder="1" applyAlignment="1">
      <alignment vertical="center"/>
    </xf>
    <xf numFmtId="0" fontId="52" fillId="2" borderId="138" xfId="0" applyFont="1" applyFill="1" applyBorder="1" applyAlignment="1">
      <alignment vertical="center"/>
    </xf>
    <xf numFmtId="0" fontId="10" fillId="2" borderId="137" xfId="0" applyFont="1" applyFill="1" applyBorder="1" applyAlignment="1">
      <alignment vertical="center"/>
    </xf>
    <xf numFmtId="0" fontId="10" fillId="2" borderId="374" xfId="0" applyFont="1" applyFill="1" applyBorder="1" applyAlignment="1">
      <alignment vertical="center"/>
    </xf>
    <xf numFmtId="9" fontId="11" fillId="2" borderId="381" xfId="2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left" vertical="center"/>
    </xf>
    <xf numFmtId="44" fontId="51" fillId="2" borderId="140" xfId="4" applyFont="1" applyFill="1" applyBorder="1" applyAlignment="1">
      <alignment horizontal="center"/>
    </xf>
    <xf numFmtId="0" fontId="10" fillId="2" borderId="179" xfId="0" applyFont="1" applyFill="1" applyBorder="1" applyAlignment="1">
      <alignment vertical="center"/>
    </xf>
    <xf numFmtId="0" fontId="10" fillId="2" borderId="180" xfId="0" applyFont="1" applyFill="1" applyBorder="1" applyAlignment="1">
      <alignment vertical="center"/>
    </xf>
    <xf numFmtId="0" fontId="10" fillId="2" borderId="186" xfId="0" applyFont="1" applyFill="1" applyBorder="1" applyAlignment="1">
      <alignment vertical="center"/>
    </xf>
    <xf numFmtId="0" fontId="116" fillId="2" borderId="284" xfId="0" applyFont="1" applyFill="1" applyBorder="1" applyAlignment="1">
      <alignment vertical="center"/>
    </xf>
    <xf numFmtId="0" fontId="10" fillId="2" borderId="137" xfId="0" applyFont="1" applyFill="1" applyBorder="1" applyAlignment="1">
      <alignment horizontal="left" vertical="center"/>
    </xf>
    <xf numFmtId="0" fontId="9" fillId="2" borderId="29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/>
    </xf>
    <xf numFmtId="0" fontId="10" fillId="2" borderId="179" xfId="0" quotePrefix="1" applyFont="1" applyFill="1" applyBorder="1" applyAlignment="1">
      <alignment horizontal="left"/>
    </xf>
    <xf numFmtId="0" fontId="10" fillId="2" borderId="179" xfId="0" applyFont="1" applyFill="1" applyBorder="1" applyAlignment="1">
      <alignment horizontal="left" vertical="center"/>
    </xf>
    <xf numFmtId="0" fontId="10" fillId="2" borderId="208" xfId="0" applyFont="1" applyFill="1" applyBorder="1" applyAlignment="1">
      <alignment horizontal="left" vertical="center"/>
    </xf>
    <xf numFmtId="0" fontId="116" fillId="2" borderId="179" xfId="0" applyFont="1" applyFill="1" applyBorder="1" applyAlignment="1">
      <alignment horizontal="left"/>
    </xf>
    <xf numFmtId="0" fontId="10" fillId="2" borderId="181" xfId="0" applyFont="1" applyFill="1" applyBorder="1" applyAlignment="1">
      <alignment vertical="center"/>
    </xf>
    <xf numFmtId="0" fontId="10" fillId="2" borderId="123" xfId="0" applyFont="1" applyFill="1" applyBorder="1" applyAlignment="1">
      <alignment vertical="center"/>
    </xf>
    <xf numFmtId="0" fontId="10" fillId="2" borderId="182" xfId="0" applyFont="1" applyFill="1" applyBorder="1" applyAlignment="1">
      <alignment horizontal="left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179" xfId="0" applyFont="1" applyFill="1" applyBorder="1" applyAlignment="1">
      <alignment horizontal="left"/>
    </xf>
    <xf numFmtId="0" fontId="10" fillId="2" borderId="65" xfId="0" applyFont="1" applyFill="1" applyBorder="1" applyAlignment="1">
      <alignment horizontal="left" vertical="center"/>
    </xf>
    <xf numFmtId="0" fontId="30" fillId="2" borderId="184" xfId="0" applyFont="1" applyFill="1" applyBorder="1" applyAlignment="1">
      <alignment horizontal="left"/>
    </xf>
    <xf numFmtId="0" fontId="30" fillId="2" borderId="206" xfId="0" applyFont="1" applyFill="1" applyBorder="1" applyAlignment="1">
      <alignment horizontal="left"/>
    </xf>
    <xf numFmtId="0" fontId="30" fillId="2" borderId="180" xfId="0" applyFont="1" applyFill="1" applyBorder="1" applyAlignment="1">
      <alignment horizontal="left"/>
    </xf>
    <xf numFmtId="0" fontId="30" fillId="2" borderId="208" xfId="0" applyFont="1" applyFill="1" applyBorder="1" applyAlignment="1">
      <alignment horizontal="left"/>
    </xf>
    <xf numFmtId="0" fontId="10" fillId="2" borderId="183" xfId="0" applyFont="1" applyFill="1" applyBorder="1" applyAlignment="1">
      <alignment horizontal="left"/>
    </xf>
    <xf numFmtId="0" fontId="10" fillId="2" borderId="180" xfId="0" applyFont="1" applyFill="1" applyBorder="1" applyAlignment="1">
      <alignment horizontal="left" vertical="center"/>
    </xf>
    <xf numFmtId="0" fontId="9" fillId="2" borderId="123" xfId="0" applyFont="1" applyFill="1" applyBorder="1" applyAlignment="1">
      <alignment horizontal="center" vertical="center"/>
    </xf>
    <xf numFmtId="2" fontId="51" fillId="2" borderId="167" xfId="0" applyNumberFormat="1" applyFont="1" applyFill="1" applyBorder="1" applyAlignment="1">
      <alignment horizontal="center" vertical="center"/>
    </xf>
    <xf numFmtId="2" fontId="51" fillId="2" borderId="147" xfId="0" applyNumberFormat="1" applyFont="1" applyFill="1" applyBorder="1" applyAlignment="1">
      <alignment horizontal="center" vertical="center"/>
    </xf>
    <xf numFmtId="0" fontId="151" fillId="2" borderId="0" xfId="0" applyFont="1" applyFill="1" applyBorder="1" applyAlignment="1">
      <alignment horizontal="left" vertical="center" wrapText="1"/>
    </xf>
    <xf numFmtId="0" fontId="10" fillId="2" borderId="18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08" xfId="0" applyFont="1" applyFill="1" applyBorder="1" applyAlignment="1">
      <alignment horizontal="center" vertical="center"/>
    </xf>
    <xf numFmtId="0" fontId="51" fillId="4" borderId="48" xfId="0" applyFont="1" applyFill="1" applyBorder="1" applyAlignment="1">
      <alignment horizontal="center" vertical="center"/>
    </xf>
    <xf numFmtId="0" fontId="51" fillId="2" borderId="0" xfId="0" applyFont="1" applyFill="1" applyBorder="1" applyAlignment="1">
      <alignment horizontal="center" vertical="center"/>
    </xf>
    <xf numFmtId="0" fontId="51" fillId="2" borderId="43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vertical="center" wrapText="1"/>
    </xf>
    <xf numFmtId="0" fontId="10" fillId="2" borderId="29" xfId="0" applyFont="1" applyFill="1" applyBorder="1" applyAlignment="1">
      <alignment vertical="center" wrapText="1"/>
    </xf>
    <xf numFmtId="0" fontId="10" fillId="2" borderId="65" xfId="0" applyFont="1" applyFill="1" applyBorder="1" applyAlignment="1">
      <alignment vertical="center" wrapText="1"/>
    </xf>
    <xf numFmtId="0" fontId="10" fillId="2" borderId="79" xfId="0" applyFont="1" applyFill="1" applyBorder="1" applyAlignment="1">
      <alignment horizontal="center" vertical="center"/>
    </xf>
    <xf numFmtId="0" fontId="21" fillId="23" borderId="422" xfId="0" applyFont="1" applyFill="1" applyBorder="1" applyAlignment="1">
      <alignment horizontal="center"/>
    </xf>
    <xf numFmtId="0" fontId="21" fillId="23" borderId="569" xfId="0" applyFont="1" applyFill="1" applyBorder="1" applyAlignment="1">
      <alignment horizontal="center"/>
    </xf>
    <xf numFmtId="0" fontId="21" fillId="23" borderId="429" xfId="0" applyFont="1" applyFill="1" applyBorder="1" applyAlignment="1">
      <alignment horizontal="center"/>
    </xf>
    <xf numFmtId="0" fontId="0" fillId="0" borderId="175" xfId="0" applyBorder="1" applyAlignment="1">
      <alignment horizontal="center"/>
    </xf>
    <xf numFmtId="0" fontId="21" fillId="23" borderId="175" xfId="0" applyFont="1" applyFill="1" applyBorder="1" applyAlignment="1">
      <alignment horizontal="center"/>
    </xf>
    <xf numFmtId="0" fontId="10" fillId="2" borderId="29" xfId="0" applyFont="1" applyFill="1" applyBorder="1" applyAlignment="1">
      <alignment vertical="center"/>
    </xf>
    <xf numFmtId="0" fontId="10" fillId="2" borderId="137" xfId="0" applyFont="1" applyFill="1" applyBorder="1" applyAlignment="1">
      <alignment vertical="center"/>
    </xf>
    <xf numFmtId="0" fontId="10" fillId="2" borderId="475" xfId="0" applyFont="1" applyFill="1" applyBorder="1" applyAlignment="1">
      <alignment horizontal="center" vertical="center"/>
    </xf>
    <xf numFmtId="0" fontId="10" fillId="2" borderId="130" xfId="0" applyFont="1" applyFill="1" applyBorder="1" applyAlignment="1">
      <alignment horizontal="center" vertical="center"/>
    </xf>
    <xf numFmtId="44" fontId="9" fillId="3" borderId="43" xfId="4" applyFont="1" applyFill="1" applyBorder="1"/>
    <xf numFmtId="43" fontId="21" fillId="23" borderId="578" xfId="1" applyFont="1" applyFill="1" applyBorder="1"/>
    <xf numFmtId="0" fontId="21" fillId="23" borderId="578" xfId="0" applyFont="1" applyFill="1" applyBorder="1" applyAlignment="1"/>
    <xf numFmtId="43" fontId="0" fillId="0" borderId="578" xfId="1" applyFont="1" applyBorder="1"/>
    <xf numFmtId="0" fontId="134" fillId="0" borderId="43" xfId="0" applyFont="1" applyFill="1" applyBorder="1" applyAlignment="1">
      <alignment vertical="center"/>
    </xf>
    <xf numFmtId="0" fontId="10" fillId="0" borderId="564" xfId="0" applyFont="1" applyFill="1" applyBorder="1" applyAlignment="1">
      <alignment horizontal="center"/>
    </xf>
    <xf numFmtId="0" fontId="59" fillId="2" borderId="78" xfId="0" applyFont="1" applyFill="1" applyBorder="1" applyAlignment="1">
      <alignment horizontal="center" vertical="center"/>
    </xf>
    <xf numFmtId="0" fontId="59" fillId="2" borderId="0" xfId="0" applyFont="1" applyFill="1"/>
    <xf numFmtId="43" fontId="59" fillId="2" borderId="0" xfId="1" applyFont="1" applyFill="1"/>
    <xf numFmtId="0" fontId="35" fillId="5" borderId="0" xfId="0" applyFont="1" applyFill="1"/>
    <xf numFmtId="0" fontId="2" fillId="2" borderId="0" xfId="0" applyFont="1" applyFill="1"/>
    <xf numFmtId="0" fontId="2" fillId="5" borderId="0" xfId="0" applyFont="1" applyFill="1"/>
    <xf numFmtId="0" fontId="52" fillId="2" borderId="138" xfId="0" quotePrefix="1" applyFont="1" applyFill="1" applyBorder="1" applyAlignment="1">
      <alignment vertical="center"/>
    </xf>
    <xf numFmtId="0" fontId="2" fillId="0" borderId="0" xfId="0" applyFont="1"/>
    <xf numFmtId="2" fontId="0" fillId="2" borderId="0" xfId="0" applyNumberFormat="1" applyFill="1"/>
    <xf numFmtId="0" fontId="10" fillId="0" borderId="52" xfId="0" applyFont="1" applyFill="1" applyBorder="1" applyAlignment="1">
      <alignment vertical="center"/>
    </xf>
    <xf numFmtId="0" fontId="9" fillId="0" borderId="284" xfId="0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2" fontId="40" fillId="0" borderId="140" xfId="0" applyNumberFormat="1" applyFont="1" applyFill="1" applyBorder="1" applyAlignment="1">
      <alignment horizontal="center"/>
    </xf>
    <xf numFmtId="44" fontId="79" fillId="0" borderId="0" xfId="0" applyNumberFormat="1" applyFont="1" applyFill="1"/>
    <xf numFmtId="2" fontId="10" fillId="17" borderId="183" xfId="0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/>
    </xf>
    <xf numFmtId="0" fontId="1" fillId="2" borderId="175" xfId="0" applyFont="1" applyFill="1" applyBorder="1"/>
    <xf numFmtId="0" fontId="51" fillId="2" borderId="123" xfId="0" applyFont="1" applyFill="1" applyBorder="1" applyAlignment="1">
      <alignment horizontal="center" vertical="center"/>
    </xf>
    <xf numFmtId="0" fontId="51" fillId="2" borderId="0" xfId="0" applyFont="1" applyFill="1" applyBorder="1" applyAlignment="1">
      <alignment horizontal="center" vertical="center"/>
    </xf>
    <xf numFmtId="0" fontId="51" fillId="2" borderId="43" xfId="0" applyFont="1" applyFill="1" applyBorder="1" applyAlignment="1">
      <alignment horizontal="center" vertical="center"/>
    </xf>
    <xf numFmtId="0" fontId="86" fillId="2" borderId="0" xfId="0" applyFont="1" applyFill="1" applyBorder="1"/>
    <xf numFmtId="0" fontId="8" fillId="2" borderId="3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9" fontId="21" fillId="2" borderId="0" xfId="2" applyFont="1" applyFill="1" applyAlignment="1" applyProtection="1">
      <alignment horizontal="center"/>
      <protection locked="0"/>
    </xf>
    <xf numFmtId="0" fontId="9" fillId="2" borderId="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59" fillId="2" borderId="0" xfId="0" applyFont="1" applyFill="1" applyBorder="1" applyAlignment="1">
      <alignment horizontal="left" wrapText="1"/>
    </xf>
    <xf numFmtId="0" fontId="59" fillId="21" borderId="0" xfId="0" applyFont="1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1" borderId="0" xfId="0" applyFill="1" applyBorder="1" applyAlignment="1">
      <alignment horizontal="left" wrapText="1"/>
    </xf>
    <xf numFmtId="0" fontId="51" fillId="2" borderId="3" xfId="0" applyFont="1" applyFill="1" applyBorder="1" applyAlignment="1">
      <alignment horizontal="center"/>
    </xf>
    <xf numFmtId="0" fontId="51" fillId="2" borderId="0" xfId="0" applyFont="1" applyFill="1" applyBorder="1" applyAlignment="1">
      <alignment horizontal="center"/>
    </xf>
    <xf numFmtId="0" fontId="51" fillId="2" borderId="43" xfId="0" applyFont="1" applyFill="1" applyBorder="1" applyAlignment="1">
      <alignment horizontal="center"/>
    </xf>
    <xf numFmtId="0" fontId="59" fillId="2" borderId="113" xfId="6" applyFont="1" applyFill="1" applyBorder="1" applyAlignment="1">
      <alignment horizontal="center"/>
    </xf>
    <xf numFmtId="0" fontId="51" fillId="2" borderId="96" xfId="0" applyFont="1" applyFill="1" applyBorder="1" applyAlignment="1">
      <alignment horizontal="center"/>
    </xf>
    <xf numFmtId="0" fontId="51" fillId="2" borderId="115" xfId="0" applyFont="1" applyFill="1" applyBorder="1" applyAlignment="1">
      <alignment horizontal="center"/>
    </xf>
    <xf numFmtId="0" fontId="51" fillId="2" borderId="0" xfId="0" applyFont="1" applyFill="1" applyBorder="1" applyAlignment="1">
      <alignment horizontal="left" vertical="top" wrapText="1"/>
    </xf>
    <xf numFmtId="0" fontId="32" fillId="2" borderId="3" xfId="0" applyFont="1" applyFill="1" applyBorder="1" applyAlignment="1">
      <alignment horizontal="center"/>
    </xf>
    <xf numFmtId="0" fontId="32" fillId="2" borderId="0" xfId="0" applyFont="1" applyFill="1" applyBorder="1" applyAlignment="1">
      <alignment horizontal="center"/>
    </xf>
    <xf numFmtId="0" fontId="32" fillId="2" borderId="43" xfId="0" applyFont="1" applyFill="1" applyBorder="1" applyAlignment="1">
      <alignment horizontal="center"/>
    </xf>
    <xf numFmtId="0" fontId="51" fillId="2" borderId="310" xfId="0" applyFont="1" applyFill="1" applyBorder="1" applyAlignment="1">
      <alignment horizontal="center"/>
    </xf>
    <xf numFmtId="0" fontId="51" fillId="2" borderId="9" xfId="0" applyFont="1" applyFill="1" applyBorder="1" applyAlignment="1">
      <alignment horizontal="center"/>
    </xf>
    <xf numFmtId="0" fontId="51" fillId="2" borderId="70" xfId="0" applyFont="1" applyFill="1" applyBorder="1" applyAlignment="1">
      <alignment horizontal="center"/>
    </xf>
    <xf numFmtId="0" fontId="59" fillId="2" borderId="0" xfId="0" applyFont="1" applyFill="1" applyBorder="1" applyAlignment="1">
      <alignment horizontal="justify" wrapText="1"/>
    </xf>
    <xf numFmtId="0" fontId="145" fillId="2" borderId="0" xfId="0" applyFont="1" applyFill="1" applyBorder="1" applyAlignment="1">
      <alignment horizontal="justify" wrapText="1"/>
    </xf>
    <xf numFmtId="0" fontId="51" fillId="2" borderId="0" xfId="0" applyFont="1" applyFill="1" applyBorder="1" applyAlignment="1">
      <alignment horizontal="justify" vertical="center" wrapText="1"/>
    </xf>
    <xf numFmtId="0" fontId="29" fillId="2" borderId="113" xfId="0" applyFont="1" applyFill="1" applyBorder="1" applyAlignment="1">
      <alignment horizontal="center"/>
    </xf>
    <xf numFmtId="0" fontId="29" fillId="2" borderId="96" xfId="0" applyFont="1" applyFill="1" applyBorder="1" applyAlignment="1">
      <alignment horizontal="center"/>
    </xf>
    <xf numFmtId="0" fontId="29" fillId="2" borderId="115" xfId="0" applyFont="1" applyFill="1" applyBorder="1" applyAlignment="1">
      <alignment horizontal="center"/>
    </xf>
    <xf numFmtId="0" fontId="90" fillId="2" borderId="0" xfId="0" applyFont="1" applyFill="1" applyBorder="1" applyAlignment="1">
      <alignment horizontal="left"/>
    </xf>
    <xf numFmtId="0" fontId="51" fillId="2" borderId="0" xfId="0" applyFont="1" applyFill="1" applyBorder="1" applyAlignment="1">
      <alignment horizontal="center" vertical="top" wrapText="1"/>
    </xf>
    <xf numFmtId="0" fontId="51" fillId="2" borderId="43" xfId="0" applyFont="1" applyFill="1" applyBorder="1" applyAlignment="1">
      <alignment horizontal="center" vertical="top" wrapText="1"/>
    </xf>
    <xf numFmtId="0" fontId="51" fillId="2" borderId="43" xfId="0" applyFont="1" applyFill="1" applyBorder="1" applyAlignment="1">
      <alignment horizontal="left" vertical="top" wrapText="1"/>
    </xf>
    <xf numFmtId="0" fontId="91" fillId="2" borderId="0" xfId="0" applyFont="1" applyFill="1" applyBorder="1" applyAlignment="1">
      <alignment horizontal="left" vertical="top" wrapText="1"/>
    </xf>
    <xf numFmtId="0" fontId="91" fillId="2" borderId="43" xfId="0" applyFont="1" applyFill="1" applyBorder="1" applyAlignment="1">
      <alignment horizontal="left" vertical="top" wrapText="1"/>
    </xf>
    <xf numFmtId="0" fontId="21" fillId="2" borderId="175" xfId="0" applyFont="1" applyFill="1" applyBorder="1" applyAlignment="1">
      <alignment horizontal="center"/>
    </xf>
    <xf numFmtId="3" fontId="0" fillId="2" borderId="422" xfId="0" applyNumberFormat="1" applyFill="1" applyBorder="1" applyAlignment="1">
      <alignment horizontal="center"/>
    </xf>
    <xf numFmtId="3" fontId="0" fillId="2" borderId="429" xfId="0" applyNumberFormat="1" applyFill="1" applyBorder="1" applyAlignment="1">
      <alignment horizontal="center"/>
    </xf>
    <xf numFmtId="0" fontId="116" fillId="2" borderId="0" xfId="0" applyFont="1" applyFill="1" applyBorder="1" applyAlignment="1">
      <alignment horizontal="center" vertical="center" wrapText="1"/>
    </xf>
    <xf numFmtId="0" fontId="116" fillId="2" borderId="43" xfId="0" applyFont="1" applyFill="1" applyBorder="1" applyAlignment="1">
      <alignment horizontal="center" vertical="center" wrapText="1"/>
    </xf>
    <xf numFmtId="0" fontId="120" fillId="2" borderId="0" xfId="0" applyFont="1" applyFill="1" applyBorder="1" applyAlignment="1">
      <alignment horizontal="center" vertical="center" wrapText="1"/>
    </xf>
    <xf numFmtId="0" fontId="120" fillId="2" borderId="43" xfId="0" applyFont="1" applyFill="1" applyBorder="1" applyAlignment="1">
      <alignment horizontal="center" vertical="center" wrapText="1"/>
    </xf>
    <xf numFmtId="0" fontId="121" fillId="2" borderId="0" xfId="0" applyFont="1" applyFill="1" applyBorder="1" applyAlignment="1">
      <alignment horizontal="center" vertical="center" wrapText="1"/>
    </xf>
    <xf numFmtId="0" fontId="121" fillId="2" borderId="43" xfId="0" applyFont="1" applyFill="1" applyBorder="1" applyAlignment="1">
      <alignment horizontal="center" vertical="center" wrapText="1"/>
    </xf>
    <xf numFmtId="0" fontId="118" fillId="0" borderId="0" xfId="0" applyFont="1" applyFill="1" applyBorder="1" applyAlignment="1">
      <alignment horizontal="center" vertical="center"/>
    </xf>
    <xf numFmtId="0" fontId="118" fillId="0" borderId="43" xfId="0" applyFont="1" applyFill="1" applyBorder="1" applyAlignment="1">
      <alignment horizontal="center" vertical="center"/>
    </xf>
    <xf numFmtId="0" fontId="118" fillId="0" borderId="0" xfId="0" applyFont="1" applyFill="1" applyBorder="1" applyAlignment="1">
      <alignment horizontal="center" vertical="center" wrapText="1"/>
    </xf>
    <xf numFmtId="0" fontId="118" fillId="0" borderId="43" xfId="0" applyFont="1" applyFill="1" applyBorder="1" applyAlignment="1">
      <alignment horizontal="center" vertical="center" wrapText="1"/>
    </xf>
    <xf numFmtId="0" fontId="116" fillId="11" borderId="0" xfId="0" applyFont="1" applyFill="1" applyBorder="1" applyAlignment="1">
      <alignment horizontal="center"/>
    </xf>
    <xf numFmtId="0" fontId="116" fillId="2" borderId="0" xfId="0" applyFont="1" applyFill="1" applyBorder="1"/>
    <xf numFmtId="0" fontId="116" fillId="2" borderId="0" xfId="0" applyFont="1" applyFill="1" applyBorder="1" applyAlignment="1">
      <alignment horizontal="center"/>
    </xf>
    <xf numFmtId="0" fontId="116" fillId="11" borderId="0" xfId="0" applyFont="1" applyFill="1" applyBorder="1"/>
    <xf numFmtId="0" fontId="134" fillId="2" borderId="0" xfId="0" applyFont="1" applyFill="1" applyBorder="1" applyAlignment="1">
      <alignment horizontal="center" vertical="center" wrapText="1"/>
    </xf>
    <xf numFmtId="0" fontId="134" fillId="2" borderId="43" xfId="0" applyFont="1" applyFill="1" applyBorder="1" applyAlignment="1">
      <alignment horizontal="center" vertical="center" wrapText="1"/>
    </xf>
    <xf numFmtId="0" fontId="154" fillId="0" borderId="0" xfId="0" applyFont="1" applyFill="1" applyBorder="1" applyAlignment="1">
      <alignment horizontal="center" vertical="center" wrapText="1"/>
    </xf>
    <xf numFmtId="0" fontId="154" fillId="0" borderId="43" xfId="0" applyFont="1" applyFill="1" applyBorder="1" applyAlignment="1">
      <alignment horizontal="center" vertical="center" wrapText="1"/>
    </xf>
    <xf numFmtId="0" fontId="134" fillId="20" borderId="9" xfId="0" applyFont="1" applyFill="1" applyBorder="1" applyAlignment="1">
      <alignment horizontal="center" vertical="center"/>
    </xf>
    <xf numFmtId="0" fontId="134" fillId="20" borderId="70" xfId="0" applyFont="1" applyFill="1" applyBorder="1" applyAlignment="1">
      <alignment horizontal="center" vertical="center"/>
    </xf>
    <xf numFmtId="9" fontId="21" fillId="5" borderId="44" xfId="2" applyNumberFormat="1" applyFont="1" applyFill="1" applyBorder="1" applyAlignment="1" applyProtection="1">
      <alignment horizontal="center"/>
      <protection locked="0"/>
    </xf>
    <xf numFmtId="9" fontId="21" fillId="5" borderId="45" xfId="2" applyFont="1" applyFill="1" applyBorder="1" applyAlignment="1" applyProtection="1">
      <alignment horizontal="center"/>
      <protection locked="0"/>
    </xf>
    <xf numFmtId="0" fontId="11" fillId="20" borderId="310" xfId="0" applyFont="1" applyFill="1" applyBorder="1" applyAlignment="1">
      <alignment horizontal="center" vertical="center"/>
    </xf>
    <xf numFmtId="0" fontId="11" fillId="20" borderId="9" xfId="0" applyFont="1" applyFill="1" applyBorder="1" applyAlignment="1">
      <alignment horizontal="center" vertical="center"/>
    </xf>
    <xf numFmtId="0" fontId="11" fillId="20" borderId="70" xfId="0" applyFont="1" applyFill="1" applyBorder="1" applyAlignment="1">
      <alignment horizontal="center" vertical="center"/>
    </xf>
    <xf numFmtId="0" fontId="120" fillId="2" borderId="117" xfId="0" applyFont="1" applyFill="1" applyBorder="1" applyAlignment="1">
      <alignment horizontal="center" vertical="center"/>
    </xf>
    <xf numFmtId="0" fontId="9" fillId="2" borderId="117" xfId="0" applyFont="1" applyFill="1" applyBorder="1" applyAlignment="1">
      <alignment horizontal="center"/>
    </xf>
    <xf numFmtId="0" fontId="116" fillId="0" borderId="28" xfId="0" applyFont="1" applyFill="1" applyBorder="1" applyAlignment="1">
      <alignment vertical="center"/>
    </xf>
    <xf numFmtId="0" fontId="116" fillId="0" borderId="29" xfId="0" applyFont="1" applyFill="1" applyBorder="1" applyAlignment="1">
      <alignment vertical="center"/>
    </xf>
    <xf numFmtId="0" fontId="116" fillId="0" borderId="137" xfId="0" applyFont="1" applyFill="1" applyBorder="1" applyAlignment="1">
      <alignment vertical="center"/>
    </xf>
    <xf numFmtId="44" fontId="51" fillId="2" borderId="140" xfId="4" applyFont="1" applyFill="1" applyBorder="1" applyAlignment="1" applyProtection="1">
      <alignment horizontal="center"/>
      <protection hidden="1"/>
    </xf>
    <xf numFmtId="0" fontId="116" fillId="0" borderId="30" xfId="0" applyFont="1" applyFill="1" applyBorder="1" applyAlignment="1">
      <alignment vertical="center"/>
    </xf>
    <xf numFmtId="0" fontId="116" fillId="0" borderId="15" xfId="0" applyFont="1" applyFill="1" applyBorder="1" applyAlignment="1">
      <alignment vertical="center"/>
    </xf>
    <xf numFmtId="0" fontId="116" fillId="0" borderId="52" xfId="0" applyFont="1" applyFill="1" applyBorder="1" applyAlignment="1">
      <alignment vertical="center"/>
    </xf>
    <xf numFmtId="0" fontId="116" fillId="0" borderId="30" xfId="0" applyFont="1" applyFill="1" applyBorder="1" applyAlignment="1">
      <alignment horizontal="left" vertical="center"/>
    </xf>
    <xf numFmtId="0" fontId="116" fillId="0" borderId="15" xfId="0" applyFont="1" applyFill="1" applyBorder="1" applyAlignment="1">
      <alignment horizontal="left" vertical="center"/>
    </xf>
    <xf numFmtId="0" fontId="116" fillId="0" borderId="52" xfId="0" applyFont="1" applyFill="1" applyBorder="1" applyAlignment="1">
      <alignment horizontal="left" vertical="center"/>
    </xf>
    <xf numFmtId="0" fontId="9" fillId="2" borderId="12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116" fillId="0" borderId="136" xfId="0" applyFont="1" applyFill="1" applyBorder="1" applyAlignment="1">
      <alignment horizontal="left" vertical="center" wrapText="1"/>
    </xf>
    <xf numFmtId="0" fontId="116" fillId="0" borderId="17" xfId="0" applyFont="1" applyFill="1" applyBorder="1" applyAlignment="1">
      <alignment horizontal="left" vertical="center" wrapText="1"/>
    </xf>
    <xf numFmtId="0" fontId="116" fillId="0" borderId="54" xfId="0" applyFont="1" applyFill="1" applyBorder="1" applyAlignment="1">
      <alignment horizontal="left" vertical="center" wrapText="1"/>
    </xf>
    <xf numFmtId="0" fontId="116" fillId="0" borderId="213" xfId="0" applyFont="1" applyFill="1" applyBorder="1" applyAlignment="1">
      <alignment horizontal="left" vertical="center" wrapText="1"/>
    </xf>
    <xf numFmtId="0" fontId="116" fillId="0" borderId="154" xfId="0" applyFont="1" applyFill="1" applyBorder="1" applyAlignment="1">
      <alignment horizontal="left" vertical="center" wrapText="1"/>
    </xf>
    <xf numFmtId="0" fontId="116" fillId="0" borderId="246" xfId="0" applyFont="1" applyFill="1" applyBorder="1" applyAlignment="1">
      <alignment horizontal="left" vertical="center" wrapText="1"/>
    </xf>
    <xf numFmtId="44" fontId="51" fillId="2" borderId="374" xfId="4" applyFont="1" applyFill="1" applyBorder="1" applyAlignment="1" applyProtection="1">
      <alignment horizontal="center" vertical="center"/>
      <protection hidden="1"/>
    </xf>
    <xf numFmtId="44" fontId="51" fillId="2" borderId="352" xfId="4" applyFont="1" applyFill="1" applyBorder="1" applyAlignment="1" applyProtection="1">
      <alignment horizontal="center" vertical="center"/>
      <protection hidden="1"/>
    </xf>
    <xf numFmtId="44" fontId="51" fillId="2" borderId="455" xfId="4" applyFont="1" applyFill="1" applyBorder="1" applyAlignment="1" applyProtection="1">
      <alignment horizontal="center" vertical="center"/>
      <protection hidden="1"/>
    </xf>
    <xf numFmtId="44" fontId="51" fillId="2" borderId="456" xfId="4" applyFont="1" applyFill="1" applyBorder="1" applyAlignment="1" applyProtection="1">
      <alignment horizontal="center" vertical="center"/>
      <protection hidden="1"/>
    </xf>
    <xf numFmtId="0" fontId="11" fillId="0" borderId="310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70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137" xfId="0" applyFont="1" applyFill="1" applyBorder="1" applyAlignment="1">
      <alignment horizontal="center" vertical="center"/>
    </xf>
    <xf numFmtId="0" fontId="9" fillId="0" borderId="138" xfId="0" applyFont="1" applyFill="1" applyBorder="1" applyAlignment="1">
      <alignment horizontal="center"/>
    </xf>
    <xf numFmtId="0" fontId="9" fillId="0" borderId="139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37" xfId="0" applyFont="1" applyFill="1" applyBorder="1" applyAlignment="1">
      <alignment horizontal="center" vertical="center"/>
    </xf>
    <xf numFmtId="0" fontId="9" fillId="2" borderId="138" xfId="0" applyFont="1" applyFill="1" applyBorder="1" applyAlignment="1">
      <alignment horizontal="center"/>
    </xf>
    <xf numFmtId="0" fontId="9" fillId="2" borderId="139" xfId="0" applyFont="1" applyFill="1" applyBorder="1" applyAlignment="1">
      <alignment horizontal="center"/>
    </xf>
    <xf numFmtId="0" fontId="116" fillId="2" borderId="30" xfId="0" applyFont="1" applyFill="1" applyBorder="1" applyAlignment="1">
      <alignment vertical="center"/>
    </xf>
    <xf numFmtId="0" fontId="116" fillId="2" borderId="15" xfId="0" applyFont="1" applyFill="1" applyBorder="1" applyAlignment="1">
      <alignment vertical="center"/>
    </xf>
    <xf numFmtId="0" fontId="116" fillId="2" borderId="52" xfId="0" applyFont="1" applyFill="1" applyBorder="1" applyAlignment="1">
      <alignment vertical="center"/>
    </xf>
    <xf numFmtId="0" fontId="116" fillId="2" borderId="136" xfId="0" applyFont="1" applyFill="1" applyBorder="1" applyAlignment="1">
      <alignment horizontal="left" vertical="center" wrapText="1"/>
    </xf>
    <xf numFmtId="0" fontId="116" fillId="2" borderId="17" xfId="0" applyFont="1" applyFill="1" applyBorder="1" applyAlignment="1">
      <alignment horizontal="left" vertical="center" wrapText="1"/>
    </xf>
    <xf numFmtId="0" fontId="116" fillId="2" borderId="54" xfId="0" applyFont="1" applyFill="1" applyBorder="1" applyAlignment="1">
      <alignment horizontal="left" vertical="center" wrapText="1"/>
    </xf>
    <xf numFmtId="0" fontId="116" fillId="0" borderId="123" xfId="0" applyFont="1" applyFill="1" applyBorder="1" applyAlignment="1">
      <alignment horizontal="left" vertical="center" wrapText="1"/>
    </xf>
    <xf numFmtId="0" fontId="116" fillId="0" borderId="0" xfId="0" applyFont="1" applyFill="1" applyBorder="1" applyAlignment="1">
      <alignment horizontal="left" vertical="center" wrapText="1"/>
    </xf>
    <xf numFmtId="44" fontId="51" fillId="0" borderId="140" xfId="4" applyFont="1" applyFill="1" applyBorder="1" applyAlignment="1" applyProtection="1">
      <alignment horizontal="center"/>
      <protection hidden="1"/>
    </xf>
    <xf numFmtId="44" fontId="51" fillId="0" borderId="17" xfId="4" applyFont="1" applyFill="1" applyBorder="1" applyAlignment="1" applyProtection="1">
      <alignment horizontal="center" vertical="center"/>
      <protection hidden="1"/>
    </xf>
    <xf numFmtId="44" fontId="51" fillId="0" borderId="154" xfId="4" applyFont="1" applyFill="1" applyBorder="1" applyAlignment="1" applyProtection="1">
      <alignment horizontal="center" vertical="center"/>
      <protection hidden="1"/>
    </xf>
    <xf numFmtId="0" fontId="116" fillId="0" borderId="30" xfId="0" applyFont="1" applyFill="1" applyBorder="1" applyAlignment="1">
      <alignment horizontal="left" vertical="center" wrapText="1"/>
    </xf>
    <xf numFmtId="0" fontId="116" fillId="0" borderId="15" xfId="0" applyFont="1" applyFill="1" applyBorder="1" applyAlignment="1">
      <alignment horizontal="left" vertical="center" wrapText="1"/>
    </xf>
    <xf numFmtId="0" fontId="116" fillId="0" borderId="52" xfId="0" applyFont="1" applyFill="1" applyBorder="1" applyAlignment="1">
      <alignment horizontal="left" vertical="center" wrapText="1"/>
    </xf>
    <xf numFmtId="44" fontId="51" fillId="2" borderId="167" xfId="4" applyFont="1" applyFill="1" applyBorder="1" applyAlignment="1" applyProtection="1">
      <alignment horizontal="center"/>
      <protection hidden="1"/>
    </xf>
    <xf numFmtId="0" fontId="11" fillId="20" borderId="534" xfId="0" applyFont="1" applyFill="1" applyBorder="1" applyAlignment="1">
      <alignment horizontal="center" vertical="center"/>
    </xf>
    <xf numFmtId="0" fontId="11" fillId="20" borderId="535" xfId="0" applyFont="1" applyFill="1" applyBorder="1" applyAlignment="1">
      <alignment horizontal="center" vertical="center"/>
    </xf>
    <xf numFmtId="0" fontId="11" fillId="20" borderId="536" xfId="0" applyFont="1" applyFill="1" applyBorder="1" applyAlignment="1">
      <alignment horizontal="center" vertical="center"/>
    </xf>
    <xf numFmtId="0" fontId="120" fillId="2" borderId="124" xfId="0" applyFont="1" applyFill="1" applyBorder="1" applyAlignment="1">
      <alignment horizontal="center" vertical="center"/>
    </xf>
    <xf numFmtId="0" fontId="120" fillId="2" borderId="12" xfId="0" applyFont="1" applyFill="1" applyBorder="1" applyAlignment="1">
      <alignment horizontal="center" vertical="center"/>
    </xf>
    <xf numFmtId="0" fontId="120" fillId="2" borderId="50" xfId="0" applyFont="1" applyFill="1" applyBorder="1" applyAlignment="1">
      <alignment horizontal="center" vertical="center"/>
    </xf>
    <xf numFmtId="44" fontId="51" fillId="2" borderId="286" xfId="4" applyFont="1" applyFill="1" applyBorder="1" applyAlignment="1" applyProtection="1">
      <alignment horizontal="center"/>
      <protection hidden="1"/>
    </xf>
    <xf numFmtId="0" fontId="116" fillId="2" borderId="28" xfId="0" applyFont="1" applyFill="1" applyBorder="1" applyAlignment="1">
      <alignment vertical="center"/>
    </xf>
    <xf numFmtId="0" fontId="116" fillId="2" borderId="29" xfId="0" applyFont="1" applyFill="1" applyBorder="1" applyAlignment="1">
      <alignment vertical="center"/>
    </xf>
    <xf numFmtId="0" fontId="116" fillId="2" borderId="137" xfId="0" applyFont="1" applyFill="1" applyBorder="1" applyAlignment="1">
      <alignment vertical="center"/>
    </xf>
    <xf numFmtId="0" fontId="119" fillId="2" borderId="30" xfId="0" applyFont="1" applyFill="1" applyBorder="1" applyAlignment="1">
      <alignment vertical="center"/>
    </xf>
    <xf numFmtId="44" fontId="51" fillId="2" borderId="147" xfId="4" applyFont="1" applyFill="1" applyBorder="1" applyAlignment="1" applyProtection="1">
      <alignment horizontal="center"/>
      <protection hidden="1"/>
    </xf>
    <xf numFmtId="0" fontId="9" fillId="2" borderId="458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116" fillId="0" borderId="131" xfId="0" applyFont="1" applyFill="1" applyBorder="1" applyAlignment="1">
      <alignment vertical="center"/>
    </xf>
    <xf numFmtId="0" fontId="116" fillId="0" borderId="132" xfId="0" applyFont="1" applyFill="1" applyBorder="1" applyAlignment="1">
      <alignment vertical="center"/>
    </xf>
    <xf numFmtId="0" fontId="116" fillId="0" borderId="550" xfId="0" applyFont="1" applyFill="1" applyBorder="1" applyAlignment="1">
      <alignment vertical="center"/>
    </xf>
    <xf numFmtId="44" fontId="51" fillId="2" borderId="554" xfId="4" applyFont="1" applyFill="1" applyBorder="1" applyAlignment="1" applyProtection="1">
      <alignment horizontal="center"/>
      <protection hidden="1"/>
    </xf>
    <xf numFmtId="0" fontId="116" fillId="0" borderId="136" xfId="0" applyFont="1" applyBorder="1" applyAlignment="1">
      <alignment horizontal="left" vertical="center" wrapText="1"/>
    </xf>
    <xf numFmtId="0" fontId="116" fillId="0" borderId="17" xfId="0" applyFont="1" applyBorder="1" applyAlignment="1">
      <alignment horizontal="left" vertical="center" wrapText="1"/>
    </xf>
    <xf numFmtId="0" fontId="116" fillId="0" borderId="54" xfId="0" applyFont="1" applyBorder="1" applyAlignment="1">
      <alignment horizontal="left" vertical="center" wrapText="1"/>
    </xf>
    <xf numFmtId="0" fontId="120" fillId="2" borderId="28" xfId="0" applyFont="1" applyFill="1" applyBorder="1" applyAlignment="1">
      <alignment horizontal="center" vertical="center"/>
    </xf>
    <xf numFmtId="0" fontId="120" fillId="2" borderId="29" xfId="0" applyFont="1" applyFill="1" applyBorder="1" applyAlignment="1">
      <alignment horizontal="center" vertical="center"/>
    </xf>
    <xf numFmtId="0" fontId="120" fillId="2" borderId="137" xfId="0" applyFont="1" applyFill="1" applyBorder="1" applyAlignment="1">
      <alignment horizontal="center" vertical="center"/>
    </xf>
    <xf numFmtId="9" fontId="21" fillId="5" borderId="0" xfId="2" applyFont="1" applyFill="1" applyAlignment="1" applyProtection="1">
      <alignment horizontal="center"/>
      <protection locked="0"/>
    </xf>
    <xf numFmtId="0" fontId="116" fillId="0" borderId="136" xfId="0" applyFont="1" applyFill="1" applyBorder="1" applyAlignment="1">
      <alignment vertical="center"/>
    </xf>
    <xf numFmtId="0" fontId="116" fillId="0" borderId="17" xfId="0" applyFont="1" applyFill="1" applyBorder="1" applyAlignment="1">
      <alignment vertical="center"/>
    </xf>
    <xf numFmtId="0" fontId="116" fillId="0" borderId="54" xfId="0" applyFont="1" applyFill="1" applyBorder="1" applyAlignment="1">
      <alignment vertical="center"/>
    </xf>
    <xf numFmtId="0" fontId="9" fillId="2" borderId="548" xfId="0" applyFont="1" applyFill="1" applyBorder="1" applyAlignment="1">
      <alignment horizontal="center"/>
    </xf>
    <xf numFmtId="0" fontId="119" fillId="2" borderId="146" xfId="0" applyFont="1" applyFill="1" applyBorder="1" applyAlignment="1">
      <alignment vertical="center"/>
    </xf>
    <xf numFmtId="0" fontId="116" fillId="2" borderId="147" xfId="0" applyFont="1" applyFill="1" applyBorder="1" applyAlignment="1">
      <alignment vertical="center"/>
    </xf>
    <xf numFmtId="0" fontId="116" fillId="0" borderId="152" xfId="0" applyFont="1" applyFill="1" applyBorder="1" applyAlignment="1">
      <alignment vertical="center"/>
    </xf>
    <xf numFmtId="0" fontId="116" fillId="0" borderId="140" xfId="0" applyFont="1" applyFill="1" applyBorder="1" applyAlignment="1">
      <alignment vertical="center"/>
    </xf>
    <xf numFmtId="0" fontId="116" fillId="0" borderId="28" xfId="0" applyFont="1" applyFill="1" applyBorder="1" applyAlignment="1">
      <alignment horizontal="left" vertical="center" wrapText="1"/>
    </xf>
    <xf numFmtId="0" fontId="116" fillId="0" borderId="29" xfId="0" applyFont="1" applyFill="1" applyBorder="1" applyAlignment="1">
      <alignment horizontal="left" vertical="center" wrapText="1"/>
    </xf>
    <xf numFmtId="0" fontId="116" fillId="0" borderId="137" xfId="0" applyFont="1" applyFill="1" applyBorder="1" applyAlignment="1">
      <alignment horizontal="left" vertical="center" wrapText="1"/>
    </xf>
    <xf numFmtId="44" fontId="51" fillId="2" borderId="549" xfId="4" applyFont="1" applyFill="1" applyBorder="1" applyAlignment="1" applyProtection="1">
      <alignment horizontal="center"/>
      <protection hidden="1"/>
    </xf>
    <xf numFmtId="44" fontId="51" fillId="2" borderId="460" xfId="4" applyFont="1" applyFill="1" applyBorder="1" applyAlignment="1" applyProtection="1">
      <alignment horizontal="center"/>
      <protection hidden="1"/>
    </xf>
    <xf numFmtId="0" fontId="116" fillId="2" borderId="551" xfId="0" applyFont="1" applyFill="1" applyBorder="1" applyAlignment="1">
      <alignment horizontal="left" vertical="center" wrapText="1"/>
    </xf>
    <xf numFmtId="44" fontId="51" fillId="2" borderId="552" xfId="4" applyFont="1" applyFill="1" applyBorder="1" applyAlignment="1" applyProtection="1">
      <alignment horizontal="center"/>
      <protection hidden="1"/>
    </xf>
    <xf numFmtId="0" fontId="11" fillId="20" borderId="555" xfId="0" applyFont="1" applyFill="1" applyBorder="1" applyAlignment="1">
      <alignment horizontal="center" vertical="center"/>
    </xf>
    <xf numFmtId="0" fontId="11" fillId="20" borderId="135" xfId="0" applyFont="1" applyFill="1" applyBorder="1" applyAlignment="1">
      <alignment horizontal="center" vertical="center"/>
    </xf>
    <xf numFmtId="0" fontId="11" fillId="20" borderId="336" xfId="0" applyFont="1" applyFill="1" applyBorder="1" applyAlignment="1">
      <alignment horizontal="center" vertical="center"/>
    </xf>
    <xf numFmtId="0" fontId="116" fillId="2" borderId="136" xfId="0" applyFont="1" applyFill="1" applyBorder="1" applyAlignment="1">
      <alignment vertical="center"/>
    </xf>
    <xf numFmtId="0" fontId="116" fillId="2" borderId="17" xfId="0" applyFont="1" applyFill="1" applyBorder="1" applyAlignment="1">
      <alignment vertical="center"/>
    </xf>
    <xf numFmtId="0" fontId="116" fillId="2" borderId="54" xfId="0" applyFont="1" applyFill="1" applyBorder="1" applyAlignment="1">
      <alignment vertical="center"/>
    </xf>
    <xf numFmtId="0" fontId="134" fillId="2" borderId="0" xfId="0" applyFont="1" applyFill="1" applyBorder="1" applyAlignment="1">
      <alignment horizontal="center"/>
    </xf>
    <xf numFmtId="44" fontId="27" fillId="2" borderId="0" xfId="4" applyFont="1" applyFill="1" applyAlignment="1" applyProtection="1">
      <alignment horizontal="center" vertical="center"/>
      <protection hidden="1"/>
    </xf>
    <xf numFmtId="44" fontId="27" fillId="2" borderId="0" xfId="4" applyFont="1" applyFill="1" applyAlignment="1" applyProtection="1">
      <alignment horizontal="center" vertical="center" wrapText="1"/>
      <protection hidden="1"/>
    </xf>
    <xf numFmtId="44" fontId="27" fillId="0" borderId="0" xfId="4" applyFont="1" applyFill="1" applyAlignment="1" applyProtection="1">
      <alignment horizontal="center" vertical="center" wrapText="1"/>
      <protection hidden="1"/>
    </xf>
    <xf numFmtId="44" fontId="27" fillId="2" borderId="0" xfId="4" applyFont="1" applyFill="1" applyAlignment="1">
      <alignment horizontal="center" vertical="center"/>
    </xf>
    <xf numFmtId="44" fontId="27" fillId="2" borderId="175" xfId="4" applyFont="1" applyFill="1" applyBorder="1" applyAlignment="1" applyProtection="1">
      <alignment horizontal="center" vertical="center"/>
      <protection hidden="1"/>
    </xf>
    <xf numFmtId="44" fontId="27" fillId="0" borderId="0" xfId="4" applyFont="1" applyFill="1" applyAlignment="1" applyProtection="1">
      <alignment horizontal="center" vertical="center"/>
      <protection hidden="1"/>
    </xf>
    <xf numFmtId="44" fontId="51" fillId="2" borderId="307" xfId="4" applyFont="1" applyFill="1" applyBorder="1" applyAlignment="1" applyProtection="1">
      <alignment horizontal="center" vertical="center"/>
      <protection hidden="1"/>
    </xf>
    <xf numFmtId="44" fontId="51" fillId="2" borderId="457" xfId="4" applyFont="1" applyFill="1" applyBorder="1" applyAlignment="1" applyProtection="1">
      <alignment horizontal="center" vertical="center"/>
      <protection hidden="1"/>
    </xf>
    <xf numFmtId="44" fontId="51" fillId="2" borderId="198" xfId="4" applyFont="1" applyFill="1" applyBorder="1" applyAlignment="1" applyProtection="1">
      <alignment horizontal="center" vertical="center"/>
      <protection hidden="1"/>
    </xf>
    <xf numFmtId="44" fontId="51" fillId="2" borderId="54" xfId="4" applyFont="1" applyFill="1" applyBorder="1" applyAlignment="1" applyProtection="1">
      <alignment horizontal="center" vertical="center"/>
      <protection hidden="1"/>
    </xf>
    <xf numFmtId="44" fontId="51" fillId="2" borderId="138" xfId="4" applyFont="1" applyFill="1" applyBorder="1" applyAlignment="1" applyProtection="1">
      <alignment horizontal="center" vertical="center"/>
      <protection hidden="1"/>
    </xf>
    <xf numFmtId="44" fontId="51" fillId="2" borderId="137" xfId="4" applyFont="1" applyFill="1" applyBorder="1" applyAlignment="1" applyProtection="1">
      <alignment horizontal="center" vertical="center"/>
      <protection hidden="1"/>
    </xf>
    <xf numFmtId="44" fontId="51" fillId="2" borderId="284" xfId="4" applyFont="1" applyFill="1" applyBorder="1" applyAlignment="1" applyProtection="1">
      <alignment horizontal="center"/>
      <protection hidden="1"/>
    </xf>
    <xf numFmtId="44" fontId="51" fillId="2" borderId="52" xfId="4" applyFont="1" applyFill="1" applyBorder="1" applyAlignment="1" applyProtection="1">
      <alignment horizontal="center"/>
      <protection hidden="1"/>
    </xf>
    <xf numFmtId="0" fontId="116" fillId="0" borderId="156" xfId="0" applyFont="1" applyFill="1" applyBorder="1" applyAlignment="1">
      <alignment vertical="center"/>
    </xf>
    <xf numFmtId="0" fontId="116" fillId="0" borderId="167" xfId="0" applyFont="1" applyFill="1" applyBorder="1" applyAlignment="1">
      <alignment vertical="center"/>
    </xf>
    <xf numFmtId="44" fontId="27" fillId="2" borderId="201" xfId="4" applyFont="1" applyFill="1" applyBorder="1" applyAlignment="1" applyProtection="1">
      <alignment horizontal="center" vertical="center"/>
      <protection hidden="1"/>
    </xf>
    <xf numFmtId="44" fontId="27" fillId="2" borderId="202" xfId="4" applyFont="1" applyFill="1" applyBorder="1" applyAlignment="1" applyProtection="1">
      <alignment horizontal="center" vertical="center"/>
      <protection hidden="1"/>
    </xf>
    <xf numFmtId="44" fontId="0" fillId="2" borderId="0" xfId="0" applyNumberFormat="1" applyFill="1" applyAlignment="1">
      <alignment horizontal="center" vertical="center"/>
    </xf>
    <xf numFmtId="0" fontId="134" fillId="20" borderId="310" xfId="0" applyFont="1" applyFill="1" applyBorder="1" applyAlignment="1">
      <alignment horizontal="center" vertical="center"/>
    </xf>
    <xf numFmtId="44" fontId="51" fillId="2" borderId="459" xfId="4" applyFont="1" applyFill="1" applyBorder="1" applyAlignment="1" applyProtection="1">
      <alignment horizontal="center"/>
      <protection hidden="1"/>
    </xf>
    <xf numFmtId="0" fontId="11" fillId="20" borderId="154" xfId="0" applyFont="1" applyFill="1" applyBorder="1" applyAlignment="1">
      <alignment horizontal="center" vertical="center"/>
    </xf>
    <xf numFmtId="0" fontId="116" fillId="0" borderId="179" xfId="0" applyFont="1" applyFill="1" applyBorder="1" applyAlignment="1">
      <alignment horizontal="left"/>
    </xf>
    <xf numFmtId="0" fontId="10" fillId="0" borderId="180" xfId="0" applyFont="1" applyFill="1" applyBorder="1" applyAlignment="1">
      <alignment horizontal="left"/>
    </xf>
    <xf numFmtId="0" fontId="10" fillId="0" borderId="208" xfId="0" applyFont="1" applyFill="1" applyBorder="1" applyAlignment="1">
      <alignment horizontal="left"/>
    </xf>
    <xf numFmtId="0" fontId="10" fillId="0" borderId="179" xfId="0" applyFont="1" applyFill="1" applyBorder="1" applyAlignment="1">
      <alignment horizontal="left" vertical="center"/>
    </xf>
    <xf numFmtId="0" fontId="10" fillId="0" borderId="208" xfId="0" applyFont="1" applyFill="1" applyBorder="1" applyAlignment="1">
      <alignment horizontal="left" vertical="center"/>
    </xf>
    <xf numFmtId="49" fontId="52" fillId="0" borderId="228" xfId="0" applyNumberFormat="1" applyFont="1" applyFill="1" applyBorder="1" applyAlignment="1">
      <alignment horizontal="left" vertical="center"/>
    </xf>
    <xf numFmtId="49" fontId="52" fillId="0" borderId="229" xfId="0" applyNumberFormat="1" applyFont="1" applyFill="1" applyBorder="1" applyAlignment="1">
      <alignment horizontal="left" vertical="center"/>
    </xf>
    <xf numFmtId="49" fontId="52" fillId="0" borderId="297" xfId="0" applyNumberFormat="1" applyFont="1" applyFill="1" applyBorder="1" applyAlignment="1">
      <alignment horizontal="left" vertical="center"/>
    </xf>
    <xf numFmtId="44" fontId="51" fillId="0" borderId="179" xfId="4" applyFont="1" applyFill="1" applyBorder="1" applyAlignment="1" applyProtection="1">
      <alignment horizontal="center"/>
      <protection hidden="1"/>
    </xf>
    <xf numFmtId="44" fontId="51" fillId="0" borderId="305" xfId="4" applyFont="1" applyFill="1" applyBorder="1" applyAlignment="1" applyProtection="1">
      <alignment horizontal="center"/>
      <protection hidden="1"/>
    </xf>
    <xf numFmtId="49" fontId="52" fillId="0" borderId="183" xfId="0" applyNumberFormat="1" applyFont="1" applyFill="1" applyBorder="1" applyAlignment="1">
      <alignment horizontal="left" vertical="center"/>
    </xf>
    <xf numFmtId="49" fontId="52" fillId="0" borderId="184" xfId="0" applyNumberFormat="1" applyFont="1" applyFill="1" applyBorder="1" applyAlignment="1">
      <alignment horizontal="left" vertical="center"/>
    </xf>
    <xf numFmtId="49" fontId="52" fillId="0" borderId="206" xfId="0" applyNumberFormat="1" applyFont="1" applyFill="1" applyBorder="1" applyAlignment="1">
      <alignment horizontal="left" vertical="center"/>
    </xf>
    <xf numFmtId="49" fontId="119" fillId="0" borderId="179" xfId="0" applyNumberFormat="1" applyFont="1" applyFill="1" applyBorder="1" applyAlignment="1">
      <alignment horizontal="left"/>
    </xf>
    <xf numFmtId="49" fontId="10" fillId="0" borderId="180" xfId="0" applyNumberFormat="1" applyFont="1" applyFill="1" applyBorder="1" applyAlignment="1">
      <alignment horizontal="left"/>
    </xf>
    <xf numFmtId="49" fontId="10" fillId="0" borderId="208" xfId="0" applyNumberFormat="1" applyFont="1" applyFill="1" applyBorder="1" applyAlignment="1">
      <alignment horizontal="left"/>
    </xf>
    <xf numFmtId="49" fontId="119" fillId="0" borderId="179" xfId="0" applyNumberFormat="1" applyFont="1" applyFill="1" applyBorder="1" applyAlignment="1">
      <alignment horizontal="left" wrapText="1"/>
    </xf>
    <xf numFmtId="49" fontId="10" fillId="0" borderId="180" xfId="0" applyNumberFormat="1" applyFont="1" applyFill="1" applyBorder="1" applyAlignment="1">
      <alignment horizontal="left" wrapText="1"/>
    </xf>
    <xf numFmtId="49" fontId="10" fillId="0" borderId="208" xfId="0" applyNumberFormat="1" applyFont="1" applyFill="1" applyBorder="1" applyAlignment="1">
      <alignment horizontal="left" wrapText="1"/>
    </xf>
    <xf numFmtId="44" fontId="51" fillId="0" borderId="179" xfId="4" applyFont="1" applyFill="1" applyBorder="1" applyAlignment="1" applyProtection="1">
      <alignment horizontal="center" vertical="center"/>
      <protection hidden="1"/>
    </xf>
    <xf numFmtId="44" fontId="51" fillId="0" borderId="305" xfId="4" applyFont="1" applyFill="1" applyBorder="1" applyAlignment="1" applyProtection="1">
      <alignment horizontal="center" vertical="center"/>
      <protection hidden="1"/>
    </xf>
    <xf numFmtId="0" fontId="116" fillId="0" borderId="179" xfId="0" quotePrefix="1" applyFont="1" applyFill="1" applyBorder="1" applyAlignment="1">
      <alignment horizontal="left"/>
    </xf>
    <xf numFmtId="49" fontId="52" fillId="0" borderId="179" xfId="0" applyNumberFormat="1" applyFont="1" applyFill="1" applyBorder="1" applyAlignment="1">
      <alignment horizontal="left"/>
    </xf>
    <xf numFmtId="49" fontId="52" fillId="0" borderId="180" xfId="0" applyNumberFormat="1" applyFont="1" applyFill="1" applyBorder="1" applyAlignment="1">
      <alignment horizontal="left"/>
    </xf>
    <xf numFmtId="49" fontId="52" fillId="0" borderId="208" xfId="0" applyNumberFormat="1" applyFont="1" applyFill="1" applyBorder="1" applyAlignment="1">
      <alignment horizontal="left"/>
    </xf>
    <xf numFmtId="0" fontId="10" fillId="0" borderId="181" xfId="0" applyFont="1" applyFill="1" applyBorder="1" applyAlignment="1">
      <alignment horizontal="left" vertical="center"/>
    </xf>
    <xf numFmtId="0" fontId="10" fillId="0" borderId="197" xfId="0" applyFont="1" applyFill="1" applyBorder="1" applyAlignment="1">
      <alignment horizontal="left" vertical="center"/>
    </xf>
    <xf numFmtId="0" fontId="10" fillId="0" borderId="123" xfId="0" applyFont="1" applyFill="1" applyBorder="1" applyAlignment="1">
      <alignment horizontal="left" vertical="center"/>
    </xf>
    <xf numFmtId="0" fontId="10" fillId="0" borderId="155" xfId="0" applyFont="1" applyFill="1" applyBorder="1" applyAlignment="1">
      <alignment horizontal="left" vertical="center"/>
    </xf>
    <xf numFmtId="0" fontId="10" fillId="0" borderId="183" xfId="0" applyFont="1" applyFill="1" applyBorder="1" applyAlignment="1">
      <alignment horizontal="left" vertical="center"/>
    </xf>
    <xf numFmtId="0" fontId="10" fillId="0" borderId="206" xfId="0" applyFont="1" applyFill="1" applyBorder="1" applyAlignment="1">
      <alignment horizontal="left" vertical="center"/>
    </xf>
    <xf numFmtId="44" fontId="51" fillId="0" borderId="181" xfId="4" applyFont="1" applyFill="1" applyBorder="1" applyAlignment="1" applyProtection="1">
      <alignment horizontal="center" vertical="center"/>
      <protection hidden="1"/>
    </xf>
    <xf numFmtId="44" fontId="51" fillId="0" borderId="303" xfId="4" applyFont="1" applyFill="1" applyBorder="1" applyAlignment="1" applyProtection="1">
      <alignment horizontal="center" vertical="center"/>
      <protection hidden="1"/>
    </xf>
    <xf numFmtId="44" fontId="51" fillId="0" borderId="183" xfId="4" applyFont="1" applyFill="1" applyBorder="1" applyAlignment="1" applyProtection="1">
      <alignment horizontal="center" vertical="center"/>
      <protection hidden="1"/>
    </xf>
    <xf numFmtId="44" fontId="51" fillId="0" borderId="194" xfId="4" applyFont="1" applyFill="1" applyBorder="1" applyAlignment="1" applyProtection="1">
      <alignment horizontal="center" vertical="center"/>
      <protection hidden="1"/>
    </xf>
    <xf numFmtId="0" fontId="116" fillId="0" borderId="181" xfId="0" applyFont="1" applyFill="1" applyBorder="1" applyAlignment="1">
      <alignment horizontal="left" vertical="center"/>
    </xf>
    <xf numFmtId="0" fontId="10" fillId="0" borderId="182" xfId="0" applyFont="1" applyFill="1" applyBorder="1" applyAlignment="1">
      <alignment horizontal="left" vertical="center"/>
    </xf>
    <xf numFmtId="0" fontId="10" fillId="0" borderId="184" xfId="0" applyFont="1" applyFill="1" applyBorder="1" applyAlignment="1">
      <alignment horizontal="left" vertical="center"/>
    </xf>
    <xf numFmtId="9" fontId="11" fillId="0" borderId="275" xfId="2" applyFont="1" applyFill="1" applyBorder="1" applyAlignment="1">
      <alignment horizontal="center" vertical="center"/>
    </xf>
    <xf numFmtId="9" fontId="11" fillId="0" borderId="272" xfId="2" applyFont="1" applyFill="1" applyBorder="1" applyAlignment="1">
      <alignment horizontal="center" vertical="center"/>
    </xf>
    <xf numFmtId="0" fontId="29" fillId="2" borderId="103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29" fillId="2" borderId="66" xfId="0" applyFont="1" applyFill="1" applyBorder="1" applyAlignment="1">
      <alignment horizontal="center" vertical="center"/>
    </xf>
    <xf numFmtId="9" fontId="21" fillId="5" borderId="44" xfId="2" applyFont="1" applyFill="1" applyBorder="1" applyAlignment="1" applyProtection="1">
      <alignment horizontal="center"/>
      <protection locked="0"/>
    </xf>
    <xf numFmtId="0" fontId="11" fillId="2" borderId="445" xfId="0" applyFont="1" applyFill="1" applyBorder="1" applyAlignment="1">
      <alignment horizontal="center" vertical="center"/>
    </xf>
    <xf numFmtId="0" fontId="11" fillId="2" borderId="140" xfId="0" applyFont="1" applyFill="1" applyBorder="1" applyAlignment="1">
      <alignment horizontal="center" vertical="center"/>
    </xf>
    <xf numFmtId="44" fontId="11" fillId="2" borderId="140" xfId="4" applyFont="1" applyFill="1" applyBorder="1" applyAlignment="1">
      <alignment horizontal="center"/>
    </xf>
    <xf numFmtId="0" fontId="10" fillId="2" borderId="445" xfId="0" applyFont="1" applyFill="1" applyBorder="1" applyAlignment="1">
      <alignment horizontal="left" vertical="center"/>
    </xf>
    <xf numFmtId="0" fontId="10" fillId="2" borderId="140" xfId="0" applyFont="1" applyFill="1" applyBorder="1" applyAlignment="1">
      <alignment horizontal="left" vertical="center"/>
    </xf>
    <xf numFmtId="44" fontId="51" fillId="2" borderId="140" xfId="4" applyFont="1" applyFill="1" applyBorder="1" applyAlignment="1" applyProtection="1">
      <alignment horizontal="center" vertical="center"/>
      <protection hidden="1"/>
    </xf>
    <xf numFmtId="0" fontId="10" fillId="0" borderId="103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52" xfId="0" applyFont="1" applyBorder="1" applyAlignment="1">
      <alignment horizontal="left" vertical="center"/>
    </xf>
    <xf numFmtId="44" fontId="51" fillId="2" borderId="287" xfId="4" applyFont="1" applyFill="1" applyBorder="1" applyAlignment="1">
      <alignment horizontal="center" vertical="center"/>
    </xf>
    <xf numFmtId="44" fontId="51" fillId="2" borderId="271" xfId="4" applyFont="1" applyFill="1" applyBorder="1" applyAlignment="1">
      <alignment horizontal="center" vertical="center"/>
    </xf>
    <xf numFmtId="44" fontId="51" fillId="0" borderId="183" xfId="4" applyFont="1" applyFill="1" applyBorder="1" applyAlignment="1" applyProtection="1">
      <alignment horizontal="center"/>
      <protection hidden="1"/>
    </xf>
    <xf numFmtId="44" fontId="51" fillId="0" borderId="194" xfId="4" applyFont="1" applyFill="1" applyBorder="1" applyAlignment="1" applyProtection="1">
      <alignment horizontal="center"/>
      <protection hidden="1"/>
    </xf>
    <xf numFmtId="0" fontId="116" fillId="0" borderId="179" xfId="0" applyFont="1" applyFill="1" applyBorder="1" applyAlignment="1">
      <alignment horizontal="left" vertical="center"/>
    </xf>
    <xf numFmtId="0" fontId="116" fillId="0" borderId="208" xfId="0" applyFont="1" applyFill="1" applyBorder="1" applyAlignment="1">
      <alignment horizontal="left" vertical="center"/>
    </xf>
    <xf numFmtId="0" fontId="11" fillId="4" borderId="48" xfId="0" applyFont="1" applyFill="1" applyBorder="1" applyAlignment="1">
      <alignment horizontal="center" vertical="center"/>
    </xf>
    <xf numFmtId="0" fontId="38" fillId="2" borderId="179" xfId="27" applyFont="1" applyFill="1" applyBorder="1" applyAlignment="1">
      <alignment horizontal="left"/>
    </xf>
    <xf numFmtId="0" fontId="38" fillId="2" borderId="180" xfId="27" applyFont="1" applyFill="1" applyBorder="1" applyAlignment="1">
      <alignment horizontal="left"/>
    </xf>
    <xf numFmtId="0" fontId="38" fillId="2" borderId="208" xfId="27" applyFont="1" applyFill="1" applyBorder="1" applyAlignment="1">
      <alignment horizontal="left"/>
    </xf>
    <xf numFmtId="0" fontId="10" fillId="2" borderId="189" xfId="0" applyFont="1" applyFill="1" applyBorder="1" applyAlignment="1">
      <alignment horizontal="left" vertical="center"/>
    </xf>
    <xf numFmtId="0" fontId="10" fillId="2" borderId="192" xfId="0" applyFont="1" applyFill="1" applyBorder="1" applyAlignment="1">
      <alignment horizontal="left" vertical="center"/>
    </xf>
    <xf numFmtId="0" fontId="10" fillId="2" borderId="183" xfId="0" applyFont="1" applyFill="1" applyBorder="1" applyAlignment="1">
      <alignment horizontal="left" vertical="center"/>
    </xf>
    <xf numFmtId="0" fontId="10" fillId="2" borderId="206" xfId="0" applyFont="1" applyFill="1" applyBorder="1" applyAlignment="1">
      <alignment horizontal="left" vertical="center"/>
    </xf>
    <xf numFmtId="0" fontId="119" fillId="2" borderId="189" xfId="0" applyFont="1" applyFill="1" applyBorder="1" applyAlignment="1">
      <alignment horizontal="left" vertical="center"/>
    </xf>
    <xf numFmtId="0" fontId="119" fillId="2" borderId="21" xfId="0" applyFont="1" applyFill="1" applyBorder="1" applyAlignment="1">
      <alignment horizontal="left" vertical="center"/>
    </xf>
    <xf numFmtId="0" fontId="119" fillId="2" borderId="192" xfId="0" applyFont="1" applyFill="1" applyBorder="1" applyAlignment="1">
      <alignment horizontal="left" vertical="center"/>
    </xf>
    <xf numFmtId="0" fontId="119" fillId="2" borderId="183" xfId="0" applyFont="1" applyFill="1" applyBorder="1" applyAlignment="1">
      <alignment horizontal="left" vertical="center"/>
    </xf>
    <xf numFmtId="0" fontId="119" fillId="2" borderId="184" xfId="0" applyFont="1" applyFill="1" applyBorder="1" applyAlignment="1">
      <alignment horizontal="left" vertical="center"/>
    </xf>
    <xf numFmtId="0" fontId="119" fillId="2" borderId="206" xfId="0" applyFont="1" applyFill="1" applyBorder="1" applyAlignment="1">
      <alignment horizontal="left" vertical="center"/>
    </xf>
    <xf numFmtId="2" fontId="59" fillId="2" borderId="127" xfId="0" applyNumberFormat="1" applyFont="1" applyFill="1" applyBorder="1" applyAlignment="1">
      <alignment horizontal="center" vertical="center"/>
    </xf>
    <xf numFmtId="2" fontId="59" fillId="2" borderId="118" xfId="0" applyNumberFormat="1" applyFont="1" applyFill="1" applyBorder="1" applyAlignment="1">
      <alignment horizontal="center" vertical="center"/>
    </xf>
    <xf numFmtId="44" fontId="51" fillId="0" borderId="189" xfId="4" applyFont="1" applyFill="1" applyBorder="1" applyAlignment="1" applyProtection="1">
      <alignment vertical="center"/>
      <protection hidden="1"/>
    </xf>
    <xf numFmtId="44" fontId="51" fillId="0" borderId="190" xfId="4" applyFont="1" applyFill="1" applyBorder="1" applyAlignment="1" applyProtection="1">
      <alignment vertical="center"/>
      <protection hidden="1"/>
    </xf>
    <xf numFmtId="44" fontId="51" fillId="0" borderId="183" xfId="4" applyFont="1" applyFill="1" applyBorder="1" applyAlignment="1" applyProtection="1">
      <alignment vertical="center"/>
      <protection hidden="1"/>
    </xf>
    <xf numFmtId="44" fontId="51" fillId="0" borderId="194" xfId="4" applyFont="1" applyFill="1" applyBorder="1" applyAlignment="1" applyProtection="1">
      <alignment vertical="center"/>
      <protection hidden="1"/>
    </xf>
    <xf numFmtId="9" fontId="11" fillId="2" borderId="268" xfId="2" applyFont="1" applyFill="1" applyBorder="1" applyAlignment="1">
      <alignment horizontal="center" vertical="center"/>
    </xf>
    <xf numFmtId="9" fontId="11" fillId="2" borderId="272" xfId="2" applyFont="1" applyFill="1" applyBorder="1" applyAlignment="1">
      <alignment horizontal="center" vertical="center"/>
    </xf>
    <xf numFmtId="0" fontId="10" fillId="2" borderId="181" xfId="0" applyFont="1" applyFill="1" applyBorder="1" applyAlignment="1">
      <alignment horizontal="left" vertical="center"/>
    </xf>
    <xf numFmtId="0" fontId="10" fillId="2" borderId="197" xfId="0" applyFont="1" applyFill="1" applyBorder="1" applyAlignment="1">
      <alignment horizontal="left" vertical="center"/>
    </xf>
    <xf numFmtId="0" fontId="10" fillId="2" borderId="123" xfId="0" applyFont="1" applyFill="1" applyBorder="1" applyAlignment="1">
      <alignment horizontal="left" vertical="center"/>
    </xf>
    <xf numFmtId="0" fontId="10" fillId="2" borderId="155" xfId="0" applyFont="1" applyFill="1" applyBorder="1" applyAlignment="1">
      <alignment horizontal="left" vertical="center"/>
    </xf>
    <xf numFmtId="0" fontId="52" fillId="2" borderId="181" xfId="27" applyFont="1" applyFill="1" applyBorder="1" applyAlignment="1">
      <alignment horizontal="left" vertical="center"/>
    </xf>
    <xf numFmtId="0" fontId="52" fillId="2" borderId="182" xfId="27" applyFont="1" applyFill="1" applyBorder="1" applyAlignment="1">
      <alignment horizontal="left" vertical="center"/>
    </xf>
    <xf numFmtId="0" fontId="52" fillId="2" borderId="197" xfId="27" applyFont="1" applyFill="1" applyBorder="1" applyAlignment="1">
      <alignment horizontal="left" vertical="center"/>
    </xf>
    <xf numFmtId="0" fontId="52" fillId="2" borderId="183" xfId="27" applyFont="1" applyFill="1" applyBorder="1" applyAlignment="1">
      <alignment horizontal="left" vertical="center"/>
    </xf>
    <xf numFmtId="0" fontId="52" fillId="2" borderId="184" xfId="27" applyFont="1" applyFill="1" applyBorder="1" applyAlignment="1">
      <alignment horizontal="left" vertical="center"/>
    </xf>
    <xf numFmtId="0" fontId="52" fillId="2" borderId="206" xfId="27" applyFont="1" applyFill="1" applyBorder="1" applyAlignment="1">
      <alignment horizontal="left" vertical="center"/>
    </xf>
    <xf numFmtId="2" fontId="59" fillId="2" borderId="122" xfId="0" applyNumberFormat="1" applyFont="1" applyFill="1" applyBorder="1" applyAlignment="1">
      <alignment horizontal="center" vertical="center"/>
    </xf>
    <xf numFmtId="9" fontId="11" fillId="2" borderId="275" xfId="2" applyFont="1" applyFill="1" applyBorder="1" applyAlignment="1">
      <alignment horizontal="center" vertical="center"/>
    </xf>
    <xf numFmtId="17" fontId="0" fillId="2" borderId="175" xfId="0" applyNumberFormat="1" applyFill="1" applyBorder="1" applyAlignment="1">
      <alignment horizontal="center"/>
    </xf>
    <xf numFmtId="0" fontId="119" fillId="2" borderId="179" xfId="27" applyFont="1" applyFill="1" applyBorder="1" applyAlignment="1">
      <alignment horizontal="left"/>
    </xf>
    <xf numFmtId="0" fontId="10" fillId="2" borderId="180" xfId="27" applyFont="1" applyFill="1" applyBorder="1" applyAlignment="1">
      <alignment horizontal="left"/>
    </xf>
    <xf numFmtId="0" fontId="10" fillId="2" borderId="208" xfId="27" applyFont="1" applyFill="1" applyBorder="1" applyAlignment="1">
      <alignment horizontal="left"/>
    </xf>
    <xf numFmtId="0" fontId="52" fillId="0" borderId="179" xfId="0" applyFont="1" applyFill="1" applyBorder="1" applyAlignment="1">
      <alignment horizontal="left"/>
    </xf>
    <xf numFmtId="0" fontId="52" fillId="0" borderId="180" xfId="0" applyFont="1" applyFill="1" applyBorder="1" applyAlignment="1">
      <alignment horizontal="left"/>
    </xf>
    <xf numFmtId="0" fontId="52" fillId="0" borderId="208" xfId="0" applyFont="1" applyFill="1" applyBorder="1" applyAlignment="1">
      <alignment horizontal="left"/>
    </xf>
    <xf numFmtId="0" fontId="10" fillId="0" borderId="179" xfId="0" applyFont="1" applyFill="1" applyBorder="1" applyAlignment="1">
      <alignment horizontal="left"/>
    </xf>
    <xf numFmtId="0" fontId="122" fillId="0" borderId="181" xfId="0" quotePrefix="1" applyFont="1" applyFill="1" applyBorder="1" applyAlignment="1">
      <alignment horizontal="left" vertical="center" wrapText="1"/>
    </xf>
    <xf numFmtId="0" fontId="38" fillId="0" borderId="182" xfId="0" applyFont="1" applyFill="1" applyBorder="1" applyAlignment="1">
      <alignment horizontal="left" vertical="center" wrapText="1"/>
    </xf>
    <xf numFmtId="0" fontId="38" fillId="0" borderId="197" xfId="0" applyFont="1" applyFill="1" applyBorder="1" applyAlignment="1">
      <alignment horizontal="left" vertical="center" wrapText="1"/>
    </xf>
    <xf numFmtId="0" fontId="38" fillId="0" borderId="183" xfId="0" applyFont="1" applyFill="1" applyBorder="1" applyAlignment="1">
      <alignment horizontal="left" vertical="center" wrapText="1"/>
    </xf>
    <xf numFmtId="0" fontId="38" fillId="0" borderId="184" xfId="0" applyFont="1" applyFill="1" applyBorder="1" applyAlignment="1">
      <alignment horizontal="left" vertical="center" wrapText="1"/>
    </xf>
    <xf numFmtId="0" fontId="38" fillId="0" borderId="206" xfId="0" applyFont="1" applyFill="1" applyBorder="1" applyAlignment="1">
      <alignment horizontal="left" vertical="center" wrapText="1"/>
    </xf>
    <xf numFmtId="2" fontId="59" fillId="0" borderId="122" xfId="0" applyNumberFormat="1" applyFont="1" applyFill="1" applyBorder="1" applyAlignment="1">
      <alignment horizontal="center" vertical="center"/>
    </xf>
    <xf numFmtId="2" fontId="59" fillId="0" borderId="118" xfId="0" applyNumberFormat="1" applyFont="1" applyFill="1" applyBorder="1" applyAlignment="1">
      <alignment horizontal="center" vertical="center"/>
    </xf>
    <xf numFmtId="0" fontId="38" fillId="0" borderId="179" xfId="0" applyFont="1" applyFill="1" applyBorder="1" applyAlignment="1">
      <alignment horizontal="left"/>
    </xf>
    <xf numFmtId="0" fontId="13" fillId="0" borderId="180" xfId="0" applyFont="1" applyFill="1" applyBorder="1" applyAlignment="1">
      <alignment horizontal="left"/>
    </xf>
    <xf numFmtId="0" fontId="13" fillId="0" borderId="208" xfId="0" applyFont="1" applyFill="1" applyBorder="1" applyAlignment="1">
      <alignment horizontal="left"/>
    </xf>
    <xf numFmtId="0" fontId="119" fillId="0" borderId="181" xfId="0" applyFont="1" applyFill="1" applyBorder="1" applyAlignment="1">
      <alignment horizontal="left" vertical="center" wrapText="1"/>
    </xf>
    <xf numFmtId="0" fontId="119" fillId="0" borderId="182" xfId="0" applyFont="1" applyFill="1" applyBorder="1" applyAlignment="1">
      <alignment horizontal="left" vertical="center" wrapText="1"/>
    </xf>
    <xf numFmtId="0" fontId="119" fillId="0" borderId="197" xfId="0" applyFont="1" applyFill="1" applyBorder="1" applyAlignment="1">
      <alignment horizontal="left" vertical="center" wrapText="1"/>
    </xf>
    <xf numFmtId="0" fontId="119" fillId="0" borderId="183" xfId="0" applyFont="1" applyFill="1" applyBorder="1" applyAlignment="1">
      <alignment horizontal="left" vertical="center" wrapText="1"/>
    </xf>
    <xf numFmtId="0" fontId="119" fillId="0" borderId="184" xfId="0" applyFont="1" applyFill="1" applyBorder="1" applyAlignment="1">
      <alignment horizontal="left" vertical="center" wrapText="1"/>
    </xf>
    <xf numFmtId="0" fontId="119" fillId="0" borderId="206" xfId="0" applyFont="1" applyFill="1" applyBorder="1" applyAlignment="1">
      <alignment horizontal="left" vertical="center" wrapText="1"/>
    </xf>
    <xf numFmtId="0" fontId="116" fillId="0" borderId="180" xfId="0" quotePrefix="1" applyFont="1" applyFill="1" applyBorder="1" applyAlignment="1">
      <alignment horizontal="left"/>
    </xf>
    <xf numFmtId="0" fontId="116" fillId="0" borderId="208" xfId="0" quotePrefix="1" applyFont="1" applyFill="1" applyBorder="1" applyAlignment="1">
      <alignment horizontal="left"/>
    </xf>
    <xf numFmtId="9" fontId="11" fillId="2" borderId="359" xfId="2" applyFont="1" applyFill="1" applyBorder="1" applyAlignment="1">
      <alignment horizontal="center" vertical="center"/>
    </xf>
    <xf numFmtId="9" fontId="11" fillId="2" borderId="269" xfId="2" applyFont="1" applyFill="1" applyBorder="1" applyAlignment="1">
      <alignment horizontal="center" vertical="center"/>
    </xf>
    <xf numFmtId="44" fontId="51" fillId="2" borderId="167" xfId="4" applyFont="1" applyFill="1" applyBorder="1" applyAlignment="1" applyProtection="1">
      <alignment horizontal="center" vertical="center"/>
      <protection hidden="1"/>
    </xf>
    <xf numFmtId="44" fontId="51" fillId="2" borderId="147" xfId="4" applyFont="1" applyFill="1" applyBorder="1" applyAlignment="1" applyProtection="1">
      <alignment horizontal="center" vertical="center"/>
      <protection hidden="1"/>
    </xf>
    <xf numFmtId="0" fontId="116" fillId="0" borderId="101" xfId="0" applyFont="1" applyFill="1" applyBorder="1" applyAlignment="1">
      <alignment horizontal="left" vertical="center" wrapText="1"/>
    </xf>
    <xf numFmtId="0" fontId="10" fillId="0" borderId="17" xfId="0" applyFont="1" applyFill="1" applyBorder="1" applyAlignment="1">
      <alignment horizontal="left" vertical="center" wrapText="1"/>
    </xf>
    <xf numFmtId="0" fontId="10" fillId="0" borderId="54" xfId="0" applyFont="1" applyFill="1" applyBorder="1" applyAlignment="1">
      <alignment horizontal="left" vertical="center" wrapText="1"/>
    </xf>
    <xf numFmtId="0" fontId="10" fillId="0" borderId="102" xfId="0" applyFont="1" applyFill="1" applyBorder="1" applyAlignment="1">
      <alignment horizontal="left" vertical="center" wrapText="1"/>
    </xf>
    <xf numFmtId="0" fontId="10" fillId="0" borderId="29" xfId="0" applyFont="1" applyFill="1" applyBorder="1" applyAlignment="1">
      <alignment horizontal="left" vertical="center" wrapText="1"/>
    </xf>
    <xf numFmtId="0" fontId="10" fillId="0" borderId="137" xfId="0" applyFont="1" applyFill="1" applyBorder="1" applyAlignment="1">
      <alignment horizontal="left" vertical="center" wrapText="1"/>
    </xf>
    <xf numFmtId="2" fontId="133" fillId="2" borderId="325" xfId="0" applyNumberFormat="1" applyFont="1" applyFill="1" applyBorder="1" applyAlignment="1">
      <alignment horizontal="center" vertical="center"/>
    </xf>
    <xf numFmtId="2" fontId="51" fillId="2" borderId="193" xfId="0" applyNumberFormat="1" applyFont="1" applyFill="1" applyBorder="1" applyAlignment="1">
      <alignment horizontal="center" vertical="center"/>
    </xf>
    <xf numFmtId="44" fontId="51" fillId="2" borderId="325" xfId="4" applyFont="1" applyFill="1" applyBorder="1" applyAlignment="1">
      <alignment horizontal="center" vertical="center"/>
    </xf>
    <xf numFmtId="44" fontId="51" fillId="2" borderId="193" xfId="4" applyFont="1" applyFill="1" applyBorder="1" applyAlignment="1">
      <alignment horizontal="center" vertical="center"/>
    </xf>
    <xf numFmtId="44" fontId="51" fillId="2" borderId="199" xfId="4" applyFont="1" applyFill="1" applyBorder="1" applyAlignment="1" applyProtection="1">
      <alignment horizontal="center" vertical="center"/>
      <protection hidden="1"/>
    </xf>
    <xf numFmtId="44" fontId="51" fillId="2" borderId="194" xfId="4" applyFont="1" applyFill="1" applyBorder="1" applyAlignment="1" applyProtection="1">
      <alignment horizontal="center" vertical="center"/>
      <protection hidden="1"/>
    </xf>
    <xf numFmtId="0" fontId="10" fillId="0" borderId="101" xfId="0" applyFont="1" applyFill="1" applyBorder="1" applyAlignment="1">
      <alignment horizontal="left" vertical="center" wrapText="1"/>
    </xf>
    <xf numFmtId="0" fontId="116" fillId="0" borderId="10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/>
    </xf>
    <xf numFmtId="0" fontId="10" fillId="0" borderId="102" xfId="0" applyFont="1" applyFill="1" applyBorder="1" applyAlignment="1">
      <alignment horizontal="left" vertical="center"/>
    </xf>
    <xf numFmtId="0" fontId="10" fillId="0" borderId="29" xfId="0" applyFont="1" applyFill="1" applyBorder="1" applyAlignment="1">
      <alignment horizontal="left" vertical="center"/>
    </xf>
    <xf numFmtId="2" fontId="117" fillId="2" borderId="325" xfId="0" applyNumberFormat="1" applyFont="1" applyFill="1" applyBorder="1" applyAlignment="1">
      <alignment horizontal="center" vertical="center" wrapText="1"/>
    </xf>
    <xf numFmtId="2" fontId="117" fillId="2" borderId="147" xfId="0" applyNumberFormat="1" applyFont="1" applyFill="1" applyBorder="1" applyAlignment="1">
      <alignment horizontal="center" vertical="center" wrapText="1"/>
    </xf>
    <xf numFmtId="44" fontId="51" fillId="2" borderId="147" xfId="4" applyFont="1" applyFill="1" applyBorder="1" applyAlignment="1">
      <alignment horizontal="center" vertical="center"/>
    </xf>
    <xf numFmtId="44" fontId="51" fillId="2" borderId="347" xfId="4" applyFont="1" applyFill="1" applyBorder="1" applyAlignment="1" applyProtection="1">
      <alignment horizontal="center" vertical="center"/>
      <protection hidden="1"/>
    </xf>
    <xf numFmtId="44" fontId="51" fillId="2" borderId="303" xfId="4" applyFont="1" applyFill="1" applyBorder="1" applyAlignment="1" applyProtection="1">
      <alignment horizontal="center" vertical="center"/>
      <protection hidden="1"/>
    </xf>
    <xf numFmtId="9" fontId="11" fillId="2" borderId="463" xfId="2" applyFont="1" applyFill="1" applyBorder="1" applyAlignment="1">
      <alignment horizontal="center" vertical="center"/>
    </xf>
    <xf numFmtId="9" fontId="11" fillId="2" borderId="162" xfId="2" applyFont="1" applyFill="1" applyBorder="1" applyAlignment="1">
      <alignment horizontal="center" vertical="center"/>
    </xf>
    <xf numFmtId="0" fontId="10" fillId="2" borderId="101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10" fillId="2" borderId="4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9" fillId="5" borderId="30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0" fontId="9" fillId="5" borderId="66" xfId="0" applyFont="1" applyFill="1" applyBorder="1" applyAlignment="1">
      <alignment horizontal="center"/>
    </xf>
    <xf numFmtId="0" fontId="9" fillId="5" borderId="131" xfId="0" applyFont="1" applyFill="1" applyBorder="1" applyAlignment="1">
      <alignment horizontal="center"/>
    </xf>
    <xf numFmtId="0" fontId="9" fillId="5" borderId="132" xfId="0" applyFont="1" applyFill="1" applyBorder="1" applyAlignment="1">
      <alignment horizontal="center"/>
    </xf>
    <xf numFmtId="0" fontId="9" fillId="5" borderId="133" xfId="0" applyFont="1" applyFill="1" applyBorder="1" applyAlignment="1">
      <alignment horizontal="center"/>
    </xf>
    <xf numFmtId="0" fontId="9" fillId="14" borderId="449" xfId="0" applyFont="1" applyFill="1" applyBorder="1" applyAlignment="1">
      <alignment horizontal="center" vertical="center" wrapText="1"/>
    </xf>
    <xf numFmtId="0" fontId="9" fillId="14" borderId="329" xfId="0" applyFont="1" applyFill="1" applyBorder="1" applyAlignment="1">
      <alignment horizontal="center" vertical="center" wrapText="1"/>
    </xf>
    <xf numFmtId="0" fontId="120" fillId="2" borderId="167" xfId="0" applyFont="1" applyFill="1" applyBorder="1" applyAlignment="1">
      <alignment horizontal="center" vertical="center"/>
    </xf>
    <xf numFmtId="0" fontId="120" fillId="2" borderId="147" xfId="0" applyFont="1" applyFill="1" applyBorder="1" applyAlignment="1">
      <alignment horizontal="center" vertical="center"/>
    </xf>
    <xf numFmtId="0" fontId="116" fillId="2" borderId="30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left" vertical="center" wrapText="1"/>
    </xf>
    <xf numFmtId="0" fontId="10" fillId="2" borderId="66" xfId="0" applyFont="1" applyFill="1" applyBorder="1" applyAlignment="1">
      <alignment horizontal="left" vertical="center" wrapText="1"/>
    </xf>
    <xf numFmtId="0" fontId="10" fillId="2" borderId="30" xfId="0" applyFont="1" applyFill="1" applyBorder="1"/>
    <xf numFmtId="0" fontId="10" fillId="2" borderId="15" xfId="0" applyFont="1" applyFill="1" applyBorder="1"/>
    <xf numFmtId="0" fontId="10" fillId="2" borderId="66" xfId="0" applyFont="1" applyFill="1" applyBorder="1"/>
    <xf numFmtId="0" fontId="10" fillId="2" borderId="30" xfId="0" applyFont="1" applyFill="1" applyBorder="1" applyAlignment="1">
      <alignment wrapText="1"/>
    </xf>
    <xf numFmtId="0" fontId="10" fillId="2" borderId="15" xfId="0" applyFont="1" applyFill="1" applyBorder="1" applyAlignment="1">
      <alignment wrapText="1"/>
    </xf>
    <xf numFmtId="0" fontId="10" fillId="2" borderId="66" xfId="0" applyFont="1" applyFill="1" applyBorder="1" applyAlignment="1">
      <alignment wrapText="1"/>
    </xf>
    <xf numFmtId="0" fontId="124" fillId="2" borderId="30" xfId="0" applyFont="1" applyFill="1" applyBorder="1" applyAlignment="1">
      <alignment horizontal="left" vertical="center" wrapText="1"/>
    </xf>
    <xf numFmtId="0" fontId="41" fillId="2" borderId="15" xfId="0" applyFont="1" applyFill="1" applyBorder="1" applyAlignment="1">
      <alignment horizontal="left" vertical="center" wrapText="1"/>
    </xf>
    <xf numFmtId="0" fontId="41" fillId="2" borderId="66" xfId="0" applyFont="1" applyFill="1" applyBorder="1" applyAlignment="1">
      <alignment horizontal="left" vertical="center" wrapText="1"/>
    </xf>
    <xf numFmtId="0" fontId="10" fillId="2" borderId="136" xfId="0" applyFont="1" applyFill="1" applyBorder="1" applyAlignment="1">
      <alignment horizontal="left" wrapText="1"/>
    </xf>
    <xf numFmtId="0" fontId="10" fillId="2" borderId="17" xfId="0" applyFont="1" applyFill="1" applyBorder="1" applyAlignment="1">
      <alignment horizontal="left" wrapText="1"/>
    </xf>
    <xf numFmtId="0" fontId="10" fillId="2" borderId="108" xfId="0" applyFont="1" applyFill="1" applyBorder="1" applyAlignment="1">
      <alignment horizontal="left" wrapText="1"/>
    </xf>
    <xf numFmtId="0" fontId="10" fillId="2" borderId="28" xfId="0" applyFont="1" applyFill="1" applyBorder="1" applyAlignment="1">
      <alignment horizontal="left" wrapText="1"/>
    </xf>
    <xf numFmtId="0" fontId="10" fillId="2" borderId="29" xfId="0" applyFont="1" applyFill="1" applyBorder="1" applyAlignment="1">
      <alignment horizontal="left" wrapText="1"/>
    </xf>
    <xf numFmtId="0" fontId="10" fillId="2" borderId="65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vertical="center" wrapText="1"/>
    </xf>
    <xf numFmtId="0" fontId="10" fillId="2" borderId="15" xfId="0" applyFont="1" applyFill="1" applyBorder="1" applyAlignment="1">
      <alignment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300" xfId="0" applyFont="1" applyFill="1" applyBorder="1" applyAlignment="1">
      <alignment horizontal="center" vertical="center" wrapText="1"/>
    </xf>
    <xf numFmtId="2" fontId="10" fillId="2" borderId="30" xfId="0" applyNumberFormat="1" applyFont="1" applyFill="1" applyBorder="1" applyAlignment="1">
      <alignment horizontal="center" vertical="center"/>
    </xf>
    <xf numFmtId="2" fontId="10" fillId="2" borderId="52" xfId="0" applyNumberFormat="1" applyFont="1" applyFill="1" applyBorder="1" applyAlignment="1">
      <alignment horizontal="center" vertical="center"/>
    </xf>
    <xf numFmtId="0" fontId="10" fillId="2" borderId="136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10" fillId="2" borderId="136" xfId="0" applyFont="1" applyFill="1" applyBorder="1" applyAlignment="1">
      <alignment horizontal="center" vertical="center" wrapText="1"/>
    </xf>
    <xf numFmtId="0" fontId="10" fillId="2" borderId="239" xfId="0" applyFont="1" applyFill="1" applyBorder="1" applyAlignment="1">
      <alignment horizontal="center" vertical="center" wrapText="1"/>
    </xf>
    <xf numFmtId="2" fontId="10" fillId="2" borderId="136" xfId="0" applyNumberFormat="1" applyFont="1" applyFill="1" applyBorder="1" applyAlignment="1">
      <alignment horizontal="center" vertical="center"/>
    </xf>
    <xf numFmtId="2" fontId="10" fillId="2" borderId="54" xfId="0" applyNumberFormat="1" applyFont="1" applyFill="1" applyBorder="1" applyAlignment="1">
      <alignment horizontal="center" vertical="center"/>
    </xf>
    <xf numFmtId="0" fontId="10" fillId="0" borderId="366" xfId="0" applyFont="1" applyBorder="1" applyAlignment="1">
      <alignment horizontal="left" vertical="center"/>
    </xf>
    <xf numFmtId="0" fontId="10" fillId="0" borderId="180" xfId="0" applyFont="1" applyBorder="1" applyAlignment="1">
      <alignment horizontal="left" vertical="center"/>
    </xf>
    <xf numFmtId="0" fontId="10" fillId="0" borderId="208" xfId="0" applyFont="1" applyBorder="1" applyAlignment="1">
      <alignment horizontal="left" vertical="center"/>
    </xf>
    <xf numFmtId="44" fontId="51" fillId="2" borderId="284" xfId="4" applyFont="1" applyFill="1" applyBorder="1" applyAlignment="1" applyProtection="1">
      <alignment horizontal="center" vertical="center"/>
      <protection hidden="1"/>
    </xf>
    <xf numFmtId="44" fontId="51" fillId="2" borderId="52" xfId="4" applyFont="1" applyFill="1" applyBorder="1" applyAlignment="1" applyProtection="1">
      <alignment horizontal="center" vertical="center"/>
      <protection hidden="1"/>
    </xf>
    <xf numFmtId="0" fontId="13" fillId="0" borderId="181" xfId="0" applyFont="1" applyFill="1" applyBorder="1" applyAlignment="1">
      <alignment horizontal="left"/>
    </xf>
    <xf numFmtId="0" fontId="10" fillId="0" borderId="182" xfId="0" applyFont="1" applyFill="1" applyBorder="1" applyAlignment="1">
      <alignment horizontal="left"/>
    </xf>
    <xf numFmtId="0" fontId="10" fillId="0" borderId="197" xfId="0" applyFont="1" applyFill="1" applyBorder="1" applyAlignment="1">
      <alignment horizontal="left"/>
    </xf>
    <xf numFmtId="0" fontId="10" fillId="0" borderId="179" xfId="0" quotePrefix="1" applyFont="1" applyFill="1" applyBorder="1" applyAlignment="1">
      <alignment horizontal="left"/>
    </xf>
    <xf numFmtId="0" fontId="116" fillId="0" borderId="123" xfId="0" applyFont="1" applyFill="1" applyBorder="1" applyAlignment="1">
      <alignment horizontal="left" vertical="center"/>
    </xf>
    <xf numFmtId="0" fontId="116" fillId="0" borderId="0" xfId="0" applyFont="1" applyFill="1" applyBorder="1" applyAlignment="1">
      <alignment horizontal="left" vertical="center"/>
    </xf>
    <xf numFmtId="0" fontId="0" fillId="2" borderId="269" xfId="0" applyFill="1" applyBorder="1" applyAlignment="1">
      <alignment horizontal="center"/>
    </xf>
    <xf numFmtId="0" fontId="9" fillId="0" borderId="390" xfId="0" applyFont="1" applyFill="1" applyBorder="1" applyAlignment="1">
      <alignment horizontal="center" vertical="center"/>
    </xf>
    <xf numFmtId="0" fontId="9" fillId="0" borderId="391" xfId="0" applyFont="1" applyFill="1" applyBorder="1" applyAlignment="1">
      <alignment horizontal="center" vertical="center"/>
    </xf>
    <xf numFmtId="2" fontId="146" fillId="0" borderId="54" xfId="6" applyNumberFormat="1" applyFont="1" applyFill="1" applyBorder="1" applyAlignment="1">
      <alignment horizontal="center" vertical="center"/>
    </xf>
    <xf numFmtId="2" fontId="68" fillId="0" borderId="137" xfId="6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2" fontId="146" fillId="2" borderId="156" xfId="6" applyNumberFormat="1" applyFont="1" applyFill="1" applyBorder="1" applyAlignment="1">
      <alignment horizontal="center" vertical="center" wrapText="1"/>
    </xf>
    <xf numFmtId="2" fontId="68" fillId="2" borderId="263" xfId="6" applyNumberFormat="1" applyFont="1" applyFill="1" applyBorder="1" applyAlignment="1">
      <alignment horizontal="center" vertical="center" wrapText="1"/>
    </xf>
    <xf numFmtId="2" fontId="68" fillId="2" borderId="146" xfId="6" applyNumberFormat="1" applyFont="1" applyFill="1" applyBorder="1" applyAlignment="1">
      <alignment horizontal="center" vertical="center" wrapText="1"/>
    </xf>
    <xf numFmtId="2" fontId="51" fillId="2" borderId="156" xfId="0" applyNumberFormat="1" applyFont="1" applyFill="1" applyBorder="1" applyAlignment="1">
      <alignment horizontal="center" vertical="center"/>
    </xf>
    <xf numFmtId="2" fontId="51" fillId="2" borderId="263" xfId="0" applyNumberFormat="1" applyFont="1" applyFill="1" applyBorder="1" applyAlignment="1">
      <alignment horizontal="center" vertical="center"/>
    </xf>
    <xf numFmtId="2" fontId="9" fillId="2" borderId="156" xfId="0" applyNumberFormat="1" applyFont="1" applyFill="1" applyBorder="1" applyAlignment="1">
      <alignment horizontal="center" vertical="center"/>
    </xf>
    <xf numFmtId="2" fontId="9" fillId="2" borderId="263" xfId="0" applyNumberFormat="1" applyFont="1" applyFill="1" applyBorder="1" applyAlignment="1">
      <alignment horizontal="center" vertical="center"/>
    </xf>
    <xf numFmtId="0" fontId="9" fillId="19" borderId="450" xfId="0" applyFont="1" applyFill="1" applyBorder="1" applyAlignment="1">
      <alignment horizontal="center" vertical="center"/>
    </xf>
    <xf numFmtId="0" fontId="9" fillId="19" borderId="331" xfId="0" applyFont="1" applyFill="1" applyBorder="1" applyAlignment="1">
      <alignment horizontal="center" vertical="center"/>
    </xf>
    <xf numFmtId="0" fontId="9" fillId="2" borderId="451" xfId="0" applyFont="1" applyFill="1" applyBorder="1" applyAlignment="1">
      <alignment horizontal="center" vertical="center"/>
    </xf>
    <xf numFmtId="0" fontId="9" fillId="2" borderId="452" xfId="0" applyFont="1" applyFill="1" applyBorder="1" applyAlignment="1">
      <alignment horizontal="center" vertical="center"/>
    </xf>
    <xf numFmtId="0" fontId="9" fillId="2" borderId="454" xfId="0" applyFont="1" applyFill="1" applyBorder="1" applyAlignment="1">
      <alignment horizontal="center" vertical="center"/>
    </xf>
    <xf numFmtId="0" fontId="9" fillId="2" borderId="146" xfId="0" applyFont="1" applyFill="1" applyBorder="1" applyAlignment="1">
      <alignment horizontal="center" vertical="center"/>
    </xf>
    <xf numFmtId="0" fontId="9" fillId="2" borderId="147" xfId="0" applyFont="1" applyFill="1" applyBorder="1" applyAlignment="1">
      <alignment horizontal="center" vertical="center"/>
    </xf>
    <xf numFmtId="0" fontId="9" fillId="2" borderId="147" xfId="0" applyFont="1" applyFill="1" applyBorder="1" applyAlignment="1">
      <alignment horizontal="center" vertical="center" wrapText="1"/>
    </xf>
    <xf numFmtId="2" fontId="9" fillId="2" borderId="147" xfId="0" applyNumberFormat="1" applyFont="1" applyFill="1" applyBorder="1" applyAlignment="1">
      <alignment horizontal="center" vertical="center"/>
    </xf>
    <xf numFmtId="0" fontId="9" fillId="14" borderId="450" xfId="0" applyFont="1" applyFill="1" applyBorder="1" applyAlignment="1">
      <alignment horizontal="center" vertical="center"/>
    </xf>
    <xf numFmtId="0" fontId="9" fillId="14" borderId="331" xfId="0" applyFont="1" applyFill="1" applyBorder="1" applyAlignment="1">
      <alignment horizontal="center" vertical="center"/>
    </xf>
    <xf numFmtId="44" fontId="40" fillId="2" borderId="0" xfId="4" applyFont="1" applyFill="1" applyAlignment="1">
      <alignment horizontal="center" vertical="center"/>
    </xf>
    <xf numFmtId="0" fontId="51" fillId="2" borderId="313" xfId="0" applyFont="1" applyFill="1" applyBorder="1" applyAlignment="1">
      <alignment horizontal="center" wrapText="1"/>
    </xf>
    <xf numFmtId="0" fontId="51" fillId="2" borderId="314" xfId="0" applyFont="1" applyFill="1" applyBorder="1" applyAlignment="1">
      <alignment horizontal="center" wrapText="1"/>
    </xf>
    <xf numFmtId="0" fontId="51" fillId="2" borderId="323" xfId="0" applyFont="1" applyFill="1" applyBorder="1" applyAlignment="1">
      <alignment horizontal="center" wrapText="1"/>
    </xf>
    <xf numFmtId="0" fontId="10" fillId="2" borderId="30" xfId="0" applyFont="1" applyFill="1" applyBorder="1" applyAlignment="1">
      <alignment horizontal="left" vertical="center" wrapText="1"/>
    </xf>
    <xf numFmtId="0" fontId="88" fillId="2" borderId="313" xfId="0" applyFont="1" applyFill="1" applyBorder="1" applyAlignment="1">
      <alignment wrapText="1"/>
    </xf>
    <xf numFmtId="0" fontId="88" fillId="2" borderId="314" xfId="0" applyFont="1" applyFill="1" applyBorder="1" applyAlignment="1">
      <alignment wrapText="1"/>
    </xf>
    <xf numFmtId="0" fontId="88" fillId="2" borderId="323" xfId="0" applyFont="1" applyFill="1" applyBorder="1" applyAlignment="1">
      <alignment wrapText="1"/>
    </xf>
    <xf numFmtId="44" fontId="27" fillId="2" borderId="0" xfId="0" applyNumberFormat="1" applyFont="1" applyFill="1" applyAlignment="1">
      <alignment horizontal="center" vertical="center"/>
    </xf>
    <xf numFmtId="44" fontId="27" fillId="2" borderId="0" xfId="0" applyNumberFormat="1" applyFont="1" applyFill="1" applyBorder="1" applyAlignment="1">
      <alignment horizontal="center" vertical="center"/>
    </xf>
    <xf numFmtId="44" fontId="27" fillId="2" borderId="0" xfId="0" applyNumberFormat="1" applyFont="1" applyFill="1" applyAlignment="1">
      <alignment vertical="center"/>
    </xf>
    <xf numFmtId="44" fontId="55" fillId="5" borderId="0" xfId="0" applyNumberFormat="1" applyFont="1" applyFill="1" applyAlignment="1">
      <alignment horizontal="center" vertical="center"/>
    </xf>
    <xf numFmtId="44" fontId="36" fillId="2" borderId="0" xfId="0" applyNumberFormat="1" applyFont="1" applyFill="1" applyAlignment="1">
      <alignment horizontal="center" vertical="center"/>
    </xf>
    <xf numFmtId="44" fontId="55" fillId="2" borderId="0" xfId="0" applyNumberFormat="1" applyFont="1" applyFill="1" applyAlignment="1">
      <alignment horizontal="center" vertical="center"/>
    </xf>
    <xf numFmtId="44" fontId="86" fillId="2" borderId="0" xfId="0" applyNumberFormat="1" applyFont="1" applyFill="1" applyAlignment="1">
      <alignment horizontal="center" vertical="center"/>
    </xf>
    <xf numFmtId="44" fontId="79" fillId="2" borderId="0" xfId="0" applyNumberFormat="1" applyFont="1" applyFill="1" applyAlignment="1">
      <alignment horizontal="center" vertical="center"/>
    </xf>
    <xf numFmtId="44" fontId="54" fillId="2" borderId="0" xfId="0" applyNumberFormat="1" applyFont="1" applyFill="1" applyAlignment="1">
      <alignment horizontal="center" vertical="center"/>
    </xf>
    <xf numFmtId="0" fontId="6" fillId="2" borderId="201" xfId="0" applyFont="1" applyFill="1" applyBorder="1" applyAlignment="1">
      <alignment horizontal="right" vertical="center"/>
    </xf>
    <xf numFmtId="0" fontId="6" fillId="2" borderId="202" xfId="0" applyFont="1" applyFill="1" applyBorder="1" applyAlignment="1">
      <alignment horizontal="right" vertical="center"/>
    </xf>
    <xf numFmtId="170" fontId="6" fillId="2" borderId="175" xfId="0" applyNumberFormat="1" applyFont="1" applyFill="1" applyBorder="1" applyAlignment="1">
      <alignment horizontal="right" vertical="center"/>
    </xf>
    <xf numFmtId="44" fontId="86" fillId="2" borderId="175" xfId="0" applyNumberFormat="1" applyFont="1" applyFill="1" applyBorder="1" applyAlignment="1">
      <alignment horizontal="center" vertical="center"/>
    </xf>
    <xf numFmtId="0" fontId="6" fillId="2" borderId="175" xfId="0" applyFont="1" applyFill="1" applyBorder="1" applyAlignment="1">
      <alignment horizontal="right" vertical="center"/>
    </xf>
    <xf numFmtId="9" fontId="21" fillId="2" borderId="0" xfId="2" applyFont="1" applyFill="1" applyAlignment="1">
      <alignment horizontal="center"/>
    </xf>
    <xf numFmtId="0" fontId="10" fillId="2" borderId="136" xfId="0" applyFont="1" applyFill="1" applyBorder="1" applyAlignment="1">
      <alignment horizontal="left" vertical="center" wrapText="1"/>
    </xf>
    <xf numFmtId="0" fontId="10" fillId="2" borderId="108" xfId="0" applyFont="1" applyFill="1" applyBorder="1" applyAlignment="1">
      <alignment horizontal="left" vertical="center" wrapText="1"/>
    </xf>
    <xf numFmtId="0" fontId="10" fillId="2" borderId="123" xfId="0" applyFont="1" applyFill="1" applyBorder="1" applyAlignment="1">
      <alignment horizontal="left" vertical="center" wrapText="1"/>
    </xf>
    <xf numFmtId="0" fontId="10" fillId="2" borderId="43" xfId="0" applyFont="1" applyFill="1" applyBorder="1" applyAlignment="1">
      <alignment horizontal="left" vertical="center" wrapText="1"/>
    </xf>
    <xf numFmtId="0" fontId="118" fillId="2" borderId="136" xfId="0" applyFont="1" applyFill="1" applyBorder="1" applyAlignment="1">
      <alignment horizontal="center" vertical="center" wrapText="1"/>
    </xf>
    <xf numFmtId="0" fontId="29" fillId="2" borderId="17" xfId="0" applyFont="1" applyFill="1" applyBorder="1" applyAlignment="1">
      <alignment horizontal="center" vertical="center" wrapText="1"/>
    </xf>
    <xf numFmtId="0" fontId="29" fillId="2" borderId="108" xfId="0" applyFont="1" applyFill="1" applyBorder="1" applyAlignment="1">
      <alignment horizontal="center" vertical="center" wrapText="1"/>
    </xf>
    <xf numFmtId="0" fontId="29" fillId="2" borderId="123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29" fillId="2" borderId="43" xfId="0" applyFont="1" applyFill="1" applyBorder="1" applyAlignment="1">
      <alignment horizontal="center" vertical="center" wrapText="1"/>
    </xf>
    <xf numFmtId="0" fontId="29" fillId="2" borderId="136" xfId="0" applyFont="1" applyFill="1" applyBorder="1" applyAlignment="1">
      <alignment horizontal="center" vertical="center" wrapText="1"/>
    </xf>
    <xf numFmtId="0" fontId="29" fillId="2" borderId="28" xfId="0" applyFont="1" applyFill="1" applyBorder="1" applyAlignment="1">
      <alignment horizontal="center" vertical="center" wrapText="1"/>
    </xf>
    <xf numFmtId="0" fontId="29" fillId="2" borderId="29" xfId="0" applyFont="1" applyFill="1" applyBorder="1" applyAlignment="1">
      <alignment horizontal="center" vertical="center" wrapText="1"/>
    </xf>
    <xf numFmtId="0" fontId="29" fillId="2" borderId="6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00" xfId="0" applyFont="1" applyFill="1" applyBorder="1" applyAlignment="1">
      <alignment horizontal="center" vertical="center"/>
    </xf>
    <xf numFmtId="0" fontId="10" fillId="2" borderId="66" xfId="0" applyFont="1" applyFill="1" applyBorder="1" applyAlignment="1">
      <alignment vertical="center"/>
    </xf>
    <xf numFmtId="0" fontId="121" fillId="2" borderId="30" xfId="0" applyFont="1" applyFill="1" applyBorder="1" applyAlignment="1">
      <alignment horizontal="left" vertical="center" wrapText="1"/>
    </xf>
    <xf numFmtId="0" fontId="121" fillId="2" borderId="15" xfId="0" applyFont="1" applyFill="1" applyBorder="1" applyAlignment="1">
      <alignment horizontal="left" vertical="center" wrapText="1"/>
    </xf>
    <xf numFmtId="0" fontId="121" fillId="2" borderId="66" xfId="0" applyFont="1" applyFill="1" applyBorder="1" applyAlignment="1">
      <alignment horizontal="left" vertical="center" wrapText="1"/>
    </xf>
    <xf numFmtId="0" fontId="41" fillId="2" borderId="30" xfId="0" applyFont="1" applyFill="1" applyBorder="1" applyAlignment="1">
      <alignment horizontal="left" vertical="center" wrapText="1"/>
    </xf>
    <xf numFmtId="0" fontId="118" fillId="5" borderId="136" xfId="0" applyFont="1" applyFill="1" applyBorder="1" applyAlignment="1">
      <alignment horizontal="center"/>
    </xf>
    <xf numFmtId="0" fontId="118" fillId="5" borderId="17" xfId="0" applyFont="1" applyFill="1" applyBorder="1" applyAlignment="1">
      <alignment horizontal="center"/>
    </xf>
    <xf numFmtId="0" fontId="118" fillId="5" borderId="108" xfId="0" applyFont="1" applyFill="1" applyBorder="1" applyAlignment="1">
      <alignment horizontal="center"/>
    </xf>
    <xf numFmtId="0" fontId="51" fillId="2" borderId="453" xfId="0" applyFont="1" applyFill="1" applyBorder="1" applyAlignment="1">
      <alignment horizontal="center" vertical="center"/>
    </xf>
    <xf numFmtId="0" fontId="51" fillId="2" borderId="111" xfId="0" applyFont="1" applyFill="1" applyBorder="1" applyAlignment="1">
      <alignment horizontal="center" vertical="center"/>
    </xf>
    <xf numFmtId="0" fontId="51" fillId="2" borderId="114" xfId="0" applyFont="1" applyFill="1" applyBorder="1" applyAlignment="1">
      <alignment horizontal="center" vertical="center"/>
    </xf>
    <xf numFmtId="0" fontId="116" fillId="2" borderId="30" xfId="0" applyFont="1" applyFill="1" applyBorder="1"/>
    <xf numFmtId="0" fontId="10" fillId="2" borderId="28" xfId="0" applyFont="1" applyFill="1" applyBorder="1" applyAlignment="1">
      <alignment vertical="center"/>
    </xf>
    <xf numFmtId="0" fontId="10" fillId="2" borderId="29" xfId="0" applyFont="1" applyFill="1" applyBorder="1" applyAlignment="1">
      <alignment vertical="center"/>
    </xf>
    <xf numFmtId="0" fontId="10" fillId="2" borderId="65" xfId="0" applyFont="1" applyFill="1" applyBorder="1" applyAlignment="1">
      <alignment vertical="center"/>
    </xf>
    <xf numFmtId="0" fontId="52" fillId="2" borderId="101" xfId="0" applyFont="1" applyFill="1" applyBorder="1" applyAlignment="1">
      <alignment horizontal="left" vertical="center" wrapText="1"/>
    </xf>
    <xf numFmtId="0" fontId="10" fillId="0" borderId="101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54" xfId="0" applyFont="1" applyBorder="1" applyAlignment="1">
      <alignment horizontal="left" vertical="center" wrapText="1"/>
    </xf>
    <xf numFmtId="0" fontId="10" fillId="0" borderId="102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137" xfId="0" applyFont="1" applyBorder="1" applyAlignment="1">
      <alignment horizontal="left" vertical="center" wrapText="1"/>
    </xf>
    <xf numFmtId="2" fontId="146" fillId="0" borderId="167" xfId="6" applyNumberFormat="1" applyFont="1" applyFill="1" applyBorder="1" applyAlignment="1">
      <alignment horizontal="center" vertical="center"/>
    </xf>
    <xf numFmtId="2" fontId="146" fillId="0" borderId="147" xfId="6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66" xfId="0" applyFont="1" applyFill="1" applyBorder="1" applyAlignment="1">
      <alignment horizontal="center" vertical="center"/>
    </xf>
    <xf numFmtId="0" fontId="120" fillId="2" borderId="448" xfId="0" applyFont="1" applyFill="1" applyBorder="1" applyAlignment="1">
      <alignment horizontal="center" vertical="center"/>
    </xf>
    <xf numFmtId="0" fontId="9" fillId="2" borderId="132" xfId="0" applyFont="1" applyFill="1" applyBorder="1" applyAlignment="1">
      <alignment horizontal="center" vertical="center"/>
    </xf>
    <xf numFmtId="0" fontId="9" fillId="2" borderId="133" xfId="0" applyFont="1" applyFill="1" applyBorder="1" applyAlignment="1">
      <alignment horizontal="center" vertical="center"/>
    </xf>
    <xf numFmtId="0" fontId="51" fillId="2" borderId="8" xfId="0" applyFont="1" applyFill="1" applyBorder="1" applyAlignment="1">
      <alignment horizontal="center" vertical="center"/>
    </xf>
    <xf numFmtId="0" fontId="51" fillId="2" borderId="9" xfId="0" applyFont="1" applyFill="1" applyBorder="1" applyAlignment="1">
      <alignment horizontal="center" vertical="center"/>
    </xf>
    <xf numFmtId="0" fontId="51" fillId="2" borderId="70" xfId="0" applyFont="1" applyFill="1" applyBorder="1" applyAlignment="1">
      <alignment horizontal="center" vertical="center"/>
    </xf>
    <xf numFmtId="0" fontId="116" fillId="0" borderId="103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left" vertical="center"/>
    </xf>
    <xf numFmtId="0" fontId="10" fillId="0" borderId="52" xfId="0" applyFont="1" applyFill="1" applyBorder="1" applyAlignment="1">
      <alignment horizontal="left" vertical="center"/>
    </xf>
    <xf numFmtId="44" fontId="51" fillId="2" borderId="167" xfId="4" applyFont="1" applyFill="1" applyBorder="1" applyAlignment="1">
      <alignment horizontal="center" vertical="center"/>
    </xf>
    <xf numFmtId="0" fontId="132" fillId="0" borderId="182" xfId="0" applyFont="1" applyBorder="1" applyAlignment="1">
      <alignment horizontal="center" vertical="center" wrapText="1"/>
    </xf>
    <xf numFmtId="0" fontId="132" fillId="0" borderId="187" xfId="0" applyFont="1" applyBorder="1" applyAlignment="1">
      <alignment horizontal="center" vertical="center" wrapText="1"/>
    </xf>
    <xf numFmtId="0" fontId="10" fillId="2" borderId="54" xfId="0" applyFont="1" applyFill="1" applyBorder="1" applyAlignment="1">
      <alignment horizontal="left" vertical="center" wrapText="1"/>
    </xf>
    <xf numFmtId="0" fontId="10" fillId="2" borderId="167" xfId="0" applyFont="1" applyFill="1" applyBorder="1" applyAlignment="1">
      <alignment horizontal="left" vertical="center" wrapText="1"/>
    </xf>
    <xf numFmtId="0" fontId="10" fillId="2" borderId="137" xfId="0" applyFont="1" applyFill="1" applyBorder="1" applyAlignment="1">
      <alignment horizontal="left" vertical="center" wrapText="1"/>
    </xf>
    <xf numFmtId="0" fontId="10" fillId="2" borderId="147" xfId="0" applyFont="1" applyFill="1" applyBorder="1" applyAlignment="1">
      <alignment horizontal="left" vertical="center" wrapText="1"/>
    </xf>
    <xf numFmtId="0" fontId="52" fillId="0" borderId="103" xfId="0" applyFont="1" applyBorder="1" applyAlignment="1">
      <alignment horizontal="left" vertical="center"/>
    </xf>
    <xf numFmtId="0" fontId="10" fillId="0" borderId="365" xfId="0" applyFont="1" applyFill="1" applyBorder="1" applyAlignment="1">
      <alignment horizontal="left" vertical="center"/>
    </xf>
    <xf numFmtId="0" fontId="10" fillId="0" borderId="303" xfId="0" applyFont="1" applyFill="1" applyBorder="1" applyAlignment="1">
      <alignment horizontal="left" vertical="center"/>
    </xf>
    <xf numFmtId="9" fontId="11" fillId="2" borderId="196" xfId="2" applyFont="1" applyFill="1" applyBorder="1" applyAlignment="1">
      <alignment horizontal="center" vertical="center"/>
    </xf>
    <xf numFmtId="0" fontId="10" fillId="0" borderId="228" xfId="0" applyFont="1" applyFill="1" applyBorder="1" applyAlignment="1">
      <alignment horizontal="left" vertical="center"/>
    </xf>
    <xf numFmtId="0" fontId="10" fillId="0" borderId="297" xfId="0" applyFont="1" applyFill="1" applyBorder="1" applyAlignment="1">
      <alignment horizontal="left" vertical="center"/>
    </xf>
    <xf numFmtId="0" fontId="116" fillId="0" borderId="228" xfId="0" applyFont="1" applyFill="1" applyBorder="1" applyAlignment="1">
      <alignment horizontal="left"/>
    </xf>
    <xf numFmtId="0" fontId="10" fillId="0" borderId="229" xfId="0" applyFont="1" applyFill="1" applyBorder="1" applyAlignment="1">
      <alignment horizontal="left"/>
    </xf>
    <xf numFmtId="0" fontId="10" fillId="0" borderId="297" xfId="0" applyFont="1" applyFill="1" applyBorder="1" applyAlignment="1">
      <alignment horizontal="left"/>
    </xf>
    <xf numFmtId="0" fontId="116" fillId="0" borderId="228" xfId="0" applyFont="1" applyFill="1" applyBorder="1" applyAlignment="1">
      <alignment horizontal="left" vertical="center"/>
    </xf>
    <xf numFmtId="0" fontId="10" fillId="0" borderId="228" xfId="0" applyFont="1" applyFill="1" applyBorder="1" applyAlignment="1">
      <alignment horizontal="left"/>
    </xf>
    <xf numFmtId="0" fontId="116" fillId="0" borderId="180" xfId="0" applyFont="1" applyFill="1" applyBorder="1" applyAlignment="1">
      <alignment horizontal="left"/>
    </xf>
    <xf numFmtId="0" fontId="116" fillId="0" borderId="208" xfId="0" applyFont="1" applyFill="1" applyBorder="1" applyAlignment="1">
      <alignment horizontal="left"/>
    </xf>
    <xf numFmtId="0" fontId="8" fillId="2" borderId="444" xfId="0" applyFont="1" applyFill="1" applyBorder="1" applyAlignment="1">
      <alignment horizontal="center" vertical="center"/>
    </xf>
    <xf numFmtId="0" fontId="8" fillId="2" borderId="134" xfId="0" applyFont="1" applyFill="1" applyBorder="1" applyAlignment="1">
      <alignment horizontal="center" vertical="center"/>
    </xf>
    <xf numFmtId="0" fontId="8" fillId="2" borderId="446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102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49" fontId="119" fillId="0" borderId="179" xfId="0" quotePrefix="1" applyNumberFormat="1" applyFont="1" applyFill="1" applyBorder="1" applyAlignment="1">
      <alignment horizontal="left"/>
    </xf>
    <xf numFmtId="0" fontId="119" fillId="0" borderId="228" xfId="0" quotePrefix="1" applyFont="1" applyFill="1" applyBorder="1" applyAlignment="1">
      <alignment horizontal="left" wrapText="1"/>
    </xf>
    <xf numFmtId="0" fontId="52" fillId="0" borderId="229" xfId="0" applyFont="1" applyFill="1" applyBorder="1" applyAlignment="1">
      <alignment horizontal="left" wrapText="1"/>
    </xf>
    <xf numFmtId="0" fontId="52" fillId="0" borderId="297" xfId="0" applyFont="1" applyFill="1" applyBorder="1" applyAlignment="1">
      <alignment horizontal="left" wrapText="1"/>
    </xf>
    <xf numFmtId="0" fontId="10" fillId="0" borderId="17" xfId="0" applyFont="1" applyBorder="1" applyAlignment="1">
      <alignment horizontal="center" vertical="center"/>
    </xf>
    <xf numFmtId="0" fontId="10" fillId="0" borderId="108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184" xfId="0" applyFont="1" applyBorder="1" applyAlignment="1">
      <alignment horizontal="center" vertical="center"/>
    </xf>
    <xf numFmtId="0" fontId="10" fillId="0" borderId="188" xfId="0" applyFont="1" applyBorder="1" applyAlignment="1">
      <alignment horizontal="center" vertical="center"/>
    </xf>
    <xf numFmtId="9" fontId="11" fillId="2" borderId="232" xfId="2" applyFont="1" applyFill="1" applyBorder="1" applyAlignment="1">
      <alignment horizontal="center" vertical="center"/>
    </xf>
    <xf numFmtId="0" fontId="116" fillId="0" borderId="181" xfId="0" applyFont="1" applyFill="1" applyBorder="1" applyAlignment="1">
      <alignment horizontal="left"/>
    </xf>
    <xf numFmtId="0" fontId="10" fillId="0" borderId="366" xfId="0" applyFont="1" applyFill="1" applyBorder="1" applyAlignment="1">
      <alignment horizontal="left" vertical="center"/>
    </xf>
    <xf numFmtId="0" fontId="10" fillId="0" borderId="180" xfId="0" applyFont="1" applyFill="1" applyBorder="1" applyAlignment="1">
      <alignment horizontal="left" vertical="center"/>
    </xf>
    <xf numFmtId="0" fontId="10" fillId="0" borderId="305" xfId="0" applyFont="1" applyFill="1" applyBorder="1" applyAlignment="1">
      <alignment horizontal="left" vertical="center"/>
    </xf>
    <xf numFmtId="0" fontId="52" fillId="0" borderId="103" xfId="0" applyFont="1" applyFill="1" applyBorder="1" applyAlignment="1">
      <alignment horizontal="left" vertical="center"/>
    </xf>
    <xf numFmtId="0" fontId="119" fillId="0" borderId="103" xfId="0" applyFont="1" applyFill="1" applyBorder="1" applyAlignment="1">
      <alignment horizontal="left" vertical="center"/>
    </xf>
    <xf numFmtId="0" fontId="116" fillId="0" borderId="123" xfId="0" applyFont="1" applyFill="1" applyBorder="1" applyAlignment="1">
      <alignment horizontal="center" vertical="center"/>
    </xf>
    <xf numFmtId="0" fontId="116" fillId="0" borderId="0" xfId="0" applyFont="1" applyFill="1" applyBorder="1" applyAlignment="1">
      <alignment horizontal="center" vertical="center"/>
    </xf>
    <xf numFmtId="0" fontId="116" fillId="0" borderId="43" xfId="0" applyFont="1" applyFill="1" applyBorder="1" applyAlignment="1">
      <alignment horizontal="center" vertical="center"/>
    </xf>
    <xf numFmtId="0" fontId="116" fillId="0" borderId="337" xfId="0" applyFont="1" applyFill="1" applyBorder="1" applyAlignment="1">
      <alignment horizontal="center" vertical="center"/>
    </xf>
    <xf numFmtId="0" fontId="116" fillId="0" borderId="96" xfId="0" applyFont="1" applyFill="1" applyBorder="1" applyAlignment="1">
      <alignment horizontal="center" vertical="center"/>
    </xf>
    <xf numFmtId="0" fontId="116" fillId="0" borderId="115" xfId="0" applyFont="1" applyFill="1" applyBorder="1" applyAlignment="1">
      <alignment horizontal="center" vertical="center"/>
    </xf>
    <xf numFmtId="0" fontId="121" fillId="0" borderId="181" xfId="0" applyFont="1" applyFill="1" applyBorder="1" applyAlignment="1">
      <alignment horizontal="left"/>
    </xf>
    <xf numFmtId="0" fontId="52" fillId="2" borderId="138" xfId="0" applyFont="1" applyFill="1" applyBorder="1" applyAlignment="1">
      <alignment vertical="center"/>
    </xf>
    <xf numFmtId="0" fontId="10" fillId="2" borderId="137" xfId="0" applyFont="1" applyFill="1" applyBorder="1" applyAlignment="1">
      <alignment vertical="center"/>
    </xf>
    <xf numFmtId="44" fontId="51" fillId="0" borderId="199" xfId="4" applyFont="1" applyFill="1" applyBorder="1" applyAlignment="1" applyProtection="1">
      <alignment horizontal="center"/>
      <protection hidden="1"/>
    </xf>
    <xf numFmtId="0" fontId="10" fillId="0" borderId="30" xfId="0" applyFont="1" applyFill="1" applyBorder="1" applyAlignment="1">
      <alignment vertical="center"/>
    </xf>
    <xf numFmtId="0" fontId="10" fillId="0" borderId="52" xfId="0" applyFont="1" applyFill="1" applyBorder="1" applyAlignment="1">
      <alignment vertical="center"/>
    </xf>
    <xf numFmtId="0" fontId="52" fillId="2" borderId="284" xfId="0" quotePrefix="1" applyFont="1" applyFill="1" applyBorder="1" applyAlignment="1">
      <alignment horizontal="left" vertical="center"/>
    </xf>
    <xf numFmtId="0" fontId="119" fillId="2" borderId="15" xfId="0" applyFont="1" applyFill="1" applyBorder="1" applyAlignment="1">
      <alignment horizontal="left" vertical="center"/>
    </xf>
    <xf numFmtId="0" fontId="119" fillId="2" borderId="52" xfId="0" applyFont="1" applyFill="1" applyBorder="1" applyAlignment="1">
      <alignment horizontal="left" vertical="center"/>
    </xf>
    <xf numFmtId="0" fontId="9" fillId="17" borderId="37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vertical="center"/>
    </xf>
    <xf numFmtId="0" fontId="13" fillId="2" borderId="52" xfId="0" applyFont="1" applyFill="1" applyBorder="1" applyAlignment="1">
      <alignment vertical="center"/>
    </xf>
    <xf numFmtId="0" fontId="10" fillId="2" borderId="284" xfId="0" quotePrefix="1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52" xfId="0" applyFont="1" applyFill="1" applyBorder="1" applyAlignment="1">
      <alignment horizontal="left" vertical="center"/>
    </xf>
    <xf numFmtId="44" fontId="51" fillId="2" borderId="183" xfId="4" applyFont="1" applyFill="1" applyBorder="1" applyAlignment="1" applyProtection="1">
      <alignment horizontal="center"/>
      <protection hidden="1"/>
    </xf>
    <xf numFmtId="44" fontId="51" fillId="2" borderId="194" xfId="4" applyFont="1" applyFill="1" applyBorder="1" applyAlignment="1" applyProtection="1">
      <alignment horizontal="center"/>
      <protection hidden="1"/>
    </xf>
    <xf numFmtId="0" fontId="10" fillId="2" borderId="284" xfId="0" applyFont="1" applyFill="1" applyBorder="1" applyAlignment="1">
      <alignment vertical="center"/>
    </xf>
    <xf numFmtId="0" fontId="10" fillId="2" borderId="52" xfId="0" applyFont="1" applyFill="1" applyBorder="1" applyAlignment="1">
      <alignment vertical="center"/>
    </xf>
    <xf numFmtId="0" fontId="13" fillId="2" borderId="123" xfId="0" applyFont="1" applyFill="1" applyBorder="1" applyAlignment="1">
      <alignment vertical="center"/>
    </xf>
    <xf numFmtId="0" fontId="13" fillId="2" borderId="245" xfId="0" applyFont="1" applyFill="1" applyBorder="1" applyAlignment="1">
      <alignment vertical="center"/>
    </xf>
    <xf numFmtId="0" fontId="123" fillId="2" borderId="270" xfId="0" applyFont="1" applyFill="1" applyBorder="1" applyAlignment="1">
      <alignment vertical="center"/>
    </xf>
    <xf numFmtId="0" fontId="72" fillId="2" borderId="0" xfId="0" applyFont="1" applyFill="1" applyBorder="1" applyAlignment="1">
      <alignment vertical="center"/>
    </xf>
    <xf numFmtId="0" fontId="72" fillId="2" borderId="245" xfId="0" applyFont="1" applyFill="1" applyBorder="1" applyAlignment="1">
      <alignment vertical="center"/>
    </xf>
    <xf numFmtId="44" fontId="51" fillId="16" borderId="199" xfId="4" applyFont="1" applyFill="1" applyBorder="1" applyAlignment="1" applyProtection="1">
      <alignment horizontal="center"/>
      <protection hidden="1"/>
    </xf>
    <xf numFmtId="44" fontId="51" fillId="16" borderId="194" xfId="4" applyFont="1" applyFill="1" applyBorder="1" applyAlignment="1" applyProtection="1">
      <alignment horizontal="center"/>
      <protection hidden="1"/>
    </xf>
    <xf numFmtId="44" fontId="51" fillId="0" borderId="123" xfId="4" applyFont="1" applyFill="1" applyBorder="1" applyAlignment="1" applyProtection="1">
      <alignment horizontal="center"/>
      <protection hidden="1"/>
    </xf>
    <xf numFmtId="44" fontId="51" fillId="0" borderId="245" xfId="4" applyFont="1" applyFill="1" applyBorder="1" applyAlignment="1" applyProtection="1">
      <alignment horizontal="center"/>
      <protection hidden="1"/>
    </xf>
    <xf numFmtId="0" fontId="10" fillId="2" borderId="15" xfId="0" quotePrefix="1" applyFont="1" applyFill="1" applyBorder="1" applyAlignment="1">
      <alignment horizontal="left" vertical="center"/>
    </xf>
    <xf numFmtId="0" fontId="10" fillId="2" borderId="52" xfId="0" quotePrefix="1" applyFont="1" applyFill="1" applyBorder="1" applyAlignment="1">
      <alignment horizontal="left" vertical="center"/>
    </xf>
    <xf numFmtId="0" fontId="116" fillId="2" borderId="136" xfId="0" applyFont="1" applyFill="1" applyBorder="1" applyAlignment="1">
      <alignment horizontal="left" vertical="center"/>
    </xf>
    <xf numFmtId="0" fontId="10" fillId="2" borderId="54" xfId="0" applyFont="1" applyFill="1" applyBorder="1" applyAlignment="1">
      <alignment horizontal="left" vertical="center"/>
    </xf>
    <xf numFmtId="0" fontId="116" fillId="2" borderId="198" xfId="0" quotePrefix="1" applyFont="1" applyFill="1" applyBorder="1" applyAlignment="1">
      <alignment horizontal="left" vertical="center"/>
    </xf>
    <xf numFmtId="0" fontId="10" fillId="2" borderId="17" xfId="0" quotePrefix="1" applyFont="1" applyFill="1" applyBorder="1" applyAlignment="1">
      <alignment horizontal="left" vertical="center"/>
    </xf>
    <xf numFmtId="0" fontId="10" fillId="2" borderId="54" xfId="0" quotePrefix="1" applyFont="1" applyFill="1" applyBorder="1" applyAlignment="1">
      <alignment horizontal="left" vertical="center"/>
    </xf>
    <xf numFmtId="0" fontId="10" fillId="2" borderId="152" xfId="0" applyFont="1" applyFill="1" applyBorder="1" applyAlignment="1">
      <alignment horizontal="left" vertical="center"/>
    </xf>
    <xf numFmtId="0" fontId="10" fillId="2" borderId="140" xfId="0" applyFont="1" applyFill="1" applyBorder="1" applyAlignment="1">
      <alignment vertical="center"/>
    </xf>
    <xf numFmtId="0" fontId="10" fillId="0" borderId="374" xfId="0" applyFont="1" applyBorder="1" applyAlignment="1">
      <alignment horizontal="left" vertical="center"/>
    </xf>
    <xf numFmtId="0" fontId="10" fillId="0" borderId="353" xfId="0" applyFont="1" applyBorder="1" applyAlignment="1">
      <alignment horizontal="left" vertical="center"/>
    </xf>
    <xf numFmtId="0" fontId="60" fillId="2" borderId="374" xfId="0" applyFont="1" applyFill="1" applyBorder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0" fillId="2" borderId="353" xfId="0" applyFont="1" applyFill="1" applyBorder="1" applyAlignment="1">
      <alignment vertical="center"/>
    </xf>
    <xf numFmtId="0" fontId="10" fillId="2" borderId="374" xfId="0" applyFont="1" applyFill="1" applyBorder="1" applyAlignment="1">
      <alignment vertical="center"/>
    </xf>
    <xf numFmtId="0" fontId="10" fillId="0" borderId="136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139" xfId="0" applyFont="1" applyBorder="1" applyAlignment="1">
      <alignment horizontal="left" vertical="center"/>
    </xf>
    <xf numFmtId="0" fontId="116" fillId="0" borderId="28" xfId="0" applyFont="1" applyBorder="1" applyAlignment="1">
      <alignment horizontal="left" vertical="center"/>
    </xf>
    <xf numFmtId="0" fontId="116" fillId="2" borderId="374" xfId="0" applyFont="1" applyFill="1" applyBorder="1" applyAlignment="1">
      <alignment vertical="center"/>
    </xf>
    <xf numFmtId="0" fontId="29" fillId="2" borderId="28" xfId="0" applyFont="1" applyFill="1" applyBorder="1" applyAlignment="1">
      <alignment horizontal="center" vertical="center"/>
    </xf>
    <xf numFmtId="0" fontId="29" fillId="2" borderId="29" xfId="0" applyFont="1" applyFill="1" applyBorder="1" applyAlignment="1">
      <alignment horizontal="center" vertical="center"/>
    </xf>
    <xf numFmtId="0" fontId="29" fillId="2" borderId="65" xfId="0" applyFont="1" applyFill="1" applyBorder="1" applyAlignment="1">
      <alignment horizontal="center" vertical="center"/>
    </xf>
    <xf numFmtId="9" fontId="11" fillId="2" borderId="381" xfId="2" applyFont="1" applyFill="1" applyBorder="1" applyAlignment="1">
      <alignment horizontal="center" vertical="center"/>
    </xf>
    <xf numFmtId="9" fontId="11" fillId="2" borderId="511" xfId="2" applyFont="1" applyFill="1" applyBorder="1" applyAlignment="1">
      <alignment horizontal="center" vertical="center"/>
    </xf>
    <xf numFmtId="0" fontId="10" fillId="2" borderId="374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353" xfId="0" applyFont="1" applyFill="1" applyBorder="1" applyAlignment="1">
      <alignment horizontal="left" vertical="center"/>
    </xf>
    <xf numFmtId="0" fontId="10" fillId="2" borderId="508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left" vertical="center"/>
    </xf>
    <xf numFmtId="0" fontId="10" fillId="2" borderId="139" xfId="0" applyFont="1" applyFill="1" applyBorder="1" applyAlignment="1">
      <alignment horizontal="left" vertical="center"/>
    </xf>
    <xf numFmtId="2" fontId="40" fillId="2" borderId="390" xfId="0" applyNumberFormat="1" applyFont="1" applyFill="1" applyBorder="1" applyAlignment="1">
      <alignment horizontal="center" vertical="center"/>
    </xf>
    <xf numFmtId="2" fontId="40" fillId="2" borderId="391" xfId="0" applyNumberFormat="1" applyFont="1" applyFill="1" applyBorder="1" applyAlignment="1">
      <alignment horizontal="center" vertical="center"/>
    </xf>
    <xf numFmtId="44" fontId="51" fillId="0" borderId="347" xfId="4" applyFont="1" applyFill="1" applyBorder="1" applyAlignment="1" applyProtection="1">
      <alignment horizontal="center" vertical="center"/>
      <protection hidden="1"/>
    </xf>
    <xf numFmtId="44" fontId="51" fillId="0" borderId="509" xfId="4" applyFont="1" applyFill="1" applyBorder="1" applyAlignment="1" applyProtection="1">
      <alignment horizontal="center" vertical="center"/>
      <protection hidden="1"/>
    </xf>
    <xf numFmtId="44" fontId="51" fillId="0" borderId="199" xfId="4" applyFont="1" applyFill="1" applyBorder="1" applyAlignment="1" applyProtection="1">
      <alignment horizontal="center" vertical="center"/>
      <protection hidden="1"/>
    </xf>
    <xf numFmtId="44" fontId="51" fillId="0" borderId="510" xfId="4" applyFont="1" applyFill="1" applyBorder="1" applyAlignment="1" applyProtection="1">
      <alignment horizontal="center" vertical="center"/>
      <protection hidden="1"/>
    </xf>
    <xf numFmtId="0" fontId="116" fillId="2" borderId="31" xfId="0" applyFont="1" applyFill="1" applyBorder="1" applyAlignment="1">
      <alignment vertical="center"/>
    </xf>
    <xf numFmtId="0" fontId="10" fillId="2" borderId="465" xfId="0" applyFont="1" applyFill="1" applyBorder="1" applyAlignment="1">
      <alignment vertical="center"/>
    </xf>
    <xf numFmtId="0" fontId="29" fillId="2" borderId="136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29" fillId="2" borderId="145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/>
    </xf>
    <xf numFmtId="0" fontId="10" fillId="0" borderId="432" xfId="0" applyFont="1" applyFill="1" applyBorder="1" applyAlignment="1">
      <alignment horizontal="left" vertical="center"/>
    </xf>
    <xf numFmtId="0" fontId="10" fillId="0" borderId="580" xfId="0" applyFont="1" applyFill="1" applyBorder="1" applyAlignment="1">
      <alignment horizontal="left" vertical="center"/>
    </xf>
    <xf numFmtId="0" fontId="10" fillId="0" borderId="245" xfId="0" applyFont="1" applyFill="1" applyBorder="1" applyAlignment="1">
      <alignment horizontal="left" vertical="center"/>
    </xf>
    <xf numFmtId="0" fontId="10" fillId="0" borderId="28" xfId="0" applyFont="1" applyFill="1" applyBorder="1" applyAlignment="1">
      <alignment horizontal="left" vertical="center"/>
    </xf>
    <xf numFmtId="0" fontId="10" fillId="0" borderId="137" xfId="0" applyFont="1" applyFill="1" applyBorder="1" applyAlignment="1">
      <alignment horizontal="left" vertical="center"/>
    </xf>
    <xf numFmtId="0" fontId="116" fillId="2" borderId="284" xfId="0" applyFont="1" applyFill="1" applyBorder="1" applyAlignment="1">
      <alignment vertical="center"/>
    </xf>
    <xf numFmtId="0" fontId="51" fillId="2" borderId="525" xfId="0" applyFont="1" applyFill="1" applyBorder="1" applyAlignment="1">
      <alignment horizontal="center" vertical="center"/>
    </xf>
    <xf numFmtId="0" fontId="51" fillId="2" borderId="526" xfId="0" applyFont="1" applyFill="1" applyBorder="1" applyAlignment="1">
      <alignment horizontal="center" vertical="center"/>
    </xf>
    <xf numFmtId="0" fontId="51" fillId="2" borderId="527" xfId="0" applyFont="1" applyFill="1" applyBorder="1" applyAlignment="1">
      <alignment horizontal="center" vertical="center"/>
    </xf>
    <xf numFmtId="0" fontId="51" fillId="0" borderId="152" xfId="0" applyFont="1" applyFill="1" applyBorder="1" applyAlignment="1">
      <alignment horizontal="center" vertical="center"/>
    </xf>
    <xf numFmtId="0" fontId="51" fillId="0" borderId="140" xfId="0" applyFont="1" applyFill="1" applyBorder="1" applyAlignment="1">
      <alignment horizontal="center" vertical="center"/>
    </xf>
    <xf numFmtId="44" fontId="11" fillId="17" borderId="0" xfId="4" applyFont="1" applyFill="1" applyBorder="1" applyAlignment="1" applyProtection="1">
      <alignment vertical="center"/>
      <protection hidden="1"/>
    </xf>
    <xf numFmtId="44" fontId="11" fillId="17" borderId="379" xfId="4" applyFont="1" applyFill="1" applyBorder="1" applyAlignment="1" applyProtection="1">
      <alignment vertical="center"/>
      <protection hidden="1"/>
    </xf>
    <xf numFmtId="44" fontId="11" fillId="17" borderId="380" xfId="4" applyFont="1" applyFill="1" applyBorder="1" applyAlignment="1" applyProtection="1">
      <alignment vertical="center"/>
      <protection hidden="1"/>
    </xf>
    <xf numFmtId="9" fontId="11" fillId="2" borderId="383" xfId="2" applyFont="1" applyFill="1" applyBorder="1" applyAlignment="1">
      <alignment horizontal="center" vertical="center"/>
    </xf>
    <xf numFmtId="9" fontId="11" fillId="2" borderId="384" xfId="2" applyFont="1" applyFill="1" applyBorder="1" applyAlignment="1">
      <alignment horizontal="center" vertical="center"/>
    </xf>
    <xf numFmtId="9" fontId="11" fillId="2" borderId="382" xfId="2" applyFont="1" applyFill="1" applyBorder="1" applyAlignment="1">
      <alignment horizontal="center" vertical="center"/>
    </xf>
    <xf numFmtId="0" fontId="10" fillId="2" borderId="184" xfId="0" applyFont="1" applyFill="1" applyBorder="1" applyAlignment="1">
      <alignment horizontal="left" vertical="center"/>
    </xf>
    <xf numFmtId="0" fontId="10" fillId="2" borderId="372" xfId="0" applyFont="1" applyFill="1" applyBorder="1" applyAlignment="1">
      <alignment vertical="center"/>
    </xf>
    <xf numFmtId="0" fontId="10" fillId="2" borderId="229" xfId="0" applyFont="1" applyFill="1" applyBorder="1" applyAlignment="1">
      <alignment vertical="center"/>
    </xf>
    <xf numFmtId="0" fontId="10" fillId="2" borderId="304" xfId="0" applyFont="1" applyFill="1" applyBorder="1" applyAlignment="1">
      <alignment vertical="center"/>
    </xf>
    <xf numFmtId="0" fontId="10" fillId="2" borderId="30" xfId="0" applyFont="1" applyFill="1" applyBorder="1" applyAlignment="1">
      <alignment horizontal="left" vertical="center"/>
    </xf>
    <xf numFmtId="0" fontId="10" fillId="2" borderId="303" xfId="0" applyFont="1" applyFill="1" applyBorder="1" applyAlignment="1">
      <alignment horizontal="left" vertical="center"/>
    </xf>
    <xf numFmtId="0" fontId="10" fillId="2" borderId="28" xfId="0" applyFont="1" applyFill="1" applyBorder="1" applyAlignment="1">
      <alignment horizontal="left" vertical="center"/>
    </xf>
    <xf numFmtId="0" fontId="10" fillId="2" borderId="137" xfId="0" applyFont="1" applyFill="1" applyBorder="1" applyAlignment="1">
      <alignment horizontal="left" vertical="center"/>
    </xf>
    <xf numFmtId="0" fontId="10" fillId="2" borderId="136" xfId="0" applyFont="1" applyFill="1" applyBorder="1" applyAlignment="1">
      <alignment horizontal="left" vertical="center"/>
    </xf>
    <xf numFmtId="44" fontId="133" fillId="2" borderId="287" xfId="4" applyFont="1" applyFill="1" applyBorder="1" applyAlignment="1">
      <alignment horizontal="center" vertical="center"/>
    </xf>
    <xf numFmtId="44" fontId="51" fillId="2" borderId="561" xfId="4" applyFont="1" applyFill="1" applyBorder="1" applyAlignment="1">
      <alignment horizontal="center" vertical="center"/>
    </xf>
    <xf numFmtId="17" fontId="78" fillId="2" borderId="175" xfId="0" applyNumberFormat="1" applyFont="1" applyFill="1" applyBorder="1" applyAlignment="1">
      <alignment horizontal="center"/>
    </xf>
    <xf numFmtId="0" fontId="10" fillId="0" borderId="30" xfId="0" applyFont="1" applyBorder="1" applyAlignment="1">
      <alignment horizontal="left" vertical="center"/>
    </xf>
    <xf numFmtId="0" fontId="21" fillId="17" borderId="378" xfId="0" applyFont="1" applyFill="1" applyBorder="1" applyAlignment="1">
      <alignment horizontal="center" vertical="center"/>
    </xf>
    <xf numFmtId="0" fontId="21" fillId="17" borderId="0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66" xfId="0" applyFont="1" applyFill="1" applyBorder="1" applyAlignment="1">
      <alignment horizontal="center" vertical="center"/>
    </xf>
    <xf numFmtId="44" fontId="51" fillId="2" borderId="140" xfId="4" applyFont="1" applyFill="1" applyBorder="1" applyAlignment="1">
      <alignment horizontal="center"/>
    </xf>
    <xf numFmtId="2" fontId="51" fillId="17" borderId="528" xfId="0" applyNumberFormat="1" applyFont="1" applyFill="1" applyBorder="1" applyAlignment="1">
      <alignment horizontal="center" vertical="center"/>
    </xf>
    <xf numFmtId="2" fontId="51" fillId="17" borderId="529" xfId="0" applyNumberFormat="1" applyFont="1" applyFill="1" applyBorder="1" applyAlignment="1">
      <alignment horizontal="center" vertical="center"/>
    </xf>
    <xf numFmtId="2" fontId="51" fillId="17" borderId="530" xfId="0" applyNumberFormat="1" applyFont="1" applyFill="1" applyBorder="1" applyAlignment="1">
      <alignment horizontal="center" vertical="center"/>
    </xf>
    <xf numFmtId="0" fontId="29" fillId="2" borderId="181" xfId="0" applyFont="1" applyFill="1" applyBorder="1" applyAlignment="1">
      <alignment horizontal="left" vertical="center" wrapText="1"/>
    </xf>
    <xf numFmtId="0" fontId="29" fillId="2" borderId="182" xfId="0" applyFont="1" applyFill="1" applyBorder="1" applyAlignment="1">
      <alignment horizontal="left" vertical="center" wrapText="1"/>
    </xf>
    <xf numFmtId="0" fontId="29" fillId="2" borderId="187" xfId="0" applyFont="1" applyFill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0" fontId="10" fillId="2" borderId="167" xfId="0" applyFont="1" applyFill="1" applyBorder="1" applyAlignment="1">
      <alignment horizontal="center" vertical="center" wrapText="1"/>
    </xf>
    <xf numFmtId="0" fontId="10" fillId="2" borderId="264" xfId="0" applyFont="1" applyFill="1" applyBorder="1" applyAlignment="1">
      <alignment horizontal="center" vertical="center" wrapText="1"/>
    </xf>
    <xf numFmtId="0" fontId="0" fillId="0" borderId="147" xfId="0" applyBorder="1" applyAlignment="1">
      <alignment horizontal="center" vertical="center" wrapText="1"/>
    </xf>
    <xf numFmtId="44" fontId="51" fillId="2" borderId="167" xfId="4" applyFont="1" applyFill="1" applyBorder="1" applyAlignment="1">
      <alignment horizontal="center" vertical="center" wrapText="1"/>
    </xf>
    <xf numFmtId="44" fontId="51" fillId="2" borderId="147" xfId="4" applyFont="1" applyFill="1" applyBorder="1" applyAlignment="1">
      <alignment horizontal="center" vertical="center" wrapText="1"/>
    </xf>
    <xf numFmtId="44" fontId="51" fillId="2" borderId="508" xfId="4" applyFont="1" applyFill="1" applyBorder="1" applyAlignment="1" applyProtection="1">
      <alignment horizontal="center" vertical="center"/>
      <protection hidden="1"/>
    </xf>
    <xf numFmtId="44" fontId="51" fillId="0" borderId="284" xfId="4" applyFont="1" applyFill="1" applyBorder="1" applyAlignment="1" applyProtection="1">
      <alignment horizontal="center"/>
      <protection hidden="1"/>
    </xf>
    <xf numFmtId="44" fontId="51" fillId="0" borderId="52" xfId="4" applyFont="1" applyFill="1" applyBorder="1" applyAlignment="1" applyProtection="1">
      <alignment horizontal="center"/>
      <protection hidden="1"/>
    </xf>
    <xf numFmtId="44" fontId="51" fillId="0" borderId="167" xfId="4" applyFont="1" applyFill="1" applyBorder="1" applyAlignment="1">
      <alignment horizontal="center" vertical="center"/>
    </xf>
    <xf numFmtId="44" fontId="51" fillId="0" borderId="147" xfId="4" applyFont="1" applyFill="1" applyBorder="1" applyAlignment="1">
      <alignment horizontal="center" vertical="center"/>
    </xf>
    <xf numFmtId="2" fontId="120" fillId="2" borderId="156" xfId="0" applyNumberFormat="1" applyFont="1" applyFill="1" applyBorder="1" applyAlignment="1">
      <alignment horizontal="center" vertical="center"/>
    </xf>
    <xf numFmtId="2" fontId="120" fillId="2" borderId="263" xfId="0" applyNumberFormat="1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left" vertical="center"/>
    </xf>
    <xf numFmtId="2" fontId="120" fillId="2" borderId="390" xfId="0" applyNumberFormat="1" applyFont="1" applyFill="1" applyBorder="1" applyAlignment="1">
      <alignment horizontal="center" vertical="center" wrapText="1"/>
    </xf>
    <xf numFmtId="0" fontId="116" fillId="0" borderId="391" xfId="0" applyFont="1" applyBorder="1" applyAlignment="1">
      <alignment horizontal="center" vertical="center" wrapText="1"/>
    </xf>
    <xf numFmtId="0" fontId="10" fillId="0" borderId="136" xfId="0" applyFont="1" applyFill="1" applyBorder="1" applyAlignment="1">
      <alignment horizontal="left" vertical="center" wrapText="1"/>
    </xf>
    <xf numFmtId="0" fontId="10" fillId="0" borderId="123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44" fontId="51" fillId="2" borderId="198" xfId="4" applyFont="1" applyFill="1" applyBorder="1" applyAlignment="1" applyProtection="1">
      <alignment horizontal="center" vertical="center" wrapText="1"/>
      <protection hidden="1"/>
    </xf>
    <xf numFmtId="44" fontId="51" fillId="2" borderId="54" xfId="4" applyFont="1" applyFill="1" applyBorder="1" applyAlignment="1" applyProtection="1">
      <alignment horizontal="center" vertical="center" wrapText="1"/>
      <protection hidden="1"/>
    </xf>
    <xf numFmtId="0" fontId="0" fillId="0" borderId="138" xfId="0" applyBorder="1" applyAlignment="1" applyProtection="1">
      <alignment horizontal="center" vertical="center" wrapText="1"/>
      <protection hidden="1"/>
    </xf>
    <xf numFmtId="0" fontId="0" fillId="0" borderId="137" xfId="0" applyBorder="1" applyAlignment="1" applyProtection="1">
      <alignment horizontal="center" vertical="center" wrapText="1"/>
      <protection hidden="1"/>
    </xf>
    <xf numFmtId="0" fontId="10" fillId="2" borderId="123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left" vertical="top" wrapText="1"/>
    </xf>
    <xf numFmtId="0" fontId="10" fillId="2" borderId="43" xfId="0" applyFont="1" applyFill="1" applyBorder="1" applyAlignment="1">
      <alignment horizontal="left" vertical="top" wrapText="1"/>
    </xf>
    <xf numFmtId="0" fontId="10" fillId="2" borderId="337" xfId="0" applyFont="1" applyFill="1" applyBorder="1" applyAlignment="1">
      <alignment horizontal="left" vertical="top" wrapText="1"/>
    </xf>
    <xf numFmtId="0" fontId="10" fillId="2" borderId="96" xfId="0" applyFont="1" applyFill="1" applyBorder="1" applyAlignment="1">
      <alignment horizontal="left" vertical="top" wrapText="1"/>
    </xf>
    <xf numFmtId="0" fontId="10" fillId="2" borderId="115" xfId="0" applyFont="1" applyFill="1" applyBorder="1" applyAlignment="1">
      <alignment horizontal="left" vertical="top" wrapText="1"/>
    </xf>
    <xf numFmtId="0" fontId="10" fillId="0" borderId="123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65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66" xfId="0" applyFont="1" applyBorder="1" applyAlignment="1">
      <alignment horizontal="left" vertical="center" wrapText="1"/>
    </xf>
    <xf numFmtId="0" fontId="10" fillId="0" borderId="123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51" fillId="2" borderId="430" xfId="0" applyFont="1" applyFill="1" applyBorder="1" applyAlignment="1">
      <alignment horizontal="center" vertical="center"/>
    </xf>
    <xf numFmtId="0" fontId="51" fillId="2" borderId="431" xfId="0" applyFont="1" applyFill="1" applyBorder="1" applyAlignment="1">
      <alignment horizontal="center" vertical="center"/>
    </xf>
    <xf numFmtId="0" fontId="51" fillId="2" borderId="437" xfId="0" applyFont="1" applyFill="1" applyBorder="1" applyAlignment="1">
      <alignment horizontal="center" vertical="center"/>
    </xf>
    <xf numFmtId="0" fontId="14" fillId="0" borderId="123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4" fillId="0" borderId="65" xfId="0" applyFont="1" applyBorder="1" applyAlignment="1">
      <alignment horizontal="left" vertical="center" wrapText="1"/>
    </xf>
    <xf numFmtId="0" fontId="10" fillId="0" borderId="432" xfId="0" applyFont="1" applyBorder="1" applyAlignment="1">
      <alignment horizontal="left" vertical="center"/>
    </xf>
    <xf numFmtId="0" fontId="10" fillId="0" borderId="433" xfId="0" applyFont="1" applyBorder="1" applyAlignment="1">
      <alignment horizontal="left" vertical="center"/>
    </xf>
    <xf numFmtId="0" fontId="10" fillId="0" borderId="438" xfId="0" applyFont="1" applyBorder="1" applyAlignment="1">
      <alignment horizontal="left" vertical="center"/>
    </xf>
    <xf numFmtId="0" fontId="10" fillId="0" borderId="435" xfId="0" applyFont="1" applyBorder="1" applyAlignment="1">
      <alignment horizontal="left" vertical="center"/>
    </xf>
    <xf numFmtId="0" fontId="10" fillId="0" borderId="436" xfId="0" applyFont="1" applyBorder="1" applyAlignment="1">
      <alignment horizontal="left" vertical="center"/>
    </xf>
    <xf numFmtId="0" fontId="10" fillId="0" borderId="439" xfId="0" applyFont="1" applyBorder="1" applyAlignment="1">
      <alignment horizontal="left" vertical="center"/>
    </xf>
    <xf numFmtId="0" fontId="10" fillId="0" borderId="66" xfId="0" applyFont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43" xfId="0" applyFont="1" applyFill="1" applyBorder="1" applyAlignment="1">
      <alignment horizontal="left" vertical="center"/>
    </xf>
    <xf numFmtId="0" fontId="9" fillId="5" borderId="30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66" xfId="0" applyFont="1" applyFill="1" applyBorder="1" applyAlignment="1">
      <alignment horizontal="center" vertical="center"/>
    </xf>
    <xf numFmtId="17" fontId="27" fillId="2" borderId="175" xfId="0" applyNumberFormat="1" applyFont="1" applyFill="1" applyBorder="1" applyAlignment="1">
      <alignment horizontal="center"/>
    </xf>
    <xf numFmtId="0" fontId="9" fillId="2" borderId="123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337" xfId="0" applyFont="1" applyFill="1" applyBorder="1" applyAlignment="1">
      <alignment horizontal="center" vertical="center" wrapText="1"/>
    </xf>
    <xf numFmtId="0" fontId="9" fillId="2" borderId="96" xfId="0" applyFont="1" applyFill="1" applyBorder="1" applyAlignment="1">
      <alignment horizontal="center" vertical="center" wrapText="1"/>
    </xf>
    <xf numFmtId="0" fontId="9" fillId="2" borderId="115" xfId="0" applyFont="1" applyFill="1" applyBorder="1" applyAlignment="1">
      <alignment horizontal="center" vertical="center" wrapText="1"/>
    </xf>
    <xf numFmtId="0" fontId="10" fillId="0" borderId="583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65" xfId="0" applyFont="1" applyBorder="1" applyAlignment="1">
      <alignment horizontal="left" vertical="center"/>
    </xf>
    <xf numFmtId="0" fontId="10" fillId="0" borderId="108" xfId="0" applyFont="1" applyBorder="1" applyAlignment="1">
      <alignment horizontal="left" vertical="center"/>
    </xf>
    <xf numFmtId="0" fontId="10" fillId="0" borderId="154" xfId="0" applyFont="1" applyBorder="1" applyAlignment="1">
      <alignment horizontal="left" vertical="center" wrapText="1"/>
    </xf>
    <xf numFmtId="0" fontId="10" fillId="0" borderId="166" xfId="0" applyFont="1" applyBorder="1" applyAlignment="1">
      <alignment horizontal="left" vertical="center" wrapText="1"/>
    </xf>
    <xf numFmtId="0" fontId="116" fillId="0" borderId="123" xfId="0" applyFont="1" applyBorder="1" applyAlignment="1">
      <alignment horizontal="left" vertical="center"/>
    </xf>
    <xf numFmtId="0" fontId="120" fillId="0" borderId="123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43" xfId="0" applyFont="1" applyBorder="1" applyAlignment="1">
      <alignment horizontal="left" vertical="center" wrapText="1"/>
    </xf>
    <xf numFmtId="0" fontId="9" fillId="5" borderId="13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08" xfId="0" applyFont="1" applyFill="1" applyBorder="1" applyAlignment="1">
      <alignment horizontal="center" vertical="center"/>
    </xf>
    <xf numFmtId="0" fontId="0" fillId="2" borderId="339" xfId="0" applyFill="1" applyBorder="1" applyAlignment="1">
      <alignment horizontal="center"/>
    </xf>
    <xf numFmtId="0" fontId="0" fillId="2" borderId="340" xfId="0" applyFill="1" applyBorder="1" applyAlignment="1">
      <alignment horizontal="center"/>
    </xf>
    <xf numFmtId="0" fontId="0" fillId="2" borderId="341" xfId="0" applyFill="1" applyBorder="1" applyAlignment="1">
      <alignment horizontal="center"/>
    </xf>
    <xf numFmtId="0" fontId="29" fillId="0" borderId="123" xfId="0" applyFont="1" applyBorder="1" applyAlignment="1">
      <alignment horizontal="left" vertical="center" wrapText="1"/>
    </xf>
    <xf numFmtId="0" fontId="29" fillId="0" borderId="0" xfId="0" applyFont="1" applyBorder="1" applyAlignment="1">
      <alignment horizontal="left" vertical="center" wrapText="1"/>
    </xf>
    <xf numFmtId="0" fontId="29" fillId="0" borderId="43" xfId="0" applyFont="1" applyBorder="1" applyAlignment="1">
      <alignment horizontal="left" vertical="center" wrapText="1"/>
    </xf>
    <xf numFmtId="0" fontId="29" fillId="0" borderId="28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14" fillId="0" borderId="136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08" xfId="0" applyFont="1" applyBorder="1" applyAlignment="1">
      <alignment horizontal="left" vertical="center"/>
    </xf>
    <xf numFmtId="0" fontId="10" fillId="0" borderId="581" xfId="0" applyFont="1" applyBorder="1" applyAlignment="1">
      <alignment horizontal="left" vertical="center" wrapText="1"/>
    </xf>
    <xf numFmtId="0" fontId="10" fillId="0" borderId="583" xfId="0" applyFont="1" applyBorder="1" applyAlignment="1">
      <alignment horizontal="left" vertical="center" wrapText="1"/>
    </xf>
    <xf numFmtId="0" fontId="51" fillId="2" borderId="462" xfId="0" applyFont="1" applyFill="1" applyBorder="1" applyAlignment="1">
      <alignment horizontal="center" vertical="center"/>
    </xf>
    <xf numFmtId="0" fontId="51" fillId="2" borderId="468" xfId="0" applyFont="1" applyFill="1" applyBorder="1" applyAlignment="1">
      <alignment horizontal="center" vertical="center"/>
    </xf>
    <xf numFmtId="0" fontId="52" fillId="0" borderId="30" xfId="0" applyFont="1" applyBorder="1" applyAlignment="1">
      <alignment horizontal="left" vertical="center"/>
    </xf>
    <xf numFmtId="44" fontId="51" fillId="2" borderId="270" xfId="4" applyFont="1" applyFill="1" applyBorder="1" applyAlignment="1" applyProtection="1">
      <alignment horizontal="center" vertical="center" wrapText="1"/>
      <protection hidden="1"/>
    </xf>
    <xf numFmtId="44" fontId="51" fillId="2" borderId="245" xfId="4" applyFont="1" applyFill="1" applyBorder="1" applyAlignment="1" applyProtection="1">
      <alignment horizontal="center" vertical="center" wrapText="1"/>
      <protection hidden="1"/>
    </xf>
    <xf numFmtId="9" fontId="11" fillId="2" borderId="196" xfId="2" applyFont="1" applyFill="1" applyBorder="1" applyAlignment="1">
      <alignment horizontal="center" vertical="center" wrapText="1"/>
    </xf>
    <xf numFmtId="9" fontId="11" fillId="2" borderId="162" xfId="2" applyFont="1" applyFill="1" applyBorder="1" applyAlignment="1">
      <alignment horizontal="center" vertical="center" wrapText="1"/>
    </xf>
    <xf numFmtId="0" fontId="9" fillId="2" borderId="408" xfId="0" applyFont="1" applyFill="1" applyBorder="1" applyAlignment="1">
      <alignment horizontal="center" vertical="center"/>
    </xf>
    <xf numFmtId="0" fontId="9" fillId="2" borderId="411" xfId="0" applyFont="1" applyFill="1" applyBorder="1" applyAlignment="1">
      <alignment horizontal="center" vertical="center"/>
    </xf>
    <xf numFmtId="0" fontId="9" fillId="2" borderId="284" xfId="0" applyFont="1" applyFill="1" applyBorder="1" applyAlignment="1">
      <alignment horizontal="center" vertical="center" wrapText="1"/>
    </xf>
    <xf numFmtId="0" fontId="9" fillId="2" borderId="409" xfId="0" applyFont="1" applyFill="1" applyBorder="1" applyAlignment="1">
      <alignment horizontal="center" vertical="center" wrapText="1"/>
    </xf>
    <xf numFmtId="0" fontId="9" fillId="2" borderId="397" xfId="0" applyFont="1" applyFill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51" fillId="0" borderId="70" xfId="0" applyFont="1" applyBorder="1" applyAlignment="1">
      <alignment horizontal="center" vertical="center"/>
    </xf>
    <xf numFmtId="0" fontId="9" fillId="2" borderId="165" xfId="0" applyFont="1" applyFill="1" applyBorder="1" applyAlignment="1">
      <alignment horizontal="center" vertical="center" wrapText="1"/>
    </xf>
    <xf numFmtId="0" fontId="51" fillId="2" borderId="418" xfId="0" applyFont="1" applyFill="1" applyBorder="1" applyAlignment="1">
      <alignment horizontal="center" vertical="center"/>
    </xf>
    <xf numFmtId="0" fontId="51" fillId="2" borderId="419" xfId="0" applyFont="1" applyFill="1" applyBorder="1" applyAlignment="1">
      <alignment horizontal="center" vertical="center"/>
    </xf>
    <xf numFmtId="0" fontId="51" fillId="2" borderId="426" xfId="0" applyFont="1" applyFill="1" applyBorder="1" applyAlignment="1">
      <alignment horizontal="center" vertical="center"/>
    </xf>
    <xf numFmtId="0" fontId="9" fillId="0" borderId="202" xfId="0" applyFont="1" applyBorder="1" applyAlignment="1">
      <alignment horizontal="center" vertical="center" wrapText="1"/>
    </xf>
    <xf numFmtId="0" fontId="9" fillId="0" borderId="421" xfId="0" applyFont="1" applyBorder="1" applyAlignment="1">
      <alignment horizontal="center" vertical="center" wrapText="1"/>
    </xf>
    <xf numFmtId="0" fontId="9" fillId="0" borderId="427" xfId="0" applyFont="1" applyBorder="1" applyAlignment="1">
      <alignment horizontal="center" vertical="center" wrapText="1"/>
    </xf>
    <xf numFmtId="0" fontId="29" fillId="0" borderId="123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29" fillId="0" borderId="213" xfId="0" applyFont="1" applyBorder="1" applyAlignment="1">
      <alignment horizontal="center" vertical="center" wrapText="1"/>
    </xf>
    <xf numFmtId="0" fontId="29" fillId="0" borderId="154" xfId="0" applyFont="1" applyBorder="1" applyAlignment="1">
      <alignment horizontal="center" vertical="center" wrapText="1"/>
    </xf>
    <xf numFmtId="0" fontId="29" fillId="0" borderId="166" xfId="0" applyFont="1" applyBorder="1" applyAlignment="1">
      <alignment horizontal="center" vertical="center" wrapText="1"/>
    </xf>
    <xf numFmtId="0" fontId="0" fillId="2" borderId="196" xfId="0" applyFill="1" applyBorder="1" applyAlignment="1">
      <alignment horizontal="center" vertical="center" wrapText="1"/>
    </xf>
    <xf numFmtId="0" fontId="0" fillId="2" borderId="423" xfId="0" applyFill="1" applyBorder="1" applyAlignment="1">
      <alignment horizontal="center" vertical="center" wrapText="1"/>
    </xf>
    <xf numFmtId="0" fontId="0" fillId="0" borderId="162" xfId="0" applyBorder="1" applyAlignment="1">
      <alignment horizontal="center" vertical="center" wrapText="1"/>
    </xf>
    <xf numFmtId="0" fontId="10" fillId="0" borderId="136" xfId="0" applyFont="1" applyFill="1" applyBorder="1" applyAlignment="1">
      <alignment horizontal="left" vertical="center"/>
    </xf>
    <xf numFmtId="0" fontId="10" fillId="0" borderId="54" xfId="0" applyFont="1" applyFill="1" applyBorder="1" applyAlignment="1">
      <alignment horizontal="left" vertical="center"/>
    </xf>
    <xf numFmtId="44" fontId="11" fillId="17" borderId="378" xfId="4" applyFont="1" applyFill="1" applyBorder="1" applyAlignment="1" applyProtection="1">
      <alignment vertical="center"/>
      <protection hidden="1"/>
    </xf>
    <xf numFmtId="0" fontId="10" fillId="2" borderId="28" xfId="0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horizontal="left" vertical="center" wrapText="1"/>
    </xf>
    <xf numFmtId="0" fontId="10" fillId="2" borderId="245" xfId="0" applyFont="1" applyFill="1" applyBorder="1" applyAlignment="1">
      <alignment horizontal="left" vertical="center" wrapText="1"/>
    </xf>
    <xf numFmtId="0" fontId="59" fillId="2" borderId="167" xfId="0" applyFont="1" applyFill="1" applyBorder="1" applyAlignment="1">
      <alignment horizontal="center" vertical="center" wrapText="1"/>
    </xf>
    <xf numFmtId="0" fontId="59" fillId="2" borderId="264" xfId="0" applyFont="1" applyFill="1" applyBorder="1" applyAlignment="1">
      <alignment horizontal="center" vertical="center" wrapText="1"/>
    </xf>
    <xf numFmtId="2" fontId="146" fillId="2" borderId="390" xfId="6" applyNumberFormat="1" applyFont="1" applyFill="1" applyBorder="1" applyAlignment="1">
      <alignment horizontal="center" vertical="center" wrapText="1"/>
    </xf>
    <xf numFmtId="2" fontId="68" fillId="2" borderId="391" xfId="6" applyNumberFormat="1" applyFont="1" applyFill="1" applyBorder="1" applyAlignment="1">
      <alignment horizontal="center" vertical="center" wrapText="1"/>
    </xf>
    <xf numFmtId="0" fontId="21" fillId="17" borderId="379" xfId="0" applyFont="1" applyFill="1" applyBorder="1" applyAlignment="1">
      <alignment horizontal="center" vertical="center"/>
    </xf>
    <xf numFmtId="0" fontId="21" fillId="17" borderId="380" xfId="0" applyFont="1" applyFill="1" applyBorder="1" applyAlignment="1">
      <alignment horizontal="center" vertical="center"/>
    </xf>
    <xf numFmtId="0" fontId="10" fillId="2" borderId="112" xfId="0" applyFont="1" applyFill="1" applyBorder="1" applyAlignment="1">
      <alignment horizontal="left"/>
    </xf>
    <xf numFmtId="0" fontId="10" fillId="2" borderId="23" xfId="0" applyFont="1" applyFill="1" applyBorder="1" applyAlignment="1">
      <alignment horizontal="left"/>
    </xf>
    <xf numFmtId="0" fontId="10" fillId="2" borderId="62" xfId="0" applyFont="1" applyFill="1" applyBorder="1" applyAlignment="1">
      <alignment horizontal="left"/>
    </xf>
    <xf numFmtId="0" fontId="9" fillId="0" borderId="581" xfId="0" applyFont="1" applyBorder="1" applyAlignment="1">
      <alignment horizontal="left" vertical="center" wrapText="1"/>
    </xf>
    <xf numFmtId="0" fontId="10" fillId="0" borderId="136" xfId="0" applyFont="1" applyBorder="1" applyAlignment="1">
      <alignment horizontal="left" vertical="center" wrapText="1"/>
    </xf>
    <xf numFmtId="0" fontId="10" fillId="0" borderId="108" xfId="0" applyFont="1" applyBorder="1" applyAlignment="1">
      <alignment horizontal="left" vertical="center" wrapText="1"/>
    </xf>
    <xf numFmtId="0" fontId="10" fillId="2" borderId="54" xfId="0" applyFont="1" applyFill="1" applyBorder="1" applyAlignment="1">
      <alignment horizontal="center" vertical="center"/>
    </xf>
    <xf numFmtId="0" fontId="10" fillId="2" borderId="137" xfId="0" applyFont="1" applyFill="1" applyBorder="1" applyAlignment="1">
      <alignment horizontal="center" vertical="center"/>
    </xf>
    <xf numFmtId="0" fontId="9" fillId="2" borderId="167" xfId="0" applyFont="1" applyFill="1" applyBorder="1" applyAlignment="1">
      <alignment horizontal="center" vertical="center"/>
    </xf>
    <xf numFmtId="0" fontId="9" fillId="2" borderId="40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316" xfId="0" applyFont="1" applyFill="1" applyBorder="1" applyAlignment="1">
      <alignment horizontal="center" vertical="center" wrapText="1"/>
    </xf>
    <xf numFmtId="0" fontId="9" fillId="2" borderId="405" xfId="0" applyFont="1" applyFill="1" applyBorder="1" applyAlignment="1">
      <alignment horizontal="center" vertical="center" wrapText="1"/>
    </xf>
    <xf numFmtId="0" fontId="9" fillId="2" borderId="394" xfId="0" applyFont="1" applyFill="1" applyBorder="1" applyAlignment="1">
      <alignment horizontal="center" vertical="center" wrapText="1"/>
    </xf>
    <xf numFmtId="0" fontId="9" fillId="2" borderId="406" xfId="0" applyFont="1" applyFill="1" applyBorder="1" applyAlignment="1">
      <alignment horizontal="center" vertical="center" wrapText="1"/>
    </xf>
    <xf numFmtId="0" fontId="9" fillId="2" borderId="154" xfId="0" applyFont="1" applyFill="1" applyBorder="1" applyAlignment="1">
      <alignment horizontal="center" vertical="center" wrapText="1"/>
    </xf>
    <xf numFmtId="0" fontId="9" fillId="2" borderId="318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9" fillId="2" borderId="395" xfId="0" applyFont="1" applyFill="1" applyBorder="1" applyAlignment="1">
      <alignment horizontal="center" vertical="center" wrapText="1"/>
    </xf>
    <xf numFmtId="0" fontId="9" fillId="2" borderId="189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96" xfId="0" applyFont="1" applyFill="1" applyBorder="1" applyAlignment="1">
      <alignment horizontal="center" vertical="center" wrapText="1"/>
    </xf>
    <xf numFmtId="0" fontId="10" fillId="2" borderId="156" xfId="0" applyFont="1" applyFill="1" applyBorder="1" applyAlignment="1">
      <alignment horizontal="center" vertical="center"/>
    </xf>
    <xf numFmtId="0" fontId="10" fillId="2" borderId="146" xfId="0" applyFont="1" applyFill="1" applyBorder="1" applyAlignment="1">
      <alignment horizontal="center" vertical="center"/>
    </xf>
    <xf numFmtId="0" fontId="10" fillId="2" borderId="407" xfId="0" applyFont="1" applyFill="1" applyBorder="1" applyAlignment="1">
      <alignment horizontal="center" vertical="center"/>
    </xf>
    <xf numFmtId="0" fontId="10" fillId="2" borderId="410" xfId="0" applyFont="1" applyFill="1" applyBorder="1" applyAlignment="1">
      <alignment horizontal="center" vertical="center"/>
    </xf>
    <xf numFmtId="0" fontId="9" fillId="2" borderId="140" xfId="0" applyFont="1" applyFill="1" applyBorder="1" applyAlignment="1">
      <alignment horizontal="center" vertical="center"/>
    </xf>
    <xf numFmtId="0" fontId="10" fillId="2" borderId="123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0" fillId="0" borderId="175" xfId="0" applyFont="1" applyBorder="1" applyAlignment="1">
      <alignment horizontal="center" vertical="center" wrapText="1"/>
    </xf>
    <xf numFmtId="0" fontId="10" fillId="0" borderId="17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1" fillId="0" borderId="393" xfId="0" applyFont="1" applyBorder="1" applyAlignment="1">
      <alignment horizontal="center" vertical="center"/>
    </xf>
    <xf numFmtId="0" fontId="51" fillId="2" borderId="152" xfId="0" applyFont="1" applyFill="1" applyBorder="1" applyAlignment="1">
      <alignment horizontal="center" vertical="center"/>
    </xf>
    <xf numFmtId="0" fontId="51" fillId="2" borderId="140" xfId="0" applyFont="1" applyFill="1" applyBorder="1" applyAlignment="1">
      <alignment horizontal="center" vertical="center"/>
    </xf>
    <xf numFmtId="44" fontId="51" fillId="2" borderId="284" xfId="4" applyFont="1" applyFill="1" applyBorder="1" applyAlignment="1">
      <alignment horizontal="center"/>
    </xf>
    <xf numFmtId="44" fontId="51" fillId="2" borderId="52" xfId="4" applyFont="1" applyFill="1" applyBorder="1" applyAlignment="1">
      <alignment horizontal="center"/>
    </xf>
    <xf numFmtId="0" fontId="51" fillId="2" borderId="38" xfId="0" applyFont="1" applyFill="1" applyBorder="1" applyAlignment="1">
      <alignment horizontal="center" vertical="center"/>
    </xf>
    <xf numFmtId="0" fontId="10" fillId="0" borderId="143" xfId="27" applyFont="1" applyFill="1" applyBorder="1" applyAlignment="1">
      <alignment horizontal="left" vertical="center"/>
    </xf>
    <xf numFmtId="0" fontId="10" fillId="0" borderId="144" xfId="27" applyFont="1" applyFill="1" applyBorder="1" applyAlignment="1">
      <alignment horizontal="left" vertical="center"/>
    </xf>
    <xf numFmtId="0" fontId="10" fillId="0" borderId="392" xfId="27" applyFont="1" applyFill="1" applyBorder="1" applyAlignment="1">
      <alignment horizontal="left" vertical="center"/>
    </xf>
    <xf numFmtId="0" fontId="116" fillId="0" borderId="108" xfId="0" applyFont="1" applyBorder="1" applyAlignment="1">
      <alignment horizontal="left" vertical="center" wrapText="1"/>
    </xf>
    <xf numFmtId="0" fontId="10" fillId="0" borderId="582" xfId="0" applyFont="1" applyBorder="1" applyAlignment="1">
      <alignment horizontal="left" vertical="center"/>
    </xf>
    <xf numFmtId="0" fontId="10" fillId="0" borderId="422" xfId="0" applyFont="1" applyBorder="1" applyAlignment="1">
      <alignment horizontal="center" vertical="center" wrapText="1"/>
    </xf>
    <xf numFmtId="0" fontId="10" fillId="0" borderId="429" xfId="0" applyFont="1" applyBorder="1" applyAlignment="1">
      <alignment horizontal="center" vertical="center" wrapText="1"/>
    </xf>
    <xf numFmtId="0" fontId="51" fillId="2" borderId="434" xfId="0" applyFont="1" applyFill="1" applyBorder="1" applyAlignment="1">
      <alignment horizontal="center" vertical="center"/>
    </xf>
    <xf numFmtId="0" fontId="29" fillId="2" borderId="123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29" fillId="2" borderId="43" xfId="0" applyFont="1" applyFill="1" applyBorder="1" applyAlignment="1">
      <alignment horizontal="center" vertical="center"/>
    </xf>
    <xf numFmtId="0" fontId="52" fillId="0" borderId="136" xfId="0" applyFont="1" applyBorder="1" applyAlignment="1">
      <alignment horizontal="left" vertical="center"/>
    </xf>
    <xf numFmtId="0" fontId="52" fillId="0" borderId="17" xfId="0" applyFont="1" applyBorder="1" applyAlignment="1">
      <alignment horizontal="left" vertical="center"/>
    </xf>
    <xf numFmtId="0" fontId="52" fillId="0" borderId="54" xfId="0" applyFont="1" applyBorder="1" applyAlignment="1">
      <alignment horizontal="left" vertical="center"/>
    </xf>
    <xf numFmtId="0" fontId="52" fillId="0" borderId="28" xfId="0" applyFont="1" applyBorder="1" applyAlignment="1">
      <alignment horizontal="left" vertical="center"/>
    </xf>
    <xf numFmtId="0" fontId="52" fillId="0" borderId="29" xfId="0" applyFont="1" applyBorder="1" applyAlignment="1">
      <alignment horizontal="left" vertical="center"/>
    </xf>
    <xf numFmtId="0" fontId="52" fillId="0" borderId="137" xfId="0" applyFont="1" applyBorder="1" applyAlignment="1">
      <alignment horizontal="left" vertical="center"/>
    </xf>
    <xf numFmtId="2" fontId="146" fillId="2" borderId="167" xfId="6" applyNumberFormat="1" applyFont="1" applyFill="1" applyBorder="1" applyAlignment="1">
      <alignment horizontal="center" vertical="center"/>
    </xf>
    <xf numFmtId="2" fontId="146" fillId="2" borderId="147" xfId="6" applyNumberFormat="1" applyFont="1" applyFill="1" applyBorder="1" applyAlignment="1">
      <alignment horizontal="center" vertical="center"/>
    </xf>
    <xf numFmtId="0" fontId="10" fillId="0" borderId="175" xfId="0" applyFont="1" applyBorder="1" applyAlignment="1">
      <alignment vertical="center"/>
    </xf>
    <xf numFmtId="0" fontId="51" fillId="2" borderId="278" xfId="0" applyFont="1" applyFill="1" applyBorder="1" applyAlignment="1">
      <alignment horizontal="center" vertical="center"/>
    </xf>
    <xf numFmtId="0" fontId="51" fillId="2" borderId="48" xfId="0" applyFont="1" applyFill="1" applyBorder="1" applyAlignment="1">
      <alignment horizontal="center" vertical="center"/>
    </xf>
    <xf numFmtId="0" fontId="121" fillId="0" borderId="136" xfId="0" applyFont="1" applyFill="1" applyBorder="1" applyAlignment="1">
      <alignment horizontal="left" vertical="center"/>
    </xf>
    <xf numFmtId="0" fontId="121" fillId="0" borderId="353" xfId="0" applyFont="1" applyFill="1" applyBorder="1" applyAlignment="1">
      <alignment horizontal="left" vertical="center"/>
    </xf>
    <xf numFmtId="0" fontId="121" fillId="0" borderId="28" xfId="0" applyFont="1" applyFill="1" applyBorder="1" applyAlignment="1">
      <alignment horizontal="left" vertical="center"/>
    </xf>
    <xf numFmtId="0" fontId="121" fillId="0" borderId="139" xfId="0" applyFont="1" applyFill="1" applyBorder="1" applyAlignment="1">
      <alignment horizontal="left" vertical="center"/>
    </xf>
    <xf numFmtId="0" fontId="10" fillId="2" borderId="31" xfId="0" quotePrefix="1" applyFont="1" applyFill="1" applyBorder="1" applyAlignment="1">
      <alignment horizontal="left" vertical="center"/>
    </xf>
    <xf numFmtId="0" fontId="10" fillId="2" borderId="465" xfId="0" quotePrefix="1" applyFont="1" applyFill="1" applyBorder="1" applyAlignment="1">
      <alignment horizontal="left" vertical="center"/>
    </xf>
    <xf numFmtId="0" fontId="11" fillId="17" borderId="375" xfId="0" applyFont="1" applyFill="1" applyBorder="1" applyAlignment="1">
      <alignment horizontal="center" vertical="center"/>
    </xf>
    <xf numFmtId="0" fontId="11" fillId="17" borderId="376" xfId="0" applyFont="1" applyFill="1" applyBorder="1" applyAlignment="1">
      <alignment horizontal="center" vertical="center"/>
    </xf>
    <xf numFmtId="2" fontId="40" fillId="2" borderId="167" xfId="0" applyNumberFormat="1" applyFont="1" applyFill="1" applyBorder="1" applyAlignment="1">
      <alignment horizontal="center" vertical="center"/>
    </xf>
    <xf numFmtId="2" fontId="40" fillId="2" borderId="147" xfId="0" applyNumberFormat="1" applyFont="1" applyFill="1" applyBorder="1" applyAlignment="1">
      <alignment horizontal="center" vertical="center"/>
    </xf>
    <xf numFmtId="0" fontId="10" fillId="2" borderId="198" xfId="0" quotePrefix="1" applyFont="1" applyFill="1" applyBorder="1" applyAlignment="1">
      <alignment horizontal="left" vertical="center"/>
    </xf>
    <xf numFmtId="0" fontId="10" fillId="2" borderId="138" xfId="0" applyFont="1" applyFill="1" applyBorder="1" applyAlignment="1">
      <alignment horizontal="left" vertical="center"/>
    </xf>
    <xf numFmtId="0" fontId="70" fillId="2" borderId="284" xfId="0" applyFont="1" applyFill="1" applyBorder="1" applyAlignment="1">
      <alignment vertical="center"/>
    </xf>
    <xf numFmtId="0" fontId="119" fillId="0" borderId="179" xfId="0" applyFont="1" applyFill="1" applyBorder="1" applyAlignment="1">
      <alignment horizontal="left" vertical="center" wrapText="1"/>
    </xf>
    <xf numFmtId="0" fontId="119" fillId="0" borderId="180" xfId="0" applyFont="1" applyFill="1" applyBorder="1" applyAlignment="1">
      <alignment horizontal="left" vertical="center" wrapText="1"/>
    </xf>
    <xf numFmtId="0" fontId="119" fillId="0" borderId="208" xfId="0" applyFont="1" applyFill="1" applyBorder="1" applyAlignment="1">
      <alignment horizontal="left" vertical="center" wrapText="1"/>
    </xf>
    <xf numFmtId="0" fontId="116" fillId="2" borderId="179" xfId="0" applyFont="1" applyFill="1" applyBorder="1" applyAlignment="1">
      <alignment horizontal="left"/>
    </xf>
    <xf numFmtId="0" fontId="10" fillId="2" borderId="180" xfId="0" applyFont="1" applyFill="1" applyBorder="1" applyAlignment="1">
      <alignment horizontal="left"/>
    </xf>
    <xf numFmtId="0" fontId="10" fillId="2" borderId="208" xfId="0" applyFont="1" applyFill="1" applyBorder="1" applyAlignment="1">
      <alignment horizontal="left"/>
    </xf>
    <xf numFmtId="0" fontId="116" fillId="0" borderId="28" xfId="0" applyFont="1" applyFill="1" applyBorder="1" applyAlignment="1">
      <alignment horizontal="center" vertical="center"/>
    </xf>
    <xf numFmtId="0" fontId="116" fillId="0" borderId="29" xfId="0" applyFont="1" applyFill="1" applyBorder="1" applyAlignment="1">
      <alignment horizontal="center" vertical="center"/>
    </xf>
    <xf numFmtId="0" fontId="116" fillId="0" borderId="65" xfId="0" applyFont="1" applyFill="1" applyBorder="1" applyAlignment="1">
      <alignment horizontal="center" vertical="center"/>
    </xf>
    <xf numFmtId="0" fontId="10" fillId="2" borderId="179" xfId="0" applyFont="1" applyFill="1" applyBorder="1" applyAlignment="1">
      <alignment horizontal="left" vertical="center"/>
    </xf>
    <xf numFmtId="0" fontId="10" fillId="2" borderId="208" xfId="0" applyFont="1" applyFill="1" applyBorder="1" applyAlignment="1">
      <alignment horizontal="left" vertical="center"/>
    </xf>
    <xf numFmtId="0" fontId="52" fillId="0" borderId="180" xfId="0" applyFont="1" applyFill="1" applyBorder="1" applyAlignment="1">
      <alignment horizontal="left" vertical="center" wrapText="1"/>
    </xf>
    <xf numFmtId="0" fontId="52" fillId="0" borderId="208" xfId="0" applyFont="1" applyFill="1" applyBorder="1" applyAlignment="1">
      <alignment horizontal="left" vertical="center" wrapText="1"/>
    </xf>
    <xf numFmtId="0" fontId="52" fillId="0" borderId="179" xfId="0" applyFont="1" applyFill="1" applyBorder="1" applyAlignment="1">
      <alignment horizontal="left" vertical="center"/>
    </xf>
    <xf numFmtId="0" fontId="52" fillId="0" borderId="180" xfId="0" applyFont="1" applyFill="1" applyBorder="1" applyAlignment="1">
      <alignment horizontal="left" vertical="center"/>
    </xf>
    <xf numFmtId="0" fontId="52" fillId="0" borderId="208" xfId="0" applyFont="1" applyFill="1" applyBorder="1" applyAlignment="1">
      <alignment horizontal="left" vertical="center"/>
    </xf>
    <xf numFmtId="49" fontId="119" fillId="0" borderId="179" xfId="0" applyNumberFormat="1" applyFont="1" applyFill="1" applyBorder="1" applyAlignment="1">
      <alignment horizontal="left" vertical="center"/>
    </xf>
    <xf numFmtId="49" fontId="52" fillId="0" borderId="180" xfId="0" applyNumberFormat="1" applyFont="1" applyFill="1" applyBorder="1" applyAlignment="1">
      <alignment horizontal="left" vertical="center"/>
    </xf>
    <xf numFmtId="49" fontId="52" fillId="0" borderId="208" xfId="0" applyNumberFormat="1" applyFont="1" applyFill="1" applyBorder="1" applyAlignment="1">
      <alignment horizontal="left" vertical="center"/>
    </xf>
    <xf numFmtId="0" fontId="52" fillId="0" borderId="179" xfId="27" applyFont="1" applyFill="1" applyBorder="1" applyAlignment="1">
      <alignment horizontal="left"/>
    </xf>
    <xf numFmtId="0" fontId="52" fillId="0" borderId="180" xfId="27" applyFont="1" applyFill="1" applyBorder="1" applyAlignment="1">
      <alignment horizontal="left"/>
    </xf>
    <xf numFmtId="0" fontId="52" fillId="0" borderId="208" xfId="27" applyFont="1" applyFill="1" applyBorder="1" applyAlignment="1">
      <alignment horizontal="left"/>
    </xf>
    <xf numFmtId="0" fontId="52" fillId="0" borderId="177" xfId="0" applyFont="1" applyFill="1" applyBorder="1" applyAlignment="1">
      <alignment horizontal="left" vertical="center"/>
    </xf>
    <xf numFmtId="0" fontId="52" fillId="0" borderId="178" xfId="0" applyFont="1" applyFill="1" applyBorder="1" applyAlignment="1">
      <alignment horizontal="left" vertical="center"/>
    </xf>
    <xf numFmtId="0" fontId="52" fillId="0" borderId="207" xfId="0" applyFont="1" applyFill="1" applyBorder="1" applyAlignment="1">
      <alignment horizontal="left" vertical="center"/>
    </xf>
    <xf numFmtId="17" fontId="22" fillId="2" borderId="175" xfId="0" applyNumberFormat="1" applyFont="1" applyFill="1" applyBorder="1" applyAlignment="1">
      <alignment horizontal="center"/>
    </xf>
    <xf numFmtId="0" fontId="119" fillId="0" borderId="177" xfId="0" applyFont="1" applyFill="1" applyBorder="1" applyAlignment="1">
      <alignment horizontal="left" vertical="center"/>
    </xf>
    <xf numFmtId="0" fontId="10" fillId="0" borderId="179" xfId="0" quotePrefix="1" applyFont="1" applyFill="1" applyBorder="1" applyAlignment="1">
      <alignment horizontal="left" vertical="center"/>
    </xf>
    <xf numFmtId="0" fontId="10" fillId="2" borderId="181" xfId="0" applyFont="1" applyFill="1" applyBorder="1" applyAlignment="1">
      <alignment vertical="center"/>
    </xf>
    <xf numFmtId="0" fontId="10" fillId="2" borderId="197" xfId="0" applyFont="1" applyFill="1" applyBorder="1" applyAlignment="1">
      <alignment vertical="center"/>
    </xf>
    <xf numFmtId="0" fontId="10" fillId="2" borderId="123" xfId="0" applyFont="1" applyFill="1" applyBorder="1" applyAlignment="1">
      <alignment vertical="center"/>
    </xf>
    <xf numFmtId="0" fontId="10" fillId="2" borderId="155" xfId="0" applyFont="1" applyFill="1" applyBorder="1" applyAlignment="1">
      <alignment vertical="center"/>
    </xf>
    <xf numFmtId="0" fontId="10" fillId="2" borderId="183" xfId="0" applyFont="1" applyFill="1" applyBorder="1" applyAlignment="1">
      <alignment vertical="center"/>
    </xf>
    <xf numFmtId="0" fontId="10" fillId="2" borderId="206" xfId="0" applyFont="1" applyFill="1" applyBorder="1" applyAlignment="1">
      <alignment vertical="center"/>
    </xf>
    <xf numFmtId="0" fontId="116" fillId="2" borderId="181" xfId="0" applyFont="1" applyFill="1" applyBorder="1" applyAlignment="1">
      <alignment horizontal="left" vertical="center"/>
    </xf>
    <xf numFmtId="0" fontId="10" fillId="2" borderId="182" xfId="0" applyFont="1" applyFill="1" applyBorder="1" applyAlignment="1">
      <alignment horizontal="left" vertical="center"/>
    </xf>
    <xf numFmtId="0" fontId="116" fillId="0" borderId="179" xfId="0" quotePrefix="1" applyFont="1" applyFill="1" applyBorder="1" applyAlignment="1">
      <alignment horizontal="left" vertical="center"/>
    </xf>
    <xf numFmtId="0" fontId="10" fillId="0" borderId="180" xfId="0" quotePrefix="1" applyFont="1" applyFill="1" applyBorder="1" applyAlignment="1">
      <alignment horizontal="left" vertical="center"/>
    </xf>
    <xf numFmtId="0" fontId="10" fillId="0" borderId="208" xfId="0" quotePrefix="1" applyFont="1" applyFill="1" applyBorder="1" applyAlignment="1">
      <alignment horizontal="left" vertical="center"/>
    </xf>
    <xf numFmtId="0" fontId="10" fillId="0" borderId="30" xfId="0" applyFont="1" applyFill="1" applyBorder="1" applyAlignment="1">
      <alignment horizontal="left"/>
    </xf>
    <xf numFmtId="0" fontId="10" fillId="0" borderId="300" xfId="0" applyFont="1" applyFill="1" applyBorder="1" applyAlignment="1">
      <alignment horizontal="left"/>
    </xf>
    <xf numFmtId="0" fontId="29" fillId="2" borderId="30" xfId="0" applyFont="1" applyFill="1" applyBorder="1" applyAlignment="1">
      <alignment horizontal="center" vertical="center"/>
    </xf>
    <xf numFmtId="0" fontId="116" fillId="0" borderId="30" xfId="0" applyFont="1" applyFill="1" applyBorder="1" applyAlignment="1">
      <alignment horizontal="left"/>
    </xf>
    <xf numFmtId="0" fontId="10" fillId="0" borderId="15" xfId="0" applyFont="1" applyFill="1" applyBorder="1" applyAlignment="1">
      <alignment horizontal="left"/>
    </xf>
    <xf numFmtId="0" fontId="29" fillId="2" borderId="131" xfId="0" applyFont="1" applyFill="1" applyBorder="1" applyAlignment="1">
      <alignment horizontal="center" vertical="center"/>
    </xf>
    <xf numFmtId="0" fontId="29" fillId="2" borderId="132" xfId="0" applyFont="1" applyFill="1" applyBorder="1" applyAlignment="1">
      <alignment horizontal="center" vertical="center"/>
    </xf>
    <xf numFmtId="0" fontId="29" fillId="2" borderId="133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left" vertical="center" wrapText="1"/>
    </xf>
    <xf numFmtId="0" fontId="52" fillId="0" borderId="30" xfId="0" applyFont="1" applyFill="1" applyBorder="1" applyAlignment="1">
      <alignment horizontal="left" vertical="center"/>
    </xf>
    <xf numFmtId="0" fontId="51" fillId="0" borderId="48" xfId="0" applyFont="1" applyBorder="1" applyAlignment="1">
      <alignment horizontal="center" vertical="center"/>
    </xf>
    <xf numFmtId="0" fontId="51" fillId="0" borderId="49" xfId="0" applyFont="1" applyBorder="1" applyAlignment="1">
      <alignment horizontal="center" vertical="center"/>
    </xf>
    <xf numFmtId="0" fontId="9" fillId="2" borderId="367" xfId="0" applyFont="1" applyFill="1" applyBorder="1" applyAlignment="1">
      <alignment horizontal="center" vertical="center"/>
    </xf>
    <xf numFmtId="0" fontId="9" fillId="2" borderId="368" xfId="0" applyFont="1" applyFill="1" applyBorder="1" applyAlignment="1">
      <alignment horizontal="center" vertical="center"/>
    </xf>
    <xf numFmtId="0" fontId="9" fillId="2" borderId="369" xfId="0" applyFont="1" applyFill="1" applyBorder="1" applyAlignment="1">
      <alignment horizontal="center" vertical="center"/>
    </xf>
    <xf numFmtId="0" fontId="10" fillId="2" borderId="221" xfId="0" applyFont="1" applyFill="1" applyBorder="1" applyAlignment="1">
      <alignment horizontal="center" vertical="center"/>
    </xf>
    <xf numFmtId="0" fontId="10" fillId="2" borderId="222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273" xfId="0" applyFont="1" applyFill="1" applyBorder="1" applyAlignment="1">
      <alignment horizontal="center" vertical="center"/>
    </xf>
    <xf numFmtId="0" fontId="10" fillId="2" borderId="370" xfId="0" applyFont="1" applyFill="1" applyBorder="1" applyAlignment="1">
      <alignment horizontal="center" vertical="center"/>
    </xf>
    <xf numFmtId="0" fontId="51" fillId="2" borderId="30" xfId="0" applyFont="1" applyFill="1" applyBorder="1" applyAlignment="1">
      <alignment horizontal="center" vertical="center"/>
    </xf>
    <xf numFmtId="0" fontId="51" fillId="2" borderId="15" xfId="0" applyFont="1" applyFill="1" applyBorder="1" applyAlignment="1">
      <alignment horizontal="center" vertical="center"/>
    </xf>
    <xf numFmtId="0" fontId="51" fillId="2" borderId="52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300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10" fillId="2" borderId="136" xfId="0" applyFont="1" applyFill="1" applyBorder="1" applyAlignment="1">
      <alignment horizontal="center" vertical="center"/>
    </xf>
    <xf numFmtId="0" fontId="10" fillId="2" borderId="239" xfId="0" applyFont="1" applyFill="1" applyBorder="1" applyAlignment="1">
      <alignment horizontal="center" vertical="center"/>
    </xf>
    <xf numFmtId="0" fontId="51" fillId="2" borderId="49" xfId="0" applyFont="1" applyFill="1" applyBorder="1" applyAlignment="1">
      <alignment horizontal="center" vertical="center"/>
    </xf>
    <xf numFmtId="0" fontId="116" fillId="2" borderId="30" xfId="0" applyFont="1" applyFill="1" applyBorder="1" applyAlignment="1">
      <alignment vertical="center" wrapText="1"/>
    </xf>
    <xf numFmtId="0" fontId="10" fillId="2" borderId="66" xfId="0" applyFont="1" applyFill="1" applyBorder="1" applyAlignment="1">
      <alignment vertical="center" wrapText="1"/>
    </xf>
    <xf numFmtId="0" fontId="52" fillId="2" borderId="30" xfId="0" applyFont="1" applyFill="1" applyBorder="1" applyAlignment="1">
      <alignment vertical="center"/>
    </xf>
    <xf numFmtId="0" fontId="10" fillId="2" borderId="124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10" fillId="2" borderId="129" xfId="0" applyFont="1" applyFill="1" applyBorder="1" applyAlignment="1">
      <alignment vertical="center"/>
    </xf>
    <xf numFmtId="0" fontId="29" fillId="2" borderId="30" xfId="0" applyFont="1" applyFill="1" applyBorder="1" applyAlignment="1">
      <alignment horizontal="left" vertical="center" wrapText="1"/>
    </xf>
    <xf numFmtId="0" fontId="29" fillId="2" borderId="15" xfId="0" applyFont="1" applyFill="1" applyBorder="1" applyAlignment="1">
      <alignment horizontal="left" vertical="center" wrapText="1"/>
    </xf>
    <xf numFmtId="0" fontId="29" fillId="2" borderId="66" xfId="0" applyFont="1" applyFill="1" applyBorder="1" applyAlignment="1">
      <alignment horizontal="left" vertical="center" wrapText="1"/>
    </xf>
    <xf numFmtId="0" fontId="121" fillId="0" borderId="228" xfId="0" applyFont="1" applyFill="1" applyBorder="1" applyAlignment="1">
      <alignment horizontal="left"/>
    </xf>
    <xf numFmtId="0" fontId="10" fillId="2" borderId="179" xfId="0" quotePrefix="1" applyFont="1" applyFill="1" applyBorder="1" applyAlignment="1">
      <alignment horizontal="left"/>
    </xf>
    <xf numFmtId="0" fontId="10" fillId="2" borderId="180" xfId="0" quotePrefix="1" applyFont="1" applyFill="1" applyBorder="1" applyAlignment="1">
      <alignment horizontal="left"/>
    </xf>
    <xf numFmtId="0" fontId="10" fillId="2" borderId="208" xfId="0" quotePrefix="1" applyFont="1" applyFill="1" applyBorder="1" applyAlignment="1">
      <alignment horizontal="left"/>
    </xf>
    <xf numFmtId="0" fontId="10" fillId="2" borderId="131" xfId="0" applyFont="1" applyFill="1" applyBorder="1" applyAlignment="1">
      <alignment horizontal="left" vertical="center" wrapText="1"/>
    </xf>
    <xf numFmtId="0" fontId="10" fillId="2" borderId="132" xfId="0" applyFont="1" applyFill="1" applyBorder="1" applyAlignment="1">
      <alignment horizontal="left" vertical="center" wrapText="1"/>
    </xf>
    <xf numFmtId="0" fontId="10" fillId="2" borderId="133" xfId="0" applyFont="1" applyFill="1" applyBorder="1" applyAlignment="1">
      <alignment horizontal="left" vertical="center" wrapText="1"/>
    </xf>
    <xf numFmtId="0" fontId="10" fillId="2" borderId="65" xfId="0" applyFont="1" applyFill="1" applyBorder="1" applyAlignment="1">
      <alignment horizontal="left" vertical="center" wrapText="1"/>
    </xf>
    <xf numFmtId="0" fontId="29" fillId="2" borderId="136" xfId="0" applyFont="1" applyFill="1" applyBorder="1" applyAlignment="1">
      <alignment horizontal="left" vertical="center" wrapText="1"/>
    </xf>
    <xf numFmtId="0" fontId="29" fillId="2" borderId="17" xfId="0" applyFont="1" applyFill="1" applyBorder="1" applyAlignment="1">
      <alignment horizontal="left" vertical="center" wrapText="1"/>
    </xf>
    <xf numFmtId="0" fontId="29" fillId="2" borderId="108" xfId="0" applyFont="1" applyFill="1" applyBorder="1" applyAlignment="1">
      <alignment horizontal="left" vertical="center" wrapText="1"/>
    </xf>
    <xf numFmtId="0" fontId="29" fillId="2" borderId="28" xfId="0" applyFont="1" applyFill="1" applyBorder="1" applyAlignment="1">
      <alignment horizontal="left" vertical="center" wrapText="1"/>
    </xf>
    <xf numFmtId="0" fontId="29" fillId="2" borderId="29" xfId="0" applyFont="1" applyFill="1" applyBorder="1" applyAlignment="1">
      <alignment horizontal="left" vertical="center" wrapText="1"/>
    </xf>
    <xf numFmtId="0" fontId="29" fillId="2" borderId="65" xfId="0" applyFont="1" applyFill="1" applyBorder="1" applyAlignment="1">
      <alignment horizontal="left" vertical="center" wrapText="1"/>
    </xf>
    <xf numFmtId="0" fontId="29" fillId="0" borderId="13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108" xfId="0" applyFont="1" applyBorder="1" applyAlignment="1">
      <alignment horizontal="center" vertical="center" wrapText="1"/>
    </xf>
    <xf numFmtId="0" fontId="10" fillId="2" borderId="179" xfId="0" applyFont="1" applyFill="1" applyBorder="1" applyAlignment="1">
      <alignment horizontal="left"/>
    </xf>
    <xf numFmtId="0" fontId="11" fillId="2" borderId="152" xfId="0" applyFont="1" applyFill="1" applyBorder="1" applyAlignment="1">
      <alignment horizontal="center" vertical="center"/>
    </xf>
    <xf numFmtId="44" fontId="51" fillId="0" borderId="177" xfId="4" applyFont="1" applyFill="1" applyBorder="1" applyAlignment="1" applyProtection="1">
      <alignment horizontal="center"/>
      <protection hidden="1"/>
    </xf>
    <xf numFmtId="44" fontId="51" fillId="0" borderId="301" xfId="4" applyFont="1" applyFill="1" applyBorder="1" applyAlignment="1" applyProtection="1">
      <alignment horizontal="center"/>
      <protection hidden="1"/>
    </xf>
    <xf numFmtId="0" fontId="116" fillId="0" borderId="197" xfId="0" applyFont="1" applyFill="1" applyBorder="1" applyAlignment="1">
      <alignment horizontal="left" vertical="center"/>
    </xf>
    <xf numFmtId="0" fontId="116" fillId="0" borderId="345" xfId="0" applyFont="1" applyFill="1" applyBorder="1" applyAlignment="1">
      <alignment horizontal="left" vertical="center"/>
    </xf>
    <xf numFmtId="0" fontId="10" fillId="0" borderId="345" xfId="0" applyFont="1" applyFill="1" applyBorder="1" applyAlignment="1">
      <alignment horizontal="left" vertical="center"/>
    </xf>
    <xf numFmtId="0" fontId="10" fillId="0" borderId="112" xfId="0" applyFont="1" applyFill="1" applyBorder="1" applyAlignment="1">
      <alignment horizontal="left"/>
    </xf>
    <xf numFmtId="0" fontId="10" fillId="0" borderId="23" xfId="0" applyFont="1" applyFill="1" applyBorder="1" applyAlignment="1">
      <alignment horizontal="left"/>
    </xf>
    <xf numFmtId="0" fontId="10" fillId="0" borderId="346" xfId="0" applyFont="1" applyFill="1" applyBorder="1" applyAlignment="1">
      <alignment horizontal="left"/>
    </xf>
    <xf numFmtId="44" fontId="51" fillId="0" borderId="177" xfId="4" applyFont="1" applyFill="1" applyBorder="1" applyProtection="1">
      <protection hidden="1"/>
    </xf>
    <xf numFmtId="44" fontId="51" fillId="0" borderId="301" xfId="4" applyFont="1" applyFill="1" applyBorder="1" applyProtection="1">
      <protection hidden="1"/>
    </xf>
    <xf numFmtId="0" fontId="116" fillId="0" borderId="179" xfId="0" quotePrefix="1" applyFont="1" applyFill="1" applyBorder="1" applyAlignment="1">
      <alignment horizontal="left" wrapText="1"/>
    </xf>
    <xf numFmtId="0" fontId="60" fillId="0" borderId="180" xfId="0" applyFont="1" applyFill="1" applyBorder="1" applyAlignment="1">
      <alignment horizontal="left" wrapText="1"/>
    </xf>
    <xf numFmtId="0" fontId="60" fillId="0" borderId="208" xfId="0" applyFont="1" applyFill="1" applyBorder="1" applyAlignment="1">
      <alignment horizontal="left" wrapText="1"/>
    </xf>
    <xf numFmtId="0" fontId="119" fillId="0" borderId="179" xfId="27" applyFont="1" applyFill="1" applyBorder="1" applyAlignment="1">
      <alignment horizontal="left"/>
    </xf>
    <xf numFmtId="17" fontId="0" fillId="2" borderId="0" xfId="0" applyNumberFormat="1" applyFill="1" applyAlignment="1">
      <alignment horizontal="center"/>
    </xf>
    <xf numFmtId="17" fontId="25" fillId="2" borderId="0" xfId="0" applyNumberFormat="1" applyFont="1" applyFill="1" applyAlignment="1" applyProtection="1">
      <alignment horizontal="center" vertical="center" wrapText="1"/>
      <protection hidden="1"/>
    </xf>
    <xf numFmtId="0" fontId="119" fillId="0" borderId="177" xfId="0" applyFont="1" applyFill="1" applyBorder="1" applyAlignment="1">
      <alignment horizontal="left"/>
    </xf>
    <xf numFmtId="0" fontId="52" fillId="0" borderId="178" xfId="0" applyFont="1" applyFill="1" applyBorder="1" applyAlignment="1">
      <alignment horizontal="left"/>
    </xf>
    <xf numFmtId="0" fontId="52" fillId="0" borderId="207" xfId="0" applyFont="1" applyFill="1" applyBorder="1" applyAlignment="1">
      <alignment horizontal="left"/>
    </xf>
    <xf numFmtId="0" fontId="11" fillId="4" borderId="195" xfId="0" applyFont="1" applyFill="1" applyBorder="1" applyAlignment="1">
      <alignment horizontal="center" vertical="center"/>
    </xf>
    <xf numFmtId="0" fontId="11" fillId="4" borderId="233" xfId="0" applyFont="1" applyFill="1" applyBorder="1" applyAlignment="1">
      <alignment horizontal="center" vertical="center"/>
    </xf>
    <xf numFmtId="0" fontId="119" fillId="0" borderId="179" xfId="0" applyFont="1" applyFill="1" applyBorder="1" applyAlignment="1">
      <alignment horizontal="left" wrapText="1"/>
    </xf>
    <xf numFmtId="0" fontId="52" fillId="0" borderId="180" xfId="0" applyFont="1" applyFill="1" applyBorder="1" applyAlignment="1">
      <alignment horizontal="left" wrapText="1"/>
    </xf>
    <xf numFmtId="0" fontId="52" fillId="0" borderId="208" xfId="0" applyFont="1" applyFill="1" applyBorder="1" applyAlignment="1">
      <alignment horizontal="left" wrapText="1"/>
    </xf>
    <xf numFmtId="0" fontId="116" fillId="0" borderId="179" xfId="0" quotePrefix="1" applyFont="1" applyFill="1" applyBorder="1" applyAlignment="1">
      <alignment horizontal="left" vertical="center" wrapText="1"/>
    </xf>
    <xf numFmtId="0" fontId="10" fillId="0" borderId="180" xfId="0" applyFont="1" applyFill="1" applyBorder="1" applyAlignment="1">
      <alignment horizontal="left" vertical="center" wrapText="1"/>
    </xf>
    <xf numFmtId="0" fontId="10" fillId="0" borderId="208" xfId="0" applyFont="1" applyFill="1" applyBorder="1" applyAlignment="1">
      <alignment horizontal="left" vertical="center" wrapText="1"/>
    </xf>
    <xf numFmtId="17" fontId="6" fillId="2" borderId="0" xfId="0" applyNumberFormat="1" applyFont="1" applyFill="1" applyAlignment="1">
      <alignment horizontal="center"/>
    </xf>
    <xf numFmtId="0" fontId="116" fillId="0" borderId="112" xfId="0" applyFont="1" applyFill="1" applyBorder="1" applyAlignment="1">
      <alignment horizontal="left"/>
    </xf>
    <xf numFmtId="0" fontId="118" fillId="2" borderId="17" xfId="0" applyFont="1" applyFill="1" applyBorder="1" applyAlignment="1">
      <alignment horizontal="center" vertical="center" wrapText="1"/>
    </xf>
    <xf numFmtId="0" fontId="118" fillId="2" borderId="108" xfId="0" applyFont="1" applyFill="1" applyBorder="1" applyAlignment="1">
      <alignment horizontal="center" vertical="center" wrapText="1"/>
    </xf>
    <xf numFmtId="0" fontId="118" fillId="2" borderId="28" xfId="0" applyFont="1" applyFill="1" applyBorder="1" applyAlignment="1">
      <alignment horizontal="center" vertical="center" wrapText="1"/>
    </xf>
    <xf numFmtId="0" fontId="118" fillId="2" borderId="29" xfId="0" applyFont="1" applyFill="1" applyBorder="1" applyAlignment="1">
      <alignment horizontal="center" vertical="center" wrapText="1"/>
    </xf>
    <xf numFmtId="0" fontId="118" fillId="2" borderId="65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0" fontId="51" fillId="2" borderId="362" xfId="0" applyFont="1" applyFill="1" applyBorder="1" applyAlignment="1">
      <alignment horizontal="center" vertical="center"/>
    </xf>
    <xf numFmtId="0" fontId="10" fillId="2" borderId="124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129" xfId="0" applyFont="1" applyFill="1" applyBorder="1" applyAlignment="1">
      <alignment horizontal="left" vertical="center"/>
    </xf>
    <xf numFmtId="0" fontId="10" fillId="2" borderId="350" xfId="0" applyFont="1" applyFill="1" applyBorder="1" applyAlignment="1">
      <alignment vertical="center" wrapText="1"/>
    </xf>
    <xf numFmtId="0" fontId="10" fillId="2" borderId="227" xfId="0" applyFont="1" applyFill="1" applyBorder="1" applyAlignment="1">
      <alignment vertical="center" wrapText="1"/>
    </xf>
    <xf numFmtId="0" fontId="10" fillId="2" borderId="351" xfId="0" applyFont="1" applyFill="1" applyBorder="1" applyAlignment="1">
      <alignment vertical="center" wrapText="1"/>
    </xf>
    <xf numFmtId="0" fontId="10" fillId="2" borderId="66" xfId="0" applyFont="1" applyFill="1" applyBorder="1" applyAlignment="1">
      <alignment horizontal="left" vertical="center"/>
    </xf>
    <xf numFmtId="0" fontId="13" fillId="2" borderId="30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>
      <alignment horizontal="left" vertical="center" wrapText="1"/>
    </xf>
    <xf numFmtId="0" fontId="13" fillId="2" borderId="66" xfId="0" applyFont="1" applyFill="1" applyBorder="1" applyAlignment="1">
      <alignment horizontal="left" vertical="center" wrapText="1"/>
    </xf>
    <xf numFmtId="0" fontId="116" fillId="2" borderId="108" xfId="0" applyFont="1" applyFill="1" applyBorder="1" applyAlignment="1">
      <alignment horizontal="left" vertical="center" wrapText="1"/>
    </xf>
    <xf numFmtId="0" fontId="116" fillId="2" borderId="28" xfId="0" applyFont="1" applyFill="1" applyBorder="1" applyAlignment="1">
      <alignment horizontal="left" vertical="center" wrapText="1"/>
    </xf>
    <xf numFmtId="0" fontId="116" fillId="2" borderId="29" xfId="0" applyFont="1" applyFill="1" applyBorder="1" applyAlignment="1">
      <alignment horizontal="left" vertical="center" wrapText="1"/>
    </xf>
    <xf numFmtId="0" fontId="116" fillId="2" borderId="65" xfId="0" applyFont="1" applyFill="1" applyBorder="1" applyAlignment="1">
      <alignment horizontal="left" vertical="center" wrapText="1"/>
    </xf>
    <xf numFmtId="0" fontId="120" fillId="2" borderId="30" xfId="0" applyFont="1" applyFill="1" applyBorder="1" applyAlignment="1">
      <alignment horizontal="left" vertical="center" wrapText="1"/>
    </xf>
    <xf numFmtId="0" fontId="120" fillId="2" borderId="15" xfId="0" applyFont="1" applyFill="1" applyBorder="1" applyAlignment="1">
      <alignment horizontal="left" vertical="center" wrapText="1"/>
    </xf>
    <xf numFmtId="0" fontId="120" fillId="2" borderId="66" xfId="0" applyFont="1" applyFill="1" applyBorder="1" applyAlignment="1">
      <alignment horizontal="left" vertical="center" wrapText="1"/>
    </xf>
    <xf numFmtId="0" fontId="9" fillId="5" borderId="189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/>
    </xf>
    <xf numFmtId="0" fontId="9" fillId="5" borderId="61" xfId="0" applyFont="1" applyFill="1" applyBorder="1" applyAlignment="1">
      <alignment horizontal="center" vertical="center"/>
    </xf>
    <xf numFmtId="0" fontId="9" fillId="5" borderId="213" xfId="0" applyFont="1" applyFill="1" applyBorder="1" applyAlignment="1">
      <alignment horizontal="center" vertical="center"/>
    </xf>
    <xf numFmtId="0" fontId="9" fillId="5" borderId="154" xfId="0" applyFont="1" applyFill="1" applyBorder="1" applyAlignment="1">
      <alignment horizontal="center" vertical="center"/>
    </xf>
    <xf numFmtId="0" fontId="9" fillId="5" borderId="166" xfId="0" applyFont="1" applyFill="1" applyBorder="1" applyAlignment="1">
      <alignment horizontal="center" vertical="center"/>
    </xf>
    <xf numFmtId="0" fontId="9" fillId="5" borderId="339" xfId="0" applyFont="1" applyFill="1" applyBorder="1" applyAlignment="1">
      <alignment horizontal="center" vertical="center"/>
    </xf>
    <xf numFmtId="0" fontId="9" fillId="5" borderId="340" xfId="0" applyFont="1" applyFill="1" applyBorder="1" applyAlignment="1">
      <alignment horizontal="center" vertical="center"/>
    </xf>
    <xf numFmtId="0" fontId="9" fillId="5" borderId="341" xfId="0" applyFont="1" applyFill="1" applyBorder="1" applyAlignment="1">
      <alignment horizontal="center" vertical="center"/>
    </xf>
    <xf numFmtId="0" fontId="9" fillId="2" borderId="131" xfId="0" applyFont="1" applyFill="1" applyBorder="1" applyAlignment="1">
      <alignment horizontal="center" vertical="center"/>
    </xf>
    <xf numFmtId="44" fontId="133" fillId="0" borderId="177" xfId="4" applyFont="1" applyFill="1" applyBorder="1" applyAlignment="1" applyProtection="1">
      <alignment horizontal="center"/>
      <protection hidden="1"/>
    </xf>
    <xf numFmtId="0" fontId="10" fillId="0" borderId="300" xfId="0" applyFont="1" applyFill="1" applyBorder="1" applyAlignment="1">
      <alignment horizontal="left" vertical="center"/>
    </xf>
    <xf numFmtId="0" fontId="10" fillId="2" borderId="131" xfId="0" applyFont="1" applyFill="1" applyBorder="1" applyAlignment="1">
      <alignment horizontal="left" vertical="center"/>
    </xf>
    <xf numFmtId="0" fontId="10" fillId="2" borderId="132" xfId="0" applyFont="1" applyFill="1" applyBorder="1" applyAlignment="1">
      <alignment horizontal="left" vertical="center"/>
    </xf>
    <xf numFmtId="0" fontId="10" fillId="2" borderId="133" xfId="0" applyFont="1" applyFill="1" applyBorder="1" applyAlignment="1">
      <alignment horizontal="left" vertical="center"/>
    </xf>
    <xf numFmtId="0" fontId="11" fillId="4" borderId="311" xfId="0" applyFont="1" applyFill="1" applyBorder="1" applyAlignment="1">
      <alignment horizontal="center" vertical="center"/>
    </xf>
    <xf numFmtId="0" fontId="11" fillId="4" borderId="312" xfId="0" applyFont="1" applyFill="1" applyBorder="1" applyAlignment="1">
      <alignment horizontal="center" vertical="center"/>
    </xf>
    <xf numFmtId="2" fontId="51" fillId="2" borderId="353" xfId="0" applyNumberFormat="1" applyFont="1" applyFill="1" applyBorder="1" applyAlignment="1">
      <alignment horizontal="center" vertical="center"/>
    </xf>
    <xf numFmtId="2" fontId="51" fillId="2" borderId="355" xfId="0" applyNumberFormat="1" applyFont="1" applyFill="1" applyBorder="1" applyAlignment="1">
      <alignment horizontal="center" vertical="center"/>
    </xf>
    <xf numFmtId="44" fontId="51" fillId="2" borderId="358" xfId="4" applyFont="1" applyFill="1" applyBorder="1" applyAlignment="1">
      <alignment horizontal="center" vertical="center"/>
    </xf>
    <xf numFmtId="44" fontId="51" fillId="2" borderId="360" xfId="4" applyFont="1" applyFill="1" applyBorder="1" applyAlignment="1">
      <alignment horizontal="center" vertical="center"/>
    </xf>
    <xf numFmtId="0" fontId="11" fillId="4" borderId="317" xfId="0" applyFont="1" applyFill="1" applyBorder="1" applyAlignment="1">
      <alignment horizontal="center" vertical="center"/>
    </xf>
    <xf numFmtId="0" fontId="11" fillId="4" borderId="319" xfId="0" applyFont="1" applyFill="1" applyBorder="1" applyAlignment="1">
      <alignment horizontal="center" vertical="center"/>
    </xf>
    <xf numFmtId="9" fontId="11" fillId="2" borderId="361" xfId="2" applyFont="1" applyFill="1" applyBorder="1" applyAlignment="1">
      <alignment horizontal="center" vertical="center"/>
    </xf>
    <xf numFmtId="0" fontId="9" fillId="2" borderId="13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08" xfId="0" applyFont="1" applyFill="1" applyBorder="1" applyAlignment="1">
      <alignment horizontal="center" vertical="center" wrapText="1"/>
    </xf>
    <xf numFmtId="0" fontId="10" fillId="0" borderId="352" xfId="0" applyFont="1" applyBorder="1" applyAlignment="1">
      <alignment horizontal="left" vertical="center" wrapText="1"/>
    </xf>
    <xf numFmtId="0" fontId="10" fillId="0" borderId="349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10" fillId="0" borderId="354" xfId="0" applyFont="1" applyBorder="1" applyAlignment="1">
      <alignment horizontal="left" vertical="center" wrapText="1"/>
    </xf>
    <xf numFmtId="44" fontId="51" fillId="2" borderId="358" xfId="4" applyFont="1" applyFill="1" applyBorder="1" applyAlignment="1" applyProtection="1">
      <alignment horizontal="center" vertical="center" wrapText="1"/>
      <protection hidden="1"/>
    </xf>
    <xf numFmtId="0" fontId="0" fillId="0" borderId="360" xfId="0" applyBorder="1" applyAlignment="1" applyProtection="1">
      <alignment horizontal="center" vertical="center" wrapText="1"/>
      <protection hidden="1"/>
    </xf>
    <xf numFmtId="0" fontId="10" fillId="2" borderId="52" xfId="0" applyFont="1" applyFill="1" applyBorder="1" applyAlignment="1">
      <alignment vertical="center" wrapText="1"/>
    </xf>
    <xf numFmtId="0" fontId="10" fillId="2" borderId="350" xfId="0" applyFont="1" applyFill="1" applyBorder="1" applyAlignment="1">
      <alignment horizontal="left" vertical="center"/>
    </xf>
    <xf numFmtId="0" fontId="10" fillId="2" borderId="227" xfId="0" applyFont="1" applyFill="1" applyBorder="1" applyAlignment="1">
      <alignment horizontal="left" vertical="center"/>
    </xf>
    <xf numFmtId="0" fontId="10" fillId="2" borderId="356" xfId="0" applyFont="1" applyFill="1" applyBorder="1" applyAlignment="1">
      <alignment horizontal="left" vertical="center"/>
    </xf>
    <xf numFmtId="44" fontId="36" fillId="2" borderId="0" xfId="4" applyFont="1" applyFill="1" applyAlignment="1" applyProtection="1">
      <alignment horizontal="center" vertical="center"/>
      <protection hidden="1"/>
    </xf>
    <xf numFmtId="44" fontId="35" fillId="2" borderId="0" xfId="0" applyNumberFormat="1" applyFont="1" applyFill="1" applyAlignment="1">
      <alignment horizontal="center" vertical="center"/>
    </xf>
    <xf numFmtId="17" fontId="25" fillId="2" borderId="175" xfId="0" applyNumberFormat="1" applyFont="1" applyFill="1" applyBorder="1" applyAlignment="1" applyProtection="1">
      <alignment horizontal="center" vertical="center" wrapText="1"/>
      <protection hidden="1"/>
    </xf>
    <xf numFmtId="0" fontId="11" fillId="4" borderId="195" xfId="0" applyFont="1" applyFill="1" applyBorder="1" applyAlignment="1">
      <alignment horizontal="center" vertical="center" wrapText="1"/>
    </xf>
    <xf numFmtId="0" fontId="11" fillId="4" borderId="233" xfId="0" applyFont="1" applyFill="1" applyBorder="1" applyAlignment="1">
      <alignment horizontal="center" vertical="center" wrapText="1"/>
    </xf>
    <xf numFmtId="17" fontId="29" fillId="2" borderId="0" xfId="0" applyNumberFormat="1" applyFont="1" applyFill="1" applyAlignment="1" applyProtection="1">
      <alignment horizontal="center" vertical="center" wrapText="1"/>
      <protection hidden="1"/>
    </xf>
    <xf numFmtId="0" fontId="119" fillId="0" borderId="179" xfId="0" quotePrefix="1" applyFont="1" applyFill="1" applyBorder="1" applyAlignment="1">
      <alignment horizontal="left"/>
    </xf>
    <xf numFmtId="0" fontId="119" fillId="0" borderId="179" xfId="0" applyFont="1" applyFill="1" applyBorder="1" applyAlignment="1">
      <alignment horizontal="left" vertical="center"/>
    </xf>
    <xf numFmtId="0" fontId="119" fillId="0" borderId="179" xfId="0" quotePrefix="1" applyFont="1" applyFill="1" applyBorder="1" applyAlignment="1">
      <alignment horizontal="left" vertical="center"/>
    </xf>
    <xf numFmtId="0" fontId="10" fillId="0" borderId="342" xfId="0" applyFont="1" applyFill="1" applyBorder="1" applyAlignment="1">
      <alignment horizontal="left" vertical="center"/>
    </xf>
    <xf numFmtId="0" fontId="10" fillId="0" borderId="343" xfId="0" applyFont="1" applyFill="1" applyBorder="1" applyAlignment="1">
      <alignment horizontal="left" vertical="center"/>
    </xf>
    <xf numFmtId="0" fontId="123" fillId="0" borderId="342" xfId="0" applyFont="1" applyFill="1" applyBorder="1" applyAlignment="1">
      <alignment horizontal="left"/>
    </xf>
    <xf numFmtId="0" fontId="60" fillId="0" borderId="344" xfId="0" applyFont="1" applyFill="1" applyBorder="1" applyAlignment="1">
      <alignment horizontal="left"/>
    </xf>
    <xf numFmtId="0" fontId="60" fillId="0" borderId="343" xfId="0" applyFont="1" applyFill="1" applyBorder="1" applyAlignment="1">
      <alignment horizontal="left"/>
    </xf>
    <xf numFmtId="44" fontId="51" fillId="0" borderId="0" xfId="4" applyFont="1" applyFill="1" applyBorder="1" applyAlignment="1" applyProtection="1">
      <alignment horizontal="center"/>
      <protection hidden="1"/>
    </xf>
    <xf numFmtId="44" fontId="51" fillId="0" borderId="43" xfId="4" applyFont="1" applyFill="1" applyBorder="1" applyAlignment="1" applyProtection="1">
      <alignment horizontal="center"/>
      <protection hidden="1"/>
    </xf>
    <xf numFmtId="44" fontId="51" fillId="2" borderId="17" xfId="4" applyFont="1" applyFill="1" applyBorder="1" applyAlignment="1" applyProtection="1">
      <alignment horizontal="center" vertical="center"/>
      <protection hidden="1"/>
    </xf>
    <xf numFmtId="44" fontId="51" fillId="2" borderId="29" xfId="4" applyFont="1" applyFill="1" applyBorder="1" applyAlignment="1" applyProtection="1">
      <alignment horizontal="center" vertical="center"/>
      <protection hidden="1"/>
    </xf>
    <xf numFmtId="9" fontId="11" fillId="2" borderId="108" xfId="2" applyFont="1" applyFill="1" applyBorder="1" applyAlignment="1">
      <alignment horizontal="center" vertical="center"/>
    </xf>
    <xf numFmtId="9" fontId="11" fillId="2" borderId="65" xfId="2" applyFont="1" applyFill="1" applyBorder="1" applyAlignment="1">
      <alignment horizontal="center" vertical="center"/>
    </xf>
    <xf numFmtId="17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44" fontId="27" fillId="13" borderId="0" xfId="4" applyFont="1" applyFill="1" applyAlignment="1" applyProtection="1">
      <alignment horizontal="center" vertical="center"/>
      <protection hidden="1"/>
    </xf>
    <xf numFmtId="0" fontId="6" fillId="13" borderId="0" xfId="0" applyFont="1" applyFill="1" applyAlignment="1">
      <alignment horizontal="center" vertical="center"/>
    </xf>
    <xf numFmtId="44" fontId="51" fillId="2" borderId="177" xfId="4" applyFont="1" applyFill="1" applyBorder="1" applyAlignment="1" applyProtection="1">
      <alignment horizontal="center"/>
      <protection hidden="1"/>
    </xf>
    <xf numFmtId="44" fontId="51" fillId="2" borderId="301" xfId="4" applyFont="1" applyFill="1" applyBorder="1" applyAlignment="1" applyProtection="1">
      <alignment horizontal="center"/>
      <protection hidden="1"/>
    </xf>
    <xf numFmtId="44" fontId="51" fillId="2" borderId="177" xfId="4" applyFont="1" applyFill="1" applyBorder="1" applyProtection="1">
      <protection hidden="1"/>
    </xf>
    <xf numFmtId="44" fontId="51" fillId="2" borderId="301" xfId="4" applyFont="1" applyFill="1" applyBorder="1" applyProtection="1">
      <protection hidden="1"/>
    </xf>
    <xf numFmtId="0" fontId="52" fillId="2" borderId="179" xfId="0" applyFont="1" applyFill="1" applyBorder="1" applyAlignment="1">
      <alignment horizontal="left"/>
    </xf>
    <xf numFmtId="17" fontId="22" fillId="13" borderId="0" xfId="0" applyNumberFormat="1" applyFont="1" applyFill="1" applyAlignment="1" applyProtection="1">
      <alignment horizontal="center"/>
      <protection hidden="1"/>
    </xf>
    <xf numFmtId="0" fontId="10" fillId="2" borderId="189" xfId="0" applyFont="1" applyFill="1" applyBorder="1" applyAlignment="1">
      <alignment horizontal="left" vertical="top" wrapText="1"/>
    </xf>
    <xf numFmtId="0" fontId="10" fillId="2" borderId="21" xfId="0" applyFont="1" applyFill="1" applyBorder="1" applyAlignment="1">
      <alignment horizontal="left" vertical="top" wrapText="1"/>
    </xf>
    <xf numFmtId="0" fontId="10" fillId="2" borderId="61" xfId="0" applyFont="1" applyFill="1" applyBorder="1" applyAlignment="1">
      <alignment horizontal="left" vertical="top" wrapText="1"/>
    </xf>
    <xf numFmtId="0" fontId="10" fillId="2" borderId="123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horizontal="left" wrapText="1"/>
    </xf>
    <xf numFmtId="0" fontId="10" fillId="2" borderId="43" xfId="0" applyFont="1" applyFill="1" applyBorder="1" applyAlignment="1">
      <alignment horizontal="left" wrapText="1"/>
    </xf>
    <xf numFmtId="0" fontId="40" fillId="0" borderId="136" xfId="0" applyFont="1" applyBorder="1" applyAlignment="1">
      <alignment horizontal="left" vertical="center" wrapText="1"/>
    </xf>
    <xf numFmtId="0" fontId="40" fillId="0" borderId="17" xfId="0" applyFont="1" applyBorder="1" applyAlignment="1">
      <alignment horizontal="left" vertical="center" wrapText="1"/>
    </xf>
    <xf numFmtId="0" fontId="40" fillId="0" borderId="108" xfId="0" applyFont="1" applyBorder="1" applyAlignment="1">
      <alignment horizontal="left" vertical="center" wrapText="1"/>
    </xf>
    <xf numFmtId="0" fontId="40" fillId="0" borderId="123" xfId="0" applyFont="1" applyBorder="1" applyAlignment="1">
      <alignment horizontal="left" vertical="center" wrapText="1"/>
    </xf>
    <xf numFmtId="0" fontId="40" fillId="0" borderId="0" xfId="0" applyFont="1" applyBorder="1" applyAlignment="1">
      <alignment horizontal="left" vertical="center" wrapText="1"/>
    </xf>
    <xf numFmtId="0" fontId="40" fillId="0" borderId="43" xfId="0" applyFont="1" applyBorder="1" applyAlignment="1">
      <alignment horizontal="left" vertical="center" wrapText="1"/>
    </xf>
    <xf numFmtId="0" fontId="10" fillId="2" borderId="124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129" xfId="0" applyFont="1" applyFill="1" applyBorder="1" applyAlignment="1">
      <alignment horizontal="left" vertical="center" wrapText="1"/>
    </xf>
    <xf numFmtId="0" fontId="9" fillId="5" borderId="12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 wrapText="1"/>
    </xf>
    <xf numFmtId="0" fontId="119" fillId="2" borderId="179" xfId="0" applyFont="1" applyFill="1" applyBorder="1" applyAlignment="1">
      <alignment horizontal="left" wrapText="1"/>
    </xf>
    <xf numFmtId="0" fontId="52" fillId="2" borderId="180" xfId="0" applyFont="1" applyFill="1" applyBorder="1" applyAlignment="1">
      <alignment horizontal="left" wrapText="1"/>
    </xf>
    <xf numFmtId="0" fontId="52" fillId="2" borderId="208" xfId="0" applyFont="1" applyFill="1" applyBorder="1" applyAlignment="1">
      <alignment horizontal="left" wrapText="1"/>
    </xf>
    <xf numFmtId="0" fontId="52" fillId="2" borderId="179" xfId="0" applyFont="1" applyFill="1" applyBorder="1" applyAlignment="1">
      <alignment horizontal="left" vertical="center" wrapText="1"/>
    </xf>
    <xf numFmtId="0" fontId="10" fillId="2" borderId="180" xfId="0" applyFont="1" applyFill="1" applyBorder="1" applyAlignment="1">
      <alignment horizontal="left" vertical="center" wrapText="1"/>
    </xf>
    <xf numFmtId="0" fontId="10" fillId="2" borderId="208" xfId="0" applyFont="1" applyFill="1" applyBorder="1" applyAlignment="1">
      <alignment horizontal="left" vertical="center" wrapText="1"/>
    </xf>
    <xf numFmtId="44" fontId="51" fillId="2" borderId="177" xfId="4" applyFont="1" applyFill="1" applyBorder="1" applyAlignment="1" applyProtection="1">
      <alignment horizontal="center" vertical="center"/>
      <protection hidden="1"/>
    </xf>
    <xf numFmtId="44" fontId="51" fillId="2" borderId="301" xfId="4" applyFont="1" applyFill="1" applyBorder="1" applyAlignment="1" applyProtection="1">
      <alignment horizontal="center" vertical="center"/>
      <protection hidden="1"/>
    </xf>
    <xf numFmtId="44" fontId="51" fillId="2" borderId="177" xfId="4" applyFont="1" applyFill="1" applyBorder="1" applyAlignment="1" applyProtection="1">
      <alignment vertical="center"/>
      <protection hidden="1"/>
    </xf>
    <xf numFmtId="44" fontId="51" fillId="2" borderId="301" xfId="4" applyFont="1" applyFill="1" applyBorder="1" applyAlignment="1" applyProtection="1">
      <alignment vertical="center"/>
      <protection hidden="1"/>
    </xf>
    <xf numFmtId="0" fontId="63" fillId="0" borderId="3" xfId="0" applyFont="1" applyFill="1" applyBorder="1" applyAlignment="1">
      <alignment horizontal="center" vertical="center"/>
    </xf>
    <xf numFmtId="0" fontId="63" fillId="0" borderId="0" xfId="0" applyFont="1" applyFill="1" applyBorder="1" applyAlignment="1">
      <alignment horizontal="center" vertical="center"/>
    </xf>
    <xf numFmtId="0" fontId="63" fillId="0" borderId="43" xfId="0" applyFont="1" applyFill="1" applyBorder="1" applyAlignment="1">
      <alignment horizontal="center" vertical="center"/>
    </xf>
    <xf numFmtId="0" fontId="119" fillId="2" borderId="177" xfId="0" applyFont="1" applyFill="1" applyBorder="1" applyAlignment="1">
      <alignment horizontal="left"/>
    </xf>
    <xf numFmtId="0" fontId="52" fillId="2" borderId="178" xfId="0" applyFont="1" applyFill="1" applyBorder="1" applyAlignment="1">
      <alignment horizontal="left"/>
    </xf>
    <xf numFmtId="0" fontId="52" fillId="2" borderId="207" xfId="0" applyFont="1" applyFill="1" applyBorder="1" applyAlignment="1">
      <alignment horizontal="left"/>
    </xf>
    <xf numFmtId="0" fontId="10" fillId="2" borderId="189" xfId="0" applyFont="1" applyFill="1" applyBorder="1" applyAlignment="1">
      <alignment horizontal="left"/>
    </xf>
    <xf numFmtId="0" fontId="10" fillId="2" borderId="21" xfId="0" applyFont="1" applyFill="1" applyBorder="1" applyAlignment="1">
      <alignment horizontal="left"/>
    </xf>
    <xf numFmtId="0" fontId="10" fillId="2" borderId="192" xfId="0" applyFont="1" applyFill="1" applyBorder="1" applyAlignment="1">
      <alignment horizontal="left"/>
    </xf>
    <xf numFmtId="44" fontId="51" fillId="2" borderId="189" xfId="4" applyFont="1" applyFill="1" applyBorder="1" applyAlignment="1" applyProtection="1">
      <alignment horizontal="center"/>
      <protection hidden="1"/>
    </xf>
    <xf numFmtId="44" fontId="51" fillId="2" borderId="192" xfId="4" applyFont="1" applyFill="1" applyBorder="1" applyAlignment="1" applyProtection="1">
      <alignment horizontal="center"/>
      <protection hidden="1"/>
    </xf>
    <xf numFmtId="44" fontId="51" fillId="2" borderId="190" xfId="4" applyFont="1" applyFill="1" applyBorder="1" applyAlignment="1" applyProtection="1">
      <alignment horizontal="center"/>
      <protection hidden="1"/>
    </xf>
    <xf numFmtId="0" fontId="10" fillId="2" borderId="123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116" fillId="2" borderId="179" xfId="0" applyFont="1" applyFill="1" applyBorder="1" applyAlignment="1">
      <alignment horizontal="left" vertical="center"/>
    </xf>
    <xf numFmtId="0" fontId="9" fillId="2" borderId="327" xfId="0" applyFont="1" applyFill="1" applyBorder="1" applyAlignment="1">
      <alignment horizontal="center" vertical="center" wrapText="1"/>
    </xf>
    <xf numFmtId="0" fontId="9" fillId="2" borderId="3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66" xfId="0" applyFont="1" applyFill="1" applyBorder="1" applyAlignment="1">
      <alignment horizontal="left"/>
    </xf>
    <xf numFmtId="0" fontId="9" fillId="5" borderId="2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5" borderId="65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left"/>
    </xf>
    <xf numFmtId="0" fontId="10" fillId="2" borderId="29" xfId="0" applyFont="1" applyFill="1" applyBorder="1" applyAlignment="1">
      <alignment horizontal="left"/>
    </xf>
    <xf numFmtId="0" fontId="10" fillId="2" borderId="65" xfId="0" applyFont="1" applyFill="1" applyBorder="1" applyAlignment="1">
      <alignment horizontal="left"/>
    </xf>
    <xf numFmtId="0" fontId="135" fillId="2" borderId="136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0" fontId="28" fillId="2" borderId="108" xfId="0" applyFont="1" applyFill="1" applyBorder="1" applyAlignment="1">
      <alignment horizontal="center" vertical="center"/>
    </xf>
    <xf numFmtId="0" fontId="51" fillId="2" borderId="135" xfId="0" applyFont="1" applyFill="1" applyBorder="1" applyAlignment="1">
      <alignment horizontal="center" vertical="center"/>
    </xf>
    <xf numFmtId="0" fontId="51" fillId="2" borderId="336" xfId="0" applyFont="1" applyFill="1" applyBorder="1" applyAlignment="1">
      <alignment horizontal="center" vertical="center"/>
    </xf>
    <xf numFmtId="0" fontId="9" fillId="14" borderId="330" xfId="0" applyFont="1" applyFill="1" applyBorder="1" applyAlignment="1">
      <alignment horizontal="right" vertical="center"/>
    </xf>
    <xf numFmtId="0" fontId="9" fillId="14" borderId="331" xfId="0" applyFont="1" applyFill="1" applyBorder="1" applyAlignment="1">
      <alignment horizontal="right" vertical="center"/>
    </xf>
    <xf numFmtId="9" fontId="21" fillId="13" borderId="0" xfId="2" applyFont="1" applyFill="1" applyAlignment="1" applyProtection="1">
      <alignment horizontal="center"/>
      <protection locked="0"/>
    </xf>
    <xf numFmtId="0" fontId="51" fillId="2" borderId="338" xfId="0" applyFont="1" applyFill="1" applyBorder="1" applyAlignment="1">
      <alignment horizontal="center" vertical="center"/>
    </xf>
    <xf numFmtId="0" fontId="10" fillId="2" borderId="124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left"/>
    </xf>
    <xf numFmtId="0" fontId="10" fillId="2" borderId="129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left" vertical="center" wrapText="1"/>
    </xf>
    <xf numFmtId="0" fontId="9" fillId="2" borderId="66" xfId="0" applyFont="1" applyFill="1" applyBorder="1" applyAlignment="1">
      <alignment horizontal="left" vertical="center" wrapText="1"/>
    </xf>
    <xf numFmtId="0" fontId="29" fillId="2" borderId="123" xfId="0" applyFont="1" applyFill="1" applyBorder="1" applyAlignment="1">
      <alignment horizontal="left" vertical="center" wrapText="1"/>
    </xf>
    <xf numFmtId="0" fontId="29" fillId="2" borderId="0" xfId="0" applyFont="1" applyFill="1" applyBorder="1" applyAlignment="1">
      <alignment horizontal="left" vertical="center" wrapText="1"/>
    </xf>
    <xf numFmtId="0" fontId="29" fillId="2" borderId="43" xfId="0" applyFont="1" applyFill="1" applyBorder="1" applyAlignment="1">
      <alignment horizontal="left" vertical="center" wrapText="1"/>
    </xf>
    <xf numFmtId="44" fontId="27" fillId="0" borderId="0" xfId="0" applyNumberFormat="1" applyFont="1" applyFill="1" applyAlignment="1">
      <alignment horizontal="center" vertical="center"/>
    </xf>
    <xf numFmtId="0" fontId="62" fillId="13" borderId="175" xfId="0" applyFont="1" applyFill="1" applyBorder="1" applyAlignment="1">
      <alignment horizontal="right" vertical="center"/>
    </xf>
    <xf numFmtId="0" fontId="65" fillId="13" borderId="175" xfId="0" applyFont="1" applyFill="1" applyBorder="1" applyAlignment="1">
      <alignment horizontal="right" vertical="center"/>
    </xf>
    <xf numFmtId="17" fontId="64" fillId="0" borderId="0" xfId="0" applyNumberFormat="1" applyFont="1" applyFill="1" applyAlignment="1" applyProtection="1">
      <alignment horizontal="center" vertical="center" wrapText="1"/>
      <protection hidden="1"/>
    </xf>
    <xf numFmtId="17" fontId="25" fillId="13" borderId="0" xfId="0" applyNumberFormat="1" applyFont="1" applyFill="1" applyAlignment="1" applyProtection="1">
      <alignment horizontal="center" vertical="center" wrapText="1"/>
      <protection hidden="1"/>
    </xf>
    <xf numFmtId="44" fontId="27" fillId="13" borderId="0" xfId="0" applyNumberFormat="1" applyFont="1" applyFill="1" applyAlignment="1">
      <alignment horizontal="center" vertical="center"/>
    </xf>
    <xf numFmtId="17" fontId="29" fillId="0" borderId="0" xfId="0" applyNumberFormat="1" applyFont="1" applyFill="1" applyAlignment="1" applyProtection="1">
      <alignment horizontal="center" vertical="center" wrapText="1"/>
      <protection hidden="1"/>
    </xf>
    <xf numFmtId="0" fontId="10" fillId="0" borderId="13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08" xfId="0" applyFont="1" applyBorder="1" applyAlignment="1">
      <alignment horizontal="center" vertical="center" wrapText="1"/>
    </xf>
    <xf numFmtId="0" fontId="10" fillId="0" borderId="123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337" xfId="0" applyFont="1" applyBorder="1" applyAlignment="1">
      <alignment horizontal="center" vertical="center" wrapText="1"/>
    </xf>
    <xf numFmtId="0" fontId="10" fillId="0" borderId="96" xfId="0" applyFont="1" applyBorder="1" applyAlignment="1">
      <alignment horizontal="center" vertical="center" wrapText="1"/>
    </xf>
    <xf numFmtId="0" fontId="10" fillId="0" borderId="115" xfId="0" applyFont="1" applyBorder="1" applyAlignment="1">
      <alignment horizontal="center" vertical="center" wrapText="1"/>
    </xf>
    <xf numFmtId="17" fontId="25" fillId="0" borderId="0" xfId="0" applyNumberFormat="1" applyFont="1" applyFill="1" applyAlignment="1" applyProtection="1">
      <alignment horizontal="center" vertical="center" wrapText="1"/>
      <protection hidden="1"/>
    </xf>
    <xf numFmtId="0" fontId="10" fillId="2" borderId="324" xfId="0" applyFont="1" applyFill="1" applyBorder="1" applyAlignment="1">
      <alignment horizontal="left" vertical="center"/>
    </xf>
    <xf numFmtId="0" fontId="10" fillId="2" borderId="325" xfId="0" applyFont="1" applyFill="1" applyBorder="1" applyAlignment="1">
      <alignment horizontal="left" vertical="center"/>
    </xf>
    <xf numFmtId="0" fontId="10" fillId="2" borderId="146" xfId="0" applyFont="1" applyFill="1" applyBorder="1" applyAlignment="1">
      <alignment horizontal="left" vertical="center"/>
    </xf>
    <xf numFmtId="0" fontId="10" fillId="2" borderId="147" xfId="0" applyFont="1" applyFill="1" applyBorder="1" applyAlignment="1">
      <alignment horizontal="left" vertical="center"/>
    </xf>
    <xf numFmtId="0" fontId="51" fillId="2" borderId="167" xfId="0" applyFont="1" applyFill="1" applyBorder="1" applyAlignment="1">
      <alignment horizontal="center" vertical="center"/>
    </xf>
    <xf numFmtId="0" fontId="51" fillId="2" borderId="147" xfId="0" applyFont="1" applyFill="1" applyBorder="1" applyAlignment="1">
      <alignment horizontal="center" vertical="center"/>
    </xf>
    <xf numFmtId="0" fontId="29" fillId="0" borderId="28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10" fillId="2" borderId="108" xfId="0" applyFont="1" applyFill="1" applyBorder="1" applyAlignment="1">
      <alignment horizontal="left" vertical="center"/>
    </xf>
    <xf numFmtId="0" fontId="10" fillId="2" borderId="65" xfId="0" applyFont="1" applyFill="1" applyBorder="1" applyAlignment="1">
      <alignment horizontal="left" vertical="center"/>
    </xf>
    <xf numFmtId="0" fontId="9" fillId="2" borderId="136" xfId="0" applyFont="1" applyFill="1" applyBorder="1" applyAlignment="1">
      <alignment horizontal="left" vertical="top" wrapText="1"/>
    </xf>
    <xf numFmtId="0" fontId="9" fillId="2" borderId="17" xfId="0" applyFont="1" applyFill="1" applyBorder="1" applyAlignment="1">
      <alignment horizontal="left" vertical="top" wrapText="1"/>
    </xf>
    <xf numFmtId="0" fontId="9" fillId="2" borderId="108" xfId="0" applyFont="1" applyFill="1" applyBorder="1" applyAlignment="1">
      <alignment horizontal="left" vertical="top" wrapText="1"/>
    </xf>
    <xf numFmtId="0" fontId="9" fillId="2" borderId="123" xfId="0" applyFont="1" applyFill="1" applyBorder="1" applyAlignment="1">
      <alignment horizontal="left" vertical="top" wrapText="1"/>
    </xf>
    <xf numFmtId="0" fontId="9" fillId="2" borderId="0" xfId="0" applyFont="1" applyFill="1" applyBorder="1" applyAlignment="1">
      <alignment horizontal="left" vertical="top" wrapText="1"/>
    </xf>
    <xf numFmtId="0" fontId="9" fillId="2" borderId="43" xfId="0" applyFont="1" applyFill="1" applyBorder="1" applyAlignment="1">
      <alignment horizontal="left" vertical="top" wrapText="1"/>
    </xf>
    <xf numFmtId="0" fontId="9" fillId="2" borderId="213" xfId="0" applyFont="1" applyFill="1" applyBorder="1" applyAlignment="1">
      <alignment horizontal="left" vertical="top" wrapText="1"/>
    </xf>
    <xf numFmtId="0" fontId="9" fillId="2" borderId="154" xfId="0" applyFont="1" applyFill="1" applyBorder="1" applyAlignment="1">
      <alignment horizontal="left" vertical="top" wrapText="1"/>
    </xf>
    <xf numFmtId="0" fontId="9" fillId="2" borderId="166" xfId="0" applyFont="1" applyFill="1" applyBorder="1" applyAlignment="1">
      <alignment horizontal="left" vertical="top" wrapText="1"/>
    </xf>
    <xf numFmtId="44" fontId="55" fillId="0" borderId="0" xfId="4" applyFont="1" applyFill="1" applyAlignment="1" applyProtection="1">
      <alignment horizontal="center" vertical="center"/>
      <protection hidden="1"/>
    </xf>
    <xf numFmtId="0" fontId="11" fillId="8" borderId="308" xfId="0" applyFont="1" applyFill="1" applyBorder="1" applyAlignment="1">
      <alignment horizontal="center" vertical="center"/>
    </xf>
    <xf numFmtId="0" fontId="11" fillId="8" borderId="309" xfId="0" applyFont="1" applyFill="1" applyBorder="1" applyAlignment="1">
      <alignment horizontal="center" vertical="center"/>
    </xf>
    <xf numFmtId="0" fontId="11" fillId="8" borderId="315" xfId="0" applyFont="1" applyFill="1" applyBorder="1" applyAlignment="1">
      <alignment horizontal="center" vertical="center"/>
    </xf>
    <xf numFmtId="0" fontId="116" fillId="2" borderId="183" xfId="0" applyFont="1" applyFill="1" applyBorder="1" applyAlignment="1">
      <alignment horizontal="left"/>
    </xf>
    <xf numFmtId="0" fontId="10" fillId="2" borderId="206" xfId="0" applyFont="1" applyFill="1" applyBorder="1" applyAlignment="1">
      <alignment horizontal="left"/>
    </xf>
    <xf numFmtId="0" fontId="30" fillId="2" borderId="183" xfId="0" applyFont="1" applyFill="1" applyBorder="1" applyAlignment="1">
      <alignment horizontal="left"/>
    </xf>
    <xf numFmtId="0" fontId="30" fillId="2" borderId="184" xfId="0" applyFont="1" applyFill="1" applyBorder="1" applyAlignment="1">
      <alignment horizontal="left"/>
    </xf>
    <xf numFmtId="0" fontId="30" fillId="2" borderId="206" xfId="0" applyFont="1" applyFill="1" applyBorder="1" applyAlignment="1">
      <alignment horizontal="left"/>
    </xf>
    <xf numFmtId="0" fontId="30" fillId="2" borderId="179" xfId="0" applyFont="1" applyFill="1" applyBorder="1" applyAlignment="1">
      <alignment horizontal="left"/>
    </xf>
    <xf numFmtId="0" fontId="30" fillId="2" borderId="180" xfId="0" applyFont="1" applyFill="1" applyBorder="1" applyAlignment="1">
      <alignment horizontal="left"/>
    </xf>
    <xf numFmtId="0" fontId="30" fillId="2" borderId="208" xfId="0" applyFont="1" applyFill="1" applyBorder="1" applyAlignment="1">
      <alignment horizontal="left"/>
    </xf>
    <xf numFmtId="0" fontId="10" fillId="2" borderId="183" xfId="0" applyFont="1" applyFill="1" applyBorder="1" applyAlignment="1">
      <alignment horizontal="left"/>
    </xf>
    <xf numFmtId="0" fontId="10" fillId="2" borderId="123" xfId="0" applyFont="1" applyFill="1" applyBorder="1" applyAlignment="1">
      <alignment horizontal="left"/>
    </xf>
    <xf numFmtId="0" fontId="10" fillId="2" borderId="155" xfId="0" applyFont="1" applyFill="1" applyBorder="1" applyAlignment="1">
      <alignment horizontal="left"/>
    </xf>
    <xf numFmtId="0" fontId="30" fillId="2" borderId="181" xfId="0" applyFont="1" applyFill="1" applyBorder="1" applyAlignment="1">
      <alignment horizontal="left"/>
    </xf>
    <xf numFmtId="0" fontId="30" fillId="2" borderId="182" xfId="0" applyFont="1" applyFill="1" applyBorder="1" applyAlignment="1">
      <alignment horizontal="left"/>
    </xf>
    <xf numFmtId="0" fontId="30" fillId="2" borderId="197" xfId="0" applyFont="1" applyFill="1" applyBorder="1" applyAlignment="1">
      <alignment horizontal="left"/>
    </xf>
    <xf numFmtId="0" fontId="11" fillId="8" borderId="310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8" borderId="47" xfId="0" applyFont="1" applyFill="1" applyBorder="1" applyAlignment="1">
      <alignment horizontal="center" vertical="center"/>
    </xf>
    <xf numFmtId="0" fontId="30" fillId="2" borderId="177" xfId="0" applyFont="1" applyFill="1" applyBorder="1" applyAlignment="1">
      <alignment horizontal="left"/>
    </xf>
    <xf numFmtId="0" fontId="30" fillId="2" borderId="178" xfId="0" applyFont="1" applyFill="1" applyBorder="1" applyAlignment="1">
      <alignment horizontal="left"/>
    </xf>
    <xf numFmtId="0" fontId="30" fillId="2" borderId="207" xfId="0" applyFont="1" applyFill="1" applyBorder="1" applyAlignment="1">
      <alignment horizontal="left"/>
    </xf>
    <xf numFmtId="0" fontId="11" fillId="8" borderId="70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316" xfId="0" applyFont="1" applyFill="1" applyBorder="1" applyAlignment="1">
      <alignment horizontal="center" vertical="center"/>
    </xf>
    <xf numFmtId="0" fontId="11" fillId="4" borderId="244" xfId="0" applyFont="1" applyFill="1" applyBorder="1" applyAlignment="1">
      <alignment horizontal="center" vertical="center"/>
    </xf>
    <xf numFmtId="0" fontId="11" fillId="4" borderId="154" xfId="0" applyFont="1" applyFill="1" applyBorder="1" applyAlignment="1">
      <alignment horizontal="center" vertical="center"/>
    </xf>
    <xf numFmtId="0" fontId="11" fillId="4" borderId="318" xfId="0" applyFont="1" applyFill="1" applyBorder="1" applyAlignment="1">
      <alignment horizontal="center" vertical="center"/>
    </xf>
    <xf numFmtId="44" fontId="51" fillId="2" borderId="124" xfId="4" applyFont="1" applyFill="1" applyBorder="1" applyAlignment="1" applyProtection="1">
      <alignment horizontal="center"/>
      <protection hidden="1"/>
    </xf>
    <xf numFmtId="44" fontId="51" fillId="2" borderId="50" xfId="4" applyFont="1" applyFill="1" applyBorder="1" applyAlignment="1" applyProtection="1">
      <alignment horizontal="center"/>
      <protection hidden="1"/>
    </xf>
    <xf numFmtId="17" fontId="6" fillId="2" borderId="0" xfId="0" applyNumberFormat="1" applyFont="1" applyFill="1" applyAlignment="1" applyProtection="1">
      <alignment horizontal="center"/>
      <protection hidden="1"/>
    </xf>
    <xf numFmtId="0" fontId="14" fillId="2" borderId="30" xfId="0" applyFont="1" applyFill="1" applyBorder="1" applyAlignment="1">
      <alignment horizontal="left" indent="2"/>
    </xf>
    <xf numFmtId="0" fontId="14" fillId="2" borderId="15" xfId="0" applyFont="1" applyFill="1" applyBorder="1" applyAlignment="1">
      <alignment horizontal="left" indent="2"/>
    </xf>
    <xf numFmtId="0" fontId="14" fillId="2" borderId="66" xfId="0" applyFont="1" applyFill="1" applyBorder="1" applyAlignment="1">
      <alignment horizontal="left" indent="2"/>
    </xf>
    <xf numFmtId="0" fontId="10" fillId="2" borderId="30" xfId="0" applyFont="1" applyFill="1" applyBorder="1" applyAlignment="1">
      <alignment horizontal="left" indent="2"/>
    </xf>
    <xf numFmtId="0" fontId="10" fillId="2" borderId="15" xfId="0" applyFont="1" applyFill="1" applyBorder="1" applyAlignment="1">
      <alignment horizontal="left" indent="2"/>
    </xf>
    <xf numFmtId="0" fontId="10" fillId="2" borderId="66" xfId="0" applyFont="1" applyFill="1" applyBorder="1" applyAlignment="1">
      <alignment horizontal="left" indent="2"/>
    </xf>
    <xf numFmtId="0" fontId="10" fillId="2" borderId="228" xfId="0" applyFont="1" applyFill="1" applyBorder="1" applyAlignment="1">
      <alignment horizontal="left" indent="2"/>
    </xf>
    <xf numFmtId="0" fontId="10" fillId="2" borderId="229" xfId="0" applyFont="1" applyFill="1" applyBorder="1" applyAlignment="1">
      <alignment horizontal="left" indent="2"/>
    </xf>
    <xf numFmtId="0" fontId="10" fillId="2" borderId="242" xfId="0" applyFont="1" applyFill="1" applyBorder="1" applyAlignment="1">
      <alignment horizontal="left" indent="2"/>
    </xf>
    <xf numFmtId="0" fontId="30" fillId="2" borderId="228" xfId="0" applyFont="1" applyFill="1" applyBorder="1" applyAlignment="1">
      <alignment horizontal="left"/>
    </xf>
    <xf numFmtId="0" fontId="30" fillId="2" borderId="229" xfId="0" applyFont="1" applyFill="1" applyBorder="1" applyAlignment="1">
      <alignment horizontal="left"/>
    </xf>
    <xf numFmtId="0" fontId="30" fillId="2" borderId="297" xfId="0" applyFont="1" applyFill="1" applyBorder="1" applyAlignment="1">
      <alignment horizontal="left"/>
    </xf>
    <xf numFmtId="0" fontId="11" fillId="2" borderId="313" xfId="0" applyFont="1" applyFill="1" applyBorder="1" applyAlignment="1">
      <alignment horizontal="center"/>
    </xf>
    <xf numFmtId="0" fontId="11" fillId="2" borderId="314" xfId="0" applyFont="1" applyFill="1" applyBorder="1" applyAlignment="1">
      <alignment horizontal="center"/>
    </xf>
    <xf numFmtId="0" fontId="11" fillId="2" borderId="323" xfId="0" applyFont="1" applyFill="1" applyBorder="1" applyAlignment="1">
      <alignment horizontal="center"/>
    </xf>
    <xf numFmtId="0" fontId="14" fillId="2" borderId="28" xfId="0" applyFont="1" applyFill="1" applyBorder="1" applyAlignment="1">
      <alignment horizontal="left" indent="2"/>
    </xf>
    <xf numFmtId="0" fontId="14" fillId="2" borderId="29" xfId="0" applyFont="1" applyFill="1" applyBorder="1" applyAlignment="1">
      <alignment horizontal="left" indent="2"/>
    </xf>
    <xf numFmtId="0" fontId="14" fillId="2" borderId="65" xfId="0" applyFont="1" applyFill="1" applyBorder="1" applyAlignment="1">
      <alignment horizontal="left" indent="2"/>
    </xf>
    <xf numFmtId="0" fontId="10" fillId="2" borderId="228" xfId="0" applyFont="1" applyFill="1" applyBorder="1" applyAlignment="1">
      <alignment horizontal="left" vertical="center"/>
    </xf>
    <xf numFmtId="0" fontId="10" fillId="2" borderId="297" xfId="0" applyFont="1" applyFill="1" applyBorder="1" applyAlignment="1">
      <alignment horizontal="left" vertical="center"/>
    </xf>
    <xf numFmtId="0" fontId="10" fillId="2" borderId="180" xfId="0" applyFont="1" applyFill="1" applyBorder="1" applyAlignment="1">
      <alignment horizontal="left" vertical="center"/>
    </xf>
    <xf numFmtId="0" fontId="13" fillId="0" borderId="179" xfId="0" applyFont="1" applyFill="1" applyBorder="1" applyAlignment="1">
      <alignment horizontal="left" vertical="center"/>
    </xf>
    <xf numFmtId="0" fontId="13" fillId="0" borderId="180" xfId="0" applyFont="1" applyFill="1" applyBorder="1" applyAlignment="1">
      <alignment horizontal="left" vertical="center"/>
    </xf>
    <xf numFmtId="0" fontId="13" fillId="0" borderId="208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47" xfId="0" applyFont="1" applyFill="1" applyBorder="1" applyAlignment="1">
      <alignment horizontal="center" vertical="center"/>
    </xf>
    <xf numFmtId="0" fontId="116" fillId="2" borderId="177" xfId="0" applyFont="1" applyFill="1" applyBorder="1" applyAlignment="1">
      <alignment horizontal="left"/>
    </xf>
    <xf numFmtId="0" fontId="10" fillId="2" borderId="178" xfId="0" applyFont="1" applyFill="1" applyBorder="1" applyAlignment="1">
      <alignment horizontal="left"/>
    </xf>
    <xf numFmtId="0" fontId="10" fillId="2" borderId="207" xfId="0" applyFont="1" applyFill="1" applyBorder="1" applyAlignment="1">
      <alignment horizontal="left"/>
    </xf>
    <xf numFmtId="0" fontId="119" fillId="2" borderId="179" xfId="0" applyFont="1" applyFill="1" applyBorder="1" applyAlignment="1">
      <alignment horizontal="left"/>
    </xf>
    <xf numFmtId="0" fontId="10" fillId="0" borderId="155" xfId="0" applyFont="1" applyBorder="1" applyAlignment="1">
      <alignment horizontal="left" vertical="center"/>
    </xf>
    <xf numFmtId="0" fontId="10" fillId="0" borderId="183" xfId="0" applyFont="1" applyBorder="1" applyAlignment="1">
      <alignment horizontal="left" vertical="center"/>
    </xf>
    <xf numFmtId="0" fontId="10" fillId="0" borderId="206" xfId="0" applyFont="1" applyBorder="1" applyAlignment="1">
      <alignment horizontal="left" vertical="center"/>
    </xf>
    <xf numFmtId="0" fontId="121" fillId="0" borderId="179" xfId="0" quotePrefix="1" applyFont="1" applyFill="1" applyBorder="1" applyAlignment="1">
      <alignment horizontal="left" vertical="center"/>
    </xf>
    <xf numFmtId="0" fontId="121" fillId="0" borderId="180" xfId="0" applyFont="1" applyFill="1" applyBorder="1" applyAlignment="1">
      <alignment horizontal="left" vertical="center"/>
    </xf>
    <xf numFmtId="0" fontId="121" fillId="0" borderId="208" xfId="0" applyFont="1" applyFill="1" applyBorder="1" applyAlignment="1">
      <alignment horizontal="left" vertical="center"/>
    </xf>
    <xf numFmtId="44" fontId="51" fillId="0" borderId="228" xfId="4" applyFont="1" applyFill="1" applyBorder="1" applyAlignment="1" applyProtection="1">
      <alignment horizontal="center" vertical="center"/>
      <protection hidden="1"/>
    </xf>
    <xf numFmtId="44" fontId="51" fillId="0" borderId="304" xfId="4" applyFont="1" applyFill="1" applyBorder="1" applyAlignment="1" applyProtection="1">
      <alignment horizontal="center" vertical="center"/>
      <protection hidden="1"/>
    </xf>
    <xf numFmtId="0" fontId="13" fillId="0" borderId="179" xfId="0" applyFont="1" applyFill="1" applyBorder="1" applyAlignment="1">
      <alignment horizontal="left" vertical="center" wrapText="1"/>
    </xf>
    <xf numFmtId="0" fontId="13" fillId="0" borderId="180" xfId="0" applyFont="1" applyFill="1" applyBorder="1" applyAlignment="1">
      <alignment horizontal="left" vertical="center" wrapText="1"/>
    </xf>
    <xf numFmtId="0" fontId="13" fillId="0" borderId="208" xfId="0" applyFont="1" applyFill="1" applyBorder="1" applyAlignment="1">
      <alignment horizontal="left" vertical="center" wrapText="1"/>
    </xf>
    <xf numFmtId="0" fontId="13" fillId="0" borderId="179" xfId="0" quotePrefix="1" applyFont="1" applyFill="1" applyBorder="1" applyAlignment="1">
      <alignment horizontal="left" vertical="center"/>
    </xf>
    <xf numFmtId="0" fontId="121" fillId="0" borderId="179" xfId="0" applyFont="1" applyFill="1" applyBorder="1" applyAlignment="1">
      <alignment horizontal="left" vertical="center" wrapText="1"/>
    </xf>
    <xf numFmtId="0" fontId="13" fillId="0" borderId="123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155" xfId="0" applyFont="1" applyFill="1" applyBorder="1" applyAlignment="1">
      <alignment horizontal="left" vertical="center" wrapText="1"/>
    </xf>
    <xf numFmtId="0" fontId="13" fillId="0" borderId="183" xfId="0" applyFont="1" applyFill="1" applyBorder="1" applyAlignment="1">
      <alignment horizontal="left" vertical="center" wrapText="1"/>
    </xf>
    <xf numFmtId="0" fontId="13" fillId="0" borderId="184" xfId="0" applyFont="1" applyFill="1" applyBorder="1" applyAlignment="1">
      <alignment horizontal="left" vertical="center" wrapText="1"/>
    </xf>
    <xf numFmtId="0" fontId="13" fillId="0" borderId="206" xfId="0" applyFont="1" applyFill="1" applyBorder="1" applyAlignment="1">
      <alignment horizontal="left" vertical="center" wrapText="1"/>
    </xf>
    <xf numFmtId="0" fontId="13" fillId="0" borderId="179" xfId="0" quotePrefix="1" applyFont="1" applyFill="1" applyBorder="1" applyAlignment="1">
      <alignment horizontal="left" vertical="center" wrapText="1"/>
    </xf>
    <xf numFmtId="0" fontId="13" fillId="0" borderId="181" xfId="0" applyFont="1" applyFill="1" applyBorder="1" applyAlignment="1">
      <alignment horizontal="left" vertical="center" wrapText="1"/>
    </xf>
    <xf numFmtId="0" fontId="13" fillId="0" borderId="182" xfId="0" applyFont="1" applyFill="1" applyBorder="1" applyAlignment="1">
      <alignment horizontal="left" vertical="center" wrapText="1"/>
    </xf>
    <xf numFmtId="0" fontId="13" fillId="0" borderId="197" xfId="0" applyFont="1" applyFill="1" applyBorder="1" applyAlignment="1">
      <alignment horizontal="left" vertical="center" wrapText="1"/>
    </xf>
    <xf numFmtId="0" fontId="10" fillId="2" borderId="239" xfId="0" applyFont="1" applyFill="1" applyBorder="1" applyAlignment="1">
      <alignment horizontal="left" vertical="center"/>
    </xf>
    <xf numFmtId="0" fontId="10" fillId="0" borderId="239" xfId="0" applyFont="1" applyBorder="1" applyAlignment="1">
      <alignment horizontal="left" vertical="center"/>
    </xf>
    <xf numFmtId="0" fontId="10" fillId="0" borderId="239" xfId="0" applyFont="1" applyFill="1" applyBorder="1" applyAlignment="1">
      <alignment horizontal="left" vertical="center"/>
    </xf>
    <xf numFmtId="0" fontId="13" fillId="0" borderId="181" xfId="0" applyFont="1" applyFill="1" applyBorder="1" applyAlignment="1">
      <alignment horizontal="left" vertical="center"/>
    </xf>
    <xf numFmtId="0" fontId="13" fillId="0" borderId="182" xfId="0" applyFont="1" applyFill="1" applyBorder="1" applyAlignment="1">
      <alignment horizontal="left" vertical="center"/>
    </xf>
    <xf numFmtId="0" fontId="13" fillId="0" borderId="197" xfId="0" applyFont="1" applyFill="1" applyBorder="1" applyAlignment="1">
      <alignment horizontal="left" vertical="center"/>
    </xf>
    <xf numFmtId="0" fontId="51" fillId="0" borderId="47" xfId="0" applyFont="1" applyBorder="1" applyAlignment="1">
      <alignment horizontal="center" vertical="center"/>
    </xf>
    <xf numFmtId="0" fontId="10" fillId="0" borderId="122" xfId="0" applyFont="1" applyFill="1" applyBorder="1" applyAlignment="1">
      <alignment horizontal="left" vertical="center"/>
    </xf>
    <xf numFmtId="0" fontId="10" fillId="0" borderId="298" xfId="0" applyFont="1" applyFill="1" applyBorder="1" applyAlignment="1">
      <alignment horizontal="left" vertical="center"/>
    </xf>
    <xf numFmtId="0" fontId="116" fillId="0" borderId="122" xfId="0" applyFont="1" applyFill="1" applyBorder="1" applyAlignment="1">
      <alignment horizontal="left" vertical="center"/>
    </xf>
    <xf numFmtId="0" fontId="116" fillId="2" borderId="189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10" fillId="2" borderId="192" xfId="0" applyFont="1" applyFill="1" applyBorder="1" applyAlignment="1">
      <alignment horizontal="left" vertical="center" wrapText="1"/>
    </xf>
    <xf numFmtId="0" fontId="10" fillId="2" borderId="183" xfId="0" applyFont="1" applyFill="1" applyBorder="1" applyAlignment="1">
      <alignment horizontal="left" vertical="center" wrapText="1"/>
    </xf>
    <xf numFmtId="0" fontId="10" fillId="2" borderId="184" xfId="0" applyFont="1" applyFill="1" applyBorder="1" applyAlignment="1">
      <alignment horizontal="left" vertical="center" wrapText="1"/>
    </xf>
    <xf numFmtId="0" fontId="10" fillId="2" borderId="206" xfId="0" applyFont="1" applyFill="1" applyBorder="1" applyAlignment="1">
      <alignment horizontal="left" vertical="center" wrapText="1"/>
    </xf>
    <xf numFmtId="0" fontId="10" fillId="0" borderId="189" xfId="0" applyFont="1" applyBorder="1" applyAlignment="1">
      <alignment horizontal="left" vertical="center"/>
    </xf>
    <xf numFmtId="0" fontId="10" fillId="0" borderId="192" xfId="0" applyFont="1" applyBorder="1" applyAlignment="1">
      <alignment horizontal="left" vertical="center"/>
    </xf>
    <xf numFmtId="0" fontId="10" fillId="0" borderId="240" xfId="0" applyFont="1" applyBorder="1" applyAlignment="1">
      <alignment horizontal="left" vertical="center"/>
    </xf>
    <xf numFmtId="44" fontId="51" fillId="0" borderId="189" xfId="4" applyFont="1" applyFill="1" applyBorder="1" applyAlignment="1" applyProtection="1">
      <alignment horizontal="center" vertical="center"/>
      <protection hidden="1"/>
    </xf>
    <xf numFmtId="44" fontId="51" fillId="0" borderId="190" xfId="4" applyFont="1" applyFill="1" applyBorder="1" applyAlignment="1" applyProtection="1">
      <alignment horizontal="center" vertical="center"/>
      <protection hidden="1"/>
    </xf>
    <xf numFmtId="0" fontId="10" fillId="0" borderId="21" xfId="0" applyFont="1" applyBorder="1" applyAlignment="1">
      <alignment horizontal="left" vertical="center"/>
    </xf>
    <xf numFmtId="0" fontId="10" fillId="0" borderId="154" xfId="0" applyFont="1" applyBorder="1" applyAlignment="1">
      <alignment horizontal="left" vertical="center"/>
    </xf>
    <xf numFmtId="0" fontId="10" fillId="0" borderId="299" xfId="0" applyFont="1" applyBorder="1" applyAlignment="1">
      <alignment horizontal="left" vertical="center"/>
    </xf>
    <xf numFmtId="44" fontId="51" fillId="2" borderId="189" xfId="4" applyFont="1" applyFill="1" applyBorder="1" applyAlignment="1" applyProtection="1">
      <alignment horizontal="center" vertical="center"/>
      <protection hidden="1"/>
    </xf>
    <xf numFmtId="44" fontId="51" fillId="2" borderId="192" xfId="4" applyFont="1" applyFill="1" applyBorder="1" applyAlignment="1" applyProtection="1">
      <alignment horizontal="center" vertical="center"/>
      <protection hidden="1"/>
    </xf>
    <xf numFmtId="44" fontId="51" fillId="2" borderId="213" xfId="4" applyFont="1" applyFill="1" applyBorder="1" applyAlignment="1" applyProtection="1">
      <alignment horizontal="center" vertical="center"/>
      <protection hidden="1"/>
    </xf>
    <xf numFmtId="44" fontId="51" fillId="2" borderId="299" xfId="4" applyFont="1" applyFill="1" applyBorder="1" applyAlignment="1" applyProtection="1">
      <alignment horizontal="center" vertical="center"/>
      <protection hidden="1"/>
    </xf>
    <xf numFmtId="0" fontId="10" fillId="0" borderId="52" xfId="0" applyFont="1" applyFill="1" applyBorder="1" applyAlignment="1">
      <alignment horizontal="left"/>
    </xf>
    <xf numFmtId="0" fontId="10" fillId="2" borderId="152" xfId="0" applyFont="1" applyFill="1" applyBorder="1" applyAlignment="1">
      <alignment horizontal="left"/>
    </xf>
    <xf numFmtId="0" fontId="10" fillId="2" borderId="140" xfId="0" applyFont="1" applyFill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52" xfId="0" applyFont="1" applyBorder="1" applyAlignment="1">
      <alignment horizontal="left"/>
    </xf>
    <xf numFmtId="0" fontId="9" fillId="2" borderId="228" xfId="0" applyFont="1" applyFill="1" applyBorder="1" applyAlignment="1">
      <alignment horizontal="center" vertical="center"/>
    </xf>
    <xf numFmtId="0" fontId="9" fillId="2" borderId="229" xfId="0" applyFont="1" applyFill="1" applyBorder="1" applyAlignment="1">
      <alignment horizontal="center" vertical="center"/>
    </xf>
    <xf numFmtId="0" fontId="9" fillId="2" borderId="242" xfId="0" applyFont="1" applyFill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29" fillId="0" borderId="183" xfId="0" applyFont="1" applyBorder="1" applyAlignment="1">
      <alignment horizontal="center" vertical="center" wrapText="1"/>
    </xf>
    <xf numFmtId="0" fontId="29" fillId="0" borderId="184" xfId="0" applyFont="1" applyBorder="1" applyAlignment="1">
      <alignment horizontal="center" vertical="center" wrapText="1"/>
    </xf>
    <xf numFmtId="0" fontId="29" fillId="0" borderId="188" xfId="0" applyFont="1" applyBorder="1" applyAlignment="1">
      <alignment horizontal="center" vertical="center" wrapText="1"/>
    </xf>
    <xf numFmtId="0" fontId="9" fillId="2" borderId="123" xfId="0" applyFont="1" applyFill="1" applyBorder="1" applyAlignment="1">
      <alignment horizontal="center" vertical="center"/>
    </xf>
    <xf numFmtId="0" fontId="116" fillId="2" borderId="120" xfId="0" applyFont="1" applyFill="1" applyBorder="1" applyAlignment="1">
      <alignment vertical="center" wrapText="1"/>
    </xf>
    <xf numFmtId="0" fontId="10" fillId="2" borderId="120" xfId="0" applyFont="1" applyFill="1" applyBorder="1" applyAlignment="1">
      <alignment vertical="center" wrapText="1"/>
    </xf>
    <xf numFmtId="0" fontId="10" fillId="2" borderId="126" xfId="0" applyFont="1" applyFill="1" applyBorder="1" applyAlignment="1">
      <alignment vertical="center" wrapText="1"/>
    </xf>
    <xf numFmtId="0" fontId="116" fillId="0" borderId="180" xfId="0" quotePrefix="1" applyFont="1" applyFill="1" applyBorder="1" applyAlignment="1">
      <alignment vertical="center"/>
    </xf>
    <xf numFmtId="0" fontId="10" fillId="0" borderId="180" xfId="0" applyFont="1" applyFill="1" applyBorder="1" applyAlignment="1">
      <alignment vertical="center"/>
    </xf>
    <xf numFmtId="0" fontId="10" fillId="0" borderId="186" xfId="0" applyFont="1" applyFill="1" applyBorder="1" applyAlignment="1">
      <alignment vertical="center"/>
    </xf>
    <xf numFmtId="0" fontId="10" fillId="2" borderId="179" xfId="0" applyFont="1" applyFill="1" applyBorder="1" applyAlignment="1">
      <alignment horizontal="left" vertical="center" wrapText="1"/>
    </xf>
    <xf numFmtId="0" fontId="10" fillId="2" borderId="186" xfId="0" applyFont="1" applyFill="1" applyBorder="1" applyAlignment="1">
      <alignment horizontal="left" vertical="center" wrapText="1"/>
    </xf>
    <xf numFmtId="0" fontId="116" fillId="2" borderId="179" xfId="0" applyFont="1" applyFill="1" applyBorder="1" applyAlignment="1">
      <alignment vertical="center"/>
    </xf>
    <xf numFmtId="0" fontId="10" fillId="2" borderId="180" xfId="0" applyFont="1" applyFill="1" applyBorder="1" applyAlignment="1">
      <alignment vertical="center"/>
    </xf>
    <xf numFmtId="0" fontId="10" fillId="2" borderId="186" xfId="0" applyFont="1" applyFill="1" applyBorder="1" applyAlignment="1">
      <alignment vertical="center"/>
    </xf>
    <xf numFmtId="0" fontId="118" fillId="5" borderId="181" xfId="0" applyFont="1" applyFill="1" applyBorder="1" applyAlignment="1">
      <alignment horizontal="center" vertical="center" wrapText="1"/>
    </xf>
    <xf numFmtId="0" fontId="118" fillId="5" borderId="182" xfId="0" applyFont="1" applyFill="1" applyBorder="1" applyAlignment="1">
      <alignment horizontal="center" vertical="center" wrapText="1"/>
    </xf>
    <xf numFmtId="0" fontId="118" fillId="5" borderId="187" xfId="0" applyFont="1" applyFill="1" applyBorder="1" applyAlignment="1">
      <alignment horizontal="center" vertical="center" wrapText="1"/>
    </xf>
    <xf numFmtId="0" fontId="118" fillId="5" borderId="183" xfId="0" applyFont="1" applyFill="1" applyBorder="1" applyAlignment="1">
      <alignment horizontal="center" vertical="center" wrapText="1"/>
    </xf>
    <xf numFmtId="0" fontId="118" fillId="5" borderId="184" xfId="0" applyFont="1" applyFill="1" applyBorder="1" applyAlignment="1">
      <alignment horizontal="center" vertical="center" wrapText="1"/>
    </xf>
    <xf numFmtId="0" fontId="118" fillId="5" borderId="188" xfId="0" applyFont="1" applyFill="1" applyBorder="1" applyAlignment="1">
      <alignment horizontal="center" vertical="center" wrapText="1"/>
    </xf>
    <xf numFmtId="0" fontId="116" fillId="2" borderId="120" xfId="0" applyFont="1" applyFill="1" applyBorder="1" applyAlignment="1">
      <alignment horizontal="left" vertical="center" wrapText="1"/>
    </xf>
    <xf numFmtId="0" fontId="10" fillId="2" borderId="120" xfId="0" applyFont="1" applyFill="1" applyBorder="1" applyAlignment="1">
      <alignment horizontal="left" vertical="center" wrapText="1"/>
    </xf>
    <xf numFmtId="0" fontId="10" fillId="2" borderId="126" xfId="0" applyFont="1" applyFill="1" applyBorder="1" applyAlignment="1">
      <alignment horizontal="left" vertical="center" wrapText="1"/>
    </xf>
    <xf numFmtId="0" fontId="51" fillId="2" borderId="48" xfId="0" applyFont="1" applyFill="1" applyBorder="1" applyAlignment="1">
      <alignment horizontal="center"/>
    </xf>
    <xf numFmtId="0" fontId="51" fillId="2" borderId="49" xfId="0" applyFont="1" applyFill="1" applyBorder="1" applyAlignment="1">
      <alignment horizontal="center"/>
    </xf>
    <xf numFmtId="0" fontId="10" fillId="2" borderId="124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vertical="center" wrapText="1"/>
    </xf>
    <xf numFmtId="0" fontId="10" fillId="2" borderId="129" xfId="0" applyFont="1" applyFill="1" applyBorder="1" applyAlignment="1">
      <alignment vertical="center" wrapText="1"/>
    </xf>
    <xf numFmtId="0" fontId="10" fillId="2" borderId="143" xfId="0" applyFont="1" applyFill="1" applyBorder="1" applyAlignment="1">
      <alignment vertical="center"/>
    </xf>
    <xf numFmtId="0" fontId="10" fillId="2" borderId="144" xfId="0" applyFont="1" applyFill="1" applyBorder="1" applyAlignment="1">
      <alignment vertical="center"/>
    </xf>
    <xf numFmtId="0" fontId="10" fillId="2" borderId="145" xfId="0" applyFont="1" applyFill="1" applyBorder="1" applyAlignment="1">
      <alignment vertical="center"/>
    </xf>
    <xf numFmtId="44" fontId="9" fillId="2" borderId="52" xfId="4" applyFont="1" applyFill="1" applyBorder="1" applyAlignment="1">
      <alignment horizontal="center" vertical="center"/>
    </xf>
    <xf numFmtId="0" fontId="9" fillId="2" borderId="140" xfId="0" applyFont="1" applyFill="1" applyBorder="1" applyAlignment="1">
      <alignment horizontal="center" vertical="center" wrapText="1"/>
    </xf>
    <xf numFmtId="44" fontId="9" fillId="2" borderId="0" xfId="4" applyFont="1" applyFill="1" applyBorder="1" applyAlignment="1">
      <alignment horizontal="center" vertical="center"/>
    </xf>
    <xf numFmtId="0" fontId="10" fillId="2" borderId="179" xfId="0" applyFont="1" applyFill="1" applyBorder="1" applyAlignment="1">
      <alignment vertical="center" wrapText="1"/>
    </xf>
    <xf numFmtId="0" fontId="10" fillId="2" borderId="180" xfId="0" applyFont="1" applyFill="1" applyBorder="1" applyAlignment="1">
      <alignment vertical="center" wrapText="1"/>
    </xf>
    <xf numFmtId="0" fontId="10" fillId="2" borderId="186" xfId="0" applyFont="1" applyFill="1" applyBorder="1" applyAlignment="1">
      <alignment vertical="center" wrapText="1"/>
    </xf>
    <xf numFmtId="0" fontId="9" fillId="5" borderId="228" xfId="0" applyFont="1" applyFill="1" applyBorder="1" applyAlignment="1">
      <alignment horizontal="center" vertical="center" wrapText="1"/>
    </xf>
    <xf numFmtId="0" fontId="9" fillId="5" borderId="229" xfId="0" applyFont="1" applyFill="1" applyBorder="1" applyAlignment="1">
      <alignment horizontal="center" vertical="center" wrapText="1"/>
    </xf>
    <xf numFmtId="0" fontId="9" fillId="5" borderId="242" xfId="0" applyFont="1" applyFill="1" applyBorder="1" applyAlignment="1">
      <alignment horizontal="center" vertical="center" wrapText="1"/>
    </xf>
    <xf numFmtId="0" fontId="120" fillId="5" borderId="30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66" xfId="0" applyFont="1" applyFill="1" applyBorder="1" applyAlignment="1">
      <alignment horizontal="center" vertical="center" wrapText="1"/>
    </xf>
    <xf numFmtId="0" fontId="9" fillId="5" borderId="136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5" borderId="108" xfId="0" applyFont="1" applyFill="1" applyBorder="1" applyAlignment="1">
      <alignment horizontal="center" vertical="center" wrapText="1"/>
    </xf>
    <xf numFmtId="0" fontId="10" fillId="2" borderId="117" xfId="0" applyFont="1" applyFill="1" applyBorder="1" applyAlignment="1">
      <alignment vertical="center" wrapText="1"/>
    </xf>
    <xf numFmtId="0" fontId="10" fillId="2" borderId="125" xfId="0" applyFont="1" applyFill="1" applyBorder="1" applyAlignment="1">
      <alignment vertical="center" wrapText="1"/>
    </xf>
    <xf numFmtId="9" fontId="11" fillId="2" borderId="271" xfId="2" applyFont="1" applyFill="1" applyBorder="1" applyAlignment="1">
      <alignment horizontal="center" vertical="center"/>
    </xf>
    <xf numFmtId="9" fontId="11" fillId="0" borderId="271" xfId="2" applyFont="1" applyFill="1" applyBorder="1" applyAlignment="1">
      <alignment horizontal="center" vertical="center"/>
    </xf>
    <xf numFmtId="9" fontId="11" fillId="0" borderId="122" xfId="2" applyFont="1" applyFill="1" applyBorder="1" applyAlignment="1">
      <alignment horizontal="center" vertical="center"/>
    </xf>
    <xf numFmtId="9" fontId="11" fillId="0" borderId="298" xfId="2" applyFont="1" applyFill="1" applyBorder="1" applyAlignment="1">
      <alignment horizontal="center" vertical="center"/>
    </xf>
    <xf numFmtId="9" fontId="11" fillId="2" borderId="127" xfId="2" applyFont="1" applyFill="1" applyBorder="1" applyAlignment="1">
      <alignment horizontal="center" vertical="center"/>
    </xf>
    <xf numFmtId="9" fontId="11" fillId="2" borderId="205" xfId="2" applyFont="1" applyFill="1" applyBorder="1" applyAlignment="1">
      <alignment horizontal="center" vertical="center"/>
    </xf>
    <xf numFmtId="44" fontId="27" fillId="5" borderId="0" xfId="4" applyFont="1" applyFill="1" applyAlignment="1" applyProtection="1">
      <alignment horizontal="center" vertical="center"/>
      <protection hidden="1"/>
    </xf>
    <xf numFmtId="0" fontId="29" fillId="2" borderId="108" xfId="0" applyFont="1" applyFill="1" applyBorder="1" applyAlignment="1">
      <alignment horizontal="center" vertical="center"/>
    </xf>
    <xf numFmtId="0" fontId="51" fillId="2" borderId="8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44" fontId="55" fillId="2" borderId="0" xfId="0" applyNumberFormat="1" applyFont="1" applyFill="1" applyAlignment="1">
      <alignment horizontal="center"/>
    </xf>
    <xf numFmtId="44" fontId="6" fillId="2" borderId="0" xfId="0" applyNumberFormat="1" applyFont="1" applyFill="1" applyAlignment="1">
      <alignment horizontal="center" vertical="center"/>
    </xf>
    <xf numFmtId="44" fontId="6" fillId="2" borderId="0" xfId="0" applyNumberFormat="1" applyFont="1" applyFill="1" applyAlignment="1">
      <alignment horizontal="center"/>
    </xf>
    <xf numFmtId="44" fontId="27" fillId="5" borderId="0" xfId="0" applyNumberFormat="1" applyFont="1" applyFill="1" applyAlignment="1">
      <alignment horizontal="center" vertical="center"/>
    </xf>
    <xf numFmtId="0" fontId="10" fillId="2" borderId="228" xfId="0" applyFont="1" applyFill="1" applyBorder="1"/>
    <xf numFmtId="0" fontId="10" fillId="2" borderId="297" xfId="0" applyFont="1" applyFill="1" applyBorder="1"/>
    <xf numFmtId="0" fontId="119" fillId="2" borderId="228" xfId="0" applyFont="1" applyFill="1" applyBorder="1" applyAlignment="1">
      <alignment horizontal="left"/>
    </xf>
    <xf numFmtId="0" fontId="10" fillId="2" borderId="229" xfId="0" applyFont="1" applyFill="1" applyBorder="1" applyAlignment="1">
      <alignment horizontal="left"/>
    </xf>
    <xf numFmtId="0" fontId="10" fillId="2" borderId="297" xfId="0" applyFont="1" applyFill="1" applyBorder="1" applyAlignment="1">
      <alignment horizontal="left"/>
    </xf>
    <xf numFmtId="0" fontId="51" fillId="0" borderId="123" xfId="0" applyFont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0" fontId="10" fillId="2" borderId="21" xfId="0" applyFont="1" applyFill="1" applyBorder="1" applyAlignment="1">
      <alignment horizontal="left" vertical="center"/>
    </xf>
    <xf numFmtId="0" fontId="10" fillId="0" borderId="300" xfId="0" applyFont="1" applyBorder="1" applyAlignment="1">
      <alignment horizontal="left"/>
    </xf>
    <xf numFmtId="44" fontId="51" fillId="0" borderId="270" xfId="4" applyFont="1" applyFill="1" applyBorder="1" applyAlignment="1" applyProtection="1">
      <alignment horizontal="center" vertical="center"/>
      <protection hidden="1"/>
    </xf>
    <xf numFmtId="44" fontId="51" fillId="0" borderId="245" xfId="4" applyFont="1" applyFill="1" applyBorder="1" applyAlignment="1" applyProtection="1">
      <alignment horizontal="center" vertical="center"/>
      <protection hidden="1"/>
    </xf>
    <xf numFmtId="44" fontId="51" fillId="0" borderId="138" xfId="4" applyFont="1" applyFill="1" applyBorder="1" applyAlignment="1" applyProtection="1">
      <alignment horizontal="center" vertical="center"/>
      <protection hidden="1"/>
    </xf>
    <xf numFmtId="44" fontId="51" fillId="0" borderId="137" xfId="4" applyFont="1" applyFill="1" applyBorder="1" applyAlignment="1" applyProtection="1">
      <alignment horizontal="center" vertical="center"/>
      <protection hidden="1"/>
    </xf>
    <xf numFmtId="0" fontId="119" fillId="2" borderId="136" xfId="0" applyFont="1" applyFill="1" applyBorder="1" applyAlignment="1">
      <alignment vertical="center"/>
    </xf>
    <xf numFmtId="0" fontId="10" fillId="2" borderId="54" xfId="0" applyFont="1" applyFill="1" applyBorder="1" applyAlignment="1">
      <alignment vertical="center"/>
    </xf>
    <xf numFmtId="44" fontId="51" fillId="0" borderId="54" xfId="4" applyFont="1" applyFill="1" applyBorder="1" applyAlignment="1" applyProtection="1">
      <alignment horizontal="center" vertical="center"/>
      <protection hidden="1"/>
    </xf>
    <xf numFmtId="0" fontId="52" fillId="2" borderId="252" xfId="0" applyFont="1" applyFill="1" applyBorder="1" applyAlignment="1">
      <alignment horizontal="left" vertical="center" wrapText="1"/>
    </xf>
    <xf numFmtId="0" fontId="10" fillId="2" borderId="253" xfId="0" applyFont="1" applyFill="1" applyBorder="1" applyAlignment="1">
      <alignment horizontal="left" vertical="center" wrapText="1"/>
    </xf>
    <xf numFmtId="0" fontId="10" fillId="2" borderId="240" xfId="0" applyFont="1" applyFill="1" applyBorder="1" applyAlignment="1">
      <alignment horizontal="left" vertical="center" wrapText="1"/>
    </xf>
    <xf numFmtId="44" fontId="51" fillId="2" borderId="281" xfId="4" applyFont="1" applyFill="1" applyBorder="1" applyAlignment="1" applyProtection="1">
      <alignment horizontal="center" vertical="center"/>
      <protection hidden="1"/>
    </xf>
    <xf numFmtId="44" fontId="51" fillId="2" borderId="255" xfId="4" applyFont="1" applyFill="1" applyBorder="1" applyAlignment="1" applyProtection="1">
      <alignment horizontal="center" vertical="center"/>
      <protection hidden="1"/>
    </xf>
    <xf numFmtId="44" fontId="51" fillId="2" borderId="230" xfId="4" applyFont="1" applyFill="1" applyBorder="1" applyAlignment="1" applyProtection="1">
      <alignment horizontal="center" vertical="center"/>
      <protection hidden="1"/>
    </xf>
    <xf numFmtId="44" fontId="51" fillId="2" borderId="231" xfId="4" applyFont="1" applyFill="1" applyBorder="1" applyAlignment="1" applyProtection="1">
      <alignment horizontal="center" vertical="center"/>
      <protection hidden="1"/>
    </xf>
    <xf numFmtId="0" fontId="10" fillId="2" borderId="252" xfId="0" applyFont="1" applyFill="1" applyBorder="1" applyAlignment="1">
      <alignment horizontal="left" vertical="center" wrapText="1"/>
    </xf>
    <xf numFmtId="0" fontId="10" fillId="2" borderId="155" xfId="0" applyFont="1" applyFill="1" applyBorder="1" applyAlignment="1">
      <alignment horizontal="left" vertical="center" wrapText="1"/>
    </xf>
    <xf numFmtId="0" fontId="10" fillId="2" borderId="248" xfId="0" applyFont="1" applyFill="1" applyBorder="1" applyAlignment="1">
      <alignment horizontal="left" vertical="center" wrapText="1"/>
    </xf>
    <xf numFmtId="0" fontId="10" fillId="2" borderId="249" xfId="0" applyFont="1" applyFill="1" applyBorder="1" applyAlignment="1">
      <alignment horizontal="left" vertical="center" wrapText="1"/>
    </xf>
    <xf numFmtId="44" fontId="51" fillId="2" borderId="270" xfId="4" applyFont="1" applyFill="1" applyBorder="1" applyAlignment="1" applyProtection="1">
      <alignment horizontal="center" vertical="center"/>
      <protection hidden="1"/>
    </xf>
    <xf numFmtId="44" fontId="51" fillId="2" borderId="245" xfId="4" applyFont="1" applyFill="1" applyBorder="1" applyAlignment="1" applyProtection="1">
      <alignment horizontal="center" vertical="center"/>
      <protection hidden="1"/>
    </xf>
    <xf numFmtId="0" fontId="57" fillId="2" borderId="256" xfId="0" applyFont="1" applyFill="1" applyBorder="1" applyAlignment="1">
      <alignment vertical="center"/>
    </xf>
    <xf numFmtId="0" fontId="9" fillId="2" borderId="257" xfId="0" applyFont="1" applyFill="1" applyBorder="1" applyAlignment="1">
      <alignment vertical="center"/>
    </xf>
    <xf numFmtId="0" fontId="9" fillId="2" borderId="258" xfId="0" applyFont="1" applyFill="1" applyBorder="1" applyAlignment="1">
      <alignment vertical="center"/>
    </xf>
    <xf numFmtId="0" fontId="116" fillId="2" borderId="252" xfId="0" applyFont="1" applyFill="1" applyBorder="1" applyAlignment="1">
      <alignment horizontal="left" vertical="center"/>
    </xf>
    <xf numFmtId="0" fontId="10" fillId="2" borderId="254" xfId="0" applyFont="1" applyFill="1" applyBorder="1" applyAlignment="1">
      <alignment horizontal="left" vertical="center"/>
    </xf>
    <xf numFmtId="0" fontId="10" fillId="2" borderId="255" xfId="0" applyFont="1" applyFill="1" applyBorder="1" applyAlignment="1">
      <alignment horizontal="left" vertical="center"/>
    </xf>
    <xf numFmtId="0" fontId="52" fillId="2" borderId="254" xfId="0" applyFont="1" applyFill="1" applyBorder="1" applyAlignment="1">
      <alignment horizontal="left" vertical="center" wrapText="1"/>
    </xf>
    <xf numFmtId="0" fontId="52" fillId="2" borderId="255" xfId="0" applyFont="1" applyFill="1" applyBorder="1" applyAlignment="1">
      <alignment horizontal="left" vertical="center" wrapText="1"/>
    </xf>
    <xf numFmtId="0" fontId="52" fillId="2" borderId="123" xfId="0" applyFont="1" applyFill="1" applyBorder="1" applyAlignment="1">
      <alignment horizontal="left" vertical="center" wrapText="1"/>
    </xf>
    <xf numFmtId="0" fontId="52" fillId="2" borderId="0" xfId="0" applyFont="1" applyFill="1" applyBorder="1" applyAlignment="1">
      <alignment horizontal="left" vertical="center" wrapText="1"/>
    </xf>
    <xf numFmtId="0" fontId="52" fillId="2" borderId="245" xfId="0" applyFont="1" applyFill="1" applyBorder="1" applyAlignment="1">
      <alignment horizontal="left" vertical="center" wrapText="1"/>
    </xf>
    <xf numFmtId="0" fontId="52" fillId="2" borderId="28" xfId="0" applyFont="1" applyFill="1" applyBorder="1" applyAlignment="1">
      <alignment horizontal="left" vertical="center" wrapText="1"/>
    </xf>
    <xf numFmtId="0" fontId="52" fillId="2" borderId="29" xfId="0" applyFont="1" applyFill="1" applyBorder="1" applyAlignment="1">
      <alignment horizontal="left" vertical="center" wrapText="1"/>
    </xf>
    <xf numFmtId="0" fontId="52" fillId="2" borderId="137" xfId="0" applyFont="1" applyFill="1" applyBorder="1" applyAlignment="1">
      <alignment horizontal="left" vertical="center" wrapText="1"/>
    </xf>
    <xf numFmtId="0" fontId="29" fillId="0" borderId="136" xfId="0" applyFont="1" applyBorder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/>
    </xf>
    <xf numFmtId="0" fontId="29" fillId="0" borderId="108" xfId="0" applyFont="1" applyBorder="1" applyAlignment="1">
      <alignment horizontal="left" vertical="center" wrapText="1"/>
    </xf>
    <xf numFmtId="44" fontId="51" fillId="0" borderId="281" xfId="4" applyFont="1" applyFill="1" applyBorder="1" applyAlignment="1" applyProtection="1">
      <alignment horizontal="center" vertical="center"/>
      <protection hidden="1"/>
    </xf>
    <xf numFmtId="44" fontId="51" fillId="0" borderId="255" xfId="4" applyFont="1" applyFill="1" applyBorder="1" applyAlignment="1" applyProtection="1">
      <alignment horizontal="center" vertical="center"/>
      <protection hidden="1"/>
    </xf>
    <xf numFmtId="0" fontId="10" fillId="2" borderId="239" xfId="0" applyFont="1" applyFill="1" applyBorder="1" applyAlignment="1">
      <alignment horizontal="left" vertical="center" wrapText="1"/>
    </xf>
    <xf numFmtId="44" fontId="51" fillId="0" borderId="273" xfId="4" applyFont="1" applyFill="1" applyBorder="1" applyAlignment="1" applyProtection="1">
      <alignment horizontal="center" vertical="center"/>
      <protection hidden="1"/>
    </xf>
    <xf numFmtId="44" fontId="51" fillId="0" borderId="274" xfId="4" applyFont="1" applyFill="1" applyBorder="1" applyAlignment="1" applyProtection="1">
      <alignment horizontal="center" vertical="center"/>
      <protection hidden="1"/>
    </xf>
    <xf numFmtId="44" fontId="51" fillId="0" borderId="279" xfId="4" applyFont="1" applyFill="1" applyBorder="1" applyAlignment="1" applyProtection="1">
      <alignment horizontal="center" vertical="center"/>
      <protection hidden="1"/>
    </xf>
    <xf numFmtId="44" fontId="51" fillId="0" borderId="251" xfId="4" applyFont="1" applyFill="1" applyBorder="1" applyAlignment="1" applyProtection="1">
      <alignment horizontal="center" vertical="center"/>
      <protection hidden="1"/>
    </xf>
    <xf numFmtId="0" fontId="0" fillId="2" borderId="243" xfId="0" applyFill="1" applyBorder="1"/>
    <xf numFmtId="0" fontId="0" fillId="2" borderId="154" xfId="0" applyFill="1" applyBorder="1"/>
    <xf numFmtId="0" fontId="51" fillId="2" borderId="47" xfId="0" applyFont="1" applyFill="1" applyBorder="1" applyAlignment="1">
      <alignment horizontal="center"/>
    </xf>
    <xf numFmtId="0" fontId="51" fillId="2" borderId="247" xfId="0" applyFont="1" applyFill="1" applyBorder="1" applyAlignment="1">
      <alignment horizontal="center"/>
    </xf>
    <xf numFmtId="0" fontId="51" fillId="2" borderId="278" xfId="0" applyFont="1" applyFill="1" applyBorder="1" applyAlignment="1">
      <alignment horizontal="center"/>
    </xf>
    <xf numFmtId="9" fontId="11" fillId="2" borderId="277" xfId="2" applyFont="1" applyFill="1" applyBorder="1" applyAlignment="1">
      <alignment horizontal="center" vertical="center"/>
    </xf>
    <xf numFmtId="0" fontId="10" fillId="2" borderId="189" xfId="0" applyFont="1" applyFill="1" applyBorder="1" applyAlignment="1">
      <alignment horizontal="left" vertical="center" wrapText="1"/>
    </xf>
    <xf numFmtId="0" fontId="13" fillId="2" borderId="189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left" vertical="center" wrapText="1"/>
    </xf>
    <xf numFmtId="0" fontId="13" fillId="2" borderId="190" xfId="0" applyFont="1" applyFill="1" applyBorder="1" applyAlignment="1">
      <alignment horizontal="left" vertical="center" wrapText="1"/>
    </xf>
    <xf numFmtId="0" fontId="13" fillId="2" borderId="123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3" fillId="2" borderId="245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left" vertical="center" wrapText="1"/>
    </xf>
    <xf numFmtId="0" fontId="13" fillId="2" borderId="29" xfId="0" applyFont="1" applyFill="1" applyBorder="1" applyAlignment="1">
      <alignment horizontal="left" vertical="center" wrapText="1"/>
    </xf>
    <xf numFmtId="0" fontId="13" fillId="2" borderId="137" xfId="0" applyFont="1" applyFill="1" applyBorder="1" applyAlignment="1">
      <alignment horizontal="left" vertical="center" wrapText="1"/>
    </xf>
    <xf numFmtId="44" fontId="51" fillId="0" borderId="191" xfId="4" applyFont="1" applyFill="1" applyBorder="1" applyAlignment="1" applyProtection="1">
      <alignment horizontal="center" vertical="center"/>
      <protection hidden="1"/>
    </xf>
    <xf numFmtId="44" fontId="51" fillId="0" borderId="230" xfId="4" applyFont="1" applyFill="1" applyBorder="1" applyAlignment="1" applyProtection="1">
      <alignment horizontal="center" vertical="center"/>
      <protection hidden="1"/>
    </xf>
    <xf numFmtId="44" fontId="51" fillId="0" borderId="231" xfId="4" applyFont="1" applyFill="1" applyBorder="1" applyAlignment="1" applyProtection="1">
      <alignment horizontal="center" vertical="center"/>
      <protection hidden="1"/>
    </xf>
    <xf numFmtId="0" fontId="121" fillId="2" borderId="136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left" vertical="center" wrapText="1"/>
    </xf>
    <xf numFmtId="0" fontId="13" fillId="2" borderId="54" xfId="0" applyFont="1" applyFill="1" applyBorder="1" applyAlignment="1">
      <alignment horizontal="left" vertical="center" wrapText="1"/>
    </xf>
    <xf numFmtId="0" fontId="13" fillId="2" borderId="213" xfId="0" applyFont="1" applyFill="1" applyBorder="1" applyAlignment="1">
      <alignment horizontal="left" vertical="center" wrapText="1"/>
    </xf>
    <xf numFmtId="0" fontId="13" fillId="2" borderId="154" xfId="0" applyFont="1" applyFill="1" applyBorder="1" applyAlignment="1">
      <alignment horizontal="left" vertical="center" wrapText="1"/>
    </xf>
    <xf numFmtId="0" fontId="13" fillId="2" borderId="246" xfId="0" applyFont="1" applyFill="1" applyBorder="1" applyAlignment="1">
      <alignment horizontal="left" vertical="center" wrapText="1"/>
    </xf>
    <xf numFmtId="44" fontId="51" fillId="0" borderId="276" xfId="4" applyFont="1" applyFill="1" applyBorder="1" applyAlignment="1" applyProtection="1">
      <alignment horizontal="center" vertical="center"/>
      <protection hidden="1"/>
    </xf>
    <xf numFmtId="44" fontId="51" fillId="0" borderId="246" xfId="4" applyFont="1" applyFill="1" applyBorder="1" applyAlignment="1" applyProtection="1">
      <alignment horizontal="center" vertical="center"/>
      <protection hidden="1"/>
    </xf>
    <xf numFmtId="0" fontId="51" fillId="2" borderId="267" xfId="0" applyFont="1" applyFill="1" applyBorder="1" applyAlignment="1">
      <alignment horizontal="center"/>
    </xf>
    <xf numFmtId="0" fontId="57" fillId="2" borderId="124" xfId="0" applyFont="1" applyFill="1" applyBorder="1" applyAlignment="1">
      <alignment vertical="center"/>
    </xf>
    <xf numFmtId="0" fontId="10" fillId="2" borderId="50" xfId="0" applyFont="1" applyFill="1" applyBorder="1" applyAlignment="1">
      <alignment vertical="center"/>
    </xf>
    <xf numFmtId="9" fontId="11" fillId="2" borderId="287" xfId="2" applyFont="1" applyFill="1" applyBorder="1" applyAlignment="1">
      <alignment horizontal="center" vertical="center"/>
    </xf>
    <xf numFmtId="0" fontId="10" fillId="2" borderId="252" xfId="0" applyFont="1" applyFill="1" applyBorder="1" applyAlignment="1">
      <alignment horizontal="left" vertical="center"/>
    </xf>
    <xf numFmtId="0" fontId="10" fillId="2" borderId="245" xfId="0" applyFont="1" applyFill="1" applyBorder="1" applyAlignment="1">
      <alignment horizontal="left" vertical="center"/>
    </xf>
    <xf numFmtId="0" fontId="10" fillId="2" borderId="248" xfId="0" applyFont="1" applyFill="1" applyBorder="1" applyAlignment="1">
      <alignment horizontal="left" vertical="center"/>
    </xf>
    <xf numFmtId="0" fontId="10" fillId="2" borderId="250" xfId="0" applyFont="1" applyFill="1" applyBorder="1" applyAlignment="1">
      <alignment horizontal="left" vertical="center"/>
    </xf>
    <xf numFmtId="0" fontId="10" fillId="2" borderId="251" xfId="0" applyFont="1" applyFill="1" applyBorder="1" applyAlignment="1">
      <alignment horizontal="left" vertical="center"/>
    </xf>
    <xf numFmtId="0" fontId="10" fillId="2" borderId="259" xfId="0" applyFont="1" applyFill="1" applyBorder="1" applyAlignment="1">
      <alignment horizontal="left" vertical="center" wrapText="1"/>
    </xf>
    <xf numFmtId="0" fontId="10" fillId="2" borderId="260" xfId="0" applyFont="1" applyFill="1" applyBorder="1" applyAlignment="1">
      <alignment horizontal="left" vertical="center" wrapText="1"/>
    </xf>
    <xf numFmtId="0" fontId="10" fillId="2" borderId="261" xfId="0" applyFont="1" applyFill="1" applyBorder="1" applyAlignment="1">
      <alignment horizontal="left" vertical="center" wrapText="1"/>
    </xf>
    <xf numFmtId="0" fontId="10" fillId="2" borderId="262" xfId="0" applyFont="1" applyFill="1" applyBorder="1" applyAlignment="1">
      <alignment horizontal="left" vertical="center" wrapText="1"/>
    </xf>
    <xf numFmtId="0" fontId="119" fillId="2" borderId="136" xfId="0" applyFont="1" applyFill="1" applyBorder="1" applyAlignment="1">
      <alignment horizontal="left" vertical="center" wrapText="1"/>
    </xf>
    <xf numFmtId="0" fontId="29" fillId="0" borderId="13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08" xfId="0" applyFont="1" applyBorder="1" applyAlignment="1">
      <alignment horizontal="center" vertical="center"/>
    </xf>
    <xf numFmtId="2" fontId="51" fillId="2" borderId="167" xfId="0" applyNumberFormat="1" applyFont="1" applyFill="1" applyBorder="1" applyAlignment="1">
      <alignment horizontal="center" vertical="center" wrapText="1"/>
    </xf>
    <xf numFmtId="2" fontId="51" fillId="2" borderId="147" xfId="0" applyNumberFormat="1" applyFont="1" applyFill="1" applyBorder="1" applyAlignment="1">
      <alignment horizontal="center" vertical="center" wrapText="1"/>
    </xf>
    <xf numFmtId="2" fontId="51" fillId="2" borderId="167" xfId="0" applyNumberFormat="1" applyFont="1" applyFill="1" applyBorder="1" applyAlignment="1">
      <alignment horizontal="center" vertical="center"/>
    </xf>
    <xf numFmtId="2" fontId="51" fillId="2" borderId="147" xfId="0" applyNumberFormat="1" applyFont="1" applyFill="1" applyBorder="1" applyAlignment="1">
      <alignment horizontal="center" vertical="center"/>
    </xf>
    <xf numFmtId="0" fontId="29" fillId="2" borderId="183" xfId="0" applyFont="1" applyFill="1" applyBorder="1" applyAlignment="1">
      <alignment horizontal="center" vertical="center" wrapText="1"/>
    </xf>
    <xf numFmtId="0" fontId="29" fillId="2" borderId="184" xfId="0" applyFont="1" applyFill="1" applyBorder="1" applyAlignment="1">
      <alignment horizontal="center" vertical="center" wrapText="1"/>
    </xf>
    <xf numFmtId="0" fontId="29" fillId="2" borderId="188" xfId="0" applyFont="1" applyFill="1" applyBorder="1" applyAlignment="1">
      <alignment horizontal="center" vertical="center" wrapText="1"/>
    </xf>
    <xf numFmtId="44" fontId="51" fillId="0" borderId="198" xfId="4" applyFont="1" applyFill="1" applyBorder="1" applyAlignment="1" applyProtection="1">
      <alignment horizontal="center" vertical="center"/>
      <protection hidden="1"/>
    </xf>
    <xf numFmtId="0" fontId="9" fillId="2" borderId="237" xfId="0" applyFont="1" applyFill="1" applyBorder="1" applyAlignment="1">
      <alignment horizontal="center" vertical="center"/>
    </xf>
    <xf numFmtId="0" fontId="15" fillId="2" borderId="179" xfId="0" applyFont="1" applyFill="1" applyBorder="1" applyAlignment="1">
      <alignment horizontal="center" vertical="center" wrapText="1"/>
    </xf>
    <xf numFmtId="0" fontId="15" fillId="2" borderId="180" xfId="0" applyFont="1" applyFill="1" applyBorder="1" applyAlignment="1">
      <alignment horizontal="center" vertical="center" wrapText="1"/>
    </xf>
    <xf numFmtId="0" fontId="15" fillId="2" borderId="186" xfId="0" applyFont="1" applyFill="1" applyBorder="1" applyAlignment="1">
      <alignment horizontal="center" vertical="center" wrapText="1"/>
    </xf>
    <xf numFmtId="0" fontId="30" fillId="2" borderId="180" xfId="0" applyFont="1" applyFill="1" applyBorder="1"/>
    <xf numFmtId="0" fontId="30" fillId="2" borderId="186" xfId="0" applyFont="1" applyFill="1" applyBorder="1"/>
    <xf numFmtId="0" fontId="9" fillId="5" borderId="179" xfId="0" applyFont="1" applyFill="1" applyBorder="1" applyAlignment="1">
      <alignment horizontal="center" vertical="center" wrapText="1"/>
    </xf>
    <xf numFmtId="0" fontId="9" fillId="5" borderId="180" xfId="0" applyFont="1" applyFill="1" applyBorder="1" applyAlignment="1">
      <alignment horizontal="center" vertical="center" wrapText="1"/>
    </xf>
    <xf numFmtId="0" fontId="9" fillId="5" borderId="186" xfId="0" applyFont="1" applyFill="1" applyBorder="1" applyAlignment="1">
      <alignment horizontal="center" vertical="center" wrapText="1"/>
    </xf>
    <xf numFmtId="0" fontId="10" fillId="2" borderId="291" xfId="0" applyFont="1" applyFill="1" applyBorder="1" applyAlignment="1">
      <alignment vertical="center"/>
    </xf>
    <xf numFmtId="0" fontId="10" fillId="2" borderId="296" xfId="0" applyFont="1" applyFill="1" applyBorder="1" applyAlignment="1">
      <alignment vertical="center"/>
    </xf>
    <xf numFmtId="44" fontId="9" fillId="2" borderId="180" xfId="4" applyFont="1" applyFill="1" applyBorder="1" applyAlignment="1">
      <alignment vertical="center"/>
    </xf>
    <xf numFmtId="44" fontId="10" fillId="2" borderId="180" xfId="4" applyFont="1" applyFill="1" applyBorder="1" applyAlignment="1">
      <alignment vertical="center"/>
    </xf>
    <xf numFmtId="44" fontId="10" fillId="2" borderId="186" xfId="4" applyFont="1" applyFill="1" applyBorder="1" applyAlignment="1">
      <alignment vertical="center"/>
    </xf>
    <xf numFmtId="44" fontId="10" fillId="2" borderId="180" xfId="4" quotePrefix="1" applyFont="1" applyFill="1" applyBorder="1" applyAlignment="1">
      <alignment vertical="center"/>
    </xf>
    <xf numFmtId="0" fontId="10" fillId="2" borderId="180" xfId="0" quotePrefix="1" applyFont="1" applyFill="1" applyBorder="1" applyAlignment="1">
      <alignment vertical="center"/>
    </xf>
    <xf numFmtId="0" fontId="10" fillId="2" borderId="180" xfId="0" applyFont="1" applyFill="1" applyBorder="1"/>
    <xf numFmtId="0" fontId="10" fillId="2" borderId="186" xfId="0" applyFont="1" applyFill="1" applyBorder="1"/>
    <xf numFmtId="0" fontId="10" fillId="2" borderId="294" xfId="0" applyFont="1" applyFill="1" applyBorder="1" applyAlignment="1">
      <alignment horizontal="left" vertical="center" wrapText="1"/>
    </xf>
    <xf numFmtId="0" fontId="10" fillId="2" borderId="182" xfId="0" applyFont="1" applyFill="1" applyBorder="1" applyAlignment="1">
      <alignment horizontal="left" vertical="center" wrapText="1"/>
    </xf>
    <xf numFmtId="0" fontId="10" fillId="2" borderId="187" xfId="0" applyFont="1" applyFill="1" applyBorder="1" applyAlignment="1">
      <alignment horizontal="left" vertical="center" wrapText="1"/>
    </xf>
    <xf numFmtId="0" fontId="10" fillId="2" borderId="188" xfId="0" applyFont="1" applyFill="1" applyBorder="1" applyAlignment="1">
      <alignment horizontal="left" vertical="center" wrapText="1"/>
    </xf>
    <xf numFmtId="0" fontId="10" fillId="2" borderId="292" xfId="0" applyFont="1" applyFill="1" applyBorder="1" applyAlignment="1">
      <alignment horizontal="left" vertical="center" wrapText="1"/>
    </xf>
    <xf numFmtId="0" fontId="10" fillId="2" borderId="293" xfId="0" applyFont="1" applyFill="1" applyBorder="1" applyAlignment="1">
      <alignment horizontal="left" vertical="center" wrapText="1"/>
    </xf>
    <xf numFmtId="0" fontId="10" fillId="2" borderId="292" xfId="0" quotePrefix="1" applyFont="1" applyFill="1" applyBorder="1" applyAlignment="1">
      <alignment horizontal="left" vertical="center" wrapText="1"/>
    </xf>
    <xf numFmtId="0" fontId="9" fillId="5" borderId="179" xfId="0" applyFont="1" applyFill="1" applyBorder="1" applyAlignment="1">
      <alignment horizontal="center" vertical="center"/>
    </xf>
    <xf numFmtId="0" fontId="9" fillId="5" borderId="180" xfId="0" applyFont="1" applyFill="1" applyBorder="1" applyAlignment="1">
      <alignment horizontal="center" vertical="center"/>
    </xf>
    <xf numFmtId="0" fontId="9" fillId="5" borderId="186" xfId="0" applyFont="1" applyFill="1" applyBorder="1" applyAlignment="1">
      <alignment horizontal="center" vertical="center"/>
    </xf>
    <xf numFmtId="0" fontId="51" fillId="2" borderId="38" xfId="0" applyFont="1" applyFill="1" applyBorder="1" applyAlignment="1">
      <alignment horizontal="center"/>
    </xf>
    <xf numFmtId="0" fontId="10" fillId="2" borderId="295" xfId="0" applyFont="1" applyFill="1" applyBorder="1" applyAlignment="1">
      <alignment horizontal="left" vertical="center" wrapText="1"/>
    </xf>
    <xf numFmtId="0" fontId="10" fillId="2" borderId="178" xfId="0" applyFont="1" applyFill="1" applyBorder="1" applyAlignment="1">
      <alignment horizontal="left" vertical="center" wrapText="1"/>
    </xf>
    <xf numFmtId="0" fontId="10" fillId="2" borderId="185" xfId="0" applyFont="1" applyFill="1" applyBorder="1" applyAlignment="1">
      <alignment horizontal="left" vertical="center" wrapText="1"/>
    </xf>
    <xf numFmtId="0" fontId="10" fillId="2" borderId="179" xfId="0" applyFont="1" applyFill="1" applyBorder="1" applyAlignment="1">
      <alignment vertical="center"/>
    </xf>
    <xf numFmtId="44" fontId="9" fillId="2" borderId="270" xfId="4" applyFont="1" applyFill="1" applyBorder="1" applyAlignment="1">
      <alignment horizontal="center" vertical="center"/>
    </xf>
    <xf numFmtId="0" fontId="141" fillId="2" borderId="0" xfId="0" applyFont="1" applyFill="1" applyBorder="1" applyAlignment="1">
      <alignment horizontal="center" wrapText="1"/>
    </xf>
    <xf numFmtId="0" fontId="32" fillId="2" borderId="0" xfId="0" applyFont="1" applyFill="1" applyBorder="1" applyAlignment="1">
      <alignment horizontal="center" wrapText="1"/>
    </xf>
    <xf numFmtId="0" fontId="32" fillId="2" borderId="43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16" fillId="2" borderId="18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90" xfId="0" applyFont="1" applyFill="1" applyBorder="1" applyAlignment="1">
      <alignment horizontal="center" vertical="center"/>
    </xf>
    <xf numFmtId="0" fontId="10" fillId="2" borderId="245" xfId="0" applyFont="1" applyFill="1" applyBorder="1" applyAlignment="1">
      <alignment horizontal="center" vertical="center"/>
    </xf>
    <xf numFmtId="0" fontId="10" fillId="2" borderId="248" xfId="0" applyFont="1" applyFill="1" applyBorder="1" applyAlignment="1">
      <alignment horizontal="center" vertical="center"/>
    </xf>
    <xf numFmtId="0" fontId="10" fillId="2" borderId="250" xfId="0" applyFont="1" applyFill="1" applyBorder="1" applyAlignment="1">
      <alignment horizontal="center" vertical="center"/>
    </xf>
    <xf numFmtId="0" fontId="10" fillId="2" borderId="251" xfId="0" applyFont="1" applyFill="1" applyBorder="1" applyAlignment="1">
      <alignment horizontal="center" vertical="center"/>
    </xf>
    <xf numFmtId="9" fontId="11" fillId="2" borderId="280" xfId="2" applyFont="1" applyFill="1" applyBorder="1" applyAlignment="1">
      <alignment horizontal="center" vertical="center"/>
    </xf>
    <xf numFmtId="9" fontId="11" fillId="2" borderId="282" xfId="2" applyFont="1" applyFill="1" applyBorder="1" applyAlignment="1">
      <alignment horizontal="center" vertical="center"/>
    </xf>
    <xf numFmtId="9" fontId="11" fillId="2" borderId="264" xfId="2" applyFont="1" applyFill="1" applyBorder="1" applyAlignment="1">
      <alignment horizontal="center" vertical="center"/>
    </xf>
    <xf numFmtId="9" fontId="11" fillId="2" borderId="266" xfId="2" applyFont="1" applyFill="1" applyBorder="1" applyAlignment="1">
      <alignment horizontal="center" vertical="center"/>
    </xf>
    <xf numFmtId="0" fontId="52" fillId="2" borderId="189" xfId="0" applyFont="1" applyFill="1" applyBorder="1" applyAlignment="1">
      <alignment horizontal="left" vertical="center" wrapText="1"/>
    </xf>
    <xf numFmtId="0" fontId="52" fillId="2" borderId="192" xfId="0" applyFont="1" applyFill="1" applyBorder="1" applyAlignment="1">
      <alignment horizontal="left" vertical="center" wrapText="1"/>
    </xf>
    <xf numFmtId="0" fontId="52" fillId="2" borderId="155" xfId="0" applyFont="1" applyFill="1" applyBorder="1" applyAlignment="1">
      <alignment horizontal="left" vertical="center" wrapText="1"/>
    </xf>
    <xf numFmtId="0" fontId="52" fillId="2" borderId="248" xfId="0" applyFont="1" applyFill="1" applyBorder="1" applyAlignment="1">
      <alignment horizontal="left" vertical="center" wrapText="1"/>
    </xf>
    <xf numFmtId="0" fontId="52" fillId="2" borderId="249" xfId="0" applyFont="1" applyFill="1" applyBorder="1" applyAlignment="1">
      <alignment horizontal="left" vertical="center" wrapText="1"/>
    </xf>
    <xf numFmtId="0" fontId="52" fillId="2" borderId="136" xfId="0" applyFont="1" applyFill="1" applyBorder="1" applyAlignment="1">
      <alignment horizontal="left" vertical="center" wrapText="1"/>
    </xf>
    <xf numFmtId="44" fontId="6" fillId="2" borderId="175" xfId="0" applyNumberFormat="1" applyFont="1" applyFill="1" applyBorder="1" applyAlignment="1">
      <alignment horizontal="center" vertical="center"/>
    </xf>
    <xf numFmtId="0" fontId="10" fillId="2" borderId="260" xfId="0" applyFont="1" applyFill="1" applyBorder="1" applyAlignment="1">
      <alignment horizontal="left" vertical="center"/>
    </xf>
    <xf numFmtId="0" fontId="10" fillId="2" borderId="262" xfId="0" applyFont="1" applyFill="1" applyBorder="1" applyAlignment="1">
      <alignment horizontal="left" vertical="center"/>
    </xf>
    <xf numFmtId="0" fontId="10" fillId="2" borderId="190" xfId="0" applyFont="1" applyFill="1" applyBorder="1" applyAlignment="1">
      <alignment horizontal="left" vertical="center"/>
    </xf>
    <xf numFmtId="44" fontId="51" fillId="2" borderId="279" xfId="4" applyFont="1" applyFill="1" applyBorder="1" applyAlignment="1" applyProtection="1">
      <alignment horizontal="center" vertical="center"/>
      <protection hidden="1"/>
    </xf>
    <xf numFmtId="44" fontId="51" fillId="2" borderId="251" xfId="4" applyFont="1" applyFill="1" applyBorder="1" applyAlignment="1" applyProtection="1">
      <alignment horizontal="center" vertical="center"/>
      <protection hidden="1"/>
    </xf>
    <xf numFmtId="0" fontId="119" fillId="2" borderId="252" xfId="0" applyFont="1" applyFill="1" applyBorder="1" applyAlignment="1">
      <alignment horizontal="left" vertical="center"/>
    </xf>
    <xf numFmtId="0" fontId="52" fillId="2" borderId="254" xfId="0" applyFont="1" applyFill="1" applyBorder="1" applyAlignment="1">
      <alignment horizontal="left" vertical="center"/>
    </xf>
    <xf numFmtId="0" fontId="52" fillId="2" borderId="255" xfId="0" applyFont="1" applyFill="1" applyBorder="1" applyAlignment="1">
      <alignment horizontal="left" vertical="center"/>
    </xf>
    <xf numFmtId="0" fontId="52" fillId="2" borderId="123" xfId="0" applyFont="1" applyFill="1" applyBorder="1" applyAlignment="1">
      <alignment horizontal="left" vertical="center"/>
    </xf>
    <xf numFmtId="0" fontId="52" fillId="2" borderId="0" xfId="0" applyFont="1" applyFill="1" applyBorder="1" applyAlignment="1">
      <alignment horizontal="left" vertical="center"/>
    </xf>
    <xf numFmtId="0" fontId="52" fillId="2" borderId="245" xfId="0" applyFont="1" applyFill="1" applyBorder="1" applyAlignment="1">
      <alignment horizontal="left" vertical="center"/>
    </xf>
    <xf numFmtId="0" fontId="52" fillId="2" borderId="248" xfId="0" applyFont="1" applyFill="1" applyBorder="1" applyAlignment="1">
      <alignment horizontal="left" vertical="center"/>
    </xf>
    <xf numFmtId="0" fontId="52" fillId="2" borderId="250" xfId="0" applyFont="1" applyFill="1" applyBorder="1" applyAlignment="1">
      <alignment horizontal="left" vertical="center"/>
    </xf>
    <xf numFmtId="0" fontId="52" fillId="2" borderId="251" xfId="0" applyFont="1" applyFill="1" applyBorder="1" applyAlignment="1">
      <alignment horizontal="left" vertical="center"/>
    </xf>
    <xf numFmtId="0" fontId="119" fillId="2" borderId="136" xfId="0" applyFont="1" applyFill="1" applyBorder="1" applyAlignment="1">
      <alignment horizontal="left" vertical="center"/>
    </xf>
    <xf numFmtId="0" fontId="119" fillId="2" borderId="17" xfId="0" applyFont="1" applyFill="1" applyBorder="1" applyAlignment="1">
      <alignment horizontal="left" vertical="center"/>
    </xf>
    <xf numFmtId="0" fontId="119" fillId="2" borderId="54" xfId="0" applyFont="1" applyFill="1" applyBorder="1" applyAlignment="1">
      <alignment horizontal="left" vertical="center"/>
    </xf>
    <xf numFmtId="0" fontId="119" fillId="2" borderId="28" xfId="0" applyFont="1" applyFill="1" applyBorder="1" applyAlignment="1">
      <alignment horizontal="left" vertical="center"/>
    </xf>
    <xf numFmtId="0" fontId="119" fillId="2" borderId="29" xfId="0" applyFont="1" applyFill="1" applyBorder="1" applyAlignment="1">
      <alignment horizontal="left" vertical="center"/>
    </xf>
    <xf numFmtId="0" fontId="119" fillId="2" borderId="137" xfId="0" applyFont="1" applyFill="1" applyBorder="1" applyAlignment="1">
      <alignment horizontal="left" vertical="center"/>
    </xf>
    <xf numFmtId="9" fontId="11" fillId="2" borderId="561" xfId="2" applyFont="1" applyFill="1" applyBorder="1" applyAlignment="1">
      <alignment horizontal="center" vertical="center"/>
    </xf>
    <xf numFmtId="0" fontId="11" fillId="4" borderId="152" xfId="0" applyFont="1" applyFill="1" applyBorder="1" applyAlignment="1">
      <alignment horizontal="center" vertical="center"/>
    </xf>
    <xf numFmtId="0" fontId="11" fillId="4" borderId="140" xfId="0" applyFont="1" applyFill="1" applyBorder="1" applyAlignment="1">
      <alignment horizontal="center" vertical="center"/>
    </xf>
    <xf numFmtId="44" fontId="11" fillId="4" borderId="140" xfId="4" applyFont="1" applyFill="1" applyBorder="1" applyAlignment="1">
      <alignment horizontal="center"/>
    </xf>
    <xf numFmtId="0" fontId="57" fillId="2" borderId="136" xfId="0" applyFont="1" applyFill="1" applyBorder="1" applyAlignment="1">
      <alignment horizontal="left" vertical="center" wrapText="1"/>
    </xf>
    <xf numFmtId="0" fontId="151" fillId="2" borderId="17" xfId="0" applyFont="1" applyFill="1" applyBorder="1" applyAlignment="1">
      <alignment horizontal="left" vertical="center" wrapText="1"/>
    </xf>
    <xf numFmtId="0" fontId="151" fillId="2" borderId="123" xfId="0" applyFont="1" applyFill="1" applyBorder="1" applyAlignment="1">
      <alignment horizontal="left" vertical="center" wrapText="1"/>
    </xf>
    <xf numFmtId="0" fontId="151" fillId="2" borderId="0" xfId="0" applyFont="1" applyFill="1" applyBorder="1" applyAlignment="1">
      <alignment horizontal="left" vertical="center" wrapText="1"/>
    </xf>
    <xf numFmtId="0" fontId="151" fillId="2" borderId="54" xfId="0" applyFont="1" applyFill="1" applyBorder="1" applyAlignment="1">
      <alignment horizontal="left" vertical="center" wrapText="1"/>
    </xf>
    <xf numFmtId="0" fontId="151" fillId="2" borderId="28" xfId="0" applyFont="1" applyFill="1" applyBorder="1" applyAlignment="1">
      <alignment horizontal="left" vertical="center" wrapText="1"/>
    </xf>
    <xf numFmtId="0" fontId="151" fillId="2" borderId="29" xfId="0" applyFont="1" applyFill="1" applyBorder="1" applyAlignment="1">
      <alignment horizontal="left" vertical="center" wrapText="1"/>
    </xf>
    <xf numFmtId="0" fontId="151" fillId="2" borderId="137" xfId="0" applyFont="1" applyFill="1" applyBorder="1" applyAlignment="1">
      <alignment horizontal="left" vertical="center" wrapText="1"/>
    </xf>
    <xf numFmtId="44" fontId="51" fillId="2" borderId="264" xfId="4" applyFont="1" applyFill="1" applyBorder="1" applyAlignment="1" applyProtection="1">
      <alignment horizontal="center" vertical="center"/>
      <protection hidden="1"/>
    </xf>
    <xf numFmtId="44" fontId="51" fillId="2" borderId="266" xfId="4" applyFont="1" applyFill="1" applyBorder="1" applyAlignment="1" applyProtection="1">
      <alignment horizontal="center" vertical="center"/>
      <protection hidden="1"/>
    </xf>
    <xf numFmtId="0" fontId="119" fillId="2" borderId="263" xfId="0" applyFont="1" applyFill="1" applyBorder="1" applyAlignment="1">
      <alignment vertical="center" wrapText="1"/>
    </xf>
    <xf numFmtId="0" fontId="10" fillId="2" borderId="264" xfId="0" applyFont="1" applyFill="1" applyBorder="1" applyAlignment="1">
      <alignment vertical="center" wrapText="1"/>
    </xf>
    <xf numFmtId="0" fontId="10" fillId="2" borderId="263" xfId="0" applyFont="1" applyFill="1" applyBorder="1" applyAlignment="1">
      <alignment vertical="center" wrapText="1"/>
    </xf>
    <xf numFmtId="0" fontId="10" fillId="2" borderId="265" xfId="0" applyFont="1" applyFill="1" applyBorder="1" applyAlignment="1">
      <alignment vertical="center" wrapText="1"/>
    </xf>
    <xf numFmtId="0" fontId="10" fillId="2" borderId="266" xfId="0" applyFont="1" applyFill="1" applyBorder="1" applyAlignment="1">
      <alignment vertical="center" wrapText="1"/>
    </xf>
    <xf numFmtId="0" fontId="10" fillId="2" borderId="177" xfId="0" applyFont="1" applyFill="1" applyBorder="1" applyAlignment="1">
      <alignment horizontal="center" vertical="center"/>
    </xf>
    <xf numFmtId="0" fontId="10" fillId="2" borderId="178" xfId="0" applyFont="1" applyFill="1" applyBorder="1" applyAlignment="1">
      <alignment horizontal="center" vertical="center"/>
    </xf>
    <xf numFmtId="2" fontId="10" fillId="2" borderId="482" xfId="0" applyNumberFormat="1" applyFont="1" applyFill="1" applyBorder="1" applyAlignment="1">
      <alignment horizontal="center" vertical="center" wrapText="1"/>
    </xf>
    <xf numFmtId="2" fontId="10" fillId="2" borderId="560" xfId="0" applyNumberFormat="1" applyFont="1" applyFill="1" applyBorder="1" applyAlignment="1">
      <alignment horizontal="center" vertical="center" wrapText="1"/>
    </xf>
    <xf numFmtId="2" fontId="10" fillId="2" borderId="485" xfId="0" applyNumberFormat="1" applyFont="1" applyFill="1" applyBorder="1" applyAlignment="1">
      <alignment horizontal="center" vertical="center" wrapText="1"/>
    </xf>
    <xf numFmtId="2" fontId="10" fillId="2" borderId="486" xfId="0" applyNumberFormat="1" applyFont="1" applyFill="1" applyBorder="1" applyAlignment="1">
      <alignment horizontal="center" vertical="center" wrapText="1"/>
    </xf>
    <xf numFmtId="2" fontId="147" fillId="2" borderId="486" xfId="0" applyNumberFormat="1" applyFont="1" applyFill="1" applyBorder="1" applyAlignment="1">
      <alignment horizontal="center" vertical="center" wrapText="1"/>
    </xf>
    <xf numFmtId="2" fontId="147" fillId="2" borderId="487" xfId="0" applyNumberFormat="1" applyFont="1" applyFill="1" applyBorder="1" applyAlignment="1">
      <alignment horizontal="center" vertical="center" wrapText="1"/>
    </xf>
    <xf numFmtId="0" fontId="51" fillId="2" borderId="48" xfId="0" applyFont="1" applyFill="1" applyBorder="1" applyAlignment="1">
      <alignment horizontal="center" vertical="center" wrapText="1"/>
    </xf>
    <xf numFmtId="0" fontId="51" fillId="2" borderId="49" xfId="0" applyFont="1" applyFill="1" applyBorder="1" applyAlignment="1">
      <alignment horizontal="center" vertical="center" wrapText="1"/>
    </xf>
    <xf numFmtId="44" fontId="51" fillId="2" borderId="124" xfId="4" applyFont="1" applyFill="1" applyBorder="1" applyAlignment="1" applyProtection="1">
      <alignment horizontal="center" vertical="center"/>
      <protection hidden="1"/>
    </xf>
    <xf numFmtId="44" fontId="51" fillId="2" borderId="237" xfId="4" applyFont="1" applyFill="1" applyBorder="1" applyAlignment="1" applyProtection="1">
      <alignment horizontal="center" vertical="center"/>
      <protection hidden="1"/>
    </xf>
    <xf numFmtId="0" fontId="10" fillId="2" borderId="208" xfId="0" applyFont="1" applyFill="1" applyBorder="1" applyAlignment="1">
      <alignment vertical="center" wrapText="1"/>
    </xf>
    <xf numFmtId="44" fontId="51" fillId="2" borderId="28" xfId="4" applyFont="1" applyFill="1" applyBorder="1" applyAlignment="1" applyProtection="1">
      <alignment horizontal="center" vertical="center"/>
      <protection hidden="1"/>
    </xf>
    <xf numFmtId="44" fontId="51" fillId="2" borderId="240" xfId="4" applyFont="1" applyFill="1" applyBorder="1" applyAlignment="1" applyProtection="1">
      <alignment horizontal="center" vertical="center"/>
      <protection hidden="1"/>
    </xf>
    <xf numFmtId="9" fontId="11" fillId="2" borderId="234" xfId="2" applyFont="1" applyFill="1" applyBorder="1" applyAlignment="1">
      <alignment horizontal="center" vertical="center"/>
    </xf>
    <xf numFmtId="9" fontId="11" fillId="2" borderId="235" xfId="2" applyFont="1" applyFill="1" applyBorder="1" applyAlignment="1">
      <alignment horizontal="center" vertical="center"/>
    </xf>
    <xf numFmtId="9" fontId="11" fillId="2" borderId="236" xfId="2" applyFont="1" applyFill="1" applyBorder="1" applyAlignment="1">
      <alignment horizontal="center" vertical="center"/>
    </xf>
    <xf numFmtId="0" fontId="10" fillId="2" borderId="156" xfId="0" applyFont="1" applyFill="1" applyBorder="1" applyAlignment="1">
      <alignment horizontal="left" vertical="center" wrapText="1"/>
    </xf>
    <xf numFmtId="0" fontId="10" fillId="2" borderId="183" xfId="0" applyFont="1" applyFill="1" applyBorder="1" applyAlignment="1">
      <alignment vertical="center" wrapText="1"/>
    </xf>
    <xf numFmtId="0" fontId="10" fillId="2" borderId="184" xfId="0" applyFont="1" applyFill="1" applyBorder="1" applyAlignment="1">
      <alignment vertical="center" wrapText="1"/>
    </xf>
    <xf numFmtId="0" fontId="10" fillId="2" borderId="206" xfId="0" applyFont="1" applyFill="1" applyBorder="1" applyAlignment="1">
      <alignment vertical="center" wrapText="1"/>
    </xf>
    <xf numFmtId="17" fontId="22" fillId="2" borderId="0" xfId="0" applyNumberFormat="1" applyFont="1" applyFill="1" applyAlignment="1" applyProtection="1">
      <alignment horizontal="center"/>
      <protection hidden="1"/>
    </xf>
    <xf numFmtId="0" fontId="133" fillId="2" borderId="48" xfId="0" applyFont="1" applyFill="1" applyBorder="1" applyAlignment="1">
      <alignment horizontal="center" vertical="center" wrapText="1"/>
    </xf>
    <xf numFmtId="9" fontId="11" fillId="2" borderId="164" xfId="2" applyFont="1" applyFill="1" applyBorder="1" applyAlignment="1">
      <alignment horizontal="center" vertical="center"/>
    </xf>
    <xf numFmtId="9" fontId="11" fillId="2" borderId="128" xfId="2" applyFont="1" applyFill="1" applyBorder="1" applyAlignment="1">
      <alignment horizontal="center" vertical="center"/>
    </xf>
    <xf numFmtId="0" fontId="119" fillId="2" borderId="21" xfId="0" applyFont="1" applyFill="1" applyBorder="1" applyAlignment="1">
      <alignment horizontal="center" vertical="center" wrapText="1"/>
    </xf>
    <xf numFmtId="0" fontId="119" fillId="2" borderId="0" xfId="0" applyFont="1" applyFill="1" applyBorder="1" applyAlignment="1">
      <alignment horizontal="center" vertical="center" wrapText="1"/>
    </xf>
    <xf numFmtId="2" fontId="10" fillId="2" borderId="483" xfId="0" applyNumberFormat="1" applyFont="1" applyFill="1" applyBorder="1" applyAlignment="1">
      <alignment horizontal="center" vertical="center" wrapText="1"/>
    </xf>
    <xf numFmtId="2" fontId="10" fillId="2" borderId="484" xfId="0" applyNumberFormat="1" applyFont="1" applyFill="1" applyBorder="1" applyAlignment="1">
      <alignment horizontal="center" vertical="center" wrapText="1"/>
    </xf>
    <xf numFmtId="0" fontId="10" fillId="2" borderId="204" xfId="0" applyFont="1" applyFill="1" applyBorder="1" applyAlignment="1">
      <alignment horizontal="left" vertical="center" wrapText="1"/>
    </xf>
    <xf numFmtId="0" fontId="10" fillId="2" borderId="298" xfId="0" applyFont="1" applyFill="1" applyBorder="1" applyAlignment="1">
      <alignment horizontal="left" vertical="center" wrapText="1"/>
    </xf>
    <xf numFmtId="0" fontId="10" fillId="2" borderId="190" xfId="0" applyFont="1" applyFill="1" applyBorder="1" applyAlignment="1">
      <alignment horizontal="left" vertical="center" wrapText="1"/>
    </xf>
    <xf numFmtId="0" fontId="10" fillId="2" borderId="177" xfId="0" applyFont="1" applyFill="1" applyBorder="1" applyAlignment="1">
      <alignment vertical="center" wrapText="1"/>
    </xf>
    <xf numFmtId="0" fontId="10" fillId="2" borderId="178" xfId="0" applyFont="1" applyFill="1" applyBorder="1" applyAlignment="1">
      <alignment vertical="center" wrapText="1"/>
    </xf>
    <xf numFmtId="0" fontId="10" fillId="2" borderId="207" xfId="0" applyFont="1" applyFill="1" applyBorder="1" applyAlignment="1">
      <alignment vertical="center" wrapText="1"/>
    </xf>
    <xf numFmtId="0" fontId="10" fillId="2" borderId="189" xfId="0" applyFont="1" applyFill="1" applyBorder="1" applyAlignment="1">
      <alignment horizontal="center" vertical="center" wrapText="1"/>
    </xf>
    <xf numFmtId="0" fontId="116" fillId="2" borderId="21" xfId="0" applyFont="1" applyFill="1" applyBorder="1" applyAlignment="1">
      <alignment horizontal="center" vertical="center" wrapText="1"/>
    </xf>
    <xf numFmtId="0" fontId="116" fillId="2" borderId="123" xfId="0" applyFont="1" applyFill="1" applyBorder="1" applyAlignment="1">
      <alignment horizontal="center" vertical="center" wrapText="1"/>
    </xf>
    <xf numFmtId="0" fontId="116" fillId="2" borderId="213" xfId="0" applyFont="1" applyFill="1" applyBorder="1" applyAlignment="1">
      <alignment horizontal="center" vertical="center" wrapText="1"/>
    </xf>
    <xf numFmtId="0" fontId="116" fillId="2" borderId="154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218" xfId="0" quotePrefix="1" applyFont="1" applyFill="1" applyBorder="1" applyAlignment="1">
      <alignment horizontal="center" vertical="center"/>
    </xf>
    <xf numFmtId="0" fontId="10" fillId="2" borderId="219" xfId="0" applyFont="1" applyFill="1" applyBorder="1" applyAlignment="1">
      <alignment horizontal="center" vertical="center"/>
    </xf>
    <xf numFmtId="0" fontId="10" fillId="2" borderId="218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67" xfId="0" applyFont="1" applyFill="1" applyBorder="1" applyAlignment="1">
      <alignment horizontal="center" vertical="center"/>
    </xf>
    <xf numFmtId="2" fontId="9" fillId="2" borderId="167" xfId="0" applyNumberFormat="1" applyFont="1" applyFill="1" applyBorder="1" applyAlignment="1">
      <alignment horizontal="center" vertical="center" wrapText="1"/>
    </xf>
    <xf numFmtId="0" fontId="10" fillId="0" borderId="147" xfId="0" applyFont="1" applyBorder="1" applyAlignment="1">
      <alignment horizontal="center" vertical="center" wrapText="1"/>
    </xf>
    <xf numFmtId="0" fontId="0" fillId="0" borderId="147" xfId="0" applyBorder="1" applyAlignment="1">
      <alignment horizontal="center" vertical="center"/>
    </xf>
    <xf numFmtId="0" fontId="0" fillId="0" borderId="162" xfId="0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0" fontId="10" fillId="2" borderId="223" xfId="0" applyFont="1" applyFill="1" applyBorder="1" applyAlignment="1">
      <alignment horizontal="center" vertical="center"/>
    </xf>
    <xf numFmtId="0" fontId="10" fillId="2" borderId="184" xfId="0" applyFont="1" applyFill="1" applyBorder="1" applyAlignment="1">
      <alignment vertical="center"/>
    </xf>
    <xf numFmtId="0" fontId="10" fillId="2" borderId="188" xfId="0" applyFont="1" applyFill="1" applyBorder="1" applyAlignment="1">
      <alignment vertical="center"/>
    </xf>
    <xf numFmtId="0" fontId="116" fillId="2" borderId="179" xfId="4" applyNumberFormat="1" applyFont="1" applyFill="1" applyBorder="1" applyAlignment="1">
      <alignment vertical="center"/>
    </xf>
    <xf numFmtId="0" fontId="10" fillId="2" borderId="180" xfId="4" applyNumberFormat="1" applyFont="1" applyFill="1" applyBorder="1" applyAlignment="1">
      <alignment vertical="center"/>
    </xf>
    <xf numFmtId="0" fontId="10" fillId="2" borderId="186" xfId="4" applyNumberFormat="1" applyFont="1" applyFill="1" applyBorder="1" applyAlignment="1">
      <alignment vertical="center"/>
    </xf>
    <xf numFmtId="0" fontId="10" fillId="2" borderId="224" xfId="0" applyFont="1" applyFill="1" applyBorder="1" applyAlignment="1">
      <alignment horizontal="center" vertical="center"/>
    </xf>
    <xf numFmtId="0" fontId="10" fillId="2" borderId="225" xfId="0" applyFont="1" applyFill="1" applyBorder="1" applyAlignment="1">
      <alignment horizontal="center" vertical="center"/>
    </xf>
    <xf numFmtId="0" fontId="10" fillId="2" borderId="226" xfId="0" applyFont="1" applyFill="1" applyBorder="1" applyAlignment="1">
      <alignment horizontal="center" vertical="center"/>
    </xf>
    <xf numFmtId="0" fontId="10" fillId="2" borderId="227" xfId="0" applyFont="1" applyFill="1" applyBorder="1" applyAlignment="1">
      <alignment horizontal="center" vertical="center"/>
    </xf>
    <xf numFmtId="0" fontId="10" fillId="2" borderId="241" xfId="0" applyFont="1" applyFill="1" applyBorder="1" applyAlignment="1">
      <alignment horizontal="center" vertical="center"/>
    </xf>
    <xf numFmtId="0" fontId="9" fillId="5" borderId="181" xfId="0" applyFont="1" applyFill="1" applyBorder="1" applyAlignment="1">
      <alignment horizontal="center"/>
    </xf>
    <xf numFmtId="0" fontId="9" fillId="5" borderId="182" xfId="0" applyFont="1" applyFill="1" applyBorder="1" applyAlignment="1">
      <alignment horizontal="center"/>
    </xf>
    <xf numFmtId="0" fontId="9" fillId="5" borderId="187" xfId="0" applyFont="1" applyFill="1" applyBorder="1" applyAlignment="1">
      <alignment horizontal="center"/>
    </xf>
    <xf numFmtId="0" fontId="10" fillId="2" borderId="179" xfId="4" quotePrefix="1" applyNumberFormat="1" applyFont="1" applyFill="1" applyBorder="1" applyAlignment="1">
      <alignment vertical="center"/>
    </xf>
    <xf numFmtId="0" fontId="10" fillId="2" borderId="179" xfId="0" quotePrefix="1" applyFont="1" applyFill="1" applyBorder="1" applyAlignment="1">
      <alignment vertical="center"/>
    </xf>
    <xf numFmtId="0" fontId="10" fillId="2" borderId="181" xfId="0" quotePrefix="1" applyFont="1" applyFill="1" applyBorder="1" applyAlignment="1">
      <alignment vertical="center" wrapText="1"/>
    </xf>
    <xf numFmtId="0" fontId="10" fillId="2" borderId="182" xfId="0" applyFont="1" applyFill="1" applyBorder="1" applyAlignment="1">
      <alignment vertical="center" wrapText="1"/>
    </xf>
    <xf numFmtId="0" fontId="10" fillId="2" borderId="187" xfId="0" applyFont="1" applyFill="1" applyBorder="1" applyAlignment="1">
      <alignment vertical="center" wrapText="1"/>
    </xf>
    <xf numFmtId="0" fontId="10" fillId="2" borderId="143" xfId="0" quotePrefix="1" applyFont="1" applyFill="1" applyBorder="1" applyAlignment="1">
      <alignment vertical="center" wrapText="1"/>
    </xf>
    <xf numFmtId="0" fontId="10" fillId="2" borderId="144" xfId="0" applyFont="1" applyFill="1" applyBorder="1" applyAlignment="1">
      <alignment vertical="center" wrapText="1"/>
    </xf>
    <xf numFmtId="0" fontId="10" fillId="2" borderId="145" xfId="0" applyFont="1" applyFill="1" applyBorder="1" applyAlignment="1">
      <alignment vertical="center" wrapText="1"/>
    </xf>
    <xf numFmtId="0" fontId="117" fillId="2" borderId="179" xfId="0" applyFont="1" applyFill="1" applyBorder="1"/>
    <xf numFmtId="0" fontId="117" fillId="2" borderId="180" xfId="0" applyFont="1" applyFill="1" applyBorder="1"/>
    <xf numFmtId="0" fontId="117" fillId="2" borderId="186" xfId="0" applyFont="1" applyFill="1" applyBorder="1"/>
    <xf numFmtId="0" fontId="116" fillId="2" borderId="179" xfId="0" applyFont="1" applyFill="1" applyBorder="1" applyAlignment="1">
      <alignment horizontal="left" vertical="center" wrapText="1"/>
    </xf>
    <xf numFmtId="0" fontId="10" fillId="2" borderId="186" xfId="0" applyFont="1" applyFill="1" applyBorder="1" applyAlignment="1">
      <alignment horizontal="left" vertical="center"/>
    </xf>
    <xf numFmtId="0" fontId="10" fillId="2" borderId="182" xfId="0" applyFont="1" applyFill="1" applyBorder="1" applyAlignment="1">
      <alignment vertical="center"/>
    </xf>
    <xf numFmtId="0" fontId="10" fillId="2" borderId="187" xfId="0" applyFont="1" applyFill="1" applyBorder="1" applyAlignment="1">
      <alignment vertical="center"/>
    </xf>
    <xf numFmtId="0" fontId="10" fillId="2" borderId="216" xfId="0" applyFont="1" applyFill="1" applyBorder="1" applyAlignment="1">
      <alignment horizontal="center" vertical="center"/>
    </xf>
    <xf numFmtId="0" fontId="10" fillId="2" borderId="217" xfId="0" applyFont="1" applyFill="1" applyBorder="1" applyAlignment="1">
      <alignment horizontal="center" vertical="center"/>
    </xf>
    <xf numFmtId="0" fontId="10" fillId="2" borderId="181" xfId="0" applyFont="1" applyFill="1" applyBorder="1" applyAlignment="1">
      <alignment horizontal="left" vertical="center" wrapText="1"/>
    </xf>
    <xf numFmtId="0" fontId="10" fillId="2" borderId="181" xfId="0" quotePrefix="1" applyFont="1" applyFill="1" applyBorder="1" applyAlignment="1">
      <alignment horizontal="left" vertical="center" wrapText="1"/>
    </xf>
    <xf numFmtId="0" fontId="10" fillId="2" borderId="181" xfId="0" applyFont="1" applyFill="1" applyBorder="1" applyAlignment="1">
      <alignment vertical="center" wrapText="1"/>
    </xf>
    <xf numFmtId="0" fontId="10" fillId="2" borderId="143" xfId="0" applyFont="1" applyFill="1" applyBorder="1" applyAlignment="1">
      <alignment vertical="center" wrapText="1"/>
    </xf>
    <xf numFmtId="0" fontId="9" fillId="5" borderId="183" xfId="0" applyFont="1" applyFill="1" applyBorder="1" applyAlignment="1">
      <alignment horizontal="center" vertical="center" wrapText="1"/>
    </xf>
    <xf numFmtId="0" fontId="9" fillId="5" borderId="184" xfId="0" applyFont="1" applyFill="1" applyBorder="1" applyAlignment="1">
      <alignment horizontal="center" vertical="center" wrapText="1"/>
    </xf>
    <xf numFmtId="0" fontId="9" fillId="5" borderId="188" xfId="0" applyFont="1" applyFill="1" applyBorder="1" applyAlignment="1">
      <alignment horizontal="center" vertical="center" wrapText="1"/>
    </xf>
    <xf numFmtId="0" fontId="9" fillId="2" borderId="198" xfId="0" applyFont="1" applyFill="1" applyBorder="1" applyAlignment="1">
      <alignment horizontal="center" vertical="center"/>
    </xf>
    <xf numFmtId="0" fontId="9" fillId="2" borderId="54" xfId="0" applyFont="1" applyFill="1" applyBorder="1" applyAlignment="1">
      <alignment horizontal="center" vertical="center"/>
    </xf>
    <xf numFmtId="0" fontId="9" fillId="2" borderId="138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29" fillId="2" borderId="213" xfId="0" applyFont="1" applyFill="1" applyBorder="1" applyAlignment="1">
      <alignment horizontal="center" vertical="center" wrapText="1"/>
    </xf>
    <xf numFmtId="0" fontId="29" fillId="2" borderId="154" xfId="0" applyFont="1" applyFill="1" applyBorder="1" applyAlignment="1">
      <alignment horizontal="center" vertical="center" wrapText="1"/>
    </xf>
    <xf numFmtId="0" fontId="29" fillId="2" borderId="166" xfId="0" applyFont="1" applyFill="1" applyBorder="1" applyAlignment="1">
      <alignment horizontal="center" vertical="center" wrapText="1"/>
    </xf>
    <xf numFmtId="0" fontId="9" fillId="2" borderId="108" xfId="0" applyFont="1" applyFill="1" applyBorder="1" applyAlignment="1">
      <alignment horizontal="center" vertical="center"/>
    </xf>
    <xf numFmtId="0" fontId="9" fillId="2" borderId="65" xfId="0" applyFont="1" applyFill="1" applyBorder="1" applyAlignment="1">
      <alignment horizontal="center" vertical="center"/>
    </xf>
    <xf numFmtId="0" fontId="51" fillId="2" borderId="47" xfId="0" applyFont="1" applyFill="1" applyBorder="1" applyAlignment="1">
      <alignment horizontal="center" vertical="center" wrapText="1"/>
    </xf>
    <xf numFmtId="0" fontId="9" fillId="2" borderId="215" xfId="0" applyFont="1" applyFill="1" applyBorder="1" applyAlignment="1">
      <alignment horizontal="center" vertical="center"/>
    </xf>
    <xf numFmtId="0" fontId="9" fillId="2" borderId="129" xfId="0" applyFont="1" applyFill="1" applyBorder="1" applyAlignment="1">
      <alignment horizontal="center" vertical="center"/>
    </xf>
    <xf numFmtId="0" fontId="29" fillId="2" borderId="179" xfId="0" applyFont="1" applyFill="1" applyBorder="1" applyAlignment="1">
      <alignment horizontal="center" vertical="center" wrapText="1"/>
    </xf>
    <xf numFmtId="0" fontId="29" fillId="2" borderId="180" xfId="0" applyFont="1" applyFill="1" applyBorder="1" applyAlignment="1">
      <alignment horizontal="center" vertical="center" wrapText="1"/>
    </xf>
    <xf numFmtId="0" fontId="29" fillId="2" borderId="186" xfId="0" applyFont="1" applyFill="1" applyBorder="1" applyAlignment="1">
      <alignment horizontal="center" vertical="center" wrapText="1"/>
    </xf>
    <xf numFmtId="0" fontId="51" fillId="2" borderId="244" xfId="0" applyFont="1" applyFill="1" applyBorder="1" applyAlignment="1">
      <alignment horizontal="center"/>
    </xf>
    <xf numFmtId="0" fontId="51" fillId="2" borderId="154" xfId="0" applyFont="1" applyFill="1" applyBorder="1" applyAlignment="1">
      <alignment horizontal="center"/>
    </xf>
    <xf numFmtId="0" fontId="51" fillId="2" borderId="166" xfId="0" applyFont="1" applyFill="1" applyBorder="1" applyAlignment="1">
      <alignment horizontal="center"/>
    </xf>
    <xf numFmtId="0" fontId="9" fillId="2" borderId="189" xfId="0" applyFont="1" applyFill="1" applyBorder="1" applyAlignment="1">
      <alignment horizontal="center" vertical="center"/>
    </xf>
    <xf numFmtId="0" fontId="9" fillId="2" borderId="61" xfId="0" applyFont="1" applyFill="1" applyBorder="1" applyAlignment="1">
      <alignment horizontal="center" vertical="center"/>
    </xf>
    <xf numFmtId="44" fontId="51" fillId="0" borderId="192" xfId="4" applyFont="1" applyFill="1" applyBorder="1" applyAlignment="1" applyProtection="1">
      <alignment horizontal="center" vertical="center"/>
      <protection hidden="1"/>
    </xf>
    <xf numFmtId="44" fontId="51" fillId="0" borderId="123" xfId="4" applyFont="1" applyFill="1" applyBorder="1" applyAlignment="1" applyProtection="1">
      <alignment horizontal="center" vertical="center"/>
      <protection hidden="1"/>
    </xf>
    <xf numFmtId="44" fontId="51" fillId="0" borderId="155" xfId="4" applyFont="1" applyFill="1" applyBorder="1" applyAlignment="1" applyProtection="1">
      <alignment horizontal="center" vertical="center"/>
      <protection hidden="1"/>
    </xf>
    <xf numFmtId="44" fontId="51" fillId="0" borderId="206" xfId="4" applyFont="1" applyFill="1" applyBorder="1" applyAlignment="1" applyProtection="1">
      <alignment horizontal="center" vertical="center"/>
      <protection hidden="1"/>
    </xf>
    <xf numFmtId="0" fontId="119" fillId="0" borderId="136" xfId="0" applyFont="1" applyBorder="1" applyAlignment="1">
      <alignment horizontal="left" vertical="center" wrapText="1"/>
    </xf>
    <xf numFmtId="0" fontId="0" fillId="0" borderId="138" xfId="0" applyBorder="1" applyAlignment="1" applyProtection="1">
      <alignment horizontal="center" vertical="center"/>
      <protection hidden="1"/>
    </xf>
    <xf numFmtId="0" fontId="0" fillId="0" borderId="137" xfId="0" applyBorder="1" applyAlignment="1" applyProtection="1">
      <alignment horizontal="center" vertical="center"/>
      <protection hidden="1"/>
    </xf>
    <xf numFmtId="0" fontId="52" fillId="0" borderId="136" xfId="0" applyFont="1" applyBorder="1" applyAlignment="1">
      <alignment horizontal="left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184" xfId="0" applyFont="1" applyFill="1" applyBorder="1" applyAlignment="1">
      <alignment horizontal="center" vertical="center" wrapText="1"/>
    </xf>
    <xf numFmtId="0" fontId="10" fillId="2" borderId="188" xfId="0" applyFont="1" applyFill="1" applyBorder="1" applyAlignment="1">
      <alignment horizontal="center" vertical="center" wrapText="1"/>
    </xf>
    <xf numFmtId="0" fontId="118" fillId="0" borderId="136" xfId="0" applyFont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44" fontId="55" fillId="2" borderId="0" xfId="4" applyFont="1" applyFill="1" applyAlignment="1" applyProtection="1">
      <alignment horizontal="center" vertical="center"/>
      <protection hidden="1"/>
    </xf>
    <xf numFmtId="44" fontId="40" fillId="12" borderId="0" xfId="4" applyFont="1" applyFill="1" applyAlignment="1" applyProtection="1">
      <alignment horizontal="center" vertical="center"/>
      <protection hidden="1"/>
    </xf>
    <xf numFmtId="0" fontId="0" fillId="2" borderId="0" xfId="0" applyFill="1" applyAlignment="1">
      <alignment horizontal="center" vertical="center"/>
    </xf>
    <xf numFmtId="0" fontId="9" fillId="2" borderId="143" xfId="0" applyFont="1" applyFill="1" applyBorder="1" applyAlignment="1">
      <alignment horizontal="center" vertical="center"/>
    </xf>
    <xf numFmtId="0" fontId="9" fillId="2" borderId="392" xfId="0" applyFont="1" applyFill="1" applyBorder="1" applyAlignment="1">
      <alignment horizontal="center" vertical="center"/>
    </xf>
    <xf numFmtId="0" fontId="120" fillId="2" borderId="537" xfId="0" applyFont="1" applyFill="1" applyBorder="1" applyAlignment="1">
      <alignment horizontal="center" vertical="center"/>
    </xf>
    <xf numFmtId="0" fontId="120" fillId="2" borderId="0" xfId="0" applyFont="1" applyFill="1" applyBorder="1" applyAlignment="1">
      <alignment horizontal="center" vertical="center"/>
    </xf>
    <xf numFmtId="0" fontId="120" fillId="2" borderId="538" xfId="0" applyFont="1" applyFill="1" applyBorder="1" applyAlignment="1">
      <alignment horizontal="center" vertical="center"/>
    </xf>
    <xf numFmtId="0" fontId="120" fillId="2" borderId="539" xfId="0" applyFont="1" applyFill="1" applyBorder="1" applyAlignment="1">
      <alignment horizontal="center" vertical="center"/>
    </xf>
    <xf numFmtId="0" fontId="120" fillId="2" borderId="540" xfId="0" applyFont="1" applyFill="1" applyBorder="1" applyAlignment="1">
      <alignment horizontal="center" vertical="center"/>
    </xf>
    <xf numFmtId="0" fontId="120" fillId="2" borderId="541" xfId="0" applyFont="1" applyFill="1" applyBorder="1" applyAlignment="1">
      <alignment horizontal="center" vertical="center"/>
    </xf>
    <xf numFmtId="0" fontId="120" fillId="2" borderId="513" xfId="0" applyFont="1" applyFill="1" applyBorder="1" applyAlignment="1">
      <alignment horizontal="center" vertical="center"/>
    </xf>
    <xf numFmtId="0" fontId="120" fillId="2" borderId="17" xfId="0" applyFont="1" applyFill="1" applyBorder="1" applyAlignment="1">
      <alignment horizontal="center" vertical="center"/>
    </xf>
    <xf numFmtId="0" fontId="120" fillId="2" borderId="108" xfId="0" applyFont="1" applyFill="1" applyBorder="1" applyAlignment="1">
      <alignment horizontal="center" vertical="center"/>
    </xf>
    <xf numFmtId="0" fontId="120" fillId="2" borderId="532" xfId="0" applyFont="1" applyFill="1" applyBorder="1" applyAlignment="1">
      <alignment horizontal="center" vertical="center"/>
    </xf>
    <xf numFmtId="0" fontId="120" fillId="2" borderId="43" xfId="0" applyFont="1" applyFill="1" applyBorder="1" applyAlignment="1">
      <alignment horizontal="center" vertical="center"/>
    </xf>
    <xf numFmtId="0" fontId="120" fillId="2" borderId="533" xfId="0" applyFont="1" applyFill="1" applyBorder="1" applyAlignment="1">
      <alignment horizontal="center" vertical="center"/>
    </xf>
    <xf numFmtId="0" fontId="120" fillId="2" borderId="154" xfId="0" applyFont="1" applyFill="1" applyBorder="1" applyAlignment="1">
      <alignment horizontal="center" vertical="center"/>
    </xf>
    <xf numFmtId="0" fontId="120" fillId="2" borderId="166" xfId="0" applyFont="1" applyFill="1" applyBorder="1" applyAlignment="1">
      <alignment horizontal="center" vertical="center"/>
    </xf>
    <xf numFmtId="0" fontId="130" fillId="2" borderId="3" xfId="0" applyFont="1" applyFill="1" applyBorder="1" applyAlignment="1">
      <alignment horizontal="center" vertical="center"/>
    </xf>
    <xf numFmtId="0" fontId="51" fillId="2" borderId="545" xfId="0" applyFont="1" applyFill="1" applyBorder="1" applyAlignment="1">
      <alignment horizontal="center" vertical="center" wrapText="1"/>
    </xf>
    <xf numFmtId="0" fontId="51" fillId="2" borderId="546" xfId="0" applyFont="1" applyFill="1" applyBorder="1" applyAlignment="1">
      <alignment horizontal="center" vertical="center" wrapText="1"/>
    </xf>
    <xf numFmtId="0" fontId="51" fillId="2" borderId="547" xfId="0" applyFont="1" applyFill="1" applyBorder="1" applyAlignment="1">
      <alignment horizontal="center" vertical="center" wrapText="1"/>
    </xf>
    <xf numFmtId="9" fontId="134" fillId="2" borderId="518" xfId="2" applyFont="1" applyFill="1" applyBorder="1" applyAlignment="1">
      <alignment horizontal="center" vertical="center"/>
    </xf>
    <xf numFmtId="9" fontId="134" fillId="2" borderId="519" xfId="2" applyFont="1" applyFill="1" applyBorder="1" applyAlignment="1">
      <alignment horizontal="center" vertical="center"/>
    </xf>
    <xf numFmtId="9" fontId="134" fillId="2" borderId="520" xfId="2" applyFont="1" applyFill="1" applyBorder="1" applyAlignment="1">
      <alignment horizontal="center" vertical="center"/>
    </xf>
    <xf numFmtId="0" fontId="120" fillId="2" borderId="138" xfId="0" applyFont="1" applyFill="1" applyBorder="1" applyAlignment="1">
      <alignment horizontal="center" vertical="center"/>
    </xf>
    <xf numFmtId="0" fontId="9" fillId="2" borderId="284" xfId="0" applyFont="1" applyFill="1" applyBorder="1" applyAlignment="1">
      <alignment horizontal="center" vertical="center"/>
    </xf>
    <xf numFmtId="0" fontId="133" fillId="2" borderId="21" xfId="0" applyFont="1" applyFill="1" applyBorder="1" applyAlignment="1">
      <alignment horizontal="center" vertical="center" wrapText="1"/>
    </xf>
    <xf numFmtId="0" fontId="133" fillId="2" borderId="61" xfId="0" applyFont="1" applyFill="1" applyBorder="1" applyAlignment="1">
      <alignment horizontal="center" vertical="center" wrapText="1"/>
    </xf>
    <xf numFmtId="0" fontId="133" fillId="2" borderId="0" xfId="0" applyFont="1" applyFill="1" applyBorder="1" applyAlignment="1">
      <alignment horizontal="center" vertical="center" wrapText="1"/>
    </xf>
    <xf numFmtId="0" fontId="133" fillId="2" borderId="43" xfId="0" applyFont="1" applyFill="1" applyBorder="1" applyAlignment="1">
      <alignment horizontal="center" vertical="center" wrapText="1"/>
    </xf>
    <xf numFmtId="0" fontId="148" fillId="2" borderId="496" xfId="0" applyFont="1" applyFill="1" applyBorder="1" applyAlignment="1">
      <alignment horizontal="center" vertical="center" wrapText="1"/>
    </xf>
    <xf numFmtId="0" fontId="148" fillId="2" borderId="477" xfId="0" applyFont="1" applyFill="1" applyBorder="1" applyAlignment="1">
      <alignment horizontal="center" vertical="center" wrapText="1"/>
    </xf>
    <xf numFmtId="0" fontId="148" fillId="2" borderId="497" xfId="0" applyFont="1" applyFill="1" applyBorder="1" applyAlignment="1">
      <alignment horizontal="center" vertical="center" wrapText="1"/>
    </xf>
    <xf numFmtId="0" fontId="148" fillId="2" borderId="478" xfId="0" applyFont="1" applyFill="1" applyBorder="1" applyAlignment="1">
      <alignment horizontal="center" vertical="center" wrapText="1"/>
    </xf>
    <xf numFmtId="0" fontId="148" fillId="2" borderId="498" xfId="0" applyFont="1" applyFill="1" applyBorder="1" applyAlignment="1">
      <alignment horizontal="center" vertical="center" wrapText="1"/>
    </xf>
    <xf numFmtId="0" fontId="148" fillId="2" borderId="479" xfId="0" applyFont="1" applyFill="1" applyBorder="1" applyAlignment="1">
      <alignment horizontal="center" vertical="center" wrapText="1"/>
    </xf>
    <xf numFmtId="0" fontId="150" fillId="2" borderId="477" xfId="0" applyFont="1" applyFill="1" applyBorder="1" applyAlignment="1">
      <alignment horizontal="center" vertical="center" wrapText="1"/>
    </xf>
    <xf numFmtId="0" fontId="149" fillId="2" borderId="477" xfId="0" applyFont="1" applyFill="1" applyBorder="1" applyAlignment="1">
      <alignment horizontal="center" vertical="center" wrapText="1"/>
    </xf>
    <xf numFmtId="0" fontId="149" fillId="2" borderId="478" xfId="0" applyFont="1" applyFill="1" applyBorder="1" applyAlignment="1">
      <alignment horizontal="center" vertical="center" wrapText="1"/>
    </xf>
    <xf numFmtId="0" fontId="149" fillId="2" borderId="479" xfId="0" applyFont="1" applyFill="1" applyBorder="1" applyAlignment="1">
      <alignment horizontal="center" vertical="center" wrapText="1"/>
    </xf>
    <xf numFmtId="44" fontId="134" fillId="2" borderId="477" xfId="4" applyFont="1" applyFill="1" applyBorder="1" applyAlignment="1" applyProtection="1">
      <alignment horizontal="center" vertical="center"/>
      <protection hidden="1"/>
    </xf>
    <xf numFmtId="44" fontId="134" fillId="2" borderId="478" xfId="4" applyFont="1" applyFill="1" applyBorder="1" applyAlignment="1" applyProtection="1">
      <alignment horizontal="center" vertical="center"/>
      <protection hidden="1"/>
    </xf>
    <xf numFmtId="44" fontId="134" fillId="2" borderId="479" xfId="4" applyFont="1" applyFill="1" applyBorder="1" applyAlignment="1" applyProtection="1">
      <alignment horizontal="center" vertical="center"/>
      <protection hidden="1"/>
    </xf>
    <xf numFmtId="0" fontId="151" fillId="0" borderId="513" xfId="0" applyFont="1" applyBorder="1" applyAlignment="1">
      <alignment horizontal="center" vertical="center" wrapText="1"/>
    </xf>
    <xf numFmtId="0" fontId="151" fillId="0" borderId="17" xfId="0" applyFont="1" applyBorder="1" applyAlignment="1">
      <alignment horizontal="center" vertical="center" wrapText="1"/>
    </xf>
    <xf numFmtId="0" fontId="151" fillId="0" borderId="108" xfId="0" applyFont="1" applyBorder="1" applyAlignment="1">
      <alignment horizontal="center" vertical="center" wrapText="1"/>
    </xf>
    <xf numFmtId="0" fontId="151" fillId="0" borderId="514" xfId="0" applyFont="1" applyBorder="1" applyAlignment="1">
      <alignment horizontal="center" vertical="center" wrapText="1"/>
    </xf>
    <xf numFmtId="0" fontId="151" fillId="0" borderId="29" xfId="0" applyFont="1" applyBorder="1" applyAlignment="1">
      <alignment horizontal="center" vertical="center" wrapText="1"/>
    </xf>
    <xf numFmtId="0" fontId="151" fillId="0" borderId="65" xfId="0" applyFont="1" applyBorder="1" applyAlignment="1">
      <alignment horizontal="center" vertical="center" wrapText="1"/>
    </xf>
    <xf numFmtId="9" fontId="21" fillId="5" borderId="0" xfId="2" applyFont="1" applyFill="1" applyBorder="1" applyAlignment="1" applyProtection="1">
      <alignment horizontal="center"/>
      <protection locked="0"/>
    </xf>
    <xf numFmtId="0" fontId="120" fillId="2" borderId="284" xfId="0" applyFont="1" applyFill="1" applyBorder="1" applyAlignment="1">
      <alignment horizontal="center" vertical="center"/>
    </xf>
    <xf numFmtId="0" fontId="9" fillId="2" borderId="512" xfId="0" applyFont="1" applyFill="1" applyBorder="1" applyAlignment="1">
      <alignment horizontal="center" vertical="center"/>
    </xf>
    <xf numFmtId="0" fontId="9" fillId="2" borderId="144" xfId="0" applyFont="1" applyFill="1" applyBorder="1" applyAlignment="1">
      <alignment horizontal="center" vertical="center"/>
    </xf>
    <xf numFmtId="0" fontId="10" fillId="2" borderId="542" xfId="0" applyFont="1" applyFill="1" applyBorder="1" applyAlignment="1">
      <alignment horizontal="left" vertical="center" wrapText="1"/>
    </xf>
    <xf numFmtId="0" fontId="10" fillId="2" borderId="543" xfId="0" applyFont="1" applyFill="1" applyBorder="1" applyAlignment="1">
      <alignment horizontal="left" vertical="center" wrapText="1"/>
    </xf>
    <xf numFmtId="0" fontId="10" fillId="2" borderId="544" xfId="0" applyFont="1" applyFill="1" applyBorder="1" applyAlignment="1">
      <alignment horizontal="left" vertical="center" wrapText="1"/>
    </xf>
    <xf numFmtId="0" fontId="10" fillId="2" borderId="516" xfId="0" applyFont="1" applyFill="1" applyBorder="1" applyAlignment="1">
      <alignment horizontal="left" vertical="center" wrapText="1"/>
    </xf>
    <xf numFmtId="0" fontId="10" fillId="2" borderId="532" xfId="0" applyFont="1" applyFill="1" applyBorder="1" applyAlignment="1">
      <alignment horizontal="left" vertical="center" wrapText="1"/>
    </xf>
    <xf numFmtId="0" fontId="10" fillId="2" borderId="517" xfId="0" applyFont="1" applyFill="1" applyBorder="1" applyAlignment="1">
      <alignment horizontal="left" vertical="center" wrapText="1"/>
    </xf>
    <xf numFmtId="0" fontId="10" fillId="2" borderId="188" xfId="0" applyFont="1" applyFill="1" applyBorder="1" applyAlignment="1">
      <alignment horizontal="left" vertical="center"/>
    </xf>
    <xf numFmtId="0" fontId="116" fillId="2" borderId="180" xfId="4" applyNumberFormat="1" applyFont="1" applyFill="1" applyBorder="1" applyAlignment="1">
      <alignment horizontal="left" vertical="center"/>
    </xf>
    <xf numFmtId="0" fontId="10" fillId="2" borderId="180" xfId="4" applyNumberFormat="1" applyFont="1" applyFill="1" applyBorder="1" applyAlignment="1">
      <alignment horizontal="left" vertical="center"/>
    </xf>
    <xf numFmtId="0" fontId="10" fillId="2" borderId="186" xfId="4" applyNumberFormat="1" applyFont="1" applyFill="1" applyBorder="1" applyAlignment="1">
      <alignment horizontal="left" vertical="center"/>
    </xf>
    <xf numFmtId="0" fontId="10" fillId="2" borderId="180" xfId="0" quotePrefix="1" applyFont="1" applyFill="1" applyBorder="1" applyAlignment="1">
      <alignment horizontal="left" vertical="center"/>
    </xf>
    <xf numFmtId="0" fontId="117" fillId="2" borderId="515" xfId="0" applyFont="1" applyFill="1" applyBorder="1" applyAlignment="1">
      <alignment horizontal="left" vertical="center" wrapText="1"/>
    </xf>
    <xf numFmtId="0" fontId="117" fillId="2" borderId="180" xfId="0" applyFont="1" applyFill="1" applyBorder="1" applyAlignment="1">
      <alignment horizontal="left" vertical="center" wrapText="1"/>
    </xf>
    <xf numFmtId="0" fontId="117" fillId="2" borderId="186" xfId="0" applyFont="1" applyFill="1" applyBorder="1" applyAlignment="1">
      <alignment horizontal="left" vertical="center" wrapText="1"/>
    </xf>
    <xf numFmtId="0" fontId="10" fillId="2" borderId="515" xfId="0" applyFont="1" applyFill="1" applyBorder="1" applyAlignment="1">
      <alignment horizontal="left" vertical="center" wrapText="1"/>
    </xf>
    <xf numFmtId="0" fontId="10" fillId="2" borderId="229" xfId="0" applyFont="1" applyFill="1" applyBorder="1" applyAlignment="1">
      <alignment horizontal="left" vertical="center"/>
    </xf>
    <xf numFmtId="0" fontId="10" fillId="2" borderId="242" xfId="0" applyFont="1" applyFill="1" applyBorder="1" applyAlignment="1">
      <alignment horizontal="left" vertical="center"/>
    </xf>
    <xf numFmtId="0" fontId="9" fillId="5" borderId="491" xfId="0" applyFont="1" applyFill="1" applyBorder="1" applyAlignment="1">
      <alignment horizontal="center" vertical="center"/>
    </xf>
    <xf numFmtId="0" fontId="9" fillId="5" borderId="492" xfId="0" applyFont="1" applyFill="1" applyBorder="1" applyAlignment="1">
      <alignment horizontal="center" vertical="center"/>
    </xf>
    <xf numFmtId="0" fontId="9" fillId="5" borderId="493" xfId="0" applyFont="1" applyFill="1" applyBorder="1" applyAlignment="1">
      <alignment horizontal="center" vertical="center"/>
    </xf>
    <xf numFmtId="0" fontId="51" fillId="2" borderId="494" xfId="0" applyFont="1" applyFill="1" applyBorder="1" applyAlignment="1">
      <alignment horizontal="center"/>
    </xf>
    <xf numFmtId="0" fontId="10" fillId="2" borderId="177" xfId="0" applyFont="1" applyFill="1" applyBorder="1" applyAlignment="1">
      <alignment horizontal="left" vertical="center" wrapText="1"/>
    </xf>
    <xf numFmtId="0" fontId="0" fillId="2" borderId="12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37" xfId="0" applyFill="1" applyBorder="1" applyAlignment="1">
      <alignment horizontal="center"/>
    </xf>
    <xf numFmtId="0" fontId="0" fillId="2" borderId="96" xfId="0" applyFill="1" applyBorder="1" applyAlignment="1">
      <alignment horizontal="center"/>
    </xf>
    <xf numFmtId="0" fontId="0" fillId="2" borderId="115" xfId="0" applyFill="1" applyBorder="1" applyAlignment="1">
      <alignment horizontal="center"/>
    </xf>
    <xf numFmtId="17" fontId="22" fillId="2" borderId="200" xfId="0" applyNumberFormat="1" applyFont="1" applyFill="1" applyBorder="1" applyAlignment="1" applyProtection="1">
      <alignment horizontal="center"/>
      <protection hidden="1"/>
    </xf>
    <xf numFmtId="44" fontId="51" fillId="0" borderId="161" xfId="4" applyFont="1" applyFill="1" applyBorder="1" applyAlignment="1" applyProtection="1">
      <alignment horizontal="center" vertical="center"/>
      <protection hidden="1"/>
    </xf>
    <xf numFmtId="0" fontId="116" fillId="2" borderId="503" xfId="0" applyFont="1" applyFill="1" applyBorder="1" applyAlignment="1">
      <alignment horizontal="left" vertical="center" wrapText="1"/>
    </xf>
    <xf numFmtId="0" fontId="10" fillId="2" borderId="503" xfId="0" applyFont="1" applyFill="1" applyBorder="1" applyAlignment="1">
      <alignment horizontal="left" vertical="center" wrapText="1"/>
    </xf>
    <xf numFmtId="44" fontId="51" fillId="2" borderId="500" xfId="4" applyFont="1" applyFill="1" applyBorder="1" applyAlignment="1" applyProtection="1">
      <alignment horizontal="center"/>
      <protection hidden="1"/>
    </xf>
    <xf numFmtId="44" fontId="0" fillId="2" borderId="175" xfId="0" applyNumberFormat="1" applyFill="1" applyBorder="1" applyAlignment="1">
      <alignment horizontal="center" vertical="center"/>
    </xf>
    <xf numFmtId="44" fontId="0" fillId="2" borderId="201" xfId="0" applyNumberFormat="1" applyFill="1" applyBorder="1" applyAlignment="1">
      <alignment horizontal="center" vertical="center"/>
    </xf>
    <xf numFmtId="44" fontId="0" fillId="2" borderId="202" xfId="0" applyNumberFormat="1" applyFill="1" applyBorder="1" applyAlignment="1">
      <alignment horizontal="center" vertical="center"/>
    </xf>
    <xf numFmtId="44" fontId="0" fillId="2" borderId="447" xfId="0" applyNumberFormat="1" applyFill="1" applyBorder="1" applyAlignment="1">
      <alignment horizontal="center" vertical="center"/>
    </xf>
    <xf numFmtId="0" fontId="51" fillId="2" borderId="21" xfId="0" applyFont="1" applyFill="1" applyBorder="1" applyAlignment="1">
      <alignment horizontal="center" vertical="center"/>
    </xf>
    <xf numFmtId="0" fontId="10" fillId="2" borderId="150" xfId="0" applyFont="1" applyFill="1" applyBorder="1" applyAlignment="1">
      <alignment horizontal="left" vertical="center"/>
    </xf>
    <xf numFmtId="0" fontId="10" fillId="2" borderId="151" xfId="0" applyFont="1" applyFill="1" applyBorder="1" applyAlignment="1">
      <alignment horizontal="left" vertical="center"/>
    </xf>
    <xf numFmtId="0" fontId="10" fillId="2" borderId="151" xfId="0" applyFont="1" applyFill="1" applyBorder="1" applyAlignment="1">
      <alignment horizontal="left" vertical="center" wrapText="1"/>
    </xf>
    <xf numFmtId="44" fontId="51" fillId="0" borderId="549" xfId="4" applyFont="1" applyFill="1" applyBorder="1" applyAlignment="1" applyProtection="1">
      <alignment horizontal="center"/>
      <protection hidden="1"/>
    </xf>
    <xf numFmtId="44" fontId="51" fillId="0" borderId="460" xfId="4" applyFont="1" applyFill="1" applyBorder="1" applyAlignment="1" applyProtection="1">
      <alignment horizontal="center"/>
      <protection hidden="1"/>
    </xf>
    <xf numFmtId="0" fontId="51" fillId="2" borderId="568" xfId="0" applyFont="1" applyFill="1" applyBorder="1" applyAlignment="1">
      <alignment horizontal="center" vertical="center"/>
    </xf>
    <xf numFmtId="0" fontId="119" fillId="2" borderId="156" xfId="0" applyFont="1" applyFill="1" applyBorder="1" applyAlignment="1">
      <alignment horizontal="left" vertical="center"/>
    </xf>
    <xf numFmtId="0" fontId="10" fillId="2" borderId="167" xfId="0" applyFont="1" applyFill="1" applyBorder="1" applyAlignment="1">
      <alignment horizontal="left" vertical="center"/>
    </xf>
    <xf numFmtId="44" fontId="51" fillId="0" borderId="163" xfId="4" applyFont="1" applyFill="1" applyBorder="1" applyAlignment="1" applyProtection="1">
      <alignment horizontal="center" vertical="center"/>
      <protection hidden="1"/>
    </xf>
    <xf numFmtId="0" fontId="10" fillId="2" borderId="270" xfId="0" applyFont="1" applyFill="1" applyBorder="1" applyAlignment="1">
      <alignment horizontal="left" vertical="center" wrapText="1"/>
    </xf>
    <xf numFmtId="0" fontId="10" fillId="2" borderId="138" xfId="0" applyFont="1" applyFill="1" applyBorder="1" applyAlignment="1">
      <alignment horizontal="left" vertical="center" wrapText="1"/>
    </xf>
    <xf numFmtId="44" fontId="51" fillId="0" borderId="270" xfId="4" applyFont="1" applyFill="1" applyBorder="1" applyAlignment="1" applyProtection="1">
      <alignment horizontal="center" vertical="center" wrapText="1"/>
      <protection hidden="1"/>
    </xf>
    <xf numFmtId="44" fontId="51" fillId="0" borderId="245" xfId="4" applyFont="1" applyFill="1" applyBorder="1" applyAlignment="1" applyProtection="1">
      <alignment horizontal="center" vertical="center" wrapText="1"/>
      <protection hidden="1"/>
    </xf>
    <xf numFmtId="44" fontId="51" fillId="0" borderId="138" xfId="4" applyFont="1" applyFill="1" applyBorder="1" applyAlignment="1" applyProtection="1">
      <alignment horizontal="center" vertical="center" wrapText="1"/>
      <protection hidden="1"/>
    </xf>
    <xf numFmtId="44" fontId="51" fillId="0" borderId="137" xfId="4" applyFont="1" applyFill="1" applyBorder="1" applyAlignment="1" applyProtection="1">
      <alignment horizontal="center" vertical="center" wrapText="1"/>
      <protection hidden="1"/>
    </xf>
    <xf numFmtId="9" fontId="128" fillId="5" borderId="44" xfId="2" applyFont="1" applyFill="1" applyBorder="1" applyAlignment="1" applyProtection="1">
      <alignment horizontal="center"/>
      <protection locked="0"/>
    </xf>
    <xf numFmtId="0" fontId="51" fillId="4" borderId="48" xfId="0" applyFont="1" applyFill="1" applyBorder="1" applyAlignment="1">
      <alignment horizontal="center" vertical="center"/>
    </xf>
    <xf numFmtId="0" fontId="116" fillId="2" borderId="152" xfId="0" applyFont="1" applyFill="1" applyBorder="1" applyAlignment="1">
      <alignment horizontal="left" vertical="center"/>
    </xf>
    <xf numFmtId="0" fontId="51" fillId="2" borderId="494" xfId="0" applyFont="1" applyFill="1" applyBorder="1" applyAlignment="1">
      <alignment horizontal="center" vertical="center"/>
    </xf>
    <xf numFmtId="0" fontId="10" fillId="2" borderId="61" xfId="0" applyFont="1" applyFill="1" applyBorder="1" applyAlignment="1">
      <alignment horizontal="left" vertical="center"/>
    </xf>
    <xf numFmtId="44" fontId="51" fillId="0" borderId="374" xfId="4" applyFont="1" applyFill="1" applyBorder="1" applyAlignment="1" applyProtection="1">
      <alignment horizontal="center" vertical="center"/>
      <protection hidden="1"/>
    </xf>
    <xf numFmtId="44" fontId="51" fillId="0" borderId="352" xfId="4" applyFont="1" applyFill="1" applyBorder="1" applyAlignment="1" applyProtection="1">
      <alignment horizontal="center" vertical="center"/>
      <protection hidden="1"/>
    </xf>
    <xf numFmtId="44" fontId="51" fillId="0" borderId="508" xfId="4" applyFont="1" applyFill="1" applyBorder="1" applyAlignment="1" applyProtection="1">
      <alignment horizontal="center" vertical="center"/>
      <protection hidden="1"/>
    </xf>
    <xf numFmtId="44" fontId="51" fillId="0" borderId="562" xfId="4" applyFont="1" applyFill="1" applyBorder="1" applyAlignment="1" applyProtection="1">
      <alignment horizontal="center" vertical="center"/>
      <protection hidden="1"/>
    </xf>
    <xf numFmtId="0" fontId="120" fillId="5" borderId="179" xfId="0" applyFont="1" applyFill="1" applyBorder="1" applyAlignment="1">
      <alignment horizontal="center" vertical="center"/>
    </xf>
    <xf numFmtId="0" fontId="9" fillId="5" borderId="179" xfId="0" applyFont="1" applyFill="1" applyBorder="1" applyAlignment="1">
      <alignment horizontal="center"/>
    </xf>
    <xf numFmtId="0" fontId="9" fillId="5" borderId="180" xfId="0" applyFont="1" applyFill="1" applyBorder="1" applyAlignment="1">
      <alignment horizontal="center"/>
    </xf>
    <xf numFmtId="0" fontId="9" fillId="5" borderId="186" xfId="0" applyFont="1" applyFill="1" applyBorder="1" applyAlignment="1">
      <alignment horizontal="center"/>
    </xf>
    <xf numFmtId="44" fontId="24" fillId="2" borderId="0" xfId="4" applyFont="1" applyFill="1" applyAlignment="1" applyProtection="1">
      <alignment horizontal="center" vertical="center"/>
      <protection hidden="1"/>
    </xf>
    <xf numFmtId="0" fontId="51" fillId="2" borderId="123" xfId="0" applyFont="1" applyFill="1" applyBorder="1" applyAlignment="1">
      <alignment horizontal="center" vertical="center"/>
    </xf>
    <xf numFmtId="0" fontId="51" fillId="2" borderId="0" xfId="0" applyFont="1" applyFill="1" applyBorder="1" applyAlignment="1">
      <alignment horizontal="center" vertical="center"/>
    </xf>
    <xf numFmtId="0" fontId="51" fillId="2" borderId="43" xfId="0" applyFont="1" applyFill="1" applyBorder="1" applyAlignment="1">
      <alignment horizontal="center" vertical="center"/>
    </xf>
    <xf numFmtId="0" fontId="119" fillId="2" borderId="499" xfId="0" applyFont="1" applyFill="1" applyBorder="1" applyAlignment="1">
      <alignment horizontal="left" vertical="center"/>
    </xf>
    <xf numFmtId="0" fontId="10" fillId="2" borderId="500" xfId="0" applyFont="1" applyFill="1" applyBorder="1" applyAlignment="1">
      <alignment horizontal="left" vertical="center"/>
    </xf>
    <xf numFmtId="0" fontId="116" fillId="2" borderId="500" xfId="0" applyFont="1" applyFill="1" applyBorder="1" applyAlignment="1">
      <alignment horizontal="left" vertical="center" wrapText="1"/>
    </xf>
    <xf numFmtId="0" fontId="10" fillId="2" borderId="500" xfId="0" applyFont="1" applyFill="1" applyBorder="1" applyAlignment="1">
      <alignment horizontal="left" vertical="center" wrapText="1"/>
    </xf>
    <xf numFmtId="0" fontId="119" fillId="2" borderId="502" xfId="0" applyFont="1" applyFill="1" applyBorder="1" applyAlignment="1">
      <alignment horizontal="left" vertical="center"/>
    </xf>
    <xf numFmtId="0" fontId="10" fillId="2" borderId="503" xfId="0" applyFont="1" applyFill="1" applyBorder="1" applyAlignment="1">
      <alignment horizontal="left" vertical="center"/>
    </xf>
    <xf numFmtId="0" fontId="118" fillId="2" borderId="505" xfId="0" applyFont="1" applyFill="1" applyBorder="1" applyAlignment="1">
      <alignment horizontal="center" vertical="center" wrapText="1"/>
    </xf>
    <xf numFmtId="0" fontId="118" fillId="2" borderId="506" xfId="0" applyFont="1" applyFill="1" applyBorder="1" applyAlignment="1">
      <alignment horizontal="center" vertical="center" wrapText="1"/>
    </xf>
    <xf numFmtId="0" fontId="118" fillId="2" borderId="507" xfId="0" applyFont="1" applyFill="1" applyBorder="1" applyAlignment="1">
      <alignment horizontal="center" vertical="center" wrapText="1"/>
    </xf>
    <xf numFmtId="44" fontId="35" fillId="7" borderId="0" xfId="0" applyNumberFormat="1" applyFont="1" applyFill="1" applyAlignment="1">
      <alignment horizontal="center" vertical="center"/>
    </xf>
    <xf numFmtId="2" fontId="10" fillId="2" borderId="264" xfId="0" applyNumberFormat="1" applyFont="1" applyFill="1" applyBorder="1" applyAlignment="1">
      <alignment horizontal="center" vertical="center" wrapText="1"/>
    </xf>
    <xf numFmtId="9" fontId="11" fillId="2" borderId="423" xfId="2" applyFont="1" applyFill="1" applyBorder="1" applyAlignment="1">
      <alignment horizontal="center" vertical="center" wrapText="1"/>
    </xf>
    <xf numFmtId="44" fontId="51" fillId="0" borderId="357" xfId="4" applyFont="1" applyFill="1" applyBorder="1" applyAlignment="1" applyProtection="1">
      <alignment horizontal="center"/>
      <protection hidden="1"/>
    </xf>
    <xf numFmtId="0" fontId="9" fillId="2" borderId="167" xfId="0" applyFont="1" applyFill="1" applyBorder="1" applyAlignment="1">
      <alignment horizontal="left" vertical="center" wrapText="1"/>
    </xf>
    <xf numFmtId="44" fontId="51" fillId="0" borderId="264" xfId="4" applyFont="1" applyFill="1" applyBorder="1" applyAlignment="1" applyProtection="1">
      <alignment horizontal="center"/>
      <protection hidden="1"/>
    </xf>
    <xf numFmtId="44" fontId="37" fillId="7" borderId="0" xfId="0" applyNumberFormat="1" applyFont="1" applyFill="1" applyAlignment="1">
      <alignment horizontal="center" vertical="center"/>
    </xf>
    <xf numFmtId="0" fontId="51" fillId="2" borderId="565" xfId="0" applyFont="1" applyFill="1" applyBorder="1" applyAlignment="1">
      <alignment horizontal="center" vertical="center"/>
    </xf>
    <xf numFmtId="0" fontId="51" fillId="2" borderId="566" xfId="0" applyFont="1" applyFill="1" applyBorder="1" applyAlignment="1">
      <alignment horizontal="center" vertical="center"/>
    </xf>
    <xf numFmtId="0" fontId="51" fillId="2" borderId="567" xfId="0" applyFont="1" applyFill="1" applyBorder="1" applyAlignment="1">
      <alignment horizontal="center" vertical="center"/>
    </xf>
    <xf numFmtId="0" fontId="0" fillId="2" borderId="213" xfId="0" applyFill="1" applyBorder="1" applyAlignment="1">
      <alignment horizontal="center"/>
    </xf>
    <xf numFmtId="0" fontId="0" fillId="2" borderId="154" xfId="0" applyFill="1" applyBorder="1" applyAlignment="1">
      <alignment horizontal="center"/>
    </xf>
    <xf numFmtId="0" fontId="0" fillId="2" borderId="166" xfId="0" applyFill="1" applyBorder="1" applyAlignment="1">
      <alignment horizontal="center"/>
    </xf>
    <xf numFmtId="0" fontId="10" fillId="2" borderId="148" xfId="0" applyFont="1" applyFill="1" applyBorder="1" applyAlignment="1">
      <alignment horizontal="left" vertical="center"/>
    </xf>
    <xf numFmtId="0" fontId="10" fillId="2" borderId="149" xfId="0" applyFont="1" applyFill="1" applyBorder="1" applyAlignment="1">
      <alignment horizontal="left" vertical="center"/>
    </xf>
    <xf numFmtId="0" fontId="116" fillId="2" borderId="149" xfId="0" applyFont="1" applyFill="1" applyBorder="1" applyAlignment="1">
      <alignment horizontal="left" vertical="center" wrapText="1"/>
    </xf>
    <xf numFmtId="0" fontId="10" fillId="2" borderId="149" xfId="0" applyFont="1" applyFill="1" applyBorder="1" applyAlignment="1">
      <alignment horizontal="left" vertical="center" wrapText="1"/>
    </xf>
    <xf numFmtId="44" fontId="51" fillId="2" borderId="161" xfId="4" applyFont="1" applyFill="1" applyBorder="1" applyAlignment="1" applyProtection="1">
      <alignment horizontal="center"/>
      <protection hidden="1"/>
    </xf>
    <xf numFmtId="0" fontId="10" fillId="2" borderId="140" xfId="0" applyFont="1" applyFill="1" applyBorder="1" applyAlignment="1">
      <alignment horizontal="left" vertical="center" wrapText="1"/>
    </xf>
    <xf numFmtId="17" fontId="22" fillId="2" borderId="0" xfId="0" applyNumberFormat="1" applyFont="1" applyFill="1" applyAlignment="1">
      <alignment horizontal="center"/>
    </xf>
    <xf numFmtId="0" fontId="8" fillId="2" borderId="28" xfId="0" applyFont="1" applyFill="1" applyBorder="1" applyAlignment="1">
      <alignment horizontal="center" vertical="center"/>
    </xf>
    <xf numFmtId="0" fontId="130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70" xfId="0" applyFont="1" applyFill="1" applyBorder="1" applyAlignment="1">
      <alignment horizontal="center" vertical="center"/>
    </xf>
    <xf numFmtId="0" fontId="116" fillId="2" borderId="284" xfId="0" applyFont="1" applyFill="1" applyBorder="1" applyAlignment="1">
      <alignment horizontal="left" vertical="center" wrapText="1"/>
    </xf>
    <xf numFmtId="0" fontId="116" fillId="2" borderId="15" xfId="0" applyFont="1" applyFill="1" applyBorder="1" applyAlignment="1">
      <alignment horizontal="left" vertical="center" wrapText="1"/>
    </xf>
    <xf numFmtId="0" fontId="116" fillId="2" borderId="52" xfId="0" applyFont="1" applyFill="1" applyBorder="1" applyAlignment="1">
      <alignment horizontal="left" vertical="center" wrapText="1"/>
    </xf>
    <xf numFmtId="0" fontId="9" fillId="2" borderId="157" xfId="0" applyFont="1" applyFill="1" applyBorder="1" applyAlignment="1">
      <alignment horizontal="center" vertical="center"/>
    </xf>
    <xf numFmtId="44" fontId="51" fillId="2" borderId="562" xfId="4" applyFont="1" applyFill="1" applyBorder="1" applyAlignment="1" applyProtection="1">
      <alignment horizontal="center" vertical="center"/>
      <protection hidden="1"/>
    </xf>
    <xf numFmtId="0" fontId="10" fillId="2" borderId="28" xfId="0" applyFont="1" applyFill="1" applyBorder="1" applyAlignment="1">
      <alignment vertical="center" wrapText="1"/>
    </xf>
    <xf numFmtId="0" fontId="10" fillId="2" borderId="29" xfId="0" applyFont="1" applyFill="1" applyBorder="1" applyAlignment="1">
      <alignment vertical="center" wrapText="1"/>
    </xf>
    <xf numFmtId="0" fontId="10" fillId="2" borderId="65" xfId="0" applyFont="1" applyFill="1" applyBorder="1" applyAlignment="1">
      <alignment vertical="center" wrapText="1"/>
    </xf>
    <xf numFmtId="0" fontId="52" fillId="2" borderId="179" xfId="0" applyFont="1" applyFill="1" applyBorder="1" applyAlignment="1">
      <alignment vertical="center"/>
    </xf>
    <xf numFmtId="0" fontId="118" fillId="2" borderId="179" xfId="0" applyFont="1" applyFill="1" applyBorder="1" applyAlignment="1">
      <alignment vertical="center"/>
    </xf>
    <xf numFmtId="0" fontId="9" fillId="2" borderId="155" xfId="0" applyFont="1" applyFill="1" applyBorder="1" applyAlignment="1">
      <alignment horizontal="center" vertical="center" wrapText="1"/>
    </xf>
    <xf numFmtId="0" fontId="10" fillId="2" borderId="177" xfId="0" applyFont="1" applyFill="1" applyBorder="1" applyAlignment="1">
      <alignment vertical="center"/>
    </xf>
    <xf numFmtId="0" fontId="10" fillId="2" borderId="178" xfId="0" applyFont="1" applyFill="1" applyBorder="1" applyAlignment="1">
      <alignment vertical="center"/>
    </xf>
    <xf numFmtId="0" fontId="10" fillId="2" borderId="185" xfId="0" applyFont="1" applyFill="1" applyBorder="1" applyAlignment="1">
      <alignment vertical="center"/>
    </xf>
    <xf numFmtId="0" fontId="10" fillId="2" borderId="120" xfId="0" applyFont="1" applyFill="1" applyBorder="1" applyAlignment="1">
      <alignment horizontal="center" vertical="center" wrapText="1"/>
    </xf>
    <xf numFmtId="44" fontId="51" fillId="2" borderId="117" xfId="4" applyFont="1" applyFill="1" applyBorder="1" applyAlignment="1" applyProtection="1">
      <alignment horizontal="center"/>
      <protection hidden="1"/>
    </xf>
    <xf numFmtId="0" fontId="10" fillId="2" borderId="117" xfId="0" applyFont="1" applyFill="1" applyBorder="1" applyAlignment="1">
      <alignment horizontal="center" vertical="center" wrapText="1"/>
    </xf>
    <xf numFmtId="0" fontId="10" fillId="2" borderId="117" xfId="0" applyFont="1" applyFill="1" applyBorder="1" applyAlignment="1">
      <alignment horizontal="center" vertical="center"/>
    </xf>
    <xf numFmtId="0" fontId="10" fillId="2" borderId="118" xfId="0" applyFont="1" applyFill="1" applyBorder="1" applyAlignment="1">
      <alignment horizontal="center" vertical="center"/>
    </xf>
    <xf numFmtId="0" fontId="10" fillId="2" borderId="120" xfId="0" applyFont="1" applyFill="1" applyBorder="1" applyAlignment="1">
      <alignment horizontal="center" vertical="center"/>
    </xf>
    <xf numFmtId="0" fontId="29" fillId="0" borderId="80" xfId="0" applyFont="1" applyFill="1" applyBorder="1" applyAlignment="1">
      <alignment horizontal="left" vertical="center" wrapText="1"/>
    </xf>
    <xf numFmtId="0" fontId="29" fillId="0" borderId="81" xfId="0" applyFont="1" applyFill="1" applyBorder="1" applyAlignment="1">
      <alignment horizontal="left" vertical="center" wrapText="1"/>
    </xf>
    <xf numFmtId="0" fontId="29" fillId="0" borderId="88" xfId="0" applyFont="1" applyFill="1" applyBorder="1" applyAlignment="1">
      <alignment horizontal="left" vertical="center" wrapText="1"/>
    </xf>
    <xf numFmtId="0" fontId="116" fillId="2" borderId="80" xfId="0" applyFont="1" applyFill="1" applyBorder="1" applyAlignment="1">
      <alignment horizontal="center" vertical="center"/>
    </xf>
    <xf numFmtId="0" fontId="10" fillId="2" borderId="81" xfId="0" applyFont="1" applyFill="1" applyBorder="1" applyAlignment="1">
      <alignment horizontal="center" vertical="center"/>
    </xf>
    <xf numFmtId="0" fontId="10" fillId="2" borderId="86" xfId="0" applyFont="1" applyFill="1" applyBorder="1" applyAlignment="1">
      <alignment horizontal="center" vertical="center"/>
    </xf>
    <xf numFmtId="0" fontId="120" fillId="0" borderId="80" xfId="0" applyFont="1" applyFill="1" applyBorder="1" applyAlignment="1">
      <alignment horizontal="left" vertical="center"/>
    </xf>
    <xf numFmtId="0" fontId="10" fillId="0" borderId="81" xfId="0" applyFont="1" applyFill="1" applyBorder="1" applyAlignment="1">
      <alignment horizontal="left" vertical="center"/>
    </xf>
    <xf numFmtId="0" fontId="10" fillId="0" borderId="86" xfId="0" applyFont="1" applyFill="1" applyBorder="1" applyAlignment="1">
      <alignment horizontal="left" vertical="center"/>
    </xf>
    <xf numFmtId="0" fontId="10" fillId="2" borderId="103" xfId="0" applyFont="1" applyFill="1" applyBorder="1" applyAlignment="1">
      <alignment horizontal="left" vertical="center" wrapText="1"/>
    </xf>
    <xf numFmtId="0" fontId="153" fillId="0" borderId="104" xfId="0" applyFont="1" applyBorder="1" applyAlignment="1">
      <alignment horizontal="left" vertical="center" wrapText="1"/>
    </xf>
    <xf numFmtId="0" fontId="153" fillId="0" borderId="105" xfId="0" applyFont="1" applyBorder="1" applyAlignment="1">
      <alignment horizontal="left" vertical="center" wrapText="1"/>
    </xf>
    <xf numFmtId="0" fontId="153" fillId="0" borderId="109" xfId="0" applyFont="1" applyBorder="1" applyAlignment="1">
      <alignment horizontal="left" vertical="center" wrapText="1"/>
    </xf>
    <xf numFmtId="0" fontId="10" fillId="2" borderId="80" xfId="0" applyFont="1" applyFill="1" applyBorder="1" applyAlignment="1">
      <alignment horizontal="center" vertical="center"/>
    </xf>
    <xf numFmtId="0" fontId="116" fillId="8" borderId="80" xfId="0" applyFont="1" applyFill="1" applyBorder="1" applyAlignment="1">
      <alignment horizontal="left" vertical="center" wrapText="1"/>
    </xf>
    <xf numFmtId="0" fontId="10" fillId="8" borderId="81" xfId="0" applyFont="1" applyFill="1" applyBorder="1" applyAlignment="1">
      <alignment horizontal="left" vertical="center" wrapText="1"/>
    </xf>
    <xf numFmtId="0" fontId="10" fillId="8" borderId="86" xfId="0" applyFont="1" applyFill="1" applyBorder="1" applyAlignment="1">
      <alignment horizontal="left" vertical="center" wrapText="1"/>
    </xf>
    <xf numFmtId="0" fontId="116" fillId="0" borderId="80" xfId="0" applyFont="1" applyFill="1" applyBorder="1" applyAlignment="1">
      <alignment horizontal="left" vertical="center" wrapText="1"/>
    </xf>
    <xf numFmtId="0" fontId="10" fillId="0" borderId="81" xfId="0" applyFont="1" applyFill="1" applyBorder="1" applyAlignment="1">
      <alignment horizontal="left" vertical="center" wrapText="1"/>
    </xf>
    <xf numFmtId="0" fontId="10" fillId="0" borderId="86" xfId="0" applyFont="1" applyFill="1" applyBorder="1" applyAlignment="1">
      <alignment horizontal="left" vertical="center" wrapText="1"/>
    </xf>
    <xf numFmtId="0" fontId="116" fillId="0" borderId="79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left" vertical="center" wrapText="1"/>
    </xf>
    <xf numFmtId="0" fontId="118" fillId="0" borderId="80" xfId="0" applyFont="1" applyFill="1" applyBorder="1" applyAlignment="1">
      <alignment horizontal="left" vertical="center"/>
    </xf>
    <xf numFmtId="0" fontId="118" fillId="0" borderId="81" xfId="0" applyFont="1" applyFill="1" applyBorder="1" applyAlignment="1">
      <alignment horizontal="left" vertical="center"/>
    </xf>
    <xf numFmtId="0" fontId="118" fillId="0" borderId="84" xfId="0" applyFont="1" applyFill="1" applyBorder="1" applyAlignment="1">
      <alignment horizontal="left" vertical="center"/>
    </xf>
    <xf numFmtId="0" fontId="118" fillId="0" borderId="88" xfId="0" applyFont="1" applyFill="1" applyBorder="1" applyAlignment="1">
      <alignment horizontal="left" vertical="center"/>
    </xf>
    <xf numFmtId="0" fontId="9" fillId="0" borderId="80" xfId="0" applyFont="1" applyFill="1" applyBorder="1" applyAlignment="1">
      <alignment horizontal="left" vertical="center"/>
    </xf>
    <xf numFmtId="0" fontId="9" fillId="0" borderId="81" xfId="0" applyFont="1" applyFill="1" applyBorder="1" applyAlignment="1">
      <alignment horizontal="left" vertical="center"/>
    </xf>
    <xf numFmtId="0" fontId="9" fillId="0" borderId="88" xfId="0" applyFont="1" applyFill="1" applyBorder="1" applyAlignment="1">
      <alignment horizontal="left" vertical="center"/>
    </xf>
    <xf numFmtId="0" fontId="9" fillId="5" borderId="80" xfId="0" applyFont="1" applyFill="1" applyBorder="1" applyAlignment="1">
      <alignment horizontal="left" vertical="center"/>
    </xf>
    <xf numFmtId="0" fontId="9" fillId="5" borderId="81" xfId="0" applyFont="1" applyFill="1" applyBorder="1" applyAlignment="1">
      <alignment horizontal="left" vertical="center"/>
    </xf>
    <xf numFmtId="0" fontId="9" fillId="5" borderId="88" xfId="0" applyFont="1" applyFill="1" applyBorder="1" applyAlignment="1">
      <alignment horizontal="left" vertical="center"/>
    </xf>
    <xf numFmtId="0" fontId="10" fillId="8" borderId="79" xfId="0" applyFont="1" applyFill="1" applyBorder="1" applyAlignment="1">
      <alignment vertical="center"/>
    </xf>
    <xf numFmtId="0" fontId="10" fillId="0" borderId="80" xfId="0" applyFont="1" applyFill="1" applyBorder="1" applyAlignment="1">
      <alignment horizontal="left" vertical="center"/>
    </xf>
    <xf numFmtId="0" fontId="10" fillId="0" borderId="88" xfId="0" applyFont="1" applyFill="1" applyBorder="1" applyAlignment="1">
      <alignment horizontal="left" vertical="center"/>
    </xf>
    <xf numFmtId="0" fontId="29" fillId="0" borderId="80" xfId="0" applyFont="1" applyFill="1" applyBorder="1" applyAlignment="1">
      <alignment horizontal="left" vertical="center"/>
    </xf>
    <xf numFmtId="0" fontId="30" fillId="0" borderId="81" xfId="0" applyFont="1" applyFill="1" applyBorder="1" applyAlignment="1">
      <alignment horizontal="left" vertical="center"/>
    </xf>
    <xf numFmtId="0" fontId="30" fillId="0" borderId="88" xfId="0" applyFont="1" applyFill="1" applyBorder="1" applyAlignment="1">
      <alignment horizontal="left" vertical="center"/>
    </xf>
    <xf numFmtId="0" fontId="120" fillId="8" borderId="80" xfId="0" applyFont="1" applyFill="1" applyBorder="1" applyAlignment="1">
      <alignment horizontal="left" vertical="center" wrapText="1"/>
    </xf>
    <xf numFmtId="0" fontId="134" fillId="2" borderId="80" xfId="0" applyFont="1" applyFill="1" applyBorder="1" applyAlignment="1">
      <alignment horizontal="center" vertical="center"/>
    </xf>
    <xf numFmtId="0" fontId="11" fillId="2" borderId="81" xfId="0" applyFont="1" applyFill="1" applyBorder="1" applyAlignment="1">
      <alignment horizontal="center" vertical="center"/>
    </xf>
    <xf numFmtId="0" fontId="11" fillId="2" borderId="88" xfId="0" applyFont="1" applyFill="1" applyBorder="1" applyAlignment="1">
      <alignment horizontal="center" vertical="center"/>
    </xf>
    <xf numFmtId="0" fontId="9" fillId="4" borderId="80" xfId="0" applyFont="1" applyFill="1" applyBorder="1" applyAlignment="1">
      <alignment horizontal="center" vertical="center"/>
    </xf>
    <xf numFmtId="0" fontId="9" fillId="4" borderId="81" xfId="0" applyFont="1" applyFill="1" applyBorder="1" applyAlignment="1">
      <alignment horizontal="center" vertical="center"/>
    </xf>
    <xf numFmtId="0" fontId="9" fillId="4" borderId="86" xfId="0" applyFont="1" applyFill="1" applyBorder="1" applyAlignment="1">
      <alignment horizontal="center" vertical="center"/>
    </xf>
    <xf numFmtId="0" fontId="116" fillId="2" borderId="79" xfId="0" applyFont="1" applyFill="1" applyBorder="1" applyAlignment="1">
      <alignment horizontal="left" vertical="center" wrapText="1"/>
    </xf>
    <xf numFmtId="0" fontId="10" fillId="2" borderId="79" xfId="0" applyFont="1" applyFill="1" applyBorder="1" applyAlignment="1">
      <alignment horizontal="left" vertical="center" wrapText="1"/>
    </xf>
    <xf numFmtId="0" fontId="120" fillId="2" borderId="80" xfId="0" applyFont="1" applyFill="1" applyBorder="1" applyAlignment="1">
      <alignment horizontal="center" vertical="center"/>
    </xf>
    <xf numFmtId="0" fontId="9" fillId="2" borderId="81" xfId="0" applyFont="1" applyFill="1" applyBorder="1" applyAlignment="1">
      <alignment horizontal="center" vertical="center"/>
    </xf>
    <xf numFmtId="0" fontId="9" fillId="2" borderId="88" xfId="0" applyFont="1" applyFill="1" applyBorder="1" applyAlignment="1">
      <alignment horizontal="center" vertical="center"/>
    </xf>
    <xf numFmtId="0" fontId="9" fillId="4" borderId="79" xfId="0" applyFont="1" applyFill="1" applyBorder="1" applyAlignment="1">
      <alignment horizontal="center" vertical="center"/>
    </xf>
    <xf numFmtId="0" fontId="10" fillId="2" borderId="79" xfId="0" applyFont="1" applyFill="1" applyBorder="1" applyAlignment="1">
      <alignment vertical="center" wrapText="1"/>
    </xf>
    <xf numFmtId="17" fontId="22" fillId="6" borderId="0" xfId="0" applyNumberFormat="1" applyFont="1" applyFill="1" applyAlignment="1" applyProtection="1">
      <alignment horizontal="center"/>
      <protection hidden="1"/>
    </xf>
    <xf numFmtId="17" fontId="34" fillId="6" borderId="0" xfId="0" applyNumberFormat="1" applyFont="1" applyFill="1" applyAlignment="1" applyProtection="1">
      <alignment horizontal="center"/>
      <protection hidden="1"/>
    </xf>
    <xf numFmtId="166" fontId="25" fillId="2" borderId="0" xfId="0" applyNumberFormat="1" applyFont="1" applyFill="1" applyAlignment="1">
      <alignment horizontal="center" vertical="center"/>
    </xf>
    <xf numFmtId="0" fontId="133" fillId="2" borderId="0" xfId="0" applyFont="1" applyFill="1" applyAlignment="1">
      <alignment horizontal="center" vertical="center"/>
    </xf>
    <xf numFmtId="0" fontId="134" fillId="6" borderId="76" xfId="0" applyFont="1" applyFill="1" applyBorder="1" applyAlignment="1">
      <alignment horizontal="center" vertical="center"/>
    </xf>
    <xf numFmtId="0" fontId="11" fillId="6" borderId="77" xfId="0" applyFont="1" applyFill="1" applyBorder="1" applyAlignment="1">
      <alignment horizontal="center" vertical="center"/>
    </xf>
    <xf numFmtId="0" fontId="11" fillId="6" borderId="85" xfId="0" applyFont="1" applyFill="1" applyBorder="1" applyAlignment="1">
      <alignment horizontal="center" vertical="center"/>
    </xf>
    <xf numFmtId="0" fontId="9" fillId="6" borderId="80" xfId="0" applyFont="1" applyFill="1" applyBorder="1" applyAlignment="1">
      <alignment horizontal="center" vertical="center"/>
    </xf>
    <xf numFmtId="0" fontId="9" fillId="6" borderId="81" xfId="0" applyFont="1" applyFill="1" applyBorder="1" applyAlignment="1">
      <alignment horizontal="center" vertical="center"/>
    </xf>
    <xf numFmtId="0" fontId="9" fillId="6" borderId="86" xfId="0" applyFont="1" applyFill="1" applyBorder="1" applyAlignment="1">
      <alignment horizontal="center" vertical="center"/>
    </xf>
    <xf numFmtId="0" fontId="11" fillId="6" borderId="76" xfId="0" applyFont="1" applyFill="1" applyBorder="1" applyAlignment="1">
      <alignment horizontal="center" vertical="center"/>
    </xf>
    <xf numFmtId="0" fontId="10" fillId="0" borderId="79" xfId="0" applyFont="1" applyFill="1" applyBorder="1" applyAlignment="1">
      <alignment vertical="center"/>
    </xf>
    <xf numFmtId="0" fontId="10" fillId="0" borderId="89" xfId="0" applyFont="1" applyFill="1" applyBorder="1" applyAlignment="1">
      <alignment vertical="center"/>
    </xf>
    <xf numFmtId="0" fontId="38" fillId="0" borderId="82" xfId="0" applyFont="1" applyFill="1" applyBorder="1" applyAlignment="1">
      <alignment horizontal="left" vertical="center" wrapText="1"/>
    </xf>
    <xf numFmtId="0" fontId="38" fillId="0" borderId="84" xfId="0" applyFont="1" applyFill="1" applyBorder="1" applyAlignment="1">
      <alignment horizontal="left" vertical="center" wrapText="1"/>
    </xf>
    <xf numFmtId="0" fontId="38" fillId="0" borderId="91" xfId="0" applyFont="1" applyFill="1" applyBorder="1" applyAlignment="1">
      <alignment horizontal="left" vertical="center" wrapText="1"/>
    </xf>
    <xf numFmtId="0" fontId="38" fillId="0" borderId="80" xfId="0" applyFont="1" applyFill="1" applyBorder="1" applyAlignment="1">
      <alignment horizontal="left" vertical="center" wrapText="1"/>
    </xf>
    <xf numFmtId="0" fontId="38" fillId="0" borderId="81" xfId="0" applyFont="1" applyFill="1" applyBorder="1" applyAlignment="1">
      <alignment horizontal="left" vertical="center" wrapText="1"/>
    </xf>
    <xf numFmtId="0" fontId="38" fillId="0" borderId="88" xfId="0" applyFont="1" applyFill="1" applyBorder="1" applyAlignment="1">
      <alignment horizontal="left" vertical="center" wrapText="1"/>
    </xf>
    <xf numFmtId="0" fontId="10" fillId="8" borderId="79" xfId="0" applyFont="1" applyFill="1" applyBorder="1" applyAlignment="1">
      <alignment horizontal="left" vertical="center"/>
    </xf>
    <xf numFmtId="0" fontId="117" fillId="5" borderId="80" xfId="0" applyFont="1" applyFill="1" applyBorder="1" applyAlignment="1">
      <alignment horizontal="left" vertical="center"/>
    </xf>
    <xf numFmtId="0" fontId="117" fillId="5" borderId="81" xfId="0" applyFont="1" applyFill="1" applyBorder="1" applyAlignment="1">
      <alignment horizontal="left" vertical="center"/>
    </xf>
    <xf numFmtId="0" fontId="117" fillId="5" borderId="88" xfId="0" applyFont="1" applyFill="1" applyBorder="1" applyAlignment="1">
      <alignment horizontal="left" vertical="center"/>
    </xf>
    <xf numFmtId="0" fontId="13" fillId="0" borderId="80" xfId="0" applyFont="1" applyFill="1" applyBorder="1" applyAlignment="1">
      <alignment horizontal="left" vertical="center" wrapText="1"/>
    </xf>
    <xf numFmtId="0" fontId="13" fillId="0" borderId="81" xfId="0" applyFont="1" applyFill="1" applyBorder="1" applyAlignment="1">
      <alignment horizontal="left" vertical="center" wrapText="1"/>
    </xf>
    <xf numFmtId="0" fontId="13" fillId="0" borderId="88" xfId="0" applyFont="1" applyFill="1" applyBorder="1" applyAlignment="1">
      <alignment horizontal="left" vertical="center" wrapText="1"/>
    </xf>
    <xf numFmtId="0" fontId="11" fillId="0" borderId="82" xfId="0" applyFont="1" applyFill="1" applyBorder="1" applyAlignment="1">
      <alignment horizontal="center" vertical="center"/>
    </xf>
    <xf numFmtId="0" fontId="11" fillId="0" borderId="84" xfId="0" applyFont="1" applyFill="1" applyBorder="1" applyAlignment="1">
      <alignment horizontal="center" vertical="center"/>
    </xf>
    <xf numFmtId="0" fontId="11" fillId="0" borderId="91" xfId="0" applyFont="1" applyFill="1" applyBorder="1" applyAlignment="1">
      <alignment horizontal="center" vertical="center"/>
    </xf>
    <xf numFmtId="0" fontId="10" fillId="8" borderId="80" xfId="0" applyFont="1" applyFill="1" applyBorder="1" applyAlignment="1">
      <alignment horizontal="left" vertical="center" wrapText="1"/>
    </xf>
    <xf numFmtId="0" fontId="38" fillId="5" borderId="80" xfId="0" applyFont="1" applyFill="1" applyBorder="1" applyAlignment="1">
      <alignment horizontal="left" vertical="center" wrapText="1"/>
    </xf>
    <xf numFmtId="0" fontId="38" fillId="5" borderId="81" xfId="0" applyFont="1" applyFill="1" applyBorder="1" applyAlignment="1">
      <alignment horizontal="left" vertical="center" wrapText="1"/>
    </xf>
    <xf numFmtId="0" fontId="38" fillId="5" borderId="88" xfId="0" applyFont="1" applyFill="1" applyBorder="1" applyAlignment="1">
      <alignment horizontal="left" vertical="center" wrapText="1"/>
    </xf>
    <xf numFmtId="0" fontId="122" fillId="0" borderId="80" xfId="0" applyFont="1" applyFill="1" applyBorder="1" applyAlignment="1">
      <alignment horizontal="center" wrapText="1"/>
    </xf>
    <xf numFmtId="0" fontId="38" fillId="0" borderId="81" xfId="0" applyFont="1" applyFill="1" applyBorder="1" applyAlignment="1">
      <alignment horizontal="center" wrapText="1"/>
    </xf>
    <xf numFmtId="0" fontId="38" fillId="0" borderId="88" xfId="0" applyFont="1" applyFill="1" applyBorder="1" applyAlignment="1">
      <alignment horizontal="center" wrapText="1"/>
    </xf>
    <xf numFmtId="0" fontId="121" fillId="0" borderId="80" xfId="0" applyFont="1" applyFill="1" applyBorder="1" applyAlignment="1">
      <alignment horizontal="left" vertical="center"/>
    </xf>
    <xf numFmtId="0" fontId="121" fillId="0" borderId="81" xfId="0" applyFont="1" applyFill="1" applyBorder="1" applyAlignment="1">
      <alignment horizontal="left" vertical="center"/>
    </xf>
    <xf numFmtId="0" fontId="10" fillId="8" borderId="80" xfId="0" applyFont="1" applyFill="1" applyBorder="1" applyAlignment="1">
      <alignment horizontal="left" vertical="center"/>
    </xf>
    <xf numFmtId="0" fontId="116" fillId="8" borderId="81" xfId="0" applyFont="1" applyFill="1" applyBorder="1" applyAlignment="1">
      <alignment horizontal="left" vertical="center"/>
    </xf>
    <xf numFmtId="0" fontId="116" fillId="8" borderId="86" xfId="0" applyFont="1" applyFill="1" applyBorder="1" applyAlignment="1">
      <alignment horizontal="left" vertical="center"/>
    </xf>
    <xf numFmtId="0" fontId="116" fillId="0" borderId="79" xfId="0" applyFont="1" applyFill="1" applyBorder="1" applyAlignment="1">
      <alignment vertical="center"/>
    </xf>
    <xf numFmtId="0" fontId="10" fillId="0" borderId="80" xfId="0" applyFont="1" applyFill="1" applyBorder="1" applyAlignment="1">
      <alignment horizontal="center" vertical="center"/>
    </xf>
    <xf numFmtId="0" fontId="10" fillId="0" borderId="81" xfId="0" applyFont="1" applyFill="1" applyBorder="1" applyAlignment="1">
      <alignment horizontal="center" vertical="center"/>
    </xf>
    <xf numFmtId="0" fontId="11" fillId="2" borderId="80" xfId="0" applyFont="1" applyFill="1" applyBorder="1" applyAlignment="1">
      <alignment horizontal="center" vertical="center"/>
    </xf>
    <xf numFmtId="0" fontId="10" fillId="2" borderId="79" xfId="0" applyFont="1" applyFill="1" applyBorder="1" applyAlignment="1">
      <alignment vertical="center"/>
    </xf>
    <xf numFmtId="0" fontId="10" fillId="8" borderId="81" xfId="0" applyFont="1" applyFill="1" applyBorder="1" applyAlignment="1">
      <alignment horizontal="left" vertical="center"/>
    </xf>
    <xf numFmtId="0" fontId="10" fillId="8" borderId="86" xfId="0" applyFont="1" applyFill="1" applyBorder="1" applyAlignment="1">
      <alignment horizontal="left" vertical="center"/>
    </xf>
    <xf numFmtId="0" fontId="11" fillId="2" borderId="82" xfId="0" applyFont="1" applyFill="1" applyBorder="1" applyAlignment="1">
      <alignment horizontal="center" vertical="center"/>
    </xf>
    <xf numFmtId="0" fontId="11" fillId="2" borderId="8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20" fillId="0" borderId="81" xfId="0" applyFont="1" applyFill="1" applyBorder="1" applyAlignment="1">
      <alignment horizontal="left" vertical="center"/>
    </xf>
    <xf numFmtId="0" fontId="120" fillId="0" borderId="88" xfId="0" applyFont="1" applyFill="1" applyBorder="1" applyAlignment="1">
      <alignment horizontal="left" vertical="center"/>
    </xf>
    <xf numFmtId="0" fontId="135" fillId="0" borderId="80" xfId="0" applyFont="1" applyFill="1" applyBorder="1" applyAlignment="1">
      <alignment horizontal="left" vertical="center"/>
    </xf>
    <xf numFmtId="0" fontId="28" fillId="0" borderId="81" xfId="0" applyFont="1" applyFill="1" applyBorder="1" applyAlignment="1">
      <alignment horizontal="left" vertical="center"/>
    </xf>
    <xf numFmtId="0" fontId="28" fillId="0" borderId="88" xfId="0" applyFont="1" applyFill="1" applyBorder="1" applyAlignment="1">
      <alignment horizontal="left" vertical="center"/>
    </xf>
    <xf numFmtId="0" fontId="39" fillId="2" borderId="80" xfId="0" applyFont="1" applyFill="1" applyBorder="1" applyAlignment="1">
      <alignment horizontal="center" vertical="center"/>
    </xf>
    <xf numFmtId="0" fontId="39" fillId="2" borderId="81" xfId="0" applyFont="1" applyFill="1" applyBorder="1" applyAlignment="1">
      <alignment horizontal="center" vertical="center"/>
    </xf>
    <xf numFmtId="0" fontId="39" fillId="2" borderId="88" xfId="0" applyFont="1" applyFill="1" applyBorder="1" applyAlignment="1">
      <alignment horizontal="center" vertical="center"/>
    </xf>
    <xf numFmtId="0" fontId="11" fillId="9" borderId="80" xfId="0" applyFont="1" applyFill="1" applyBorder="1" applyAlignment="1">
      <alignment horizontal="center"/>
    </xf>
    <xf numFmtId="0" fontId="11" fillId="9" borderId="81" xfId="0" applyFont="1" applyFill="1" applyBorder="1" applyAlignment="1">
      <alignment horizontal="center"/>
    </xf>
    <xf numFmtId="0" fontId="11" fillId="9" borderId="86" xfId="0" applyFont="1" applyFill="1" applyBorder="1" applyAlignment="1">
      <alignment horizontal="center"/>
    </xf>
    <xf numFmtId="0" fontId="9" fillId="2" borderId="79" xfId="0" applyFont="1" applyFill="1" applyBorder="1" applyAlignment="1">
      <alignment horizontal="right"/>
    </xf>
    <xf numFmtId="2" fontId="25" fillId="10" borderId="80" xfId="0" applyNumberFormat="1" applyFont="1" applyFill="1" applyBorder="1" applyAlignment="1">
      <alignment horizontal="center"/>
    </xf>
    <xf numFmtId="2" fontId="25" fillId="10" borderId="86" xfId="0" applyNumberFormat="1" applyFont="1" applyFill="1" applyBorder="1" applyAlignment="1">
      <alignment horizontal="center"/>
    </xf>
    <xf numFmtId="44" fontId="9" fillId="0" borderId="80" xfId="4" applyFont="1" applyFill="1" applyBorder="1" applyAlignment="1">
      <alignment horizontal="center"/>
    </xf>
    <xf numFmtId="44" fontId="9" fillId="0" borderId="86" xfId="4" applyFont="1" applyFill="1" applyBorder="1" applyAlignment="1">
      <alignment horizontal="center"/>
    </xf>
    <xf numFmtId="0" fontId="134" fillId="0" borderId="80" xfId="0" applyFont="1" applyFill="1" applyBorder="1" applyAlignment="1">
      <alignment horizontal="center" vertical="center"/>
    </xf>
    <xf numFmtId="0" fontId="10" fillId="0" borderId="88" xfId="0" applyFont="1" applyFill="1" applyBorder="1" applyAlignment="1">
      <alignment horizontal="center" vertical="center"/>
    </xf>
    <xf numFmtId="0" fontId="9" fillId="0" borderId="80" xfId="0" applyFont="1" applyFill="1" applyBorder="1" applyAlignment="1">
      <alignment horizontal="center" vertical="center"/>
    </xf>
    <xf numFmtId="0" fontId="9" fillId="0" borderId="81" xfId="0" applyFont="1" applyFill="1" applyBorder="1" applyAlignment="1">
      <alignment horizontal="center" vertical="center"/>
    </xf>
    <xf numFmtId="0" fontId="9" fillId="0" borderId="86" xfId="0" applyFont="1" applyFill="1" applyBorder="1" applyAlignment="1">
      <alignment horizontal="center" vertical="center"/>
    </xf>
    <xf numFmtId="0" fontId="12" fillId="8" borderId="471" xfId="0" applyFont="1" applyFill="1" applyBorder="1" applyAlignment="1">
      <alignment horizontal="left" vertical="center" wrapText="1"/>
    </xf>
    <xf numFmtId="0" fontId="12" fillId="8" borderId="472" xfId="0" applyFont="1" applyFill="1" applyBorder="1" applyAlignment="1">
      <alignment horizontal="left" vertical="center" wrapText="1"/>
    </xf>
    <xf numFmtId="0" fontId="12" fillId="8" borderId="523" xfId="0" applyFont="1" applyFill="1" applyBorder="1" applyAlignment="1">
      <alignment horizontal="left" vertical="center" wrapText="1"/>
    </xf>
    <xf numFmtId="0" fontId="10" fillId="8" borderId="82" xfId="0" applyFont="1" applyFill="1" applyBorder="1" applyAlignment="1">
      <alignment horizontal="left" vertical="center" wrapText="1"/>
    </xf>
    <xf numFmtId="0" fontId="10" fillId="8" borderId="84" xfId="0" applyFont="1" applyFill="1" applyBorder="1" applyAlignment="1">
      <alignment horizontal="left" vertical="center" wrapText="1"/>
    </xf>
    <xf numFmtId="0" fontId="10" fillId="8" borderId="94" xfId="0" applyFont="1" applyFill="1" applyBorder="1" applyAlignment="1">
      <alignment horizontal="left" vertical="center" wrapText="1"/>
    </xf>
    <xf numFmtId="0" fontId="10" fillId="0" borderId="82" xfId="0" applyFont="1" applyFill="1" applyBorder="1" applyAlignment="1">
      <alignment horizontal="left" vertical="center" wrapText="1"/>
    </xf>
    <xf numFmtId="0" fontId="10" fillId="0" borderId="84" xfId="0" applyFont="1" applyFill="1" applyBorder="1" applyAlignment="1">
      <alignment horizontal="left" vertical="center" wrapText="1"/>
    </xf>
    <xf numFmtId="0" fontId="10" fillId="0" borderId="94" xfId="0" applyFont="1" applyFill="1" applyBorder="1" applyAlignment="1">
      <alignment horizontal="left" vertical="center" wrapText="1"/>
    </xf>
    <xf numFmtId="0" fontId="41" fillId="0" borderId="80" xfId="0" applyFont="1" applyFill="1" applyBorder="1" applyAlignment="1">
      <alignment horizontal="center"/>
    </xf>
    <xf numFmtId="0" fontId="12" fillId="0" borderId="81" xfId="0" applyFont="1" applyFill="1" applyBorder="1" applyAlignment="1">
      <alignment horizontal="center"/>
    </xf>
    <xf numFmtId="0" fontId="12" fillId="8" borderId="80" xfId="0" applyFont="1" applyFill="1" applyBorder="1" applyAlignment="1">
      <alignment horizontal="left" vertical="center" wrapText="1"/>
    </xf>
    <xf numFmtId="0" fontId="12" fillId="8" borderId="81" xfId="0" applyFont="1" applyFill="1" applyBorder="1" applyAlignment="1">
      <alignment horizontal="left" vertical="center" wrapText="1"/>
    </xf>
    <xf numFmtId="0" fontId="12" fillId="8" borderId="86" xfId="0" applyFont="1" applyFill="1" applyBorder="1" applyAlignment="1">
      <alignment horizontal="left" vertical="center" wrapText="1"/>
    </xf>
    <xf numFmtId="0" fontId="10" fillId="0" borderId="79" xfId="0" applyFont="1" applyFill="1" applyBorder="1" applyAlignment="1">
      <alignment horizontal="left" vertical="center"/>
    </xf>
    <xf numFmtId="0" fontId="13" fillId="0" borderId="79" xfId="0" applyFont="1" applyFill="1" applyBorder="1" applyAlignment="1">
      <alignment horizontal="left" vertical="center"/>
    </xf>
    <xf numFmtId="0" fontId="13" fillId="0" borderId="79" xfId="7" applyFont="1" applyFill="1" applyBorder="1" applyAlignment="1">
      <alignment horizontal="left"/>
    </xf>
    <xf numFmtId="0" fontId="13" fillId="0" borderId="89" xfId="0" applyFont="1" applyFill="1" applyBorder="1" applyAlignment="1">
      <alignment horizontal="left" vertical="center"/>
    </xf>
    <xf numFmtId="0" fontId="42" fillId="0" borderId="89" xfId="0" applyFont="1" applyFill="1" applyBorder="1" applyAlignment="1">
      <alignment horizontal="left" vertical="center"/>
    </xf>
    <xf numFmtId="0" fontId="42" fillId="0" borderId="79" xfId="0" applyFont="1" applyFill="1" applyBorder="1" applyAlignment="1">
      <alignment horizontal="left" vertical="center"/>
    </xf>
    <xf numFmtId="0" fontId="13" fillId="0" borderId="83" xfId="7" applyFont="1" applyFill="1" applyBorder="1" applyAlignment="1">
      <alignment horizontal="left"/>
    </xf>
    <xf numFmtId="0" fontId="13" fillId="8" borderId="79" xfId="7" applyFont="1" applyFill="1" applyBorder="1" applyAlignment="1">
      <alignment horizontal="left"/>
    </xf>
    <xf numFmtId="0" fontId="13" fillId="0" borderId="81" xfId="0" applyFont="1" applyFill="1" applyBorder="1" applyAlignment="1">
      <alignment horizontal="left" vertical="center"/>
    </xf>
    <xf numFmtId="0" fontId="43" fillId="2" borderId="97" xfId="0" applyFont="1" applyFill="1" applyBorder="1" applyAlignment="1">
      <alignment horizontal="center" vertical="center"/>
    </xf>
    <xf numFmtId="0" fontId="43" fillId="2" borderId="84" xfId="0" applyFont="1" applyFill="1" applyBorder="1" applyAlignment="1">
      <alignment horizontal="center" vertical="center"/>
    </xf>
    <xf numFmtId="0" fontId="43" fillId="2" borderId="91" xfId="0" applyFont="1" applyFill="1" applyBorder="1" applyAlignment="1">
      <alignment horizontal="center" vertical="center"/>
    </xf>
    <xf numFmtId="0" fontId="11" fillId="2" borderId="92" xfId="0" applyFont="1" applyFill="1" applyBorder="1" applyAlignment="1">
      <alignment horizontal="center" vertical="center"/>
    </xf>
    <xf numFmtId="0" fontId="9" fillId="2" borderId="79" xfId="0" applyFont="1" applyFill="1" applyBorder="1" applyAlignment="1">
      <alignment horizontal="center" vertical="center"/>
    </xf>
    <xf numFmtId="0" fontId="44" fillId="0" borderId="101" xfId="0" applyFont="1" applyFill="1" applyBorder="1" applyAlignment="1">
      <alignment horizontal="left" vertical="center" wrapText="1"/>
    </xf>
    <xf numFmtId="0" fontId="44" fillId="0" borderId="17" xfId="0" applyFont="1" applyFill="1" applyBorder="1" applyAlignment="1">
      <alignment horizontal="left" vertical="center" wrapText="1"/>
    </xf>
    <xf numFmtId="0" fontId="44" fillId="0" borderId="108" xfId="0" applyFont="1" applyFill="1" applyBorder="1" applyAlignment="1">
      <alignment horizontal="left" vertical="center" wrapText="1"/>
    </xf>
    <xf numFmtId="0" fontId="44" fillId="0" borderId="103" xfId="0" applyFont="1" applyFill="1" applyBorder="1" applyAlignment="1">
      <alignment horizontal="left" vertical="center" wrapText="1"/>
    </xf>
    <xf numFmtId="0" fontId="44" fillId="0" borderId="15" xfId="0" applyFont="1" applyFill="1" applyBorder="1" applyAlignment="1">
      <alignment horizontal="left" vertical="center" wrapText="1"/>
    </xf>
    <xf numFmtId="0" fontId="44" fillId="0" borderId="66" xfId="0" applyFont="1" applyFill="1" applyBorder="1" applyAlignment="1">
      <alignment horizontal="left" vertical="center" wrapText="1"/>
    </xf>
    <xf numFmtId="0" fontId="10" fillId="2" borderId="79" xfId="0" applyFont="1" applyFill="1" applyBorder="1" applyAlignment="1">
      <alignment horizontal="center" vertical="center"/>
    </xf>
    <xf numFmtId="0" fontId="9" fillId="5" borderId="93" xfId="24" applyFont="1" applyFill="1" applyBorder="1" applyAlignment="1">
      <alignment horizontal="center" vertical="center" wrapText="1"/>
    </xf>
    <xf numFmtId="0" fontId="9" fillId="5" borderId="98" xfId="24" applyFont="1" applyFill="1" applyBorder="1" applyAlignment="1">
      <alignment horizontal="center" vertical="center" wrapText="1"/>
    </xf>
    <xf numFmtId="0" fontId="9" fillId="5" borderId="106" xfId="24" applyFont="1" applyFill="1" applyBorder="1" applyAlignment="1">
      <alignment horizontal="center" vertical="center" wrapText="1"/>
    </xf>
    <xf numFmtId="0" fontId="9" fillId="5" borderId="558" xfId="24" applyFont="1" applyFill="1" applyBorder="1" applyAlignment="1">
      <alignment horizontal="center" vertical="center" wrapText="1"/>
    </xf>
    <xf numFmtId="0" fontId="9" fillId="5" borderId="29" xfId="24" applyFont="1" applyFill="1" applyBorder="1" applyAlignment="1">
      <alignment horizontal="center" vertical="center" wrapText="1"/>
    </xf>
    <xf numFmtId="0" fontId="9" fillId="5" borderId="65" xfId="24" applyFont="1" applyFill="1" applyBorder="1" applyAlignment="1">
      <alignment horizontal="center" vertical="center" wrapText="1"/>
    </xf>
    <xf numFmtId="0" fontId="9" fillId="5" borderId="99" xfId="24" applyFont="1" applyFill="1" applyBorder="1" applyAlignment="1">
      <alignment horizontal="center" vertical="center" wrapText="1"/>
    </xf>
    <xf numFmtId="0" fontId="9" fillId="5" borderId="100" xfId="24" applyFont="1" applyFill="1" applyBorder="1" applyAlignment="1">
      <alignment horizontal="center" vertical="center" wrapText="1"/>
    </xf>
    <xf numFmtId="0" fontId="9" fillId="5" borderId="107" xfId="24" applyFont="1" applyFill="1" applyBorder="1" applyAlignment="1">
      <alignment horizontal="center" vertical="center" wrapText="1"/>
    </xf>
    <xf numFmtId="0" fontId="9" fillId="5" borderId="96" xfId="0" applyFont="1" applyFill="1" applyBorder="1" applyAlignment="1">
      <alignment horizontal="center" vertical="center" wrapText="1"/>
    </xf>
    <xf numFmtId="0" fontId="9" fillId="5" borderId="115" xfId="0" applyFont="1" applyFill="1" applyBorder="1" applyAlignment="1">
      <alignment horizontal="center" vertical="center" wrapText="1"/>
    </xf>
    <xf numFmtId="0" fontId="46" fillId="2" borderId="0" xfId="21" applyFont="1" applyFill="1" applyBorder="1" applyAlignment="1">
      <alignment horizontal="left"/>
    </xf>
    <xf numFmtId="0" fontId="47" fillId="2" borderId="0" xfId="21" applyFont="1" applyFill="1" applyBorder="1" applyAlignment="1">
      <alignment horizontal="left"/>
    </xf>
    <xf numFmtId="0" fontId="48" fillId="2" borderId="0" xfId="21" applyFont="1" applyFill="1" applyBorder="1" applyAlignment="1">
      <alignment horizontal="left"/>
    </xf>
    <xf numFmtId="0" fontId="45" fillId="0" borderId="104" xfId="0" applyFont="1" applyBorder="1" applyAlignment="1">
      <alignment horizontal="left" vertical="center" wrapText="1"/>
    </xf>
    <xf numFmtId="0" fontId="45" fillId="0" borderId="105" xfId="0" applyFont="1" applyBorder="1" applyAlignment="1">
      <alignment horizontal="left" vertical="center" wrapText="1"/>
    </xf>
    <xf numFmtId="0" fontId="45" fillId="0" borderId="109" xfId="0" applyFont="1" applyBorder="1" applyAlignment="1">
      <alignment horizontal="left" vertical="center" wrapText="1"/>
    </xf>
    <xf numFmtId="0" fontId="49" fillId="2" borderId="0" xfId="21" applyFont="1" applyFill="1" applyBorder="1" applyAlignment="1">
      <alignment horizontal="left"/>
    </xf>
    <xf numFmtId="0" fontId="135" fillId="5" borderId="99" xfId="0" applyFont="1" applyFill="1" applyBorder="1" applyAlignment="1">
      <alignment horizontal="left" vertical="center" wrapText="1"/>
    </xf>
    <xf numFmtId="0" fontId="135" fillId="5" borderId="100" xfId="0" applyFont="1" applyFill="1" applyBorder="1" applyAlignment="1">
      <alignment horizontal="left" vertical="center" wrapText="1"/>
    </xf>
    <xf numFmtId="0" fontId="135" fillId="5" borderId="107" xfId="0" applyFont="1" applyFill="1" applyBorder="1" applyAlignment="1">
      <alignment horizontal="left" vertical="center" wrapText="1"/>
    </xf>
    <xf numFmtId="0" fontId="135" fillId="5" borderId="480" xfId="0" applyFont="1" applyFill="1" applyBorder="1" applyAlignment="1">
      <alignment horizontal="left" vertical="center" wrapText="1"/>
    </xf>
    <xf numFmtId="0" fontId="135" fillId="5" borderId="0" xfId="0" applyFont="1" applyFill="1" applyBorder="1" applyAlignment="1">
      <alignment horizontal="left" vertical="center" wrapText="1"/>
    </xf>
    <xf numFmtId="0" fontId="135" fillId="5" borderId="43" xfId="0" applyFont="1" applyFill="1" applyBorder="1" applyAlignment="1">
      <alignment horizontal="left" vertical="center" wrapText="1"/>
    </xf>
    <xf numFmtId="0" fontId="152" fillId="0" borderId="524" xfId="0" applyFont="1" applyBorder="1" applyAlignment="1">
      <alignment horizontal="center" vertical="center" wrapText="1"/>
    </xf>
    <xf numFmtId="0" fontId="152" fillId="0" borderId="35" xfId="0" applyFont="1" applyBorder="1" applyAlignment="1">
      <alignment horizontal="center" vertical="center" wrapText="1"/>
    </xf>
    <xf numFmtId="0" fontId="152" fillId="0" borderId="68" xfId="0" applyFont="1" applyBorder="1" applyAlignment="1">
      <alignment horizontal="center" vertical="center" wrapText="1"/>
    </xf>
    <xf numFmtId="0" fontId="11" fillId="2" borderId="524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1" fillId="2" borderId="68" xfId="0" applyFont="1" applyFill="1" applyBorder="1" applyAlignment="1">
      <alignment horizontal="center" vertical="center"/>
    </xf>
    <xf numFmtId="0" fontId="10" fillId="2" borderId="524" xfId="0" applyFont="1" applyFill="1" applyBorder="1" applyAlignment="1">
      <alignment horizontal="center" vertical="center"/>
    </xf>
    <xf numFmtId="0" fontId="120" fillId="5" borderId="563" xfId="0" applyFont="1" applyFill="1" applyBorder="1" applyAlignment="1">
      <alignment horizontal="left" vertical="center"/>
    </xf>
    <xf numFmtId="0" fontId="120" fillId="5" borderId="41" xfId="0" applyFont="1" applyFill="1" applyBorder="1" applyAlignment="1">
      <alignment horizontal="left" vertical="center"/>
    </xf>
    <xf numFmtId="0" fontId="120" fillId="5" borderId="71" xfId="0" applyFont="1" applyFill="1" applyBorder="1" applyAlignment="1">
      <alignment horizontal="left" vertical="center"/>
    </xf>
    <xf numFmtId="0" fontId="45" fillId="0" borderId="110" xfId="0" applyFont="1" applyBorder="1" applyAlignment="1">
      <alignment horizontal="left" vertical="center" wrapText="1"/>
    </xf>
    <xf numFmtId="0" fontId="45" fillId="0" borderId="111" xfId="0" applyFont="1" applyBorder="1" applyAlignment="1">
      <alignment horizontal="left" vertical="center" wrapText="1"/>
    </xf>
    <xf numFmtId="0" fontId="45" fillId="0" borderId="114" xfId="0" applyFont="1" applyBorder="1" applyAlignment="1">
      <alignment horizontal="left" vertical="center" wrapText="1"/>
    </xf>
    <xf numFmtId="0" fontId="10" fillId="2" borderId="524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68" xfId="0" applyFont="1" applyFill="1" applyBorder="1" applyAlignment="1">
      <alignment horizontal="center" vertical="center" wrapText="1"/>
    </xf>
    <xf numFmtId="0" fontId="10" fillId="2" borderId="524" xfId="0" applyFont="1" applyFill="1" applyBorder="1" applyAlignment="1">
      <alignment horizontal="left"/>
    </xf>
    <xf numFmtId="0" fontId="10" fillId="2" borderId="35" xfId="0" applyFont="1" applyFill="1" applyBorder="1" applyAlignment="1">
      <alignment horizontal="left"/>
    </xf>
    <xf numFmtId="0" fontId="10" fillId="2" borderId="68" xfId="0" applyFont="1" applyFill="1" applyBorder="1" applyAlignment="1">
      <alignment horizontal="left"/>
    </xf>
    <xf numFmtId="0" fontId="10" fillId="2" borderId="524" xfId="0" applyFont="1" applyFill="1" applyBorder="1" applyAlignment="1">
      <alignment horizontal="left" vertical="center"/>
    </xf>
    <xf numFmtId="0" fontId="10" fillId="2" borderId="35" xfId="0" applyFont="1" applyFill="1" applyBorder="1" applyAlignment="1">
      <alignment horizontal="left" vertical="center"/>
    </xf>
    <xf numFmtId="0" fontId="10" fillId="2" borderId="68" xfId="0" applyFont="1" applyFill="1" applyBorder="1" applyAlignment="1">
      <alignment horizontal="left" vertical="center"/>
    </xf>
    <xf numFmtId="0" fontId="10" fillId="2" borderId="103" xfId="0" applyFont="1" applyFill="1" applyBorder="1" applyAlignment="1">
      <alignment horizontal="left" vertical="center"/>
    </xf>
    <xf numFmtId="0" fontId="105" fillId="2" borderId="103" xfId="24" applyFont="1" applyFill="1" applyBorder="1" applyAlignment="1">
      <alignment vertical="center" wrapText="1"/>
    </xf>
    <xf numFmtId="0" fontId="10" fillId="2" borderId="15" xfId="24" applyFont="1" applyFill="1" applyBorder="1" applyAlignment="1">
      <alignment vertical="center" wrapText="1"/>
    </xf>
    <xf numFmtId="0" fontId="10" fillId="2" borderId="66" xfId="24" applyFont="1" applyFill="1" applyBorder="1" applyAlignment="1">
      <alignment vertical="center" wrapText="1"/>
    </xf>
    <xf numFmtId="0" fontId="10" fillId="2" borderId="103" xfId="24" applyFont="1" applyFill="1" applyBorder="1" applyAlignment="1">
      <alignment vertical="center" wrapText="1"/>
    </xf>
    <xf numFmtId="0" fontId="9" fillId="0" borderId="103" xfId="24" applyFont="1" applyFill="1" applyBorder="1" applyAlignment="1">
      <alignment vertical="center" wrapText="1"/>
    </xf>
    <xf numFmtId="0" fontId="9" fillId="0" borderId="15" xfId="24" applyFont="1" applyFill="1" applyBorder="1" applyAlignment="1">
      <alignment vertical="center" wrapText="1"/>
    </xf>
    <xf numFmtId="0" fontId="9" fillId="0" borderId="66" xfId="24" applyFont="1" applyFill="1" applyBorder="1" applyAlignment="1">
      <alignment vertical="center" wrapText="1"/>
    </xf>
    <xf numFmtId="0" fontId="10" fillId="2" borderId="103" xfId="0" applyFont="1" applyFill="1" applyBorder="1" applyAlignment="1">
      <alignment horizontal="left"/>
    </xf>
    <xf numFmtId="0" fontId="10" fillId="2" borderId="79" xfId="0" applyFont="1" applyFill="1" applyBorder="1" applyAlignment="1">
      <alignment horizontal="center" vertical="center" wrapText="1"/>
    </xf>
    <xf numFmtId="0" fontId="10" fillId="2" borderId="79" xfId="24" applyFont="1" applyFill="1" applyBorder="1" applyAlignment="1">
      <alignment horizontal="center" vertical="center"/>
    </xf>
    <xf numFmtId="0" fontId="10" fillId="2" borderId="79" xfId="24" applyFont="1" applyFill="1" applyBorder="1" applyAlignment="1">
      <alignment horizontal="center" vertical="center" wrapText="1"/>
    </xf>
    <xf numFmtId="0" fontId="10" fillId="0" borderId="103" xfId="0" applyFont="1" applyFill="1" applyBorder="1" applyAlignment="1">
      <alignment horizontal="left" vertical="center"/>
    </xf>
    <xf numFmtId="0" fontId="10" fillId="0" borderId="66" xfId="0" applyFont="1" applyFill="1" applyBorder="1" applyAlignment="1">
      <alignment horizontal="left" vertical="center"/>
    </xf>
    <xf numFmtId="0" fontId="44" fillId="0" borderId="102" xfId="0" applyFont="1" applyFill="1" applyBorder="1" applyAlignment="1">
      <alignment horizontal="left" vertical="center" wrapText="1"/>
    </xf>
    <xf numFmtId="0" fontId="44" fillId="0" borderId="29" xfId="0" applyFont="1" applyFill="1" applyBorder="1" applyAlignment="1">
      <alignment horizontal="left" vertical="center" wrapText="1"/>
    </xf>
    <xf numFmtId="0" fontId="44" fillId="0" borderId="65" xfId="0" applyFont="1" applyFill="1" applyBorder="1" applyAlignment="1">
      <alignment horizontal="left" vertical="center" wrapText="1"/>
    </xf>
    <xf numFmtId="0" fontId="134" fillId="0" borderId="575" xfId="0" applyFont="1" applyFill="1" applyBorder="1" applyAlignment="1">
      <alignment horizontal="center" vertical="center"/>
    </xf>
    <xf numFmtId="0" fontId="134" fillId="0" borderId="187" xfId="0" applyFont="1" applyFill="1" applyBorder="1" applyAlignment="1">
      <alignment horizontal="center" vertical="center"/>
    </xf>
    <xf numFmtId="0" fontId="134" fillId="0" borderId="570" xfId="0" applyFont="1" applyFill="1" applyBorder="1" applyAlignment="1">
      <alignment horizontal="center" vertical="center"/>
    </xf>
    <xf numFmtId="0" fontId="134" fillId="0" borderId="43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21" fillId="0" borderId="43" xfId="0" applyFont="1" applyFill="1" applyBorder="1" applyAlignment="1">
      <alignment horizontal="center"/>
    </xf>
    <xf numFmtId="0" fontId="21" fillId="0" borderId="96" xfId="0" applyFont="1" applyFill="1" applyBorder="1" applyAlignment="1">
      <alignment horizontal="center"/>
    </xf>
    <xf numFmtId="0" fontId="21" fillId="0" borderId="115" xfId="0" applyFont="1" applyFill="1" applyBorder="1" applyAlignment="1">
      <alignment horizontal="center"/>
    </xf>
    <xf numFmtId="0" fontId="0" fillId="0" borderId="422" xfId="0" applyBorder="1" applyAlignment="1">
      <alignment horizontal="center"/>
    </xf>
    <xf numFmtId="0" fontId="0" fillId="0" borderId="569" xfId="0" applyBorder="1" applyAlignment="1">
      <alignment horizontal="center"/>
    </xf>
    <xf numFmtId="0" fontId="0" fillId="0" borderId="429" xfId="0" applyBorder="1" applyAlignment="1">
      <alignment horizontal="center"/>
    </xf>
    <xf numFmtId="0" fontId="21" fillId="23" borderId="422" xfId="0" applyFont="1" applyFill="1" applyBorder="1" applyAlignment="1">
      <alignment horizontal="center"/>
    </xf>
    <xf numFmtId="0" fontId="21" fillId="23" borderId="569" xfId="0" applyFont="1" applyFill="1" applyBorder="1" applyAlignment="1">
      <alignment horizontal="center"/>
    </xf>
    <xf numFmtId="0" fontId="21" fillId="23" borderId="429" xfId="0" applyFont="1" applyFill="1" applyBorder="1" applyAlignment="1">
      <alignment horizontal="center"/>
    </xf>
    <xf numFmtId="0" fontId="157" fillId="23" borderId="421" xfId="0" applyFont="1" applyFill="1" applyBorder="1" applyAlignment="1">
      <alignment horizontal="center"/>
    </xf>
    <xf numFmtId="0" fontId="157" fillId="23" borderId="200" xfId="0" applyFont="1" applyFill="1" applyBorder="1" applyAlignment="1">
      <alignment horizontal="center"/>
    </xf>
    <xf numFmtId="0" fontId="157" fillId="23" borderId="577" xfId="0" applyFont="1" applyFill="1" applyBorder="1" applyAlignment="1">
      <alignment horizontal="center"/>
    </xf>
    <xf numFmtId="0" fontId="21" fillId="23" borderId="571" xfId="0" applyFont="1" applyFill="1" applyBorder="1" applyAlignment="1">
      <alignment horizontal="center"/>
    </xf>
    <xf numFmtId="0" fontId="21" fillId="23" borderId="134" xfId="0" applyFont="1" applyFill="1" applyBorder="1" applyAlignment="1">
      <alignment horizontal="center"/>
    </xf>
    <xf numFmtId="0" fontId="21" fillId="23" borderId="572" xfId="0" applyFont="1" applyFill="1" applyBorder="1" applyAlignment="1">
      <alignment horizontal="center"/>
    </xf>
    <xf numFmtId="0" fontId="0" fillId="0" borderId="175" xfId="0" applyBorder="1" applyAlignment="1">
      <alignment horizontal="center"/>
    </xf>
    <xf numFmtId="0" fontId="134" fillId="0" borderId="480" xfId="0" applyFont="1" applyFill="1" applyBorder="1" applyAlignment="1">
      <alignment horizontal="center" vertical="center"/>
    </xf>
    <xf numFmtId="0" fontId="134" fillId="0" borderId="0" xfId="0" applyFont="1" applyFill="1" applyBorder="1" applyAlignment="1">
      <alignment horizontal="center" vertical="center"/>
    </xf>
    <xf numFmtId="0" fontId="134" fillId="0" borderId="573" xfId="0" applyFont="1" applyFill="1" applyBorder="1" applyAlignment="1">
      <alignment horizontal="center" vertical="center"/>
    </xf>
    <xf numFmtId="0" fontId="134" fillId="0" borderId="96" xfId="0" applyFont="1" applyFill="1" applyBorder="1" applyAlignment="1">
      <alignment horizontal="center" vertical="center"/>
    </xf>
    <xf numFmtId="0" fontId="134" fillId="0" borderId="115" xfId="0" applyFont="1" applyFill="1" applyBorder="1" applyAlignment="1">
      <alignment horizontal="center" vertical="center"/>
    </xf>
    <xf numFmtId="0" fontId="21" fillId="24" borderId="422" xfId="0" applyFont="1" applyFill="1" applyBorder="1" applyAlignment="1">
      <alignment horizontal="center"/>
    </xf>
    <xf numFmtId="0" fontId="21" fillId="24" borderId="569" xfId="0" applyFont="1" applyFill="1" applyBorder="1" applyAlignment="1">
      <alignment horizontal="center"/>
    </xf>
    <xf numFmtId="0" fontId="21" fillId="24" borderId="429" xfId="0" applyFont="1" applyFill="1" applyBorder="1" applyAlignment="1">
      <alignment horizontal="center"/>
    </xf>
    <xf numFmtId="43" fontId="21" fillId="24" borderId="422" xfId="1" applyFont="1" applyFill="1" applyBorder="1" applyAlignment="1">
      <alignment horizontal="center"/>
    </xf>
    <xf numFmtId="43" fontId="21" fillId="24" borderId="569" xfId="1" applyFont="1" applyFill="1" applyBorder="1" applyAlignment="1">
      <alignment horizontal="center"/>
    </xf>
    <xf numFmtId="43" fontId="21" fillId="24" borderId="429" xfId="1" applyFont="1" applyFill="1" applyBorder="1" applyAlignment="1">
      <alignment horizontal="center"/>
    </xf>
    <xf numFmtId="0" fontId="157" fillId="23" borderId="175" xfId="0" applyFont="1" applyFill="1" applyBorder="1" applyAlignment="1">
      <alignment horizontal="center"/>
    </xf>
    <xf numFmtId="0" fontId="21" fillId="23" borderId="175" xfId="0" applyFont="1" applyFill="1" applyBorder="1" applyAlignment="1">
      <alignment horizontal="center"/>
    </xf>
    <xf numFmtId="0" fontId="156" fillId="23" borderId="421" xfId="0" applyFont="1" applyFill="1" applyBorder="1" applyAlignment="1">
      <alignment horizontal="center"/>
    </xf>
    <xf numFmtId="0" fontId="156" fillId="23" borderId="200" xfId="0" applyFont="1" applyFill="1" applyBorder="1" applyAlignment="1">
      <alignment horizontal="center"/>
    </xf>
    <xf numFmtId="0" fontId="156" fillId="23" borderId="577" xfId="0" applyFont="1" applyFill="1" applyBorder="1" applyAlignment="1">
      <alignment horizontal="center"/>
    </xf>
    <xf numFmtId="0" fontId="21" fillId="23" borderId="579" xfId="0" applyFont="1" applyFill="1" applyBorder="1" applyAlignment="1">
      <alignment horizontal="center"/>
    </xf>
    <xf numFmtId="43" fontId="21" fillId="23" borderId="422" xfId="1" applyFont="1" applyFill="1" applyBorder="1" applyAlignment="1">
      <alignment horizontal="center"/>
    </xf>
    <xf numFmtId="43" fontId="21" fillId="23" borderId="569" xfId="1" applyFont="1" applyFill="1" applyBorder="1" applyAlignment="1">
      <alignment horizontal="center"/>
    </xf>
    <xf numFmtId="43" fontId="21" fillId="23" borderId="579" xfId="1" applyFont="1" applyFill="1" applyBorder="1" applyAlignment="1">
      <alignment horizontal="center"/>
    </xf>
    <xf numFmtId="0" fontId="10" fillId="2" borderId="576" xfId="0" applyFont="1" applyFill="1" applyBorder="1" applyAlignment="1">
      <alignment horizontal="center" vertical="center"/>
    </xf>
    <xf numFmtId="0" fontId="10" fillId="2" borderId="134" xfId="0" applyFont="1" applyFill="1" applyBorder="1" applyAlignment="1">
      <alignment horizontal="center" vertical="center"/>
    </xf>
    <xf numFmtId="0" fontId="10" fillId="2" borderId="446" xfId="0" applyFont="1" applyFill="1" applyBorder="1" applyAlignment="1">
      <alignment horizontal="center" vertical="center"/>
    </xf>
    <xf numFmtId="0" fontId="51" fillId="23" borderId="175" xfId="0" applyFont="1" applyFill="1" applyBorder="1" applyAlignment="1">
      <alignment horizontal="center"/>
    </xf>
    <xf numFmtId="0" fontId="92" fillId="2" borderId="175" xfId="24" applyFont="1" applyFill="1" applyBorder="1" applyAlignment="1">
      <alignment horizontal="center" vertical="center" wrapText="1"/>
    </xf>
    <xf numFmtId="0" fontId="10" fillId="0" borderId="48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43" xfId="0" applyFont="1" applyFill="1" applyBorder="1" applyAlignment="1">
      <alignment horizontal="center" vertical="center"/>
    </xf>
    <xf numFmtId="0" fontId="10" fillId="0" borderId="573" xfId="0" applyFont="1" applyFill="1" applyBorder="1" applyAlignment="1">
      <alignment horizontal="center" vertical="center"/>
    </xf>
    <xf numFmtId="0" fontId="10" fillId="0" borderId="96" xfId="0" applyFont="1" applyFill="1" applyBorder="1" applyAlignment="1">
      <alignment horizontal="center" vertical="center"/>
    </xf>
    <xf numFmtId="0" fontId="10" fillId="0" borderId="115" xfId="0" applyFont="1" applyFill="1" applyBorder="1" applyAlignment="1">
      <alignment horizontal="center" vertical="center"/>
    </xf>
    <xf numFmtId="0" fontId="92" fillId="2" borderId="175" xfId="0" applyFont="1" applyFill="1" applyBorder="1" applyAlignment="1">
      <alignment horizontal="center" vertical="center"/>
    </xf>
    <xf numFmtId="0" fontId="10" fillId="0" borderId="200" xfId="0" applyFont="1" applyFill="1" applyBorder="1" applyAlignment="1">
      <alignment horizontal="center" vertical="center"/>
    </xf>
    <xf numFmtId="0" fontId="157" fillId="23" borderId="422" xfId="0" applyFont="1" applyFill="1" applyBorder="1" applyAlignment="1">
      <alignment horizontal="center"/>
    </xf>
    <xf numFmtId="0" fontId="157" fillId="23" borderId="569" xfId="0" applyFont="1" applyFill="1" applyBorder="1" applyAlignment="1">
      <alignment horizontal="center"/>
    </xf>
    <xf numFmtId="0" fontId="157" fillId="23" borderId="429" xfId="0" applyFont="1" applyFill="1" applyBorder="1" applyAlignment="1">
      <alignment horizontal="center"/>
    </xf>
    <xf numFmtId="43" fontId="21" fillId="23" borderId="571" xfId="1" applyFont="1" applyFill="1" applyBorder="1" applyAlignment="1">
      <alignment horizontal="center"/>
    </xf>
    <xf numFmtId="43" fontId="21" fillId="23" borderId="134" xfId="1" applyFont="1" applyFill="1" applyBorder="1" applyAlignment="1">
      <alignment horizontal="center"/>
    </xf>
    <xf numFmtId="43" fontId="21" fillId="23" borderId="446" xfId="1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47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0" fillId="2" borderId="16" xfId="0" applyFont="1" applyFill="1" applyBorder="1" applyAlignment="1">
      <alignment vertical="center"/>
    </xf>
    <xf numFmtId="0" fontId="9" fillId="4" borderId="56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59" xfId="0" applyFont="1" applyFill="1" applyBorder="1" applyAlignment="1">
      <alignment horizontal="left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6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42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62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10" fillId="0" borderId="63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64" xfId="0" applyFont="1" applyFill="1" applyBorder="1" applyAlignment="1">
      <alignment horizontal="center" vertical="center"/>
    </xf>
    <xf numFmtId="0" fontId="10" fillId="0" borderId="65" xfId="0" applyFont="1" applyFill="1" applyBorder="1" applyAlignment="1">
      <alignment horizontal="left" vertical="center"/>
    </xf>
    <xf numFmtId="0" fontId="15" fillId="2" borderId="30" xfId="0" applyFont="1" applyFill="1" applyBorder="1" applyAlignment="1">
      <alignment horizontal="left" vertical="center"/>
    </xf>
    <xf numFmtId="0" fontId="15" fillId="2" borderId="15" xfId="0" applyFont="1" applyFill="1" applyBorder="1" applyAlignment="1">
      <alignment horizontal="left" vertical="center"/>
    </xf>
    <xf numFmtId="0" fontId="15" fillId="2" borderId="66" xfId="0" applyFont="1" applyFill="1" applyBorder="1" applyAlignment="1">
      <alignment horizontal="left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13" fillId="2" borderId="66" xfId="0" applyFont="1" applyFill="1" applyBorder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0" fillId="2" borderId="31" xfId="0" applyFont="1" applyFill="1" applyBorder="1" applyAlignment="1">
      <alignment horizontal="left" vertical="center"/>
    </xf>
    <xf numFmtId="0" fontId="12" fillId="2" borderId="31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0" fontId="12" fillId="2" borderId="66" xfId="0" applyFont="1" applyFill="1" applyBorder="1" applyAlignment="1">
      <alignment horizontal="left" vertical="center"/>
    </xf>
    <xf numFmtId="0" fontId="10" fillId="0" borderId="32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67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0" fillId="0" borderId="68" xfId="0" applyFont="1" applyBorder="1" applyAlignment="1">
      <alignment horizontal="left"/>
    </xf>
    <xf numFmtId="0" fontId="13" fillId="0" borderId="0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0" fontId="10" fillId="0" borderId="36" xfId="0" applyFont="1" applyBorder="1" applyAlignment="1">
      <alignment horizontal="left"/>
    </xf>
    <xf numFmtId="0" fontId="10" fillId="0" borderId="37" xfId="0" applyFont="1" applyBorder="1" applyAlignment="1">
      <alignment horizontal="left"/>
    </xf>
    <xf numFmtId="0" fontId="10" fillId="0" borderId="69" xfId="0" applyFont="1" applyBorder="1" applyAlignment="1">
      <alignment horizontal="left"/>
    </xf>
    <xf numFmtId="0" fontId="16" fillId="2" borderId="3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70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3" fillId="0" borderId="72" xfId="0" applyFont="1" applyBorder="1" applyAlignment="1">
      <alignment horizontal="left" vertical="center"/>
    </xf>
    <xf numFmtId="0" fontId="13" fillId="0" borderId="73" xfId="0" applyFont="1" applyBorder="1" applyAlignment="1">
      <alignment horizontal="left" vertical="center"/>
    </xf>
    <xf numFmtId="0" fontId="13" fillId="0" borderId="74" xfId="0" applyFont="1" applyBorder="1" applyAlignment="1">
      <alignment horizontal="left" vertical="center"/>
    </xf>
    <xf numFmtId="0" fontId="118" fillId="5" borderId="136" xfId="0" applyFont="1" applyFill="1" applyBorder="1" applyAlignment="1">
      <alignment horizontal="center" vertical="center" wrapText="1"/>
    </xf>
    <xf numFmtId="0" fontId="118" fillId="5" borderId="17" xfId="0" applyFont="1" applyFill="1" applyBorder="1" applyAlignment="1">
      <alignment horizontal="center" vertical="center" wrapText="1"/>
    </xf>
    <xf numFmtId="0" fontId="118" fillId="5" borderId="108" xfId="0" applyFont="1" applyFill="1" applyBorder="1" applyAlignment="1">
      <alignment horizontal="center" vertical="center" wrapText="1"/>
    </xf>
    <xf numFmtId="0" fontId="118" fillId="5" borderId="123" xfId="0" applyFont="1" applyFill="1" applyBorder="1" applyAlignment="1">
      <alignment horizontal="center" vertical="center" wrapText="1"/>
    </xf>
    <xf numFmtId="0" fontId="118" fillId="5" borderId="0" xfId="0" applyFont="1" applyFill="1" applyBorder="1" applyAlignment="1">
      <alignment horizontal="center" vertical="center" wrapText="1"/>
    </xf>
    <xf numFmtId="0" fontId="118" fillId="5" borderId="43" xfId="0" applyFont="1" applyFill="1" applyBorder="1" applyAlignment="1">
      <alignment horizontal="center" vertical="center" wrapText="1"/>
    </xf>
    <xf numFmtId="0" fontId="118" fillId="5" borderId="28" xfId="0" applyFont="1" applyFill="1" applyBorder="1" applyAlignment="1">
      <alignment horizontal="center" vertical="center" wrapText="1"/>
    </xf>
    <xf numFmtId="0" fontId="118" fillId="5" borderId="29" xfId="0" applyFont="1" applyFill="1" applyBorder="1" applyAlignment="1">
      <alignment horizontal="center" vertical="center" wrapText="1"/>
    </xf>
    <xf numFmtId="0" fontId="118" fillId="5" borderId="65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left" vertical="center"/>
    </xf>
    <xf numFmtId="0" fontId="13" fillId="0" borderId="35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28" fillId="0" borderId="34" xfId="0" applyFont="1" applyBorder="1" applyAlignment="1">
      <alignment vertical="center"/>
    </xf>
    <xf numFmtId="0" fontId="28" fillId="0" borderId="35" xfId="0" applyFont="1" applyBorder="1" applyAlignment="1">
      <alignment vertical="center"/>
    </xf>
    <xf numFmtId="0" fontId="28" fillId="0" borderId="68" xfId="0" applyFont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71" xfId="0" applyFont="1" applyFill="1" applyBorder="1" applyAlignment="1">
      <alignment horizontal="left" vertical="center"/>
    </xf>
    <xf numFmtId="0" fontId="19" fillId="0" borderId="34" xfId="0" applyFont="1" applyBorder="1" applyAlignment="1">
      <alignment vertical="center"/>
    </xf>
    <xf numFmtId="0" fontId="19" fillId="0" borderId="35" xfId="0" applyFont="1" applyBorder="1" applyAlignment="1">
      <alignment vertical="center"/>
    </xf>
    <xf numFmtId="0" fontId="19" fillId="0" borderId="68" xfId="0" applyFont="1" applyBorder="1" applyAlignment="1">
      <alignment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70" xfId="0" applyFont="1" applyFill="1" applyBorder="1" applyAlignment="1">
      <alignment horizontal="center" vertical="center"/>
    </xf>
    <xf numFmtId="0" fontId="13" fillId="0" borderId="21" xfId="0" applyFont="1" applyBorder="1" applyAlignment="1">
      <alignment vertical="center"/>
    </xf>
    <xf numFmtId="0" fontId="13" fillId="0" borderId="61" xfId="0" applyFont="1" applyBorder="1" applyAlignment="1">
      <alignment vertical="center"/>
    </xf>
  </cellXfs>
  <cellStyles count="39">
    <cellStyle name="Hiperlink" xfId="6" builtinId="8"/>
    <cellStyle name="Moeda" xfId="4" builtinId="4"/>
    <cellStyle name="Moeda 2" xfId="13"/>
    <cellStyle name="Moeda 2 2" xfId="5"/>
    <cellStyle name="Moeda 2 2 2" xfId="16"/>
    <cellStyle name="Moeda 2 3" xfId="17"/>
    <cellStyle name="Moeda 3" xfId="14"/>
    <cellStyle name="Moeda 3 2" xfId="18"/>
    <cellStyle name="Moeda 3 3" xfId="19"/>
    <cellStyle name="Moeda 4" xfId="9"/>
    <cellStyle name="Moeda 6" xfId="10"/>
    <cellStyle name="Moeda 6 2" xfId="11"/>
    <cellStyle name="Normal" xfId="0" builtinId="0"/>
    <cellStyle name="Normal 2" xfId="7"/>
    <cellStyle name="Normal 2 2" xfId="20"/>
    <cellStyle name="Normal 2 2 2" xfId="21"/>
    <cellStyle name="Normal 2 3" xfId="12"/>
    <cellStyle name="Normal 3" xfId="22"/>
    <cellStyle name="Normal 3 2" xfId="3"/>
    <cellStyle name="Normal 3 2 2" xfId="23"/>
    <cellStyle name="Normal 3 3" xfId="15"/>
    <cellStyle name="Normal 4" xfId="24"/>
    <cellStyle name="Normal 4 2" xfId="25"/>
    <cellStyle name="Normal 5" xfId="26"/>
    <cellStyle name="Normal 5 2" xfId="8"/>
    <cellStyle name="Normal 6" xfId="27"/>
    <cellStyle name="Normal 6 2" xfId="28"/>
    <cellStyle name="Normal 7" xfId="29"/>
    <cellStyle name="Normal 8" xfId="30"/>
    <cellStyle name="Normal 9" xfId="38"/>
    <cellStyle name="Porcentagem" xfId="2" builtinId="5"/>
    <cellStyle name="Porcentagem 2" xfId="31"/>
    <cellStyle name="Porcentagem 2 2" xfId="32"/>
    <cellStyle name="Porcentagem 2 2 2" xfId="33"/>
    <cellStyle name="Porcentagem 2 3" xfId="34"/>
    <cellStyle name="Porcentagem 3" xfId="35"/>
    <cellStyle name="Vírgula" xfId="1" builtinId="3"/>
    <cellStyle name="Vírgula 2" xfId="36"/>
    <cellStyle name="Vírgula 3" xfId="3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.png"/><Relationship Id="rId2" Type="http://schemas.openxmlformats.org/officeDocument/2006/relationships/image" Target="../media/image11.png"/><Relationship Id="rId1" Type="http://schemas.openxmlformats.org/officeDocument/2006/relationships/image" Target="../media/image5.jpe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0.png"/><Relationship Id="rId1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7.png"/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8.png"/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.png"/><Relationship Id="rId1" Type="http://schemas.openxmlformats.org/officeDocument/2006/relationships/image" Target="../media/image19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9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1.png"/><Relationship Id="rId1" Type="http://schemas.openxmlformats.org/officeDocument/2006/relationships/image" Target="../media/image28.png"/><Relationship Id="rId4" Type="http://schemas.openxmlformats.org/officeDocument/2006/relationships/image" Target="../media/image30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609981</xdr:colOff>
      <xdr:row>3</xdr:row>
      <xdr:rowOff>51635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90500"/>
          <a:ext cx="1562481" cy="4173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133334</xdr:colOff>
      <xdr:row>14</xdr:row>
      <xdr:rowOff>19880</xdr:rowOff>
    </xdr:from>
    <xdr:to>
      <xdr:col>11</xdr:col>
      <xdr:colOff>429867</xdr:colOff>
      <xdr:row>16</xdr:row>
      <xdr:rowOff>132524</xdr:rowOff>
    </xdr:to>
    <xdr:sp macro="" textlink="">
      <xdr:nvSpPr>
        <xdr:cNvPr id="10" name="Arredondar Retângulo em um Canto Diagonal 9"/>
        <xdr:cNvSpPr/>
      </xdr:nvSpPr>
      <xdr:spPr>
        <a:xfrm>
          <a:off x="739775" y="2320925"/>
          <a:ext cx="6317615" cy="440055"/>
        </a:xfrm>
        <a:prstGeom prst="round2Diag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900" b="1">
              <a:solidFill>
                <a:schemeClr val="tx1"/>
              </a:solidFill>
              <a:latin typeface="Calibri" panose="020F0502020204030204"/>
              <a:cs typeface="Lucida Sans Unicode" panose="020B0602030504020204" pitchFamily="34" charset="0"/>
            </a:rPr>
            <a:t>Componentes: </a:t>
          </a:r>
          <a:r>
            <a:rPr lang="pt-BR" sz="900">
              <a:solidFill>
                <a:schemeClr val="tx1"/>
              </a:solidFill>
              <a:latin typeface="Calibri" panose="020F0502020204030204"/>
              <a:cs typeface="Lucida Sans Unicode" panose="020B0602030504020204" pitchFamily="34" charset="0"/>
            </a:rPr>
            <a:t>cordão, cadarço, fita e freio possuem 6 meses de garantia.</a:t>
          </a:r>
          <a:br>
            <a:rPr lang="pt-BR" sz="900">
              <a:solidFill>
                <a:schemeClr val="tx1"/>
              </a:solidFill>
              <a:latin typeface="Calibri" panose="020F0502020204030204"/>
              <a:cs typeface="Lucida Sans Unicode" panose="020B0602030504020204" pitchFamily="34" charset="0"/>
            </a:rPr>
          </a:br>
          <a:r>
            <a:rPr lang="pt-BR" sz="900" b="1">
              <a:solidFill>
                <a:schemeClr val="tx1"/>
              </a:solidFill>
              <a:latin typeface="Calibri" panose="020F0502020204030204"/>
              <a:cs typeface="Lucida Sans Unicode" panose="020B0602030504020204" pitchFamily="34" charset="0"/>
            </a:rPr>
            <a:t>Persiana Sintética e PVC Curve: </a:t>
          </a:r>
          <a:r>
            <a:rPr lang="pt-BR" sz="900">
              <a:solidFill>
                <a:schemeClr val="tx1"/>
              </a:solidFill>
              <a:latin typeface="Calibri" panose="020F0502020204030204"/>
              <a:cs typeface="Lucida Sans Unicode" panose="020B0602030504020204" pitchFamily="34" charset="0"/>
            </a:rPr>
            <a:t>garantimos o funcionamento das lâminas e desempenho em temperatura máxima de 55º C nas peças.</a:t>
          </a:r>
          <a:endParaRPr lang="pt-BR" sz="900">
            <a:solidFill>
              <a:schemeClr val="tx1"/>
            </a:solidFill>
            <a:latin typeface="Calibri" panose="020F0502020204030204"/>
          </a:endParaRPr>
        </a:p>
      </xdr:txBody>
    </xdr:sp>
    <xdr:clientData/>
  </xdr:twoCellAnchor>
  <xdr:twoCellAnchor>
    <xdr:from>
      <xdr:col>1</xdr:col>
      <xdr:colOff>116816</xdr:colOff>
      <xdr:row>8</xdr:row>
      <xdr:rowOff>80872</xdr:rowOff>
    </xdr:from>
    <xdr:to>
      <xdr:col>1</xdr:col>
      <xdr:colOff>256854</xdr:colOff>
      <xdr:row>9</xdr:row>
      <xdr:rowOff>41660</xdr:rowOff>
    </xdr:to>
    <xdr:sp macro="" textlink="">
      <xdr:nvSpPr>
        <xdr:cNvPr id="11" name="Seta para a direita 3"/>
        <xdr:cNvSpPr/>
      </xdr:nvSpPr>
      <xdr:spPr>
        <a:xfrm>
          <a:off x="723265" y="1398905"/>
          <a:ext cx="140335" cy="124460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116456</xdr:colOff>
      <xdr:row>10</xdr:row>
      <xdr:rowOff>80514</xdr:rowOff>
    </xdr:from>
    <xdr:to>
      <xdr:col>1</xdr:col>
      <xdr:colOff>256494</xdr:colOff>
      <xdr:row>11</xdr:row>
      <xdr:rowOff>41302</xdr:rowOff>
    </xdr:to>
    <xdr:sp macro="" textlink="">
      <xdr:nvSpPr>
        <xdr:cNvPr id="12" name="Seta para a direita 3"/>
        <xdr:cNvSpPr/>
      </xdr:nvSpPr>
      <xdr:spPr>
        <a:xfrm>
          <a:off x="723265" y="1725930"/>
          <a:ext cx="139700" cy="125095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116096</xdr:colOff>
      <xdr:row>12</xdr:row>
      <xdr:rowOff>107112</xdr:rowOff>
    </xdr:from>
    <xdr:to>
      <xdr:col>1</xdr:col>
      <xdr:colOff>256134</xdr:colOff>
      <xdr:row>13</xdr:row>
      <xdr:rowOff>67900</xdr:rowOff>
    </xdr:to>
    <xdr:sp macro="" textlink="">
      <xdr:nvSpPr>
        <xdr:cNvPr id="13" name="Seta para a direita 3"/>
        <xdr:cNvSpPr/>
      </xdr:nvSpPr>
      <xdr:spPr>
        <a:xfrm>
          <a:off x="722630" y="2080260"/>
          <a:ext cx="140335" cy="124460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177413</xdr:colOff>
      <xdr:row>94</xdr:row>
      <xdr:rowOff>146732</xdr:rowOff>
    </xdr:from>
    <xdr:to>
      <xdr:col>9</xdr:col>
      <xdr:colOff>264795</xdr:colOff>
      <xdr:row>113</xdr:row>
      <xdr:rowOff>59068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410073" y="15150512"/>
          <a:ext cx="3363982" cy="2952716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124238</xdr:colOff>
      <xdr:row>72</xdr:row>
      <xdr:rowOff>33132</xdr:rowOff>
    </xdr:from>
    <xdr:to>
      <xdr:col>1</xdr:col>
      <xdr:colOff>264276</xdr:colOff>
      <xdr:row>72</xdr:row>
      <xdr:rowOff>159572</xdr:rowOff>
    </xdr:to>
    <xdr:sp macro="" textlink="">
      <xdr:nvSpPr>
        <xdr:cNvPr id="17" name="Seta para a direita 3"/>
        <xdr:cNvSpPr/>
      </xdr:nvSpPr>
      <xdr:spPr>
        <a:xfrm>
          <a:off x="730885" y="11489690"/>
          <a:ext cx="140335" cy="126365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128792</xdr:colOff>
      <xdr:row>74</xdr:row>
      <xdr:rowOff>15118</xdr:rowOff>
    </xdr:from>
    <xdr:to>
      <xdr:col>1</xdr:col>
      <xdr:colOff>268830</xdr:colOff>
      <xdr:row>74</xdr:row>
      <xdr:rowOff>141558</xdr:rowOff>
    </xdr:to>
    <xdr:sp macro="" textlink="">
      <xdr:nvSpPr>
        <xdr:cNvPr id="18" name="Seta para a direita 3"/>
        <xdr:cNvSpPr/>
      </xdr:nvSpPr>
      <xdr:spPr>
        <a:xfrm>
          <a:off x="752680" y="11930893"/>
          <a:ext cx="140038" cy="126440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128582</xdr:colOff>
      <xdr:row>75</xdr:row>
      <xdr:rowOff>155311</xdr:rowOff>
    </xdr:from>
    <xdr:to>
      <xdr:col>1</xdr:col>
      <xdr:colOff>268620</xdr:colOff>
      <xdr:row>76</xdr:row>
      <xdr:rowOff>119826</xdr:rowOff>
    </xdr:to>
    <xdr:sp macro="" textlink="">
      <xdr:nvSpPr>
        <xdr:cNvPr id="19" name="Seta para a direita 3"/>
        <xdr:cNvSpPr/>
      </xdr:nvSpPr>
      <xdr:spPr>
        <a:xfrm>
          <a:off x="752470" y="12233011"/>
          <a:ext cx="140038" cy="126440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131888</xdr:colOff>
      <xdr:row>78</xdr:row>
      <xdr:rowOff>6227</xdr:rowOff>
    </xdr:from>
    <xdr:to>
      <xdr:col>1</xdr:col>
      <xdr:colOff>271926</xdr:colOff>
      <xdr:row>78</xdr:row>
      <xdr:rowOff>132667</xdr:rowOff>
    </xdr:to>
    <xdr:sp macro="" textlink="">
      <xdr:nvSpPr>
        <xdr:cNvPr id="20" name="Seta para a direita 3"/>
        <xdr:cNvSpPr/>
      </xdr:nvSpPr>
      <xdr:spPr>
        <a:xfrm>
          <a:off x="755776" y="12569702"/>
          <a:ext cx="140038" cy="126440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132927</xdr:colOff>
      <xdr:row>80</xdr:row>
      <xdr:rowOff>10777</xdr:rowOff>
    </xdr:from>
    <xdr:to>
      <xdr:col>1</xdr:col>
      <xdr:colOff>272965</xdr:colOff>
      <xdr:row>80</xdr:row>
      <xdr:rowOff>137217</xdr:rowOff>
    </xdr:to>
    <xdr:sp macro="" textlink="">
      <xdr:nvSpPr>
        <xdr:cNvPr id="21" name="Seta para a direita 3"/>
        <xdr:cNvSpPr/>
      </xdr:nvSpPr>
      <xdr:spPr>
        <a:xfrm>
          <a:off x="756815" y="12898102"/>
          <a:ext cx="140038" cy="126440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134995</xdr:colOff>
      <xdr:row>82</xdr:row>
      <xdr:rowOff>16577</xdr:rowOff>
    </xdr:from>
    <xdr:to>
      <xdr:col>1</xdr:col>
      <xdr:colOff>275033</xdr:colOff>
      <xdr:row>82</xdr:row>
      <xdr:rowOff>143017</xdr:rowOff>
    </xdr:to>
    <xdr:sp macro="" textlink="">
      <xdr:nvSpPr>
        <xdr:cNvPr id="22" name="Seta para a direita 3"/>
        <xdr:cNvSpPr/>
      </xdr:nvSpPr>
      <xdr:spPr>
        <a:xfrm>
          <a:off x="758883" y="13227752"/>
          <a:ext cx="140038" cy="126440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128787</xdr:colOff>
      <xdr:row>84</xdr:row>
      <xdr:rowOff>18653</xdr:rowOff>
    </xdr:from>
    <xdr:to>
      <xdr:col>1</xdr:col>
      <xdr:colOff>268825</xdr:colOff>
      <xdr:row>84</xdr:row>
      <xdr:rowOff>145093</xdr:rowOff>
    </xdr:to>
    <xdr:sp macro="" textlink="">
      <xdr:nvSpPr>
        <xdr:cNvPr id="23" name="Seta para a direita 3"/>
        <xdr:cNvSpPr/>
      </xdr:nvSpPr>
      <xdr:spPr>
        <a:xfrm>
          <a:off x="752675" y="13553678"/>
          <a:ext cx="140038" cy="126440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129818</xdr:colOff>
      <xdr:row>87</xdr:row>
      <xdr:rowOff>4156</xdr:rowOff>
    </xdr:from>
    <xdr:to>
      <xdr:col>1</xdr:col>
      <xdr:colOff>269856</xdr:colOff>
      <xdr:row>87</xdr:row>
      <xdr:rowOff>130596</xdr:rowOff>
    </xdr:to>
    <xdr:sp macro="" textlink="">
      <xdr:nvSpPr>
        <xdr:cNvPr id="24" name="Seta para a direita 3"/>
        <xdr:cNvSpPr/>
      </xdr:nvSpPr>
      <xdr:spPr>
        <a:xfrm>
          <a:off x="753706" y="14024956"/>
          <a:ext cx="140038" cy="126440"/>
        </a:xfrm>
        <a:prstGeom prst="rightArrow">
          <a:avLst/>
        </a:prstGeom>
        <a:solidFill>
          <a:schemeClr val="tx2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85530"/>
          <a:ext cx="1720616" cy="4303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110477</xdr:colOff>
      <xdr:row>68</xdr:row>
      <xdr:rowOff>59282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0184296"/>
          <a:ext cx="1720616" cy="4303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215349</xdr:colOff>
      <xdr:row>2</xdr:row>
      <xdr:rowOff>24848</xdr:rowOff>
    </xdr:from>
    <xdr:to>
      <xdr:col>11</xdr:col>
      <xdr:colOff>544582</xdr:colOff>
      <xdr:row>3</xdr:row>
      <xdr:rowOff>163581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0250" y="405765"/>
          <a:ext cx="328930" cy="328930"/>
        </a:xfrm>
        <a:prstGeom prst="rect">
          <a:avLst/>
        </a:prstGeom>
      </xdr:spPr>
    </xdr:pic>
    <xdr:clientData/>
  </xdr:twoCellAnchor>
  <xdr:oneCellAnchor>
    <xdr:from>
      <xdr:col>11</xdr:col>
      <xdr:colOff>215349</xdr:colOff>
      <xdr:row>65</xdr:row>
      <xdr:rowOff>24848</xdr:rowOff>
    </xdr:from>
    <xdr:ext cx="329233" cy="336853"/>
    <xdr:pic>
      <xdr:nvPicPr>
        <xdr:cNvPr id="18" name="Imagem 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0250" y="11035665"/>
          <a:ext cx="328930" cy="336550"/>
        </a:xfrm>
        <a:prstGeom prst="rect">
          <a:avLst/>
        </a:prstGeom>
      </xdr:spPr>
    </xdr:pic>
    <xdr:clientData/>
  </xdr:oneCellAnchor>
  <xdr:oneCellAnchor>
    <xdr:from>
      <xdr:col>11</xdr:col>
      <xdr:colOff>215349</xdr:colOff>
      <xdr:row>128</xdr:row>
      <xdr:rowOff>24848</xdr:rowOff>
    </xdr:from>
    <xdr:ext cx="329233" cy="336853"/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0250" y="21665565"/>
          <a:ext cx="328930" cy="33655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85530"/>
          <a:ext cx="1720616" cy="4303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4</xdr:col>
      <xdr:colOff>110477</xdr:colOff>
      <xdr:row>66</xdr:row>
      <xdr:rowOff>59282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0502348"/>
          <a:ext cx="1720616" cy="4303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4</xdr:col>
      <xdr:colOff>110477</xdr:colOff>
      <xdr:row>129</xdr:row>
      <xdr:rowOff>59281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20819165"/>
          <a:ext cx="1720616" cy="430342"/>
        </a:xfrm>
        <a:prstGeom prst="rect">
          <a:avLst/>
        </a:prstGeom>
      </xdr:spPr>
    </xdr:pic>
    <xdr:clientData/>
  </xdr:twoCellAnchor>
  <xdr:twoCellAnchor editAs="oneCell">
    <xdr:from>
      <xdr:col>2</xdr:col>
      <xdr:colOff>487125</xdr:colOff>
      <xdr:row>181</xdr:row>
      <xdr:rowOff>116757</xdr:rowOff>
    </xdr:from>
    <xdr:to>
      <xdr:col>11</xdr:col>
      <xdr:colOff>18377</xdr:colOff>
      <xdr:row>185</xdr:row>
      <xdr:rowOff>55204</xdr:rowOff>
    </xdr:to>
    <xdr:pic>
      <xdr:nvPicPr>
        <xdr:cNvPr id="9" name="Imagem 8">
          <a:extLst>
            <a:ext uri="{FF2B5EF4-FFF2-40B4-BE49-F238E27FC236}">
              <a16:creationId xmlns="" xmlns:a16="http://schemas.microsoft.com/office/drawing/2014/main" id="{33D9A16D-1C32-44EC-BC7E-239D1AA409F4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779"/>
        <a:stretch/>
      </xdr:blipFill>
      <xdr:spPr>
        <a:xfrm>
          <a:off x="1409145" y="33050397"/>
          <a:ext cx="5421512" cy="6699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427587</xdr:colOff>
      <xdr:row>2</xdr:row>
      <xdr:rowOff>49696</xdr:rowOff>
    </xdr:from>
    <xdr:to>
      <xdr:col>11</xdr:col>
      <xdr:colOff>521805</xdr:colOff>
      <xdr:row>3</xdr:row>
      <xdr:rowOff>140917</xdr:rowOff>
    </xdr:to>
    <xdr:pic>
      <xdr:nvPicPr>
        <xdr:cNvPr id="3" name="Imagem 2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10985" y="440055"/>
          <a:ext cx="730885" cy="28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427587</xdr:colOff>
      <xdr:row>2</xdr:row>
      <xdr:rowOff>49696</xdr:rowOff>
    </xdr:from>
    <xdr:to>
      <xdr:col>11</xdr:col>
      <xdr:colOff>521805</xdr:colOff>
      <xdr:row>3</xdr:row>
      <xdr:rowOff>140917</xdr:rowOff>
    </xdr:to>
    <xdr:pic>
      <xdr:nvPicPr>
        <xdr:cNvPr id="9" name="Imagem 8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10985" y="440055"/>
          <a:ext cx="730885" cy="28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427587</xdr:colOff>
      <xdr:row>71</xdr:row>
      <xdr:rowOff>49696</xdr:rowOff>
    </xdr:from>
    <xdr:ext cx="731979" cy="281721"/>
    <xdr:pic>
      <xdr:nvPicPr>
        <xdr:cNvPr id="11" name="Imagem 10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10985" y="11561445"/>
          <a:ext cx="732155" cy="28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140</xdr:row>
      <xdr:rowOff>49696</xdr:rowOff>
    </xdr:from>
    <xdr:ext cx="731979" cy="281721"/>
    <xdr:pic>
      <xdr:nvPicPr>
        <xdr:cNvPr id="13" name="Imagem 12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10985" y="22429470"/>
          <a:ext cx="732155" cy="28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183931"/>
          <a:ext cx="1723814" cy="42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4</xdr:col>
      <xdr:colOff>110477</xdr:colOff>
      <xdr:row>72</xdr:row>
      <xdr:rowOff>117087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11083159"/>
          <a:ext cx="1723814" cy="42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4</xdr:col>
      <xdr:colOff>110477</xdr:colOff>
      <xdr:row>141</xdr:row>
      <xdr:rowOff>138105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21567228"/>
          <a:ext cx="1723814" cy="42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427587</xdr:colOff>
      <xdr:row>2</xdr:row>
      <xdr:rowOff>49696</xdr:rowOff>
    </xdr:from>
    <xdr:to>
      <xdr:col>11</xdr:col>
      <xdr:colOff>521803</xdr:colOff>
      <xdr:row>3</xdr:row>
      <xdr:rowOff>140917</xdr:rowOff>
    </xdr:to>
    <xdr:pic>
      <xdr:nvPicPr>
        <xdr:cNvPr id="3" name="Imagem 2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440055"/>
          <a:ext cx="730885" cy="28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427587</xdr:colOff>
      <xdr:row>74</xdr:row>
      <xdr:rowOff>49696</xdr:rowOff>
    </xdr:from>
    <xdr:ext cx="731979" cy="289341"/>
    <xdr:pic>
      <xdr:nvPicPr>
        <xdr:cNvPr id="5" name="Imagem 4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11725275"/>
          <a:ext cx="73215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138</xdr:row>
      <xdr:rowOff>49696</xdr:rowOff>
    </xdr:from>
    <xdr:ext cx="731979" cy="289341"/>
    <xdr:pic>
      <xdr:nvPicPr>
        <xdr:cNvPr id="7" name="Imagem 6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22519005"/>
          <a:ext cx="73215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74</xdr:row>
      <xdr:rowOff>49696</xdr:rowOff>
    </xdr:from>
    <xdr:ext cx="732213" cy="287543"/>
    <xdr:pic>
      <xdr:nvPicPr>
        <xdr:cNvPr id="10" name="Imagem 9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11725275"/>
          <a:ext cx="732155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138</xdr:row>
      <xdr:rowOff>49696</xdr:rowOff>
    </xdr:from>
    <xdr:ext cx="731979" cy="289341"/>
    <xdr:pic>
      <xdr:nvPicPr>
        <xdr:cNvPr id="11" name="Imagem 10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22519005"/>
          <a:ext cx="73215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138</xdr:row>
      <xdr:rowOff>49696</xdr:rowOff>
    </xdr:from>
    <xdr:ext cx="732213" cy="287543"/>
    <xdr:pic>
      <xdr:nvPicPr>
        <xdr:cNvPr id="12" name="Imagem 11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22519005"/>
          <a:ext cx="732155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267138</xdr:colOff>
      <xdr:row>118</xdr:row>
      <xdr:rowOff>73790</xdr:rowOff>
    </xdr:from>
    <xdr:to>
      <xdr:col>11</xdr:col>
      <xdr:colOff>428623</xdr:colOff>
      <xdr:row>126</xdr:row>
      <xdr:rowOff>118822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47210" y="19076035"/>
          <a:ext cx="2709545" cy="1355725"/>
        </a:xfrm>
        <a:prstGeom prst="rect">
          <a:avLst/>
        </a:prstGeom>
      </xdr:spPr>
    </xdr:pic>
    <xdr:clientData/>
  </xdr:twoCellAnchor>
  <xdr:twoCellAnchor editAs="oneCell">
    <xdr:from>
      <xdr:col>10</xdr:col>
      <xdr:colOff>427587</xdr:colOff>
      <xdr:row>2</xdr:row>
      <xdr:rowOff>49696</xdr:rowOff>
    </xdr:from>
    <xdr:to>
      <xdr:col>11</xdr:col>
      <xdr:colOff>521803</xdr:colOff>
      <xdr:row>3</xdr:row>
      <xdr:rowOff>140917</xdr:rowOff>
    </xdr:to>
    <xdr:pic>
      <xdr:nvPicPr>
        <xdr:cNvPr id="14" name="Imagem 13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440055"/>
          <a:ext cx="730885" cy="28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427587</xdr:colOff>
      <xdr:row>74</xdr:row>
      <xdr:rowOff>49696</xdr:rowOff>
    </xdr:from>
    <xdr:ext cx="731979" cy="289341"/>
    <xdr:pic>
      <xdr:nvPicPr>
        <xdr:cNvPr id="17" name="Imagem 16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11725275"/>
          <a:ext cx="73215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138</xdr:row>
      <xdr:rowOff>49696</xdr:rowOff>
    </xdr:from>
    <xdr:ext cx="731979" cy="289341"/>
    <xdr:pic>
      <xdr:nvPicPr>
        <xdr:cNvPr id="19" name="Imagem 18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22519005"/>
          <a:ext cx="73215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74</xdr:row>
      <xdr:rowOff>49696</xdr:rowOff>
    </xdr:from>
    <xdr:ext cx="732213" cy="287543"/>
    <xdr:pic>
      <xdr:nvPicPr>
        <xdr:cNvPr id="20" name="Imagem 19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11725275"/>
          <a:ext cx="732155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138</xdr:row>
      <xdr:rowOff>49696</xdr:rowOff>
    </xdr:from>
    <xdr:ext cx="731979" cy="289341"/>
    <xdr:pic>
      <xdr:nvPicPr>
        <xdr:cNvPr id="21" name="Imagem 20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22519005"/>
          <a:ext cx="73215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138</xdr:row>
      <xdr:rowOff>49696</xdr:rowOff>
    </xdr:from>
    <xdr:ext cx="732213" cy="287543"/>
    <xdr:pic>
      <xdr:nvPicPr>
        <xdr:cNvPr id="22" name="Imagem 21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22519005"/>
          <a:ext cx="732155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267138</xdr:colOff>
      <xdr:row>118</xdr:row>
      <xdr:rowOff>73790</xdr:rowOff>
    </xdr:from>
    <xdr:to>
      <xdr:col>11</xdr:col>
      <xdr:colOff>428623</xdr:colOff>
      <xdr:row>126</xdr:row>
      <xdr:rowOff>118822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47210" y="19076035"/>
          <a:ext cx="2709545" cy="1355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180975"/>
          <a:ext cx="1720202" cy="4212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4</xdr:col>
      <xdr:colOff>110477</xdr:colOff>
      <xdr:row>75</xdr:row>
      <xdr:rowOff>59282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11472863"/>
          <a:ext cx="1720202" cy="4212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4</xdr:col>
      <xdr:colOff>110477</xdr:colOff>
      <xdr:row>139</xdr:row>
      <xdr:rowOff>59280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22117050"/>
          <a:ext cx="1720202" cy="4212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427587</xdr:colOff>
      <xdr:row>2</xdr:row>
      <xdr:rowOff>49696</xdr:rowOff>
    </xdr:from>
    <xdr:to>
      <xdr:col>11</xdr:col>
      <xdr:colOff>521806</xdr:colOff>
      <xdr:row>3</xdr:row>
      <xdr:rowOff>140917</xdr:rowOff>
    </xdr:to>
    <xdr:pic>
      <xdr:nvPicPr>
        <xdr:cNvPr id="3" name="Imagem 2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78320" y="440055"/>
          <a:ext cx="730885" cy="28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427587</xdr:colOff>
      <xdr:row>67</xdr:row>
      <xdr:rowOff>49696</xdr:rowOff>
    </xdr:from>
    <xdr:ext cx="731979" cy="289341"/>
    <xdr:pic>
      <xdr:nvPicPr>
        <xdr:cNvPr id="5" name="Imagem 4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78320" y="11498580"/>
          <a:ext cx="73215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67</xdr:row>
      <xdr:rowOff>49696</xdr:rowOff>
    </xdr:from>
    <xdr:ext cx="732213" cy="287543"/>
    <xdr:pic>
      <xdr:nvPicPr>
        <xdr:cNvPr id="6" name="Imagem 5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78320" y="11498580"/>
          <a:ext cx="732155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85530"/>
          <a:ext cx="1720616" cy="4303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159026</xdr:rowOff>
    </xdr:from>
    <xdr:to>
      <xdr:col>4</xdr:col>
      <xdr:colOff>110477</xdr:colOff>
      <xdr:row>68</xdr:row>
      <xdr:rowOff>26151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1085443"/>
          <a:ext cx="1720616" cy="4303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60763</xdr:colOff>
      <xdr:row>92</xdr:row>
      <xdr:rowOff>42269</xdr:rowOff>
    </xdr:from>
    <xdr:ext cx="6272153" cy="1145007"/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310" y="15756255"/>
          <a:ext cx="6272530" cy="1144905"/>
        </a:xfrm>
        <a:prstGeom prst="rect">
          <a:avLst/>
        </a:prstGeom>
      </xdr:spPr>
    </xdr:pic>
    <xdr:clientData/>
  </xdr:oneCellAnchor>
  <xdr:oneCellAnchor>
    <xdr:from>
      <xdr:col>2</xdr:col>
      <xdr:colOff>142928</xdr:colOff>
      <xdr:row>98</xdr:row>
      <xdr:rowOff>111319</xdr:rowOff>
    </xdr:from>
    <xdr:ext cx="2603585" cy="1305268"/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3954" y="18306554"/>
          <a:ext cx="2603585" cy="1305268"/>
        </a:xfrm>
        <a:prstGeom prst="rect">
          <a:avLst/>
        </a:prstGeom>
      </xdr:spPr>
    </xdr:pic>
    <xdr:clientData/>
  </xdr:oneCellAnchor>
  <xdr:oneCellAnchor>
    <xdr:from>
      <xdr:col>6</xdr:col>
      <xdr:colOff>422411</xdr:colOff>
      <xdr:row>101</xdr:row>
      <xdr:rowOff>29817</xdr:rowOff>
    </xdr:from>
    <xdr:ext cx="3171067" cy="399115"/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7368" y="18781643"/>
          <a:ext cx="3171067" cy="399115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185" y="181708"/>
          <a:ext cx="1722400" cy="4226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4</xdr:col>
      <xdr:colOff>110477</xdr:colOff>
      <xdr:row>70</xdr:row>
      <xdr:rowOff>59278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185" y="11131062"/>
          <a:ext cx="1722400" cy="42269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185" y="181708"/>
          <a:ext cx="1722400" cy="4226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110477</xdr:colOff>
      <xdr:row>68</xdr:row>
      <xdr:rowOff>59281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185" y="10439400"/>
          <a:ext cx="1722400" cy="42269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370437</xdr:colOff>
      <xdr:row>1</xdr:row>
      <xdr:rowOff>173521</xdr:rowOff>
    </xdr:from>
    <xdr:to>
      <xdr:col>11</xdr:col>
      <xdr:colOff>464655</xdr:colOff>
      <xdr:row>3</xdr:row>
      <xdr:rowOff>74242</xdr:rowOff>
    </xdr:to>
    <xdr:pic>
      <xdr:nvPicPr>
        <xdr:cNvPr id="3" name="Imagem 2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61430" y="373380"/>
          <a:ext cx="730885" cy="28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609600</xdr:colOff>
      <xdr:row>37</xdr:row>
      <xdr:rowOff>104775</xdr:rowOff>
    </xdr:from>
    <xdr:to>
      <xdr:col>7</xdr:col>
      <xdr:colOff>214124</xdr:colOff>
      <xdr:row>39</xdr:row>
      <xdr:rowOff>107062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6300" y="6183630"/>
          <a:ext cx="878205" cy="329565"/>
        </a:xfrm>
        <a:prstGeom prst="rect">
          <a:avLst/>
        </a:prstGeom>
      </xdr:spPr>
    </xdr:pic>
    <xdr:clientData/>
  </xdr:twoCellAnchor>
  <xdr:twoCellAnchor editAs="oneCell">
    <xdr:from>
      <xdr:col>9</xdr:col>
      <xdr:colOff>35700</xdr:colOff>
      <xdr:row>35</xdr:row>
      <xdr:rowOff>7125</xdr:rowOff>
    </xdr:from>
    <xdr:to>
      <xdr:col>10</xdr:col>
      <xdr:colOff>278399</xdr:colOff>
      <xdr:row>42</xdr:row>
      <xdr:rowOff>1412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9880" y="5758180"/>
          <a:ext cx="879475" cy="1141095"/>
        </a:xfrm>
        <a:prstGeom prst="rect">
          <a:avLst/>
        </a:prstGeom>
      </xdr:spPr>
    </xdr:pic>
    <xdr:clientData/>
  </xdr:twoCellAnchor>
  <xdr:twoCellAnchor editAs="oneCell">
    <xdr:from>
      <xdr:col>7</xdr:col>
      <xdr:colOff>271425</xdr:colOff>
      <xdr:row>35</xdr:row>
      <xdr:rowOff>4725</xdr:rowOff>
    </xdr:from>
    <xdr:to>
      <xdr:col>8</xdr:col>
      <xdr:colOff>514124</xdr:colOff>
      <xdr:row>42</xdr:row>
      <xdr:rowOff>2676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1655" y="5755640"/>
          <a:ext cx="879475" cy="1139190"/>
        </a:xfrm>
        <a:prstGeom prst="rect">
          <a:avLst/>
        </a:prstGeom>
      </xdr:spPr>
    </xdr:pic>
    <xdr:clientData/>
  </xdr:twoCellAnchor>
  <xdr:twoCellAnchor>
    <xdr:from>
      <xdr:col>3</xdr:col>
      <xdr:colOff>323775</xdr:colOff>
      <xdr:row>36</xdr:row>
      <xdr:rowOff>9450</xdr:rowOff>
    </xdr:from>
    <xdr:to>
      <xdr:col>5</xdr:col>
      <xdr:colOff>480540</xdr:colOff>
      <xdr:row>41</xdr:row>
      <xdr:rowOff>57056</xdr:rowOff>
    </xdr:to>
    <xdr:grpSp>
      <xdr:nvGrpSpPr>
        <xdr:cNvPr id="22" name="Agrupar 21"/>
        <xdr:cNvGrpSpPr/>
      </xdr:nvGrpSpPr>
      <xdr:grpSpPr>
        <a:xfrm>
          <a:off x="1906390" y="5701004"/>
          <a:ext cx="1469750" cy="838914"/>
          <a:chOff x="1152450" y="5829225"/>
          <a:chExt cx="1433115" cy="857231"/>
        </a:xfrm>
      </xdr:grpSpPr>
      <xdr:pic>
        <xdr:nvPicPr>
          <xdr:cNvPr id="19" name="Imagem 18"/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2450" y="5829225"/>
            <a:ext cx="1410194" cy="400125"/>
          </a:xfrm>
          <a:prstGeom prst="rect">
            <a:avLst/>
          </a:prstGeom>
        </xdr:spPr>
      </xdr:pic>
      <xdr:pic>
        <xdr:nvPicPr>
          <xdr:cNvPr id="21" name="Imagem 20"/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66909" y="6283930"/>
            <a:ext cx="1418656" cy="40252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185" y="181708"/>
          <a:ext cx="1722400" cy="42269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93746</xdr:colOff>
      <xdr:row>98</xdr:row>
      <xdr:rowOff>89256</xdr:rowOff>
    </xdr:from>
    <xdr:to>
      <xdr:col>11</xdr:col>
      <xdr:colOff>8758</xdr:colOff>
      <xdr:row>109</xdr:row>
      <xdr:rowOff>74320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5649" y="15857740"/>
          <a:ext cx="3768028" cy="1742580"/>
        </a:xfrm>
        <a:prstGeom prst="rect">
          <a:avLst/>
        </a:prstGeom>
      </xdr:spPr>
    </xdr:pic>
    <xdr:clientData/>
  </xdr:twoCellAnchor>
  <xdr:twoCellAnchor editAs="oneCell">
    <xdr:from>
      <xdr:col>6</xdr:col>
      <xdr:colOff>233259</xdr:colOff>
      <xdr:row>110</xdr:row>
      <xdr:rowOff>19877</xdr:rowOff>
    </xdr:from>
    <xdr:to>
      <xdr:col>10</xdr:col>
      <xdr:colOff>638369</xdr:colOff>
      <xdr:row>111</xdr:row>
      <xdr:rowOff>58900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3302"/>
        <a:stretch/>
      </xdr:blipFill>
      <xdr:spPr>
        <a:xfrm>
          <a:off x="3778216" y="17638642"/>
          <a:ext cx="3598883" cy="1980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82880"/>
          <a:ext cx="1718297" cy="4250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4</xdr:col>
      <xdr:colOff>110477</xdr:colOff>
      <xdr:row>67</xdr:row>
      <xdr:rowOff>59284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0683240"/>
          <a:ext cx="1718297" cy="4250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4</xdr:col>
      <xdr:colOff>110477</xdr:colOff>
      <xdr:row>132</xdr:row>
      <xdr:rowOff>59278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21054060"/>
          <a:ext cx="1718297" cy="4250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427587</xdr:colOff>
      <xdr:row>2</xdr:row>
      <xdr:rowOff>49696</xdr:rowOff>
    </xdr:from>
    <xdr:ext cx="732213" cy="287543"/>
    <xdr:pic>
      <xdr:nvPicPr>
        <xdr:cNvPr id="4" name="Imagem 3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000" y="440055"/>
          <a:ext cx="732155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379257</xdr:colOff>
      <xdr:row>112</xdr:row>
      <xdr:rowOff>117874</xdr:rowOff>
    </xdr:from>
    <xdr:to>
      <xdr:col>11</xdr:col>
      <xdr:colOff>7539</xdr:colOff>
      <xdr:row>118</xdr:row>
      <xdr:rowOff>2377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080" y="18390235"/>
          <a:ext cx="5545455" cy="867410"/>
        </a:xfrm>
        <a:prstGeom prst="rect">
          <a:avLst/>
        </a:prstGeom>
      </xdr:spPr>
    </xdr:pic>
    <xdr:clientData/>
  </xdr:twoCellAnchor>
  <xdr:twoCellAnchor editAs="oneCell">
    <xdr:from>
      <xdr:col>10</xdr:col>
      <xdr:colOff>427587</xdr:colOff>
      <xdr:row>2</xdr:row>
      <xdr:rowOff>49696</xdr:rowOff>
    </xdr:from>
    <xdr:to>
      <xdr:col>11</xdr:col>
      <xdr:colOff>521805</xdr:colOff>
      <xdr:row>3</xdr:row>
      <xdr:rowOff>140917</xdr:rowOff>
    </xdr:to>
    <xdr:pic>
      <xdr:nvPicPr>
        <xdr:cNvPr id="13" name="Imagem 12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000" y="440055"/>
          <a:ext cx="730885" cy="28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427587</xdr:colOff>
      <xdr:row>65</xdr:row>
      <xdr:rowOff>49696</xdr:rowOff>
    </xdr:from>
    <xdr:ext cx="732213" cy="287543"/>
    <xdr:pic>
      <xdr:nvPicPr>
        <xdr:cNvPr id="15" name="Imagem 14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000" y="10831830"/>
          <a:ext cx="732155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65</xdr:row>
      <xdr:rowOff>49696</xdr:rowOff>
    </xdr:from>
    <xdr:ext cx="731979" cy="289341"/>
    <xdr:pic>
      <xdr:nvPicPr>
        <xdr:cNvPr id="16" name="Imagem 15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000" y="10831830"/>
          <a:ext cx="73215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129</xdr:row>
      <xdr:rowOff>49696</xdr:rowOff>
    </xdr:from>
    <xdr:ext cx="732213" cy="287543"/>
    <xdr:pic>
      <xdr:nvPicPr>
        <xdr:cNvPr id="18" name="Imagem 17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000" y="21297900"/>
          <a:ext cx="732155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427587</xdr:colOff>
      <xdr:row>129</xdr:row>
      <xdr:rowOff>49696</xdr:rowOff>
    </xdr:from>
    <xdr:ext cx="731979" cy="289341"/>
    <xdr:pic>
      <xdr:nvPicPr>
        <xdr:cNvPr id="19" name="Imagem 18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000" y="21297900"/>
          <a:ext cx="732155" cy="28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59282</xdr:rowOff>
    </xdr:to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183931"/>
          <a:ext cx="1723814" cy="42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157655</xdr:rowOff>
    </xdr:from>
    <xdr:to>
      <xdr:col>4</xdr:col>
      <xdr:colOff>110477</xdr:colOff>
      <xdr:row>66</xdr:row>
      <xdr:rowOff>59280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10195034"/>
          <a:ext cx="1723814" cy="42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4</xdr:col>
      <xdr:colOff>110477</xdr:colOff>
      <xdr:row>130</xdr:row>
      <xdr:rowOff>59281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20269200"/>
          <a:ext cx="1723814" cy="42714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427587</xdr:colOff>
      <xdr:row>2</xdr:row>
      <xdr:rowOff>49696</xdr:rowOff>
    </xdr:from>
    <xdr:to>
      <xdr:col>11</xdr:col>
      <xdr:colOff>231914</xdr:colOff>
      <xdr:row>3</xdr:row>
      <xdr:rowOff>140917</xdr:rowOff>
    </xdr:to>
    <xdr:pic>
      <xdr:nvPicPr>
        <xdr:cNvPr id="14" name="Imagem 13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440055"/>
          <a:ext cx="730250" cy="28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427587</xdr:colOff>
      <xdr:row>67</xdr:row>
      <xdr:rowOff>49696</xdr:rowOff>
    </xdr:from>
    <xdr:ext cx="732213" cy="287543"/>
    <xdr:pic>
      <xdr:nvPicPr>
        <xdr:cNvPr id="16" name="Imagem 15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8580" y="11069955"/>
          <a:ext cx="732155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142666</xdr:colOff>
      <xdr:row>71</xdr:row>
      <xdr:rowOff>148898</xdr:rowOff>
    </xdr:from>
    <xdr:to>
      <xdr:col>9</xdr:col>
      <xdr:colOff>388444</xdr:colOff>
      <xdr:row>78</xdr:row>
      <xdr:rowOff>23609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2035" y="11778615"/>
          <a:ext cx="3430270" cy="10217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85530"/>
          <a:ext cx="1720616" cy="4303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110477</xdr:colOff>
      <xdr:row>68</xdr:row>
      <xdr:rowOff>59280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0502348"/>
          <a:ext cx="1720616" cy="43034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427587</xdr:colOff>
      <xdr:row>2</xdr:row>
      <xdr:rowOff>49696</xdr:rowOff>
    </xdr:from>
    <xdr:to>
      <xdr:col>11</xdr:col>
      <xdr:colOff>231914</xdr:colOff>
      <xdr:row>3</xdr:row>
      <xdr:rowOff>140917</xdr:rowOff>
    </xdr:to>
    <xdr:pic>
      <xdr:nvPicPr>
        <xdr:cNvPr id="2" name="Imagem 1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92167" y="415456"/>
          <a:ext cx="756827" cy="274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427587</xdr:colOff>
      <xdr:row>65</xdr:row>
      <xdr:rowOff>49696</xdr:rowOff>
    </xdr:from>
    <xdr:ext cx="732213" cy="287543"/>
    <xdr:pic>
      <xdr:nvPicPr>
        <xdr:cNvPr id="3" name="Imagem 2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92167" y="10786276"/>
          <a:ext cx="732213" cy="287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82880"/>
          <a:ext cx="1718297" cy="4250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4</xdr:col>
      <xdr:colOff>110477</xdr:colOff>
      <xdr:row>66</xdr:row>
      <xdr:rowOff>59281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0553700"/>
          <a:ext cx="1718297" cy="425041"/>
        </a:xfrm>
        <a:prstGeom prst="rect">
          <a:avLst/>
        </a:prstGeom>
      </xdr:spPr>
    </xdr:pic>
    <xdr:clientData/>
  </xdr:twoCellAnchor>
  <xdr:oneCellAnchor>
    <xdr:from>
      <xdr:col>10</xdr:col>
      <xdr:colOff>427587</xdr:colOff>
      <xdr:row>65</xdr:row>
      <xdr:rowOff>49696</xdr:rowOff>
    </xdr:from>
    <xdr:ext cx="757915" cy="274101"/>
    <xdr:pic>
      <xdr:nvPicPr>
        <xdr:cNvPr id="8" name="Imagem 7" descr="O-Que-é-ABNT-Coleção-E-Pra-Que-Serv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10673" y="424165"/>
          <a:ext cx="757915" cy="274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285295</xdr:colOff>
      <xdr:row>54</xdr:row>
      <xdr:rowOff>98869</xdr:rowOff>
    </xdr:from>
    <xdr:to>
      <xdr:col>9</xdr:col>
      <xdr:colOff>298788</xdr:colOff>
      <xdr:row>59</xdr:row>
      <xdr:rowOff>83241</xdr:rowOff>
    </xdr:to>
    <xdr:pic>
      <xdr:nvPicPr>
        <xdr:cNvPr id="10" name="Picture 16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8286" y="9083843"/>
          <a:ext cx="3293406" cy="779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85530"/>
          <a:ext cx="1720616" cy="4303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4</xdr:col>
      <xdr:colOff>110477</xdr:colOff>
      <xdr:row>70</xdr:row>
      <xdr:rowOff>59281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0502348"/>
          <a:ext cx="1720616" cy="43034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304800</xdr:colOff>
      <xdr:row>80</xdr:row>
      <xdr:rowOff>144780</xdr:rowOff>
    </xdr:to>
    <xdr:sp macro="" textlink="">
      <xdr:nvSpPr>
        <xdr:cNvPr id="14337" name="AutoShape 1" descr="Exibindo image.png"/>
        <xdr:cNvSpPr>
          <a:spLocks noChangeAspect="1" noChangeArrowheads="1"/>
        </xdr:cNvSpPr>
      </xdr:nvSpPr>
      <xdr:spPr bwMode="auto">
        <a:xfrm>
          <a:off x="2887980" y="1229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404947</xdr:colOff>
      <xdr:row>73</xdr:row>
      <xdr:rowOff>28568</xdr:rowOff>
    </xdr:from>
    <xdr:to>
      <xdr:col>10</xdr:col>
      <xdr:colOff>480457</xdr:colOff>
      <xdr:row>78</xdr:row>
      <xdr:rowOff>51338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3616" b="47839"/>
        <a:stretch/>
      </xdr:blipFill>
      <xdr:spPr>
        <a:xfrm>
          <a:off x="3958044" y="11428088"/>
          <a:ext cx="2705499" cy="828313"/>
        </a:xfrm>
        <a:prstGeom prst="rect">
          <a:avLst/>
        </a:prstGeom>
      </xdr:spPr>
    </xdr:pic>
    <xdr:clientData/>
  </xdr:twoCellAnchor>
  <xdr:twoCellAnchor editAs="oneCell">
    <xdr:from>
      <xdr:col>7</xdr:col>
      <xdr:colOff>154508</xdr:colOff>
      <xdr:row>78</xdr:row>
      <xdr:rowOff>127549</xdr:rowOff>
    </xdr:from>
    <xdr:to>
      <xdr:col>8</xdr:col>
      <xdr:colOff>317119</xdr:colOff>
      <xdr:row>83</xdr:row>
      <xdr:rowOff>17417</xdr:rowOff>
    </xdr:to>
    <xdr:pic>
      <xdr:nvPicPr>
        <xdr:cNvPr id="8" name="Imagem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461" t="-507" b="54035"/>
        <a:stretch/>
      </xdr:blipFill>
      <xdr:spPr>
        <a:xfrm>
          <a:off x="4365102" y="12332612"/>
          <a:ext cx="820108" cy="695411"/>
        </a:xfrm>
        <a:prstGeom prst="rect">
          <a:avLst/>
        </a:prstGeom>
      </xdr:spPr>
    </xdr:pic>
    <xdr:clientData/>
  </xdr:twoCellAnchor>
  <xdr:twoCellAnchor editAs="oneCell">
    <xdr:from>
      <xdr:col>8</xdr:col>
      <xdr:colOff>577443</xdr:colOff>
      <xdr:row>78</xdr:row>
      <xdr:rowOff>57349</xdr:rowOff>
    </xdr:from>
    <xdr:to>
      <xdr:col>10</xdr:col>
      <xdr:colOff>241821</xdr:colOff>
      <xdr:row>82</xdr:row>
      <xdr:rowOff>156755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715" r="70849"/>
        <a:stretch/>
      </xdr:blipFill>
      <xdr:spPr>
        <a:xfrm>
          <a:off x="5445534" y="12262412"/>
          <a:ext cx="979373" cy="743840"/>
        </a:xfrm>
        <a:prstGeom prst="rect">
          <a:avLst/>
        </a:prstGeom>
      </xdr:spPr>
    </xdr:pic>
    <xdr:clientData/>
  </xdr:twoCellAnchor>
  <xdr:twoCellAnchor editAs="oneCell">
    <xdr:from>
      <xdr:col>2</xdr:col>
      <xdr:colOff>33132</xdr:colOff>
      <xdr:row>34</xdr:row>
      <xdr:rowOff>39759</xdr:rowOff>
    </xdr:from>
    <xdr:to>
      <xdr:col>7</xdr:col>
      <xdr:colOff>123227</xdr:colOff>
      <xdr:row>42</xdr:row>
      <xdr:rowOff>13252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4158" y="6003237"/>
          <a:ext cx="3370008" cy="1245702"/>
        </a:xfrm>
        <a:prstGeom prst="rect">
          <a:avLst/>
        </a:prstGeom>
      </xdr:spPr>
    </xdr:pic>
    <xdr:clientData/>
  </xdr:twoCellAnchor>
  <xdr:twoCellAnchor editAs="oneCell">
    <xdr:from>
      <xdr:col>7</xdr:col>
      <xdr:colOff>139150</xdr:colOff>
      <xdr:row>34</xdr:row>
      <xdr:rowOff>46385</xdr:rowOff>
    </xdr:from>
    <xdr:to>
      <xdr:col>11</xdr:col>
      <xdr:colOff>626736</xdr:colOff>
      <xdr:row>42</xdr:row>
      <xdr:rowOff>13252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40089" y="6009863"/>
          <a:ext cx="3369934" cy="1239076"/>
        </a:xfrm>
        <a:prstGeom prst="rect">
          <a:avLst/>
        </a:prstGeom>
      </xdr:spPr>
    </xdr:pic>
    <xdr:clientData/>
  </xdr:twoCellAnchor>
  <xdr:twoCellAnchor editAs="oneCell">
    <xdr:from>
      <xdr:col>2</xdr:col>
      <xdr:colOff>39756</xdr:colOff>
      <xdr:row>42</xdr:row>
      <xdr:rowOff>33131</xdr:rowOff>
    </xdr:from>
    <xdr:to>
      <xdr:col>7</xdr:col>
      <xdr:colOff>125896</xdr:colOff>
      <xdr:row>50</xdr:row>
      <xdr:rowOff>4771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0782" y="7268818"/>
          <a:ext cx="3366053" cy="1243848"/>
        </a:xfrm>
        <a:prstGeom prst="rect">
          <a:avLst/>
        </a:prstGeom>
      </xdr:spPr>
    </xdr:pic>
    <xdr:clientData/>
  </xdr:twoCellAnchor>
  <xdr:twoCellAnchor editAs="oneCell">
    <xdr:from>
      <xdr:col>7</xdr:col>
      <xdr:colOff>145774</xdr:colOff>
      <xdr:row>42</xdr:row>
      <xdr:rowOff>33131</xdr:rowOff>
    </xdr:from>
    <xdr:to>
      <xdr:col>11</xdr:col>
      <xdr:colOff>623587</xdr:colOff>
      <xdr:row>50</xdr:row>
      <xdr:rowOff>6627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46713" y="7268818"/>
          <a:ext cx="3360161" cy="124570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404363</xdr:colOff>
      <xdr:row>44</xdr:row>
      <xdr:rowOff>35944</xdr:rowOff>
    </xdr:from>
    <xdr:to>
      <xdr:col>11</xdr:col>
      <xdr:colOff>55092</xdr:colOff>
      <xdr:row>53</xdr:row>
      <xdr:rowOff>20418</xdr:rowOff>
    </xdr:to>
    <xdr:pic>
      <xdr:nvPicPr>
        <xdr:cNvPr id="5" name="Picture 16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9845" y="5950585"/>
          <a:ext cx="5649595" cy="1459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415" y="179717"/>
          <a:ext cx="1713553" cy="4187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4</xdr:col>
      <xdr:colOff>110477</xdr:colOff>
      <xdr:row>67</xdr:row>
      <xdr:rowOff>59280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415" y="10423585"/>
          <a:ext cx="1713553" cy="41871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161743</xdr:colOff>
      <xdr:row>18</xdr:row>
      <xdr:rowOff>116813</xdr:rowOff>
    </xdr:from>
    <xdr:to>
      <xdr:col>11</xdr:col>
      <xdr:colOff>457706</xdr:colOff>
      <xdr:row>21</xdr:row>
      <xdr:rowOff>74181</xdr:rowOff>
    </xdr:to>
    <xdr:pic>
      <xdr:nvPicPr>
        <xdr:cNvPr id="5" name="Imagem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7275" y="3082290"/>
          <a:ext cx="6028055" cy="448945"/>
        </a:xfrm>
        <a:prstGeom prst="rect">
          <a:avLst/>
        </a:prstGeom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52" y="185530"/>
          <a:ext cx="1720616" cy="43034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20418</xdr:colOff>
      <xdr:row>257</xdr:row>
      <xdr:rowOff>27046</xdr:rowOff>
    </xdr:from>
    <xdr:to>
      <xdr:col>8</xdr:col>
      <xdr:colOff>526990</xdr:colOff>
      <xdr:row>263</xdr:row>
      <xdr:rowOff>57862</xdr:rowOff>
    </xdr:to>
    <xdr:pic>
      <xdr:nvPicPr>
        <xdr:cNvPr id="12" name="Imagem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65" b="8261"/>
        <a:stretch>
          <a:fillRect/>
        </a:stretch>
      </xdr:blipFill>
      <xdr:spPr>
        <a:xfrm>
          <a:off x="3552825" y="41511855"/>
          <a:ext cx="2886075" cy="1174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59281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183931"/>
          <a:ext cx="1692283" cy="42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4</xdr:col>
      <xdr:colOff>110477</xdr:colOff>
      <xdr:row>84</xdr:row>
      <xdr:rowOff>59280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12365421"/>
          <a:ext cx="1692283" cy="42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4</xdr:col>
      <xdr:colOff>110477</xdr:colOff>
      <xdr:row>164</xdr:row>
      <xdr:rowOff>63525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26501834"/>
          <a:ext cx="1692283" cy="42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4</xdr:col>
      <xdr:colOff>110477</xdr:colOff>
      <xdr:row>245</xdr:row>
      <xdr:rowOff>59280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40701310"/>
          <a:ext cx="1692283" cy="427143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352425</xdr:colOff>
      <xdr:row>298</xdr:row>
      <xdr:rowOff>14700</xdr:rowOff>
    </xdr:from>
    <xdr:to>
      <xdr:col>12</xdr:col>
      <xdr:colOff>681197</xdr:colOff>
      <xdr:row>303</xdr:row>
      <xdr:rowOff>173433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825" r="7415" b="12884"/>
        <a:stretch/>
      </xdr:blipFill>
      <xdr:spPr>
        <a:xfrm>
          <a:off x="5757863" y="51425888"/>
          <a:ext cx="3943509" cy="10636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310</xdr:row>
      <xdr:rowOff>0</xdr:rowOff>
    </xdr:from>
    <xdr:to>
      <xdr:col>8</xdr:col>
      <xdr:colOff>304800</xdr:colOff>
      <xdr:row>311</xdr:row>
      <xdr:rowOff>121920</xdr:rowOff>
    </xdr:to>
    <xdr:sp macro="" textlink="">
      <xdr:nvSpPr>
        <xdr:cNvPr id="17409" name="AutoShape 1" descr="Exibindo image.png"/>
        <xdr:cNvSpPr>
          <a:spLocks noChangeAspect="1" noChangeArrowheads="1"/>
        </xdr:cNvSpPr>
      </xdr:nvSpPr>
      <xdr:spPr bwMode="auto">
        <a:xfrm>
          <a:off x="6096000" y="5339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17919</xdr:colOff>
      <xdr:row>305</xdr:row>
      <xdr:rowOff>170241</xdr:rowOff>
    </xdr:from>
    <xdr:to>
      <xdr:col>6</xdr:col>
      <xdr:colOff>1731818</xdr:colOff>
      <xdr:row>312</xdr:row>
      <xdr:rowOff>12031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53344"/>
        <a:stretch/>
      </xdr:blipFill>
      <xdr:spPr>
        <a:xfrm>
          <a:off x="944042" y="53070626"/>
          <a:ext cx="4421930" cy="1113744"/>
        </a:xfrm>
        <a:prstGeom prst="rect">
          <a:avLst/>
        </a:prstGeom>
      </xdr:spPr>
    </xdr:pic>
    <xdr:clientData/>
  </xdr:twoCellAnchor>
  <xdr:twoCellAnchor editAs="oneCell">
    <xdr:from>
      <xdr:col>6</xdr:col>
      <xdr:colOff>1675920</xdr:colOff>
      <xdr:row>305</xdr:row>
      <xdr:rowOff>173939</xdr:rowOff>
    </xdr:from>
    <xdr:to>
      <xdr:col>12</xdr:col>
      <xdr:colOff>678689</xdr:colOff>
      <xdr:row>312</xdr:row>
      <xdr:rowOff>8567</xdr:rowOff>
    </xdr:to>
    <xdr:pic>
      <xdr:nvPicPr>
        <xdr:cNvPr id="10" name="Imagem 9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50435" b="2737"/>
        <a:stretch/>
      </xdr:blipFill>
      <xdr:spPr>
        <a:xfrm>
          <a:off x="5300183" y="52851952"/>
          <a:ext cx="4398681" cy="11014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718284</xdr:colOff>
      <xdr:row>3</xdr:row>
      <xdr:rowOff>59281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90500"/>
          <a:ext cx="1687817" cy="4250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3</xdr:col>
      <xdr:colOff>718284</xdr:colOff>
      <xdr:row>84</xdr:row>
      <xdr:rowOff>59280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4881860"/>
          <a:ext cx="1687817" cy="4250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3</xdr:col>
      <xdr:colOff>718284</xdr:colOff>
      <xdr:row>163</xdr:row>
      <xdr:rowOff>63525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29489400"/>
          <a:ext cx="1687817" cy="42928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242</xdr:row>
      <xdr:rowOff>0</xdr:rowOff>
    </xdr:from>
    <xdr:to>
      <xdr:col>8</xdr:col>
      <xdr:colOff>304800</xdr:colOff>
      <xdr:row>243</xdr:row>
      <xdr:rowOff>121920</xdr:rowOff>
    </xdr:to>
    <xdr:sp macro="" textlink="">
      <xdr:nvSpPr>
        <xdr:cNvPr id="8" name="AutoShape 1" descr="Exibindo image.png"/>
        <xdr:cNvSpPr>
          <a:spLocks noChangeAspect="1" noChangeArrowheads="1"/>
        </xdr:cNvSpPr>
      </xdr:nvSpPr>
      <xdr:spPr bwMode="auto">
        <a:xfrm>
          <a:off x="6096000" y="565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110477</xdr:colOff>
      <xdr:row>3</xdr:row>
      <xdr:rowOff>59282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366" y="183931"/>
          <a:ext cx="1571414" cy="42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morimcortinas.com.b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B1:AA64"/>
  <sheetViews>
    <sheetView tabSelected="1" view="pageBreakPreview" zoomScale="115" zoomScaleNormal="115" zoomScaleSheetLayoutView="115" workbookViewId="0">
      <selection activeCell="H9" sqref="H9"/>
    </sheetView>
  </sheetViews>
  <sheetFormatPr defaultColWidth="9.109375" defaultRowHeight="14.4"/>
  <cols>
    <col min="1" max="1" width="9.109375" style="1"/>
    <col min="2" max="2" width="4.33203125" style="1" customWidth="1"/>
    <col min="3" max="12" width="9.5546875" style="1" customWidth="1"/>
    <col min="13" max="13" width="3.33203125" style="1" customWidth="1"/>
    <col min="14" max="14" width="10.44140625" style="1" customWidth="1"/>
    <col min="15" max="16" width="9.109375" style="1"/>
    <col min="17" max="26" width="9.109375" style="1" customWidth="1"/>
    <col min="27" max="27" width="9.109375" style="1" hidden="1" customWidth="1"/>
    <col min="28" max="16384" width="9.109375" style="1"/>
  </cols>
  <sheetData>
    <row r="1" spans="2:27" ht="15" thickBot="1">
      <c r="B1" s="3"/>
      <c r="C1" s="2"/>
      <c r="D1" s="2"/>
      <c r="E1" s="2"/>
      <c r="F1" s="2"/>
      <c r="G1" s="2"/>
      <c r="H1" s="2"/>
      <c r="I1" s="2"/>
      <c r="J1" s="2"/>
      <c r="K1" s="2"/>
      <c r="L1" s="2"/>
    </row>
    <row r="2" spans="2:27">
      <c r="B2" s="4"/>
      <c r="C2" s="5"/>
      <c r="D2" s="5"/>
      <c r="E2" s="5"/>
      <c r="F2" s="5"/>
      <c r="G2" s="224"/>
      <c r="H2" s="5"/>
      <c r="I2" s="5"/>
      <c r="J2" s="320"/>
      <c r="K2" s="13"/>
      <c r="L2" s="14"/>
      <c r="N2" s="15"/>
    </row>
    <row r="3" spans="2:27">
      <c r="B3" s="1154" t="s">
        <v>0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157"/>
      <c r="O3" s="1157"/>
    </row>
    <row r="4" spans="2:27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27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27" ht="12.9" customHeight="1">
      <c r="B6" s="189"/>
      <c r="C6" s="184"/>
      <c r="D6" s="184"/>
      <c r="E6" s="184"/>
      <c r="F6" s="184"/>
      <c r="G6" s="184"/>
      <c r="H6" s="184"/>
      <c r="I6" s="184"/>
      <c r="J6" s="184"/>
      <c r="K6" s="184"/>
      <c r="L6" s="186"/>
    </row>
    <row r="7" spans="2:27" ht="12.9" customHeight="1">
      <c r="B7" s="705"/>
      <c r="C7" s="619"/>
      <c r="D7" s="619"/>
      <c r="E7" s="619"/>
      <c r="F7" s="619"/>
      <c r="G7" s="619"/>
      <c r="H7" s="619"/>
      <c r="I7" s="619"/>
      <c r="J7" s="619"/>
      <c r="K7" s="706" t="s">
        <v>1</v>
      </c>
      <c r="L7" s="707"/>
      <c r="AA7" s="16">
        <v>42491</v>
      </c>
    </row>
    <row r="8" spans="2:27" ht="12.9" customHeight="1">
      <c r="B8" s="708"/>
      <c r="C8" s="1161" t="s">
        <v>2</v>
      </c>
      <c r="D8" s="1161"/>
      <c r="E8" s="1161"/>
      <c r="F8" s="1161"/>
      <c r="G8" s="1161"/>
      <c r="H8" s="1161"/>
      <c r="I8" s="1161"/>
      <c r="J8" s="1161"/>
      <c r="K8" s="709" t="s">
        <v>3</v>
      </c>
      <c r="L8" s="707"/>
      <c r="AA8" s="97">
        <v>160</v>
      </c>
    </row>
    <row r="9" spans="2:27" ht="12.9" customHeight="1">
      <c r="B9" s="708"/>
      <c r="C9" s="1162" t="s">
        <v>4</v>
      </c>
      <c r="D9" s="1162"/>
      <c r="E9" s="1162"/>
      <c r="F9" s="710"/>
      <c r="G9" s="710"/>
      <c r="H9" s="710"/>
      <c r="I9" s="710"/>
      <c r="J9" s="710"/>
      <c r="K9" s="711" t="s">
        <v>5</v>
      </c>
      <c r="L9" s="707"/>
      <c r="AA9" s="97"/>
    </row>
    <row r="10" spans="2:27" ht="12.9" customHeight="1">
      <c r="B10" s="708"/>
      <c r="C10" s="1161" t="s">
        <v>6</v>
      </c>
      <c r="D10" s="1163"/>
      <c r="E10" s="1163"/>
      <c r="F10" s="1163"/>
      <c r="G10" s="1163"/>
      <c r="H10" s="1163"/>
      <c r="I10" s="1163"/>
      <c r="J10" s="1163"/>
      <c r="K10" s="709" t="s">
        <v>7</v>
      </c>
      <c r="L10" s="707"/>
      <c r="AA10" s="97"/>
    </row>
    <row r="11" spans="2:27" ht="12.9" customHeight="1">
      <c r="B11" s="708"/>
      <c r="C11" s="1162" t="s">
        <v>8</v>
      </c>
      <c r="D11" s="1164"/>
      <c r="E11" s="1164"/>
      <c r="F11" s="1164"/>
      <c r="G11" s="1164"/>
      <c r="H11" s="1164"/>
      <c r="I11" s="1164"/>
      <c r="J11" s="1164"/>
      <c r="K11" s="711" t="s">
        <v>9</v>
      </c>
      <c r="L11" s="707"/>
      <c r="AA11" s="97">
        <v>192</v>
      </c>
    </row>
    <row r="12" spans="2:27" ht="12.9" customHeight="1">
      <c r="B12" s="708"/>
      <c r="C12" s="1161" t="s">
        <v>10</v>
      </c>
      <c r="D12" s="1163"/>
      <c r="E12" s="1163"/>
      <c r="F12" s="1163"/>
      <c r="G12" s="1163"/>
      <c r="H12" s="1163"/>
      <c r="I12" s="1163"/>
      <c r="J12" s="1163"/>
      <c r="K12" s="709" t="s">
        <v>11</v>
      </c>
      <c r="L12" s="707"/>
      <c r="AA12" s="97">
        <v>140.5</v>
      </c>
    </row>
    <row r="13" spans="2:27" ht="12.9" customHeight="1">
      <c r="B13" s="708"/>
      <c r="C13" s="1162" t="s">
        <v>12</v>
      </c>
      <c r="D13" s="1164"/>
      <c r="E13" s="1164"/>
      <c r="F13" s="1164"/>
      <c r="G13" s="1164"/>
      <c r="H13" s="1164"/>
      <c r="I13" s="1164"/>
      <c r="J13" s="1164"/>
      <c r="K13" s="711" t="s">
        <v>13</v>
      </c>
      <c r="L13" s="707"/>
      <c r="AA13" s="97">
        <v>169</v>
      </c>
    </row>
    <row r="14" spans="2:27" ht="12.9" customHeight="1">
      <c r="B14" s="708"/>
      <c r="C14" s="1161" t="s">
        <v>14</v>
      </c>
      <c r="D14" s="1163"/>
      <c r="E14" s="1163"/>
      <c r="F14" s="1163"/>
      <c r="G14" s="1163"/>
      <c r="H14" s="1163"/>
      <c r="I14" s="1163"/>
      <c r="J14" s="1163"/>
      <c r="K14" s="709" t="s">
        <v>15</v>
      </c>
      <c r="L14" s="707"/>
      <c r="AA14" s="97">
        <v>132.4</v>
      </c>
    </row>
    <row r="15" spans="2:27" ht="12.9" customHeight="1">
      <c r="B15" s="708"/>
      <c r="C15" s="1162" t="s">
        <v>16</v>
      </c>
      <c r="D15" s="1164"/>
      <c r="E15" s="1164"/>
      <c r="F15" s="1164"/>
      <c r="G15" s="1164"/>
      <c r="H15" s="1164"/>
      <c r="I15" s="1164"/>
      <c r="J15" s="1164"/>
      <c r="K15" s="711" t="s">
        <v>17</v>
      </c>
      <c r="L15" s="707"/>
      <c r="AA15" s="97">
        <v>159</v>
      </c>
    </row>
    <row r="16" spans="2:27" ht="12.9" customHeight="1">
      <c r="B16" s="708"/>
      <c r="C16" s="1161" t="s">
        <v>18</v>
      </c>
      <c r="D16" s="1161"/>
      <c r="E16" s="1161"/>
      <c r="F16" s="1161"/>
      <c r="G16" s="1161"/>
      <c r="H16" s="1161"/>
      <c r="I16" s="1161"/>
      <c r="J16" s="1161"/>
      <c r="K16" s="709" t="s">
        <v>19</v>
      </c>
      <c r="L16" s="707"/>
      <c r="AA16" s="97"/>
    </row>
    <row r="17" spans="2:27" ht="12.9" customHeight="1">
      <c r="B17" s="708"/>
      <c r="C17" s="1162" t="s">
        <v>20</v>
      </c>
      <c r="D17" s="1164"/>
      <c r="E17" s="1164"/>
      <c r="F17" s="1164"/>
      <c r="G17" s="1164"/>
      <c r="H17" s="1164"/>
      <c r="I17" s="1164"/>
      <c r="J17" s="1164"/>
      <c r="K17" s="711" t="s">
        <v>21</v>
      </c>
      <c r="L17" s="707"/>
      <c r="AA17" s="97">
        <v>160</v>
      </c>
    </row>
    <row r="18" spans="2:27" ht="12.9" customHeight="1">
      <c r="B18" s="708"/>
      <c r="C18" s="1161" t="s">
        <v>22</v>
      </c>
      <c r="D18" s="1163"/>
      <c r="E18" s="1163"/>
      <c r="F18" s="1163"/>
      <c r="G18" s="1163"/>
      <c r="H18" s="1163"/>
      <c r="I18" s="1163"/>
      <c r="J18" s="1163"/>
      <c r="K18" s="709" t="s">
        <v>23</v>
      </c>
      <c r="L18" s="707"/>
      <c r="AA18" s="97">
        <v>160</v>
      </c>
    </row>
    <row r="19" spans="2:27" ht="12.9" customHeight="1">
      <c r="B19" s="708"/>
      <c r="C19" s="1162" t="s">
        <v>24</v>
      </c>
      <c r="D19" s="1164"/>
      <c r="E19" s="1164"/>
      <c r="F19" s="1164"/>
      <c r="G19" s="1164"/>
      <c r="H19" s="1164"/>
      <c r="I19" s="1164"/>
      <c r="J19" s="1164"/>
      <c r="K19" s="711" t="s">
        <v>25</v>
      </c>
      <c r="L19" s="707"/>
      <c r="AA19" s="97">
        <v>160</v>
      </c>
    </row>
    <row r="20" spans="2:27" ht="12.9" customHeight="1">
      <c r="B20" s="708"/>
      <c r="C20" s="1161" t="s">
        <v>26</v>
      </c>
      <c r="D20" s="1163"/>
      <c r="E20" s="1163"/>
      <c r="F20" s="1163"/>
      <c r="G20" s="1163"/>
      <c r="H20" s="1163"/>
      <c r="I20" s="1163"/>
      <c r="J20" s="1163"/>
      <c r="K20" s="709" t="s">
        <v>27</v>
      </c>
      <c r="L20" s="707"/>
      <c r="AA20" s="97">
        <v>153.4</v>
      </c>
    </row>
    <row r="21" spans="2:27" ht="12.9" customHeight="1">
      <c r="B21" s="708"/>
      <c r="C21" s="1162" t="s">
        <v>28</v>
      </c>
      <c r="D21" s="1164"/>
      <c r="E21" s="1164"/>
      <c r="F21" s="1164"/>
      <c r="G21" s="1164"/>
      <c r="H21" s="1164"/>
      <c r="I21" s="1164"/>
      <c r="J21" s="1164"/>
      <c r="K21" s="711" t="s">
        <v>29</v>
      </c>
      <c r="L21" s="707"/>
      <c r="AA21" s="97">
        <v>153.4</v>
      </c>
    </row>
    <row r="22" spans="2:27" ht="12.9" customHeight="1">
      <c r="B22" s="708"/>
      <c r="C22" s="1161" t="s">
        <v>30</v>
      </c>
      <c r="D22" s="1163"/>
      <c r="E22" s="1163"/>
      <c r="F22" s="1163"/>
      <c r="G22" s="1163"/>
      <c r="H22" s="1163"/>
      <c r="I22" s="1163"/>
      <c r="J22" s="1163"/>
      <c r="K22" s="709" t="s">
        <v>1646</v>
      </c>
      <c r="L22" s="707"/>
      <c r="AA22" s="97">
        <v>130.1</v>
      </c>
    </row>
    <row r="23" spans="2:27" ht="12.9" customHeight="1">
      <c r="B23" s="708"/>
      <c r="C23" s="1162" t="s">
        <v>1860</v>
      </c>
      <c r="D23" s="1164"/>
      <c r="E23" s="1164"/>
      <c r="F23" s="1164"/>
      <c r="G23" s="1164"/>
      <c r="H23" s="1164"/>
      <c r="I23" s="1164"/>
      <c r="J23" s="1164"/>
      <c r="K23" s="711" t="s">
        <v>1647</v>
      </c>
      <c r="L23" s="707"/>
      <c r="AA23" s="97">
        <v>179.3</v>
      </c>
    </row>
    <row r="24" spans="2:27" ht="12.9" customHeight="1">
      <c r="B24" s="712"/>
      <c r="C24" s="1161"/>
      <c r="D24" s="1163"/>
      <c r="E24" s="1163"/>
      <c r="F24" s="1163"/>
      <c r="G24" s="1163"/>
      <c r="H24" s="1163"/>
      <c r="I24" s="1163"/>
      <c r="J24" s="1163"/>
      <c r="K24" s="709"/>
      <c r="L24" s="713"/>
      <c r="AA24" s="97">
        <v>179.3</v>
      </c>
    </row>
    <row r="25" spans="2:27" ht="12.9" customHeight="1">
      <c r="B25" s="712"/>
      <c r="C25" s="184"/>
      <c r="D25" s="184"/>
      <c r="E25" s="184"/>
      <c r="F25" s="184"/>
      <c r="G25" s="184"/>
      <c r="H25" s="184"/>
      <c r="I25" s="184"/>
      <c r="J25" s="184"/>
      <c r="K25" s="184"/>
      <c r="L25" s="713"/>
      <c r="AA25" s="97">
        <v>103.3</v>
      </c>
    </row>
    <row r="26" spans="2:27" ht="12.9" customHeight="1">
      <c r="B26" s="714"/>
      <c r="C26" s="184"/>
      <c r="D26" s="184"/>
      <c r="E26" s="184"/>
      <c r="F26" s="184"/>
      <c r="G26" s="184"/>
      <c r="H26" s="184"/>
      <c r="I26" s="184"/>
      <c r="J26" s="184"/>
      <c r="K26" s="184"/>
      <c r="L26" s="707"/>
      <c r="AA26" s="97">
        <v>120.4</v>
      </c>
    </row>
    <row r="27" spans="2:27" ht="12.9" customHeight="1">
      <c r="B27" s="1165"/>
      <c r="C27" s="1166"/>
      <c r="D27" s="1166"/>
      <c r="E27" s="1166"/>
      <c r="F27" s="1166"/>
      <c r="G27" s="1166"/>
      <c r="H27" s="1166"/>
      <c r="I27" s="1166"/>
      <c r="J27" s="1166"/>
      <c r="K27" s="1166"/>
      <c r="L27" s="1167"/>
      <c r="AA27" s="97"/>
    </row>
    <row r="28" spans="2:27" ht="12.9" customHeight="1">
      <c r="B28" s="708"/>
      <c r="C28" s="620"/>
      <c r="D28" s="620"/>
      <c r="E28" s="620"/>
      <c r="F28" s="620"/>
      <c r="G28" s="620"/>
      <c r="H28" s="592"/>
      <c r="I28" s="715"/>
      <c r="J28" s="715"/>
      <c r="K28" s="716"/>
      <c r="L28" s="707"/>
      <c r="AA28" s="97">
        <v>105.3</v>
      </c>
    </row>
    <row r="29" spans="2:27" ht="12.9" customHeight="1">
      <c r="B29" s="708"/>
      <c r="C29" s="620"/>
      <c r="D29" s="620"/>
      <c r="E29" s="620"/>
      <c r="F29" s="620"/>
      <c r="G29" s="620"/>
      <c r="H29" s="592"/>
      <c r="I29" s="715"/>
      <c r="J29" s="715"/>
      <c r="K29" s="716"/>
      <c r="L29" s="707"/>
      <c r="AA29" s="97">
        <v>116.5</v>
      </c>
    </row>
    <row r="30" spans="2:27" ht="12.9" customHeight="1">
      <c r="B30" s="708"/>
      <c r="C30" s="620"/>
      <c r="D30" s="620"/>
      <c r="E30" s="620"/>
      <c r="F30" s="620"/>
      <c r="G30" s="620"/>
      <c r="H30" s="592"/>
      <c r="I30" s="715"/>
      <c r="J30" s="715"/>
      <c r="K30" s="716"/>
      <c r="L30" s="707"/>
      <c r="AA30" s="97"/>
    </row>
    <row r="31" spans="2:27" ht="12.9" customHeight="1">
      <c r="B31" s="708"/>
      <c r="C31" s="620"/>
      <c r="D31" s="620"/>
      <c r="E31" s="620"/>
      <c r="F31" s="620"/>
      <c r="G31" s="620"/>
      <c r="H31" s="592"/>
      <c r="I31" s="715"/>
      <c r="J31" s="715"/>
      <c r="K31" s="716"/>
      <c r="L31" s="707"/>
      <c r="AA31" s="97">
        <v>132.4</v>
      </c>
    </row>
    <row r="32" spans="2:27" ht="12.9" customHeight="1">
      <c r="B32" s="708"/>
      <c r="C32" s="620"/>
      <c r="D32" s="620"/>
      <c r="E32" s="620"/>
      <c r="F32" s="620"/>
      <c r="G32" s="620"/>
      <c r="H32" s="592"/>
      <c r="I32" s="715"/>
      <c r="J32" s="715"/>
      <c r="K32" s="716"/>
      <c r="L32" s="707"/>
      <c r="AA32" s="97">
        <v>132.4</v>
      </c>
    </row>
    <row r="33" spans="2:27" ht="12.9" customHeight="1">
      <c r="B33" s="708"/>
      <c r="C33" s="620"/>
      <c r="D33" s="620"/>
      <c r="E33" s="620"/>
      <c r="F33" s="620"/>
      <c r="G33" s="620"/>
      <c r="H33" s="592"/>
      <c r="I33" s="715"/>
      <c r="J33" s="715"/>
      <c r="K33" s="716"/>
      <c r="L33" s="707"/>
      <c r="AA33" s="97">
        <v>126.5</v>
      </c>
    </row>
    <row r="34" spans="2:27" ht="12.9" customHeight="1">
      <c r="B34" s="708"/>
      <c r="C34" s="620"/>
      <c r="D34" s="620"/>
      <c r="E34" s="620"/>
      <c r="F34" s="620"/>
      <c r="G34" s="620"/>
      <c r="H34" s="592"/>
      <c r="I34" s="715"/>
      <c r="J34" s="715"/>
      <c r="K34" s="716"/>
      <c r="L34" s="707"/>
      <c r="AA34" s="97">
        <v>126.2</v>
      </c>
    </row>
    <row r="35" spans="2:27" ht="12.9" customHeight="1">
      <c r="B35" s="708"/>
      <c r="C35" s="620"/>
      <c r="D35" s="620"/>
      <c r="E35" s="620"/>
      <c r="F35" s="620"/>
      <c r="G35" s="620"/>
      <c r="H35" s="592"/>
      <c r="I35" s="715"/>
      <c r="J35" s="715"/>
      <c r="K35" s="716"/>
      <c r="L35" s="707"/>
      <c r="AA35" s="97">
        <v>132.4</v>
      </c>
    </row>
    <row r="36" spans="2:27" ht="12.9" customHeight="1">
      <c r="B36" s="708"/>
      <c r="C36" s="620"/>
      <c r="D36" s="620"/>
      <c r="E36" s="620"/>
      <c r="F36" s="620"/>
      <c r="G36" s="620"/>
      <c r="H36" s="592"/>
      <c r="I36" s="715"/>
      <c r="J36" s="715"/>
      <c r="K36" s="716"/>
      <c r="L36" s="707"/>
      <c r="AA36" s="97">
        <v>144.69999999999999</v>
      </c>
    </row>
    <row r="37" spans="2:27" ht="12.9" customHeight="1">
      <c r="B37" s="708"/>
      <c r="C37" s="620"/>
      <c r="D37" s="620"/>
      <c r="E37" s="620"/>
      <c r="F37" s="620"/>
      <c r="G37" s="620"/>
      <c r="H37" s="592"/>
      <c r="I37" s="715"/>
      <c r="J37" s="715"/>
      <c r="K37" s="716"/>
      <c r="L37" s="707"/>
      <c r="AA37" s="97">
        <v>130.1</v>
      </c>
    </row>
    <row r="38" spans="2:27" ht="12.9" customHeight="1">
      <c r="B38" s="708"/>
      <c r="C38" s="620"/>
      <c r="D38" s="620"/>
      <c r="E38" s="620"/>
      <c r="F38" s="620"/>
      <c r="G38" s="620"/>
      <c r="H38" s="592"/>
      <c r="I38" s="715"/>
      <c r="J38" s="715"/>
      <c r="K38" s="716"/>
      <c r="L38" s="707"/>
      <c r="AA38" s="97">
        <v>104.5</v>
      </c>
    </row>
    <row r="39" spans="2:27" ht="12.9" customHeight="1">
      <c r="B39" s="708"/>
      <c r="C39" s="620"/>
      <c r="D39" s="620"/>
      <c r="E39" s="620"/>
      <c r="F39" s="620"/>
      <c r="G39" s="620"/>
      <c r="H39" s="592"/>
      <c r="I39" s="715"/>
      <c r="J39" s="715"/>
      <c r="K39" s="716"/>
      <c r="L39" s="707"/>
      <c r="AA39" s="97">
        <v>117.9</v>
      </c>
    </row>
    <row r="40" spans="2:27" ht="12.9" customHeight="1">
      <c r="B40" s="708"/>
      <c r="C40" s="620"/>
      <c r="D40" s="620"/>
      <c r="E40" s="620"/>
      <c r="F40" s="620"/>
      <c r="G40" s="620"/>
      <c r="H40" s="592"/>
      <c r="I40" s="715"/>
      <c r="J40" s="715"/>
      <c r="K40" s="716"/>
      <c r="L40" s="707"/>
      <c r="AA40" s="97">
        <v>111.8</v>
      </c>
    </row>
    <row r="41" spans="2:27" ht="12.9" customHeight="1">
      <c r="B41" s="708"/>
      <c r="C41" s="620"/>
      <c r="D41" s="620"/>
      <c r="E41" s="620"/>
      <c r="F41" s="620"/>
      <c r="G41" s="620"/>
      <c r="H41" s="592"/>
      <c r="I41" s="715"/>
      <c r="J41" s="715"/>
      <c r="K41" s="716"/>
      <c r="L41" s="707"/>
      <c r="AA41" s="97">
        <v>137.5</v>
      </c>
    </row>
    <row r="42" spans="2:27" ht="12.9" customHeight="1">
      <c r="B42" s="708"/>
      <c r="C42" s="620"/>
      <c r="D42" s="620"/>
      <c r="E42" s="620"/>
      <c r="F42" s="620"/>
      <c r="G42" s="620"/>
      <c r="H42" s="592"/>
      <c r="I42" s="715"/>
      <c r="J42" s="715"/>
      <c r="K42" s="716"/>
      <c r="L42" s="707"/>
      <c r="AA42" s="97">
        <v>125</v>
      </c>
    </row>
    <row r="43" spans="2:27" ht="12.9" customHeight="1">
      <c r="B43" s="708"/>
      <c r="C43" s="620"/>
      <c r="D43" s="620"/>
      <c r="E43" s="620"/>
      <c r="F43" s="620"/>
      <c r="G43" s="620"/>
      <c r="H43" s="592"/>
      <c r="I43" s="715"/>
      <c r="J43" s="715"/>
      <c r="K43" s="716"/>
      <c r="L43" s="707"/>
      <c r="AA43" s="97">
        <v>125</v>
      </c>
    </row>
    <row r="44" spans="2:27" ht="12.9" customHeight="1">
      <c r="B44" s="708"/>
      <c r="C44" s="620"/>
      <c r="D44" s="620"/>
      <c r="E44" s="620"/>
      <c r="F44" s="620"/>
      <c r="G44" s="620"/>
      <c r="H44" s="592"/>
      <c r="I44" s="715"/>
      <c r="J44" s="715"/>
      <c r="K44" s="716"/>
      <c r="L44" s="707"/>
      <c r="AA44" s="97">
        <v>110.6</v>
      </c>
    </row>
    <row r="45" spans="2:27" ht="12.9" customHeight="1">
      <c r="B45" s="708"/>
      <c r="C45" s="620"/>
      <c r="D45" s="620"/>
      <c r="E45" s="620"/>
      <c r="F45" s="620"/>
      <c r="G45" s="620"/>
      <c r="H45" s="592"/>
      <c r="I45" s="715"/>
      <c r="J45" s="715"/>
      <c r="K45" s="716"/>
      <c r="L45" s="707"/>
      <c r="AA45" s="97">
        <v>125</v>
      </c>
    </row>
    <row r="46" spans="2:27" ht="12.9" customHeight="1">
      <c r="B46" s="708"/>
      <c r="C46" s="620"/>
      <c r="D46" s="620"/>
      <c r="E46" s="620"/>
      <c r="F46" s="620"/>
      <c r="G46" s="620"/>
      <c r="H46" s="592"/>
      <c r="I46" s="715"/>
      <c r="J46" s="715"/>
      <c r="K46" s="716"/>
      <c r="L46" s="707"/>
      <c r="AA46" s="97">
        <v>110.6</v>
      </c>
    </row>
    <row r="47" spans="2:27" ht="12.9" customHeight="1">
      <c r="B47" s="708"/>
      <c r="C47" s="620"/>
      <c r="D47" s="620"/>
      <c r="E47" s="620"/>
      <c r="F47" s="620"/>
      <c r="G47" s="620"/>
      <c r="H47" s="592"/>
      <c r="I47" s="715"/>
      <c r="J47" s="715"/>
      <c r="K47" s="716"/>
      <c r="L47" s="707"/>
      <c r="AA47" s="97">
        <v>116.1</v>
      </c>
    </row>
    <row r="48" spans="2:27" ht="12.9" customHeight="1">
      <c r="B48" s="708"/>
      <c r="C48" s="620"/>
      <c r="D48" s="620"/>
      <c r="E48" s="620"/>
      <c r="F48" s="620"/>
      <c r="G48" s="620"/>
      <c r="H48" s="592"/>
      <c r="I48" s="715"/>
      <c r="J48" s="715"/>
      <c r="K48" s="716"/>
      <c r="L48" s="707"/>
      <c r="AA48" s="97">
        <v>160</v>
      </c>
    </row>
    <row r="49" spans="2:27" ht="12.9" customHeight="1">
      <c r="B49" s="708"/>
      <c r="C49" s="620"/>
      <c r="D49" s="620"/>
      <c r="E49" s="620"/>
      <c r="F49" s="620"/>
      <c r="G49" s="620"/>
      <c r="H49" s="592"/>
      <c r="I49" s="715"/>
      <c r="J49" s="715"/>
      <c r="K49" s="716"/>
      <c r="L49" s="707"/>
      <c r="AA49" s="97">
        <v>160</v>
      </c>
    </row>
    <row r="50" spans="2:27" ht="12.9" customHeight="1">
      <c r="B50" s="708"/>
      <c r="C50" s="620"/>
      <c r="D50" s="620"/>
      <c r="E50" s="620"/>
      <c r="F50" s="620"/>
      <c r="G50" s="620"/>
      <c r="H50" s="592"/>
      <c r="I50" s="715"/>
      <c r="J50" s="715"/>
      <c r="K50" s="716"/>
      <c r="L50" s="707"/>
      <c r="AA50" s="97">
        <v>144.69999999999999</v>
      </c>
    </row>
    <row r="51" spans="2:27" ht="12.9" customHeight="1">
      <c r="B51" s="708"/>
      <c r="C51" s="620"/>
      <c r="D51" s="620"/>
      <c r="E51" s="620"/>
      <c r="F51" s="620"/>
      <c r="G51" s="620"/>
      <c r="H51" s="592"/>
      <c r="I51" s="715"/>
      <c r="J51" s="715"/>
      <c r="K51" s="716"/>
      <c r="L51" s="707"/>
      <c r="AA51" s="97">
        <v>126.2</v>
      </c>
    </row>
    <row r="52" spans="2:27" ht="12.9" customHeight="1">
      <c r="B52" s="708"/>
      <c r="C52" s="620"/>
      <c r="D52" s="620"/>
      <c r="E52" s="620"/>
      <c r="F52" s="620"/>
      <c r="G52" s="620"/>
      <c r="H52" s="592"/>
      <c r="I52" s="715"/>
      <c r="J52" s="715"/>
      <c r="K52" s="716"/>
      <c r="L52" s="707"/>
      <c r="AA52" s="97">
        <v>160.30000000000001</v>
      </c>
    </row>
    <row r="53" spans="2:27" ht="12.9" customHeight="1">
      <c r="B53" s="708"/>
      <c r="C53" s="620"/>
      <c r="D53" s="620"/>
      <c r="E53" s="620"/>
      <c r="F53" s="620"/>
      <c r="G53" s="620"/>
      <c r="H53" s="592"/>
      <c r="I53" s="715"/>
      <c r="J53" s="715"/>
      <c r="K53" s="716"/>
      <c r="L53" s="707"/>
      <c r="AA53" s="97">
        <v>139.1</v>
      </c>
    </row>
    <row r="54" spans="2:27" ht="12.9" customHeight="1">
      <c r="B54" s="708"/>
      <c r="C54" s="620"/>
      <c r="D54" s="620"/>
      <c r="E54" s="620"/>
      <c r="F54" s="620"/>
      <c r="G54" s="620"/>
      <c r="H54" s="592"/>
      <c r="I54" s="715"/>
      <c r="J54" s="715"/>
      <c r="K54" s="716"/>
      <c r="L54" s="707"/>
      <c r="AA54" s="97">
        <v>114.8</v>
      </c>
    </row>
    <row r="55" spans="2:27" ht="12.9" customHeight="1">
      <c r="B55" s="708"/>
      <c r="C55" s="620"/>
      <c r="D55" s="620"/>
      <c r="E55" s="620"/>
      <c r="F55" s="620"/>
      <c r="G55" s="620"/>
      <c r="H55" s="592"/>
      <c r="I55" s="715"/>
      <c r="J55" s="715"/>
      <c r="K55" s="716"/>
      <c r="L55" s="707"/>
      <c r="AA55" s="97">
        <v>118.3</v>
      </c>
    </row>
    <row r="56" spans="2:27" ht="12.9" customHeight="1">
      <c r="B56" s="708"/>
      <c r="C56" s="620"/>
      <c r="D56" s="620"/>
      <c r="E56" s="620"/>
      <c r="F56" s="620"/>
      <c r="G56" s="620"/>
      <c r="H56" s="592"/>
      <c r="I56" s="715"/>
      <c r="J56" s="715"/>
      <c r="K56" s="716"/>
      <c r="L56" s="707"/>
      <c r="AA56" s="97">
        <v>111.8</v>
      </c>
    </row>
    <row r="57" spans="2:27" ht="12.9" customHeight="1">
      <c r="B57" s="708"/>
      <c r="C57" s="620"/>
      <c r="D57" s="620"/>
      <c r="E57" s="620"/>
      <c r="F57" s="620"/>
      <c r="G57" s="620"/>
      <c r="H57" s="592"/>
      <c r="I57" s="715"/>
      <c r="J57" s="715"/>
      <c r="K57" s="716"/>
      <c r="L57" s="707"/>
      <c r="AA57" s="97">
        <v>111.8</v>
      </c>
    </row>
    <row r="58" spans="2:27" ht="12.9" customHeight="1">
      <c r="B58" s="708"/>
      <c r="C58" s="620"/>
      <c r="D58" s="620"/>
      <c r="E58" s="620"/>
      <c r="F58" s="620"/>
      <c r="G58" s="620"/>
      <c r="H58" s="592"/>
      <c r="I58" s="715"/>
      <c r="J58" s="715"/>
      <c r="K58" s="716"/>
      <c r="L58" s="707"/>
      <c r="N58" s="181"/>
      <c r="AA58" s="97">
        <v>111.8</v>
      </c>
    </row>
    <row r="59" spans="2:27" ht="12.9" customHeight="1">
      <c r="B59" s="708"/>
      <c r="C59" s="620"/>
      <c r="D59" s="620"/>
      <c r="E59" s="620"/>
      <c r="F59" s="620"/>
      <c r="G59" s="620"/>
      <c r="H59" s="620"/>
      <c r="I59" s="620"/>
      <c r="J59" s="620"/>
      <c r="K59" s="620"/>
      <c r="L59" s="707"/>
    </row>
    <row r="60" spans="2:27" ht="12.9" customHeight="1">
      <c r="B60" s="708"/>
      <c r="C60" s="620"/>
      <c r="D60" s="620"/>
      <c r="E60" s="620"/>
      <c r="F60" s="620"/>
      <c r="G60" s="620"/>
      <c r="H60" s="620"/>
      <c r="I60" s="620"/>
      <c r="J60" s="620"/>
      <c r="K60" s="620"/>
      <c r="L60" s="707"/>
    </row>
    <row r="61" spans="2:27" ht="12.9" customHeight="1">
      <c r="B61" s="708"/>
      <c r="C61" s="620"/>
      <c r="D61" s="620"/>
      <c r="E61" s="620"/>
      <c r="F61" s="620"/>
      <c r="G61" s="620"/>
      <c r="H61" s="620"/>
      <c r="I61" s="620"/>
      <c r="J61" s="620"/>
      <c r="K61" s="620"/>
      <c r="L61" s="707"/>
    </row>
    <row r="62" spans="2:27" ht="12.9" customHeight="1">
      <c r="B62" s="717"/>
      <c r="C62" s="620"/>
      <c r="D62" s="718"/>
      <c r="E62" s="718"/>
      <c r="F62" s="718"/>
      <c r="G62" s="718"/>
      <c r="H62" s="718"/>
      <c r="I62" s="718"/>
      <c r="J62" s="718"/>
      <c r="K62" s="718"/>
      <c r="L62" s="719"/>
    </row>
    <row r="63" spans="2:27" ht="12.9" customHeight="1">
      <c r="B63" s="1165" t="s">
        <v>31</v>
      </c>
      <c r="C63" s="1166"/>
      <c r="D63" s="1166"/>
      <c r="E63" s="1166"/>
      <c r="F63" s="1166"/>
      <c r="G63" s="1166"/>
      <c r="H63" s="1166"/>
      <c r="I63" s="1166"/>
      <c r="J63" s="1166"/>
      <c r="K63" s="1166"/>
      <c r="L63" s="1167"/>
    </row>
    <row r="64" spans="2:27" ht="12.9" customHeight="1" thickBot="1">
      <c r="B64" s="1168" t="s">
        <v>32</v>
      </c>
      <c r="C64" s="1169"/>
      <c r="D64" s="1169"/>
      <c r="E64" s="1169"/>
      <c r="F64" s="1169"/>
      <c r="G64" s="1169"/>
      <c r="H64" s="1169"/>
      <c r="I64" s="1169"/>
      <c r="J64" s="1169"/>
      <c r="K64" s="1169"/>
      <c r="L64" s="1170"/>
    </row>
  </sheetData>
  <sheetProtection algorithmName="SHA-512" hashValue="uf3JmyMYBZSg+v9f+bdBEwE5L/4y+4qdrnrqSpRr1FqG9i5Cl+D4GpNUvlZZ1+LqaDEbv7y/NfbvE5UJ7Y8GGA==" saltValue="BE3YZFFWuvfHy/RRHGpnlQ==" spinCount="100000" sheet="1" objects="1" scenarios="1"/>
  <mergeCells count="23">
    <mergeCell ref="B27:L27"/>
    <mergeCell ref="B63:L63"/>
    <mergeCell ref="B64:L64"/>
    <mergeCell ref="C20:J20"/>
    <mergeCell ref="C21:J21"/>
    <mergeCell ref="C22:J22"/>
    <mergeCell ref="C23:J23"/>
    <mergeCell ref="C24:J24"/>
    <mergeCell ref="C15:J15"/>
    <mergeCell ref="C16:J16"/>
    <mergeCell ref="C17:J17"/>
    <mergeCell ref="C18:J18"/>
    <mergeCell ref="C19:J19"/>
    <mergeCell ref="C10:J10"/>
    <mergeCell ref="C11:J11"/>
    <mergeCell ref="C12:J12"/>
    <mergeCell ref="C13:J13"/>
    <mergeCell ref="C14:J14"/>
    <mergeCell ref="B3:L3"/>
    <mergeCell ref="N3:O3"/>
    <mergeCell ref="B4:L4"/>
    <mergeCell ref="C8:J8"/>
    <mergeCell ref="C9:E9"/>
  </mergeCells>
  <hyperlinks>
    <hyperlink ref="B64" r:id="rId1"/>
  </hyperlinks>
  <printOptions horizontalCentered="1" verticalCentered="1"/>
  <pageMargins left="0" right="0" top="0" bottom="0" header="0" footer="0"/>
  <pageSetup paperSize="9" scale="98" fitToHeight="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B1:AA131"/>
  <sheetViews>
    <sheetView view="pageBreakPreview" zoomScale="106" zoomScaleNormal="106" zoomScaleSheetLayoutView="106" workbookViewId="0">
      <selection activeCell="K59" sqref="K59"/>
    </sheetView>
  </sheetViews>
  <sheetFormatPr defaultColWidth="9.109375" defaultRowHeight="14.4"/>
  <cols>
    <col min="1" max="1" width="9.109375" style="1"/>
    <col min="2" max="2" width="4.33203125" style="1" customWidth="1"/>
    <col min="3" max="12" width="9.5546875" style="1" customWidth="1"/>
    <col min="13" max="13" width="3.33203125" style="1" customWidth="1"/>
    <col min="14" max="14" width="10.44140625" style="1" customWidth="1"/>
    <col min="15" max="16" width="9.109375" style="1"/>
    <col min="17" max="26" width="9.109375" style="1" customWidth="1"/>
    <col min="27" max="27" width="9.109375" style="1" hidden="1" customWidth="1"/>
    <col min="28" max="16384" width="9.109375" style="1"/>
  </cols>
  <sheetData>
    <row r="1" spans="2:27" ht="15" thickBot="1">
      <c r="B1" s="3"/>
      <c r="C1" s="2"/>
      <c r="D1" s="2"/>
      <c r="E1" s="2"/>
      <c r="F1" s="2"/>
      <c r="G1" s="2"/>
      <c r="H1" s="2"/>
      <c r="I1" s="2"/>
      <c r="J1" s="2"/>
      <c r="K1" s="2"/>
      <c r="L1" s="2"/>
    </row>
    <row r="2" spans="2:27">
      <c r="B2" s="4"/>
      <c r="C2" s="5"/>
      <c r="D2" s="5"/>
      <c r="E2" s="5"/>
      <c r="F2" s="5"/>
      <c r="G2" s="224"/>
      <c r="H2" s="5"/>
      <c r="I2" s="5"/>
      <c r="J2" s="320"/>
      <c r="K2" s="13" t="s">
        <v>33</v>
      </c>
      <c r="L2" s="397" t="str">
        <f>Rolô!L2</f>
        <v>2026 - v.03</v>
      </c>
      <c r="N2" s="15"/>
    </row>
    <row r="3" spans="2:27">
      <c r="B3" s="1154" t="s">
        <v>34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157"/>
      <c r="O3" s="1157"/>
    </row>
    <row r="4" spans="2:27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27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27" ht="12.9" customHeight="1">
      <c r="B6" s="720"/>
      <c r="C6" s="1180" t="s">
        <v>1475</v>
      </c>
      <c r="D6" s="1180"/>
      <c r="E6" s="1180"/>
      <c r="F6" s="1180"/>
      <c r="G6" s="1180"/>
      <c r="H6" s="1180"/>
      <c r="I6" s="1180"/>
      <c r="J6" s="1180"/>
      <c r="K6" s="1180"/>
      <c r="L6" s="186"/>
      <c r="AA6" s="16">
        <v>42491</v>
      </c>
    </row>
    <row r="7" spans="2:27" ht="12.9" customHeight="1">
      <c r="B7" s="721"/>
      <c r="C7" s="1180"/>
      <c r="D7" s="1180"/>
      <c r="E7" s="1180"/>
      <c r="F7" s="1180"/>
      <c r="G7" s="1180"/>
      <c r="H7" s="1180"/>
      <c r="I7" s="1180"/>
      <c r="J7" s="1180"/>
      <c r="K7" s="1180"/>
      <c r="L7" s="186"/>
      <c r="AA7" s="97">
        <v>160</v>
      </c>
    </row>
    <row r="8" spans="2:27" ht="12.9" customHeight="1">
      <c r="B8" s="721"/>
      <c r="C8" s="1180"/>
      <c r="D8" s="1180"/>
      <c r="E8" s="1180"/>
      <c r="F8" s="1180"/>
      <c r="G8" s="1180"/>
      <c r="H8" s="1180"/>
      <c r="I8" s="1180"/>
      <c r="J8" s="1180"/>
      <c r="K8" s="1180"/>
      <c r="L8" s="186"/>
      <c r="AA8" s="97">
        <v>192</v>
      </c>
    </row>
    <row r="9" spans="2:27" ht="12.9" customHeight="1">
      <c r="B9" s="721"/>
      <c r="C9" s="1178" t="s">
        <v>35</v>
      </c>
      <c r="D9" s="1178"/>
      <c r="E9" s="1178"/>
      <c r="F9" s="1178"/>
      <c r="G9" s="1178"/>
      <c r="H9" s="1178"/>
      <c r="I9" s="1178"/>
      <c r="J9" s="1178"/>
      <c r="K9" s="1178"/>
      <c r="L9" s="186"/>
      <c r="AA9" s="97">
        <v>140.5</v>
      </c>
    </row>
    <row r="10" spans="2:27" ht="12.9" customHeight="1">
      <c r="B10" s="721"/>
      <c r="C10" s="1178"/>
      <c r="D10" s="1178"/>
      <c r="E10" s="1178"/>
      <c r="F10" s="1178"/>
      <c r="G10" s="1178"/>
      <c r="H10" s="1178"/>
      <c r="I10" s="1178"/>
      <c r="J10" s="1178"/>
      <c r="K10" s="1178"/>
      <c r="L10" s="186"/>
      <c r="AA10" s="97">
        <v>169</v>
      </c>
    </row>
    <row r="11" spans="2:27" ht="12.9" customHeight="1">
      <c r="B11" s="721"/>
      <c r="C11" s="1178" t="s">
        <v>36</v>
      </c>
      <c r="D11" s="1178"/>
      <c r="E11" s="1178"/>
      <c r="F11" s="1178"/>
      <c r="G11" s="1178"/>
      <c r="H11" s="1178"/>
      <c r="I11" s="1178"/>
      <c r="J11" s="1178"/>
      <c r="K11" s="1178"/>
      <c r="L11" s="186"/>
      <c r="AA11" s="97">
        <v>132.4</v>
      </c>
    </row>
    <row r="12" spans="2:27" ht="12.9" customHeight="1">
      <c r="B12" s="721"/>
      <c r="C12" s="1178"/>
      <c r="D12" s="1178"/>
      <c r="E12" s="1178"/>
      <c r="F12" s="1178"/>
      <c r="G12" s="1178"/>
      <c r="H12" s="1178"/>
      <c r="I12" s="1178"/>
      <c r="J12" s="1178"/>
      <c r="K12" s="1178"/>
      <c r="L12" s="186"/>
      <c r="AA12" s="97">
        <v>159</v>
      </c>
    </row>
    <row r="13" spans="2:27" ht="12.9" customHeight="1">
      <c r="B13" s="721"/>
      <c r="C13" s="1179" t="s">
        <v>37</v>
      </c>
      <c r="D13" s="1178"/>
      <c r="E13" s="1178"/>
      <c r="F13" s="1178"/>
      <c r="G13" s="1178"/>
      <c r="H13" s="1178"/>
      <c r="I13" s="1178"/>
      <c r="J13" s="1178"/>
      <c r="K13" s="1178"/>
      <c r="L13" s="186"/>
      <c r="AA13" s="97">
        <v>160</v>
      </c>
    </row>
    <row r="14" spans="2:27" ht="12.9" customHeight="1">
      <c r="B14" s="721"/>
      <c r="C14" s="1178"/>
      <c r="D14" s="1178"/>
      <c r="E14" s="1178"/>
      <c r="F14" s="1178"/>
      <c r="G14" s="1178"/>
      <c r="H14" s="1178"/>
      <c r="I14" s="1178"/>
      <c r="J14" s="1178"/>
      <c r="K14" s="1178"/>
      <c r="L14" s="186"/>
      <c r="AA14" s="97">
        <v>160</v>
      </c>
    </row>
    <row r="15" spans="2:27" ht="12.9" customHeight="1">
      <c r="B15" s="721"/>
      <c r="C15" s="184"/>
      <c r="D15" s="619"/>
      <c r="E15" s="619"/>
      <c r="F15" s="619"/>
      <c r="G15" s="619"/>
      <c r="H15" s="619"/>
      <c r="I15" s="619"/>
      <c r="J15" s="619"/>
      <c r="K15" s="619"/>
      <c r="L15" s="186"/>
      <c r="AA15" s="97">
        <v>160</v>
      </c>
    </row>
    <row r="16" spans="2:27" ht="12.9" customHeight="1">
      <c r="B16" s="721"/>
      <c r="C16" s="184"/>
      <c r="D16" s="619"/>
      <c r="E16" s="619"/>
      <c r="F16" s="619"/>
      <c r="G16" s="619"/>
      <c r="H16" s="619"/>
      <c r="I16" s="619"/>
      <c r="J16" s="619"/>
      <c r="K16" s="619"/>
      <c r="L16" s="186"/>
      <c r="AA16" s="97"/>
    </row>
    <row r="17" spans="2:27" ht="12.9" customHeight="1">
      <c r="B17" s="721"/>
      <c r="C17" s="619"/>
      <c r="D17" s="619"/>
      <c r="E17" s="619"/>
      <c r="F17" s="619"/>
      <c r="G17" s="619"/>
      <c r="H17" s="619"/>
      <c r="I17" s="619"/>
      <c r="J17" s="619"/>
      <c r="K17" s="619"/>
      <c r="L17" s="186"/>
      <c r="AA17" s="97">
        <v>153.4</v>
      </c>
    </row>
    <row r="18" spans="2:27" ht="12.9" customHeight="1">
      <c r="B18" s="1172" t="s">
        <v>1476</v>
      </c>
      <c r="C18" s="1173"/>
      <c r="D18" s="1173"/>
      <c r="E18" s="1173"/>
      <c r="F18" s="1173"/>
      <c r="G18" s="1173"/>
      <c r="H18" s="1173"/>
      <c r="I18" s="1173"/>
      <c r="J18" s="1173"/>
      <c r="K18" s="1173"/>
      <c r="L18" s="1174"/>
      <c r="AA18" s="97">
        <v>179.3</v>
      </c>
    </row>
    <row r="19" spans="2:27" ht="12.9" customHeight="1">
      <c r="B19" s="1175" t="s">
        <v>38</v>
      </c>
      <c r="C19" s="1176"/>
      <c r="D19" s="1176"/>
      <c r="E19" s="1176"/>
      <c r="F19" s="1176"/>
      <c r="G19" s="1176"/>
      <c r="H19" s="1176"/>
      <c r="I19" s="1176"/>
      <c r="J19" s="1176"/>
      <c r="K19" s="1176"/>
      <c r="L19" s="1177"/>
      <c r="AA19" s="97">
        <v>120.4</v>
      </c>
    </row>
    <row r="20" spans="2:27" ht="12.9" customHeight="1">
      <c r="B20" s="721"/>
      <c r="C20" s="621" t="s">
        <v>1327</v>
      </c>
      <c r="D20" s="620"/>
      <c r="E20" s="620"/>
      <c r="F20" s="620"/>
      <c r="G20" s="620"/>
      <c r="H20" s="592"/>
      <c r="I20" s="215"/>
      <c r="J20" s="215"/>
      <c r="K20" s="629"/>
      <c r="L20" s="186"/>
      <c r="AA20" s="97">
        <v>105.3</v>
      </c>
    </row>
    <row r="21" spans="2:27" ht="12.9" customHeight="1">
      <c r="B21" s="721"/>
      <c r="C21" s="621" t="s">
        <v>39</v>
      </c>
      <c r="D21" s="620"/>
      <c r="E21" s="620"/>
      <c r="F21" s="620"/>
      <c r="G21" s="620"/>
      <c r="H21" s="592"/>
      <c r="I21" s="215"/>
      <c r="J21" s="215"/>
      <c r="K21" s="629"/>
      <c r="L21" s="186"/>
      <c r="AA21" s="97">
        <v>105.3</v>
      </c>
    </row>
    <row r="22" spans="2:27" ht="12.9" customHeight="1">
      <c r="B22" s="721"/>
      <c r="C22" s="621" t="s">
        <v>39</v>
      </c>
      <c r="D22" s="620"/>
      <c r="E22" s="620"/>
      <c r="F22" s="620"/>
      <c r="G22" s="620"/>
      <c r="H22" s="592"/>
      <c r="I22" s="215"/>
      <c r="J22" s="215"/>
      <c r="K22" s="629"/>
      <c r="L22" s="186"/>
      <c r="AA22" s="97">
        <v>116.5</v>
      </c>
    </row>
    <row r="23" spans="2:27" ht="12.9" customHeight="1">
      <c r="B23" s="721"/>
      <c r="C23" s="622"/>
      <c r="D23" s="622"/>
      <c r="E23" s="622"/>
      <c r="F23" s="622"/>
      <c r="G23" s="622"/>
      <c r="H23" s="623"/>
      <c r="I23" s="215"/>
      <c r="J23" s="215"/>
      <c r="K23" s="629"/>
      <c r="L23" s="186"/>
      <c r="AA23" s="97">
        <v>132.4</v>
      </c>
    </row>
    <row r="24" spans="2:27" ht="12.9" customHeight="1">
      <c r="B24" s="721"/>
      <c r="C24" s="620" t="s">
        <v>40</v>
      </c>
      <c r="D24" s="620"/>
      <c r="E24" s="620"/>
      <c r="F24" s="620"/>
      <c r="G24" s="620"/>
      <c r="H24" s="592"/>
      <c r="I24" s="215"/>
      <c r="J24" s="215"/>
      <c r="K24" s="629"/>
      <c r="L24" s="186"/>
      <c r="AA24" s="97">
        <v>132.4</v>
      </c>
    </row>
    <row r="25" spans="2:27" ht="12.9" customHeight="1">
      <c r="B25" s="721"/>
      <c r="C25" s="655" t="s">
        <v>1566</v>
      </c>
      <c r="D25" s="620"/>
      <c r="E25" s="620"/>
      <c r="F25" s="620"/>
      <c r="G25" s="620"/>
      <c r="H25" s="592"/>
      <c r="I25" s="215"/>
      <c r="J25" s="215"/>
      <c r="K25" s="629"/>
      <c r="L25" s="186"/>
      <c r="AA25" s="97">
        <v>132.4</v>
      </c>
    </row>
    <row r="26" spans="2:27" ht="12.9" customHeight="1">
      <c r="B26" s="721"/>
      <c r="C26" s="621" t="s">
        <v>41</v>
      </c>
      <c r="D26" s="620"/>
      <c r="E26" s="620"/>
      <c r="F26" s="620"/>
      <c r="G26" s="620"/>
      <c r="H26" s="592"/>
      <c r="I26" s="215"/>
      <c r="J26" s="215"/>
      <c r="K26" s="629"/>
      <c r="L26" s="186"/>
      <c r="AA26" s="97">
        <v>126.5</v>
      </c>
    </row>
    <row r="27" spans="2:27" ht="12.9" customHeight="1">
      <c r="B27" s="721"/>
      <c r="C27" s="622"/>
      <c r="D27" s="622"/>
      <c r="E27" s="622"/>
      <c r="F27" s="622"/>
      <c r="G27" s="622"/>
      <c r="H27" s="623"/>
      <c r="I27" s="215"/>
      <c r="J27" s="215"/>
      <c r="K27" s="629"/>
      <c r="L27" s="186"/>
      <c r="AA27" s="97">
        <v>126.2</v>
      </c>
    </row>
    <row r="28" spans="2:27" ht="12.9" customHeight="1">
      <c r="B28" s="721"/>
      <c r="C28" s="621" t="s">
        <v>1415</v>
      </c>
      <c r="D28" s="620"/>
      <c r="E28" s="620"/>
      <c r="F28" s="620"/>
      <c r="G28" s="620"/>
      <c r="H28" s="592"/>
      <c r="I28" s="215"/>
      <c r="J28" s="215"/>
      <c r="K28" s="629"/>
      <c r="L28" s="186"/>
      <c r="AA28" s="97">
        <v>132.4</v>
      </c>
    </row>
    <row r="29" spans="2:27" ht="12.9" customHeight="1">
      <c r="B29" s="721"/>
      <c r="C29" s="621" t="s">
        <v>1416</v>
      </c>
      <c r="D29" s="620"/>
      <c r="E29" s="620"/>
      <c r="F29" s="620"/>
      <c r="G29" s="620"/>
      <c r="H29" s="592"/>
      <c r="I29" s="215"/>
      <c r="J29" s="215"/>
      <c r="K29" s="629"/>
      <c r="L29" s="186"/>
      <c r="AA29" s="97">
        <v>144.69999999999999</v>
      </c>
    </row>
    <row r="30" spans="2:27" ht="12.9" customHeight="1">
      <c r="B30" s="721"/>
      <c r="C30" s="622"/>
      <c r="D30" s="622"/>
      <c r="E30" s="622"/>
      <c r="F30" s="622"/>
      <c r="G30" s="622"/>
      <c r="H30" s="623"/>
      <c r="I30" s="215"/>
      <c r="J30" s="215"/>
      <c r="K30" s="629"/>
      <c r="L30" s="186"/>
      <c r="AA30" s="97"/>
    </row>
    <row r="31" spans="2:27" ht="12.9" customHeight="1">
      <c r="B31" s="721"/>
      <c r="I31" s="215"/>
      <c r="J31" s="215"/>
      <c r="K31" s="629"/>
      <c r="L31" s="186"/>
      <c r="AA31" s="97">
        <v>117.9</v>
      </c>
    </row>
    <row r="32" spans="2:27" ht="12.9" customHeight="1">
      <c r="B32" s="721"/>
      <c r="C32" s="620" t="s">
        <v>42</v>
      </c>
      <c r="D32" s="620"/>
      <c r="E32" s="620"/>
      <c r="F32" s="620"/>
      <c r="G32" s="620"/>
      <c r="H32" s="592"/>
      <c r="I32" s="215"/>
      <c r="J32" s="215"/>
      <c r="K32" s="629"/>
      <c r="L32" s="186"/>
      <c r="AA32" s="97">
        <v>111.8</v>
      </c>
    </row>
    <row r="33" spans="2:27" ht="12.9" customHeight="1">
      <c r="B33" s="721"/>
      <c r="C33" s="620"/>
      <c r="D33" s="620"/>
      <c r="E33" s="620"/>
      <c r="F33" s="620"/>
      <c r="G33" s="620"/>
      <c r="H33" s="592"/>
      <c r="I33" s="215"/>
      <c r="J33" s="215"/>
      <c r="K33" s="629"/>
      <c r="L33" s="186"/>
      <c r="AA33" s="97">
        <v>137.5</v>
      </c>
    </row>
    <row r="34" spans="2:27" ht="12.9" customHeight="1">
      <c r="B34" s="721"/>
      <c r="C34" s="622"/>
      <c r="D34" s="622"/>
      <c r="E34" s="622"/>
      <c r="F34" s="622"/>
      <c r="G34" s="622"/>
      <c r="H34" s="623"/>
      <c r="I34" s="215"/>
      <c r="J34" s="215"/>
      <c r="K34" s="629"/>
      <c r="L34" s="186"/>
      <c r="AA34" s="97">
        <v>125</v>
      </c>
    </row>
    <row r="35" spans="2:27" ht="12.9" customHeight="1">
      <c r="B35" s="721"/>
      <c r="C35" s="621" t="s">
        <v>43</v>
      </c>
      <c r="D35" s="620"/>
      <c r="E35" s="620"/>
      <c r="F35" s="620"/>
      <c r="G35" s="620"/>
      <c r="H35" s="592"/>
      <c r="I35" s="215"/>
      <c r="J35" s="215"/>
      <c r="K35" s="629"/>
      <c r="L35" s="186"/>
      <c r="AA35" s="97">
        <v>125</v>
      </c>
    </row>
    <row r="36" spans="2:27" ht="12.9" customHeight="1">
      <c r="B36" s="721"/>
      <c r="C36" s="621" t="s">
        <v>44</v>
      </c>
      <c r="D36" s="620"/>
      <c r="E36" s="620"/>
      <c r="F36" s="620"/>
      <c r="G36" s="620"/>
      <c r="H36" s="592"/>
      <c r="I36" s="215"/>
      <c r="J36" s="215"/>
      <c r="K36" s="629"/>
      <c r="L36" s="186"/>
      <c r="AA36" s="97"/>
    </row>
    <row r="37" spans="2:27" ht="12.9" customHeight="1">
      <c r="B37" s="721"/>
      <c r="C37" s="622"/>
      <c r="D37" s="622"/>
      <c r="E37" s="622"/>
      <c r="F37" s="622"/>
      <c r="G37" s="622"/>
      <c r="H37" s="623"/>
      <c r="I37" s="215"/>
      <c r="J37" s="215"/>
      <c r="K37" s="629"/>
      <c r="L37" s="186"/>
      <c r="AA37" s="97">
        <v>110.6</v>
      </c>
    </row>
    <row r="38" spans="2:27" ht="12.9" customHeight="1">
      <c r="B38" s="721"/>
      <c r="C38" s="655" t="s">
        <v>1379</v>
      </c>
      <c r="D38" s="620"/>
      <c r="E38" s="620"/>
      <c r="F38" s="620"/>
      <c r="G38" s="620"/>
      <c r="H38" s="592"/>
      <c r="I38" s="215"/>
      <c r="J38" s="215"/>
      <c r="K38" s="629"/>
      <c r="L38" s="186"/>
      <c r="AA38" s="97">
        <v>125</v>
      </c>
    </row>
    <row r="39" spans="2:27" ht="12.9" customHeight="1">
      <c r="B39" s="721"/>
      <c r="C39" s="655" t="s">
        <v>1380</v>
      </c>
      <c r="D39" s="620"/>
      <c r="E39" s="620"/>
      <c r="F39" s="620"/>
      <c r="G39" s="620"/>
      <c r="H39" s="592"/>
      <c r="I39" s="215"/>
      <c r="J39" s="215"/>
      <c r="K39" s="629"/>
      <c r="L39" s="186"/>
      <c r="AA39" s="97">
        <v>110.6</v>
      </c>
    </row>
    <row r="40" spans="2:27" ht="12.9" customHeight="1">
      <c r="B40" s="721"/>
      <c r="C40" s="655" t="s">
        <v>1381</v>
      </c>
      <c r="D40" s="620"/>
      <c r="E40" s="620"/>
      <c r="F40" s="620"/>
      <c r="G40" s="620"/>
      <c r="H40" s="592"/>
      <c r="I40" s="215"/>
      <c r="J40" s="215"/>
      <c r="K40" s="629"/>
      <c r="L40" s="186"/>
      <c r="AA40" s="97">
        <v>116.1</v>
      </c>
    </row>
    <row r="41" spans="2:27" ht="12.9" customHeight="1">
      <c r="B41" s="721"/>
      <c r="C41" s="657" t="s">
        <v>1382</v>
      </c>
      <c r="D41" s="620"/>
      <c r="E41" s="620"/>
      <c r="F41" s="620"/>
      <c r="G41" s="620"/>
      <c r="H41" s="592"/>
      <c r="I41" s="215"/>
      <c r="J41" s="215"/>
      <c r="K41" s="629"/>
      <c r="L41" s="186"/>
      <c r="AA41" s="97">
        <v>160</v>
      </c>
    </row>
    <row r="42" spans="2:27" ht="12.9" customHeight="1">
      <c r="B42" s="721"/>
      <c r="C42" s="622"/>
      <c r="D42" s="622"/>
      <c r="E42" s="622"/>
      <c r="F42" s="622"/>
      <c r="G42" s="622"/>
      <c r="H42" s="623"/>
      <c r="I42" s="215"/>
      <c r="J42" s="215"/>
      <c r="K42" s="629"/>
      <c r="L42" s="186"/>
      <c r="AA42" s="97">
        <v>144.69999999999999</v>
      </c>
    </row>
    <row r="43" spans="2:27" ht="12.9" customHeight="1">
      <c r="B43" s="721"/>
      <c r="C43" s="620" t="s">
        <v>45</v>
      </c>
      <c r="D43" s="620"/>
      <c r="E43" s="620"/>
      <c r="F43" s="620"/>
      <c r="G43" s="620"/>
      <c r="H43" s="592"/>
      <c r="I43" s="215"/>
      <c r="J43" s="215"/>
      <c r="K43" s="629"/>
      <c r="L43" s="186"/>
      <c r="AA43" s="97">
        <v>126.2</v>
      </c>
    </row>
    <row r="44" spans="2:27" ht="12.9" customHeight="1">
      <c r="B44" s="721"/>
      <c r="C44" s="620" t="s">
        <v>46</v>
      </c>
      <c r="D44" s="620"/>
      <c r="E44" s="620"/>
      <c r="F44" s="620"/>
      <c r="G44" s="620"/>
      <c r="H44" s="592"/>
      <c r="I44" s="215"/>
      <c r="J44" s="215"/>
      <c r="K44" s="629"/>
      <c r="L44" s="186"/>
      <c r="AA44" s="97">
        <v>160.30000000000001</v>
      </c>
    </row>
    <row r="45" spans="2:27" ht="12.9" customHeight="1">
      <c r="B45" s="721"/>
      <c r="C45" s="620" t="s">
        <v>47</v>
      </c>
      <c r="D45" s="620"/>
      <c r="E45" s="620"/>
      <c r="F45" s="620"/>
      <c r="G45" s="620"/>
      <c r="H45" s="592"/>
      <c r="I45" s="215"/>
      <c r="J45" s="215"/>
      <c r="K45" s="629"/>
      <c r="L45" s="186"/>
      <c r="AA45" s="97">
        <v>139.1</v>
      </c>
    </row>
    <row r="46" spans="2:27" ht="12.9" customHeight="1">
      <c r="B46" s="721"/>
      <c r="C46" s="621" t="s">
        <v>48</v>
      </c>
      <c r="D46" s="620"/>
      <c r="E46" s="620"/>
      <c r="F46" s="620"/>
      <c r="G46" s="620"/>
      <c r="H46" s="592"/>
      <c r="I46" s="215"/>
      <c r="J46" s="215"/>
      <c r="K46" s="629"/>
      <c r="L46" s="186"/>
      <c r="AA46" s="97">
        <v>114.8</v>
      </c>
    </row>
    <row r="47" spans="2:27" ht="12.9" customHeight="1">
      <c r="B47" s="721"/>
      <c r="C47" s="622"/>
      <c r="D47" s="622"/>
      <c r="E47" s="622"/>
      <c r="F47" s="622"/>
      <c r="G47" s="622"/>
      <c r="H47" s="623"/>
      <c r="I47" s="215"/>
      <c r="J47" s="215"/>
      <c r="K47" s="629"/>
      <c r="L47" s="186"/>
      <c r="AA47" s="97">
        <v>118.3</v>
      </c>
    </row>
    <row r="48" spans="2:27" ht="12.9" customHeight="1">
      <c r="B48" s="721"/>
      <c r="C48" s="621" t="s">
        <v>49</v>
      </c>
      <c r="D48" s="620"/>
      <c r="E48" s="620"/>
      <c r="F48" s="620"/>
      <c r="G48" s="620"/>
      <c r="H48" s="592"/>
      <c r="I48" s="215"/>
      <c r="J48" s="215"/>
      <c r="K48" s="629"/>
      <c r="L48" s="186"/>
      <c r="AA48" s="97">
        <v>111.8</v>
      </c>
    </row>
    <row r="49" spans="2:27" ht="12.9" customHeight="1">
      <c r="B49" s="721"/>
      <c r="C49" s="622"/>
      <c r="D49" s="622"/>
      <c r="E49" s="622"/>
      <c r="F49" s="622"/>
      <c r="G49" s="622"/>
      <c r="H49" s="623"/>
      <c r="I49" s="215"/>
      <c r="J49" s="215"/>
      <c r="K49" s="629"/>
      <c r="L49" s="186"/>
      <c r="AA49" s="97">
        <v>111.8</v>
      </c>
    </row>
    <row r="50" spans="2:27" ht="12.9" customHeight="1">
      <c r="B50" s="721"/>
      <c r="C50" s="621" t="s">
        <v>50</v>
      </c>
      <c r="D50" s="620"/>
      <c r="E50" s="620"/>
      <c r="F50" s="620"/>
      <c r="G50" s="620"/>
      <c r="H50" s="304"/>
      <c r="I50" s="304"/>
      <c r="J50" s="304"/>
      <c r="K50" s="304"/>
      <c r="L50" s="722"/>
    </row>
    <row r="51" spans="2:27" ht="12.9" customHeight="1">
      <c r="B51" s="721"/>
      <c r="C51" s="620" t="s">
        <v>51</v>
      </c>
      <c r="D51" s="620"/>
      <c r="E51" s="620"/>
      <c r="F51" s="620"/>
      <c r="G51" s="620"/>
      <c r="H51" s="304"/>
      <c r="I51" s="304"/>
      <c r="J51" s="304"/>
      <c r="K51" s="304"/>
      <c r="L51" s="722"/>
    </row>
    <row r="52" spans="2:27" ht="12.9" customHeight="1">
      <c r="B52" s="721"/>
      <c r="C52" s="621" t="s">
        <v>52</v>
      </c>
      <c r="D52" s="620"/>
      <c r="E52" s="620"/>
      <c r="F52" s="620"/>
      <c r="G52" s="620"/>
      <c r="H52" s="304"/>
      <c r="I52" s="304"/>
      <c r="J52" s="304"/>
      <c r="K52" s="304"/>
      <c r="L52" s="722"/>
    </row>
    <row r="53" spans="2:27" ht="12.9" customHeight="1">
      <c r="B53" s="721"/>
      <c r="C53" s="624"/>
      <c r="D53" s="624"/>
      <c r="E53" s="624"/>
      <c r="F53" s="624"/>
      <c r="G53" s="624"/>
      <c r="H53" s="624"/>
      <c r="I53" s="361"/>
      <c r="J53" s="361"/>
      <c r="K53" s="361"/>
      <c r="L53" s="723"/>
    </row>
    <row r="54" spans="2:27" ht="12.9" customHeight="1">
      <c r="B54" s="189"/>
      <c r="C54" s="621" t="s">
        <v>53</v>
      </c>
      <c r="D54" s="304"/>
      <c r="E54" s="304"/>
      <c r="F54" s="304"/>
      <c r="G54" s="304"/>
      <c r="H54" s="304"/>
      <c r="I54" s="304"/>
      <c r="J54" s="304"/>
      <c r="K54" s="304"/>
      <c r="L54" s="312"/>
    </row>
    <row r="55" spans="2:27" ht="12.9" customHeight="1">
      <c r="B55" s="189"/>
      <c r="C55" s="620" t="s">
        <v>54</v>
      </c>
      <c r="D55" s="304"/>
      <c r="E55" s="304"/>
      <c r="F55" s="304"/>
      <c r="G55" s="304"/>
      <c r="H55" s="304"/>
      <c r="I55" s="304"/>
      <c r="J55" s="304"/>
      <c r="K55" s="304"/>
      <c r="L55" s="312"/>
    </row>
    <row r="56" spans="2:27" ht="12.9" customHeight="1">
      <c r="B56" s="189"/>
      <c r="C56" s="625"/>
      <c r="D56" s="626"/>
      <c r="E56" s="626"/>
      <c r="F56" s="626"/>
      <c r="G56" s="626"/>
      <c r="H56" s="626"/>
      <c r="I56" s="304"/>
      <c r="J56" s="304"/>
      <c r="K56" s="304"/>
      <c r="L56" s="312"/>
    </row>
    <row r="57" spans="2:27" ht="12.9" customHeight="1">
      <c r="B57" s="724"/>
      <c r="D57" s="196"/>
      <c r="E57" s="196"/>
      <c r="F57" s="196"/>
      <c r="G57" s="196"/>
      <c r="H57" s="196"/>
      <c r="I57" s="196"/>
      <c r="J57" s="196"/>
      <c r="K57" s="196"/>
      <c r="L57" s="725"/>
    </row>
    <row r="58" spans="2:27" ht="12.9" customHeight="1">
      <c r="B58" s="726"/>
      <c r="C58" s="1184" t="s">
        <v>55</v>
      </c>
      <c r="D58" s="1184"/>
      <c r="E58" s="1184"/>
      <c r="F58" s="1184"/>
      <c r="G58" s="1184"/>
      <c r="H58" s="1184"/>
      <c r="I58" s="628"/>
      <c r="J58" s="628"/>
      <c r="K58" s="628"/>
      <c r="L58" s="727"/>
    </row>
    <row r="59" spans="2:27" ht="12.9" customHeight="1">
      <c r="B59" s="726"/>
      <c r="C59" s="620"/>
      <c r="D59" s="628"/>
      <c r="E59" s="628"/>
      <c r="F59" s="628"/>
      <c r="G59" s="628"/>
      <c r="H59" s="628"/>
      <c r="I59" s="628"/>
      <c r="J59" s="628"/>
      <c r="K59" s="628"/>
      <c r="L59" s="727"/>
    </row>
    <row r="60" spans="2:27" ht="12.9" customHeight="1">
      <c r="B60" s="726"/>
      <c r="C60" s="625"/>
      <c r="D60" s="626"/>
      <c r="E60" s="626"/>
      <c r="F60" s="626"/>
      <c r="G60" s="626"/>
      <c r="H60" s="626"/>
      <c r="I60" s="628"/>
      <c r="J60" s="628"/>
      <c r="K60" s="628"/>
      <c r="L60" s="727"/>
    </row>
    <row r="61" spans="2:27" ht="12.9" customHeight="1">
      <c r="B61" s="726"/>
      <c r="C61" s="627" t="s">
        <v>56</v>
      </c>
      <c r="D61" s="628"/>
      <c r="E61" s="628"/>
      <c r="F61" s="628"/>
      <c r="G61" s="628"/>
      <c r="H61" s="628"/>
      <c r="I61" s="628"/>
      <c r="J61" s="628"/>
      <c r="K61" s="628"/>
      <c r="L61" s="727"/>
    </row>
    <row r="62" spans="2:27" ht="12.9" customHeight="1">
      <c r="B62" s="726"/>
      <c r="C62" s="625"/>
      <c r="D62" s="626"/>
      <c r="E62" s="626"/>
      <c r="F62" s="626"/>
      <c r="G62" s="626"/>
      <c r="H62" s="626"/>
      <c r="I62" s="628"/>
      <c r="J62" s="628"/>
      <c r="K62" s="628"/>
      <c r="L62" s="727"/>
    </row>
    <row r="63" spans="2:27" ht="12.9" customHeight="1">
      <c r="B63" s="726"/>
      <c r="C63" s="657" t="s">
        <v>1457</v>
      </c>
      <c r="D63" s="628"/>
      <c r="E63" s="628"/>
      <c r="F63" s="628"/>
      <c r="G63" s="628"/>
      <c r="H63" s="628"/>
      <c r="I63" s="628"/>
      <c r="J63" s="628"/>
      <c r="K63" s="628"/>
      <c r="L63" s="727"/>
    </row>
    <row r="64" spans="2:27" ht="12.9" customHeight="1">
      <c r="B64" s="726"/>
      <c r="C64" s="625"/>
      <c r="D64" s="626"/>
      <c r="E64" s="626"/>
      <c r="F64" s="626"/>
      <c r="G64" s="626"/>
      <c r="H64" s="626"/>
      <c r="I64" s="628"/>
      <c r="J64" s="628"/>
      <c r="K64" s="628"/>
      <c r="L64" s="727"/>
    </row>
    <row r="65" spans="2:27" ht="12.9" customHeight="1">
      <c r="B65" s="726"/>
      <c r="C65" s="627" t="s">
        <v>1307</v>
      </c>
      <c r="D65" s="628"/>
      <c r="E65" s="628"/>
      <c r="F65" s="628"/>
      <c r="G65" s="628"/>
      <c r="H65" s="628"/>
      <c r="I65" s="628"/>
      <c r="J65" s="628"/>
      <c r="K65" s="628"/>
      <c r="L65" s="727"/>
    </row>
    <row r="66" spans="2:27" ht="12.9" customHeight="1" thickBot="1">
      <c r="B66" s="1181" t="s">
        <v>57</v>
      </c>
      <c r="C66" s="1182"/>
      <c r="D66" s="1182"/>
      <c r="E66" s="1182"/>
      <c r="F66" s="1182"/>
      <c r="G66" s="1182"/>
      <c r="H66" s="1182"/>
      <c r="I66" s="1182"/>
      <c r="J66" s="1182"/>
      <c r="K66" s="1182"/>
      <c r="L66" s="1183"/>
    </row>
    <row r="67" spans="2:27">
      <c r="B67" s="4"/>
      <c r="C67" s="5"/>
      <c r="D67" s="5"/>
      <c r="E67" s="5"/>
      <c r="F67" s="5"/>
      <c r="G67" s="224"/>
      <c r="H67" s="5"/>
      <c r="I67" s="5"/>
      <c r="J67" s="320"/>
      <c r="K67" s="13" t="s">
        <v>58</v>
      </c>
      <c r="L67" s="397" t="str">
        <f>Rolô!L2</f>
        <v>2026 - v.03</v>
      </c>
      <c r="N67" s="15"/>
    </row>
    <row r="68" spans="2:27">
      <c r="B68" s="1154" t="s">
        <v>59</v>
      </c>
      <c r="C68" s="1155"/>
      <c r="D68" s="1155"/>
      <c r="E68" s="1155"/>
      <c r="F68" s="1155"/>
      <c r="G68" s="1155"/>
      <c r="H68" s="1155"/>
      <c r="I68" s="1155"/>
      <c r="J68" s="1155"/>
      <c r="K68" s="1155"/>
      <c r="L68" s="1156"/>
      <c r="N68" s="1157"/>
      <c r="O68" s="1157"/>
    </row>
    <row r="69" spans="2:27">
      <c r="B69" s="1158"/>
      <c r="C69" s="1159"/>
      <c r="D69" s="1159"/>
      <c r="E69" s="1159"/>
      <c r="F69" s="1159"/>
      <c r="G69" s="1159"/>
      <c r="H69" s="1159"/>
      <c r="I69" s="1159"/>
      <c r="J69" s="1159"/>
      <c r="K69" s="1159"/>
      <c r="L69" s="1160"/>
    </row>
    <row r="70" spans="2:27" ht="5.0999999999999996" customHeight="1">
      <c r="B70" s="6"/>
      <c r="C70" s="7"/>
      <c r="D70" s="7"/>
      <c r="E70" s="7"/>
      <c r="F70" s="7"/>
      <c r="G70" s="7"/>
      <c r="H70" s="7"/>
      <c r="I70" s="7"/>
      <c r="J70" s="7"/>
      <c r="K70" s="7"/>
      <c r="L70" s="17"/>
    </row>
    <row r="71" spans="2:27" ht="12.9" customHeight="1">
      <c r="B71" s="189"/>
      <c r="C71" s="184"/>
      <c r="D71" s="184"/>
      <c r="E71" s="184"/>
      <c r="F71" s="184"/>
      <c r="G71" s="184"/>
      <c r="H71" s="184"/>
      <c r="I71" s="184"/>
      <c r="J71" s="184"/>
      <c r="K71" s="184"/>
      <c r="L71" s="186"/>
    </row>
    <row r="72" spans="2:27" ht="12.9" customHeight="1">
      <c r="B72" s="720"/>
      <c r="C72" s="700"/>
      <c r="D72" s="700"/>
      <c r="E72" s="700"/>
      <c r="F72" s="700"/>
      <c r="G72" s="700"/>
      <c r="H72" s="700"/>
      <c r="I72" s="700"/>
      <c r="J72" s="700"/>
      <c r="K72" s="700"/>
      <c r="L72" s="186"/>
      <c r="AA72" s="16">
        <v>42491</v>
      </c>
    </row>
    <row r="73" spans="2:27" ht="12.9" customHeight="1">
      <c r="B73" s="721"/>
      <c r="C73" s="1171" t="s">
        <v>60</v>
      </c>
      <c r="D73" s="1171"/>
      <c r="E73" s="1171"/>
      <c r="F73" s="1171"/>
      <c r="G73" s="1171"/>
      <c r="H73" s="1171"/>
      <c r="I73" s="1171"/>
      <c r="J73" s="1171"/>
      <c r="K73" s="1171"/>
      <c r="L73" s="1187"/>
      <c r="AA73" s="97">
        <v>160</v>
      </c>
    </row>
    <row r="74" spans="2:27" ht="12.9" customHeight="1">
      <c r="B74" s="721"/>
      <c r="C74" s="728"/>
      <c r="D74" s="728"/>
      <c r="E74" s="728"/>
      <c r="F74" s="728"/>
      <c r="G74" s="728"/>
      <c r="H74" s="728"/>
      <c r="I74" s="728"/>
      <c r="J74" s="728"/>
      <c r="K74" s="728"/>
      <c r="L74" s="729"/>
      <c r="AA74" s="97">
        <v>192</v>
      </c>
    </row>
    <row r="75" spans="2:27" ht="12.9" customHeight="1">
      <c r="B75" s="721"/>
      <c r="C75" s="1171" t="s">
        <v>61</v>
      </c>
      <c r="D75" s="1171"/>
      <c r="E75" s="1171"/>
      <c r="F75" s="1171"/>
      <c r="G75" s="1171"/>
      <c r="H75" s="1171"/>
      <c r="I75" s="1171"/>
      <c r="J75" s="1171"/>
      <c r="K75" s="1171"/>
      <c r="L75" s="1187"/>
      <c r="AA75" s="97">
        <v>140.5</v>
      </c>
    </row>
    <row r="76" spans="2:27" ht="12.9" customHeight="1">
      <c r="B76" s="721"/>
      <c r="C76" s="184"/>
      <c r="D76" s="728"/>
      <c r="E76" s="728"/>
      <c r="F76" s="728"/>
      <c r="G76" s="728"/>
      <c r="H76" s="728"/>
      <c r="I76" s="728"/>
      <c r="J76" s="728"/>
      <c r="K76" s="728"/>
      <c r="L76" s="729"/>
      <c r="AA76" s="97">
        <v>169</v>
      </c>
    </row>
    <row r="77" spans="2:27" ht="12.9" customHeight="1">
      <c r="B77" s="721"/>
      <c r="C77" s="1171" t="s">
        <v>1308</v>
      </c>
      <c r="D77" s="1171"/>
      <c r="E77" s="1171"/>
      <c r="F77" s="1171"/>
      <c r="G77" s="1171"/>
      <c r="H77" s="1171"/>
      <c r="I77" s="1171"/>
      <c r="J77" s="1171"/>
      <c r="K77" s="1171"/>
      <c r="L77" s="1187"/>
      <c r="AA77" s="97">
        <v>132.4</v>
      </c>
    </row>
    <row r="78" spans="2:27" ht="12.9" customHeight="1">
      <c r="B78" s="721"/>
      <c r="C78" s="699"/>
      <c r="D78" s="699"/>
      <c r="E78" s="699"/>
      <c r="F78" s="699"/>
      <c r="G78" s="699"/>
      <c r="H78" s="699"/>
      <c r="I78" s="699"/>
      <c r="J78" s="699"/>
      <c r="K78" s="699"/>
      <c r="L78" s="186"/>
      <c r="AA78" s="97">
        <v>159</v>
      </c>
    </row>
    <row r="79" spans="2:27" ht="12.9" customHeight="1">
      <c r="B79" s="721"/>
      <c r="C79" s="1171" t="s">
        <v>62</v>
      </c>
      <c r="D79" s="1171"/>
      <c r="E79" s="1171"/>
      <c r="F79" s="1171"/>
      <c r="G79" s="728"/>
      <c r="H79" s="728"/>
      <c r="I79" s="728"/>
      <c r="J79" s="728"/>
      <c r="K79" s="728"/>
      <c r="L79" s="729"/>
      <c r="AA79" s="97">
        <v>160</v>
      </c>
    </row>
    <row r="80" spans="2:27" ht="12.9" customHeight="1">
      <c r="B80" s="721"/>
      <c r="C80" s="728"/>
      <c r="D80" s="728"/>
      <c r="E80" s="728"/>
      <c r="F80" s="728"/>
      <c r="G80" s="728"/>
      <c r="H80" s="728"/>
      <c r="I80" s="728"/>
      <c r="J80" s="728"/>
      <c r="K80" s="728"/>
      <c r="L80" s="729"/>
      <c r="AA80" s="97">
        <v>160</v>
      </c>
    </row>
    <row r="81" spans="2:27" ht="12.9" customHeight="1">
      <c r="B81" s="721"/>
      <c r="C81" s="1185" t="s">
        <v>1309</v>
      </c>
      <c r="D81" s="1185"/>
      <c r="E81" s="1185"/>
      <c r="F81" s="1185"/>
      <c r="G81" s="1185"/>
      <c r="H81" s="1185"/>
      <c r="I81" s="1185"/>
      <c r="J81" s="1185"/>
      <c r="K81" s="1185"/>
      <c r="L81" s="1186"/>
      <c r="AA81" s="97">
        <v>160</v>
      </c>
    </row>
    <row r="82" spans="2:27" ht="12.9" customHeight="1">
      <c r="B82" s="721"/>
      <c r="C82" s="184"/>
      <c r="D82" s="184"/>
      <c r="E82" s="184"/>
      <c r="F82" s="184"/>
      <c r="G82" s="619"/>
      <c r="H82" s="619"/>
      <c r="I82" s="619"/>
      <c r="J82" s="619"/>
      <c r="K82" s="619"/>
      <c r="L82" s="186"/>
      <c r="AA82" s="97">
        <v>153.4</v>
      </c>
    </row>
    <row r="83" spans="2:27" ht="12.9" customHeight="1">
      <c r="B83" s="721"/>
      <c r="C83" s="730" t="s">
        <v>63</v>
      </c>
      <c r="D83" s="620"/>
      <c r="E83" s="620"/>
      <c r="F83" s="620"/>
      <c r="G83" s="620"/>
      <c r="H83" s="592"/>
      <c r="I83" s="215"/>
      <c r="J83" s="215"/>
      <c r="K83" s="629"/>
      <c r="L83" s="186"/>
      <c r="AA83" s="97">
        <v>153.4</v>
      </c>
    </row>
    <row r="84" spans="2:27" ht="12.9" customHeight="1">
      <c r="B84" s="721"/>
      <c r="C84" s="184"/>
      <c r="D84" s="728"/>
      <c r="E84" s="728"/>
      <c r="F84" s="728"/>
      <c r="G84" s="728"/>
      <c r="H84" s="728"/>
      <c r="I84" s="728"/>
      <c r="J84" s="728"/>
      <c r="K84" s="728"/>
      <c r="L84" s="729"/>
      <c r="AA84" s="97">
        <v>130.1</v>
      </c>
    </row>
    <row r="85" spans="2:27" ht="12.9" customHeight="1">
      <c r="B85" s="721"/>
      <c r="C85" s="1171" t="s">
        <v>1310</v>
      </c>
      <c r="D85" s="1171"/>
      <c r="E85" s="1171"/>
      <c r="F85" s="1171"/>
      <c r="G85" s="1171"/>
      <c r="H85" s="1171"/>
      <c r="I85" s="1171"/>
      <c r="J85" s="1171"/>
      <c r="K85" s="1171"/>
      <c r="L85" s="1187"/>
      <c r="AA85" s="97">
        <v>179.3</v>
      </c>
    </row>
    <row r="86" spans="2:27" ht="12.9" customHeight="1">
      <c r="B86" s="731"/>
      <c r="C86" s="1171"/>
      <c r="D86" s="1171"/>
      <c r="E86" s="1171"/>
      <c r="F86" s="1171"/>
      <c r="G86" s="1171"/>
      <c r="H86" s="1171"/>
      <c r="I86" s="1171"/>
      <c r="J86" s="1171"/>
      <c r="K86" s="1171"/>
      <c r="L86" s="1187"/>
      <c r="AA86" s="97">
        <v>179.3</v>
      </c>
    </row>
    <row r="87" spans="2:27" ht="12.9" customHeight="1">
      <c r="B87" s="731"/>
      <c r="C87" s="698"/>
      <c r="D87" s="698"/>
      <c r="E87" s="698"/>
      <c r="F87" s="698"/>
      <c r="G87" s="698"/>
      <c r="H87" s="698"/>
      <c r="I87" s="698"/>
      <c r="J87" s="698"/>
      <c r="K87" s="698"/>
      <c r="L87" s="732"/>
      <c r="AA87" s="97">
        <v>103.3</v>
      </c>
    </row>
    <row r="88" spans="2:27" ht="12.9" customHeight="1">
      <c r="B88" s="733"/>
      <c r="C88" s="1188" t="s">
        <v>64</v>
      </c>
      <c r="D88" s="1188"/>
      <c r="E88" s="1188"/>
      <c r="F88" s="1188"/>
      <c r="G88" s="1188"/>
      <c r="H88" s="1188"/>
      <c r="I88" s="1188"/>
      <c r="J88" s="1188"/>
      <c r="K88" s="1188"/>
      <c r="L88" s="1189"/>
      <c r="AA88" s="97">
        <v>120.4</v>
      </c>
    </row>
    <row r="89" spans="2:27" ht="12.9" customHeight="1">
      <c r="B89" s="733"/>
      <c r="C89" s="361"/>
      <c r="D89" s="361"/>
      <c r="E89" s="361"/>
      <c r="F89" s="361"/>
      <c r="G89" s="361"/>
      <c r="H89" s="361"/>
      <c r="I89" s="361"/>
      <c r="J89" s="361"/>
      <c r="K89" s="361"/>
      <c r="L89" s="363"/>
      <c r="AA89" s="97"/>
    </row>
    <row r="90" spans="2:27" ht="12.9" customHeight="1">
      <c r="B90" s="721"/>
      <c r="C90" s="184"/>
      <c r="D90" s="728"/>
      <c r="E90" s="728"/>
      <c r="F90" s="728"/>
      <c r="G90" s="728"/>
      <c r="H90" s="728"/>
      <c r="I90" s="728"/>
      <c r="J90" s="728"/>
      <c r="K90" s="728"/>
      <c r="L90" s="729"/>
      <c r="AA90" s="97">
        <v>105.3</v>
      </c>
    </row>
    <row r="91" spans="2:27" ht="12.9" customHeight="1">
      <c r="B91" s="721"/>
      <c r="C91" s="728"/>
      <c r="D91" s="728"/>
      <c r="E91" s="728"/>
      <c r="F91" s="728"/>
      <c r="G91" s="728"/>
      <c r="H91" s="728"/>
      <c r="I91" s="728"/>
      <c r="J91" s="728"/>
      <c r="K91" s="728"/>
      <c r="L91" s="729"/>
      <c r="AA91" s="97">
        <v>105.3</v>
      </c>
    </row>
    <row r="92" spans="2:27" ht="12.9" customHeight="1">
      <c r="B92" s="721"/>
      <c r="C92" s="728"/>
      <c r="D92" s="728"/>
      <c r="E92" s="728"/>
      <c r="F92" s="728"/>
      <c r="G92" s="728"/>
      <c r="H92" s="728"/>
      <c r="I92" s="728"/>
      <c r="J92" s="728"/>
      <c r="K92" s="728"/>
      <c r="L92" s="729"/>
      <c r="AA92" s="97">
        <v>116.5</v>
      </c>
    </row>
    <row r="93" spans="2:27" ht="12.9" customHeight="1">
      <c r="B93" s="721"/>
      <c r="C93" s="620"/>
      <c r="D93" s="620"/>
      <c r="E93" s="620"/>
      <c r="F93" s="620"/>
      <c r="G93" s="620"/>
      <c r="H93" s="592"/>
      <c r="I93" s="215"/>
      <c r="J93" s="215"/>
      <c r="K93" s="629"/>
      <c r="L93" s="186"/>
      <c r="AA93" s="97">
        <v>132.4</v>
      </c>
    </row>
    <row r="94" spans="2:27" ht="12.9" customHeight="1">
      <c r="B94" s="721"/>
      <c r="C94" s="184"/>
      <c r="D94" s="734"/>
      <c r="E94" s="734"/>
      <c r="F94" s="734"/>
      <c r="G94" s="734"/>
      <c r="H94" s="734"/>
      <c r="I94" s="734"/>
      <c r="J94" s="734"/>
      <c r="K94" s="734"/>
      <c r="L94" s="735"/>
      <c r="AA94" s="97">
        <v>132.4</v>
      </c>
    </row>
    <row r="95" spans="2:27" ht="12.9" customHeight="1">
      <c r="B95" s="721"/>
      <c r="C95" s="734"/>
      <c r="D95" s="734"/>
      <c r="E95" s="734"/>
      <c r="F95" s="734"/>
      <c r="G95" s="734"/>
      <c r="H95" s="734"/>
      <c r="I95" s="734"/>
      <c r="J95" s="734"/>
      <c r="K95" s="734"/>
      <c r="L95" s="735"/>
      <c r="AA95" s="97">
        <v>132.4</v>
      </c>
    </row>
    <row r="96" spans="2:27" ht="12.9" customHeight="1">
      <c r="B96" s="721"/>
      <c r="C96" s="736"/>
      <c r="D96" s="736"/>
      <c r="E96" s="736"/>
      <c r="F96" s="736"/>
      <c r="G96" s="736"/>
      <c r="H96" s="592"/>
      <c r="I96" s="215"/>
      <c r="J96" s="215"/>
      <c r="K96" s="629"/>
      <c r="L96" s="186"/>
      <c r="AA96" s="97">
        <v>126.5</v>
      </c>
    </row>
    <row r="97" spans="2:27" ht="12.9" customHeight="1">
      <c r="B97" s="721"/>
      <c r="C97" s="736"/>
      <c r="D97" s="736"/>
      <c r="E97" s="736"/>
      <c r="F97" s="736"/>
      <c r="G97" s="736"/>
      <c r="H97" s="592"/>
      <c r="I97" s="215"/>
      <c r="J97" s="215"/>
      <c r="K97" s="629"/>
      <c r="L97" s="186"/>
      <c r="AA97" s="97">
        <v>126.2</v>
      </c>
    </row>
    <row r="98" spans="2:27" ht="12.9" customHeight="1">
      <c r="B98" s="721"/>
      <c r="C98" s="736"/>
      <c r="D98" s="736"/>
      <c r="E98" s="736"/>
      <c r="F98" s="736"/>
      <c r="G98" s="736"/>
      <c r="H98" s="592"/>
      <c r="I98" s="215"/>
      <c r="J98" s="215"/>
      <c r="K98" s="629"/>
      <c r="L98" s="186"/>
      <c r="AA98" s="97">
        <v>132.4</v>
      </c>
    </row>
    <row r="99" spans="2:27" ht="12.9" customHeight="1">
      <c r="B99" s="721"/>
      <c r="C99" s="736"/>
      <c r="D99" s="736"/>
      <c r="E99" s="736"/>
      <c r="F99" s="736"/>
      <c r="G99" s="736"/>
      <c r="H99" s="592"/>
      <c r="I99" s="215"/>
      <c r="J99" s="215"/>
      <c r="K99" s="629"/>
      <c r="L99" s="186"/>
      <c r="AA99" s="97">
        <v>144.69999999999999</v>
      </c>
    </row>
    <row r="100" spans="2:27" ht="12.9" customHeight="1">
      <c r="B100" s="721"/>
      <c r="C100" s="736"/>
      <c r="D100" s="736"/>
      <c r="E100" s="736"/>
      <c r="F100" s="736"/>
      <c r="G100" s="736"/>
      <c r="H100" s="592"/>
      <c r="I100" s="215"/>
      <c r="J100" s="215"/>
      <c r="K100" s="629"/>
      <c r="L100" s="186"/>
      <c r="AA100" s="97">
        <v>130.1</v>
      </c>
    </row>
    <row r="101" spans="2:27" ht="12.9" customHeight="1">
      <c r="B101" s="721"/>
      <c r="C101" s="620"/>
      <c r="D101" s="620"/>
      <c r="E101" s="620"/>
      <c r="F101" s="620"/>
      <c r="G101" s="620"/>
      <c r="H101" s="592"/>
      <c r="I101" s="215"/>
      <c r="J101" s="215"/>
      <c r="K101" s="629"/>
      <c r="L101" s="186"/>
      <c r="AA101" s="97">
        <v>104.5</v>
      </c>
    </row>
    <row r="102" spans="2:27" ht="12.9" customHeight="1">
      <c r="B102" s="721"/>
      <c r="C102" s="620"/>
      <c r="D102" s="620"/>
      <c r="E102" s="620"/>
      <c r="F102" s="620"/>
      <c r="G102" s="620"/>
      <c r="H102" s="592"/>
      <c r="I102" s="215"/>
      <c r="J102" s="215"/>
      <c r="K102" s="629"/>
      <c r="L102" s="186"/>
      <c r="AA102" s="97">
        <v>117.9</v>
      </c>
    </row>
    <row r="103" spans="2:27" ht="12.9" customHeight="1">
      <c r="B103" s="721"/>
      <c r="C103" s="620"/>
      <c r="D103" s="620"/>
      <c r="E103" s="620"/>
      <c r="F103" s="620"/>
      <c r="G103" s="620"/>
      <c r="H103" s="592"/>
      <c r="I103" s="215"/>
      <c r="J103" s="215"/>
      <c r="K103" s="629"/>
      <c r="L103" s="186"/>
      <c r="AA103" s="97">
        <v>111.8</v>
      </c>
    </row>
    <row r="104" spans="2:27" ht="12.9" customHeight="1">
      <c r="B104" s="721"/>
      <c r="C104" s="620"/>
      <c r="D104" s="620"/>
      <c r="E104" s="620"/>
      <c r="F104" s="620"/>
      <c r="G104" s="620"/>
      <c r="H104" s="592"/>
      <c r="I104" s="215"/>
      <c r="J104" s="215"/>
      <c r="K104" s="629"/>
      <c r="L104" s="186"/>
      <c r="AA104" s="97">
        <v>137.5</v>
      </c>
    </row>
    <row r="105" spans="2:27" ht="12.9" customHeight="1">
      <c r="B105" s="721"/>
      <c r="C105" s="620"/>
      <c r="D105" s="620"/>
      <c r="E105" s="620"/>
      <c r="F105" s="620"/>
      <c r="G105" s="620"/>
      <c r="H105" s="592"/>
      <c r="I105" s="215"/>
      <c r="J105" s="215"/>
      <c r="K105" s="629"/>
      <c r="L105" s="186"/>
      <c r="AA105" s="97">
        <v>125</v>
      </c>
    </row>
    <row r="106" spans="2:27" ht="12.9" customHeight="1">
      <c r="B106" s="721"/>
      <c r="C106" s="620"/>
      <c r="D106" s="620"/>
      <c r="E106" s="620"/>
      <c r="F106" s="620"/>
      <c r="G106" s="620"/>
      <c r="H106" s="592"/>
      <c r="I106" s="215"/>
      <c r="J106" s="215"/>
      <c r="K106" s="629"/>
      <c r="L106" s="186"/>
      <c r="AA106" s="97">
        <v>125</v>
      </c>
    </row>
    <row r="107" spans="2:27" ht="12.9" customHeight="1">
      <c r="B107" s="721"/>
      <c r="C107" s="620"/>
      <c r="D107" s="620"/>
      <c r="E107" s="620"/>
      <c r="F107" s="620"/>
      <c r="G107" s="620"/>
      <c r="H107" s="592"/>
      <c r="I107" s="215"/>
      <c r="J107" s="215"/>
      <c r="K107" s="629"/>
      <c r="L107" s="186"/>
      <c r="AA107" s="97">
        <v>110.6</v>
      </c>
    </row>
    <row r="108" spans="2:27" ht="12.9" customHeight="1">
      <c r="B108" s="721"/>
      <c r="C108" s="620"/>
      <c r="D108" s="620"/>
      <c r="E108" s="620"/>
      <c r="F108" s="620"/>
      <c r="G108" s="620"/>
      <c r="H108" s="592"/>
      <c r="I108" s="215"/>
      <c r="J108" s="215"/>
      <c r="K108" s="629"/>
      <c r="L108" s="186"/>
      <c r="AA108" s="97">
        <v>125</v>
      </c>
    </row>
    <row r="109" spans="2:27" ht="12.9" customHeight="1">
      <c r="B109" s="721"/>
      <c r="C109" s="620"/>
      <c r="D109" s="620"/>
      <c r="E109" s="620"/>
      <c r="F109" s="620"/>
      <c r="G109" s="620"/>
      <c r="H109" s="592"/>
      <c r="I109" s="215"/>
      <c r="J109" s="215"/>
      <c r="K109" s="629"/>
      <c r="L109" s="186"/>
      <c r="AA109" s="97">
        <v>110.6</v>
      </c>
    </row>
    <row r="110" spans="2:27" ht="12.9" customHeight="1">
      <c r="B110" s="721"/>
      <c r="C110" s="620"/>
      <c r="D110" s="620"/>
      <c r="E110" s="620"/>
      <c r="F110" s="620"/>
      <c r="G110" s="620"/>
      <c r="H110" s="592"/>
      <c r="I110" s="215"/>
      <c r="J110" s="215"/>
      <c r="K110" s="629"/>
      <c r="L110" s="186"/>
      <c r="AA110" s="97">
        <v>116.1</v>
      </c>
    </row>
    <row r="111" spans="2:27" ht="12.9" customHeight="1">
      <c r="B111" s="721"/>
      <c r="C111" s="620"/>
      <c r="D111" s="620"/>
      <c r="E111" s="620"/>
      <c r="F111" s="620"/>
      <c r="G111" s="620"/>
      <c r="H111" s="592"/>
      <c r="I111" s="215"/>
      <c r="J111" s="215"/>
      <c r="K111" s="629"/>
      <c r="L111" s="186"/>
      <c r="AA111" s="97">
        <v>160</v>
      </c>
    </row>
    <row r="112" spans="2:27" ht="12.9" customHeight="1">
      <c r="B112" s="721"/>
      <c r="C112" s="620"/>
      <c r="D112" s="620"/>
      <c r="E112" s="620"/>
      <c r="F112" s="620"/>
      <c r="G112" s="620"/>
      <c r="H112" s="592"/>
      <c r="I112" s="215"/>
      <c r="J112" s="215"/>
      <c r="K112" s="629"/>
      <c r="L112" s="186"/>
      <c r="AA112" s="97">
        <v>160</v>
      </c>
    </row>
    <row r="113" spans="2:27" ht="12.9" customHeight="1">
      <c r="B113" s="721"/>
      <c r="C113" s="620"/>
      <c r="D113" s="620"/>
      <c r="E113" s="620"/>
      <c r="F113" s="620"/>
      <c r="G113" s="620"/>
      <c r="H113" s="592"/>
      <c r="I113" s="215"/>
      <c r="J113" s="215"/>
      <c r="K113" s="629"/>
      <c r="L113" s="186"/>
      <c r="AA113" s="97">
        <v>144.69999999999999</v>
      </c>
    </row>
    <row r="114" spans="2:27" ht="12.9" customHeight="1">
      <c r="B114" s="721"/>
      <c r="C114" s="620"/>
      <c r="D114" s="620"/>
      <c r="E114" s="620"/>
      <c r="F114" s="620"/>
      <c r="G114" s="620"/>
      <c r="H114" s="592"/>
      <c r="I114" s="215"/>
      <c r="J114" s="215"/>
      <c r="K114" s="629"/>
      <c r="L114" s="186"/>
      <c r="AA114" s="97">
        <v>126.2</v>
      </c>
    </row>
    <row r="115" spans="2:27" ht="12.9" customHeight="1">
      <c r="B115" s="721"/>
      <c r="C115" s="620"/>
      <c r="D115" s="620"/>
      <c r="E115" s="620"/>
      <c r="F115" s="620"/>
      <c r="G115" s="620"/>
      <c r="H115" s="592"/>
      <c r="I115" s="215"/>
      <c r="J115" s="215"/>
      <c r="K115" s="629"/>
      <c r="L115" s="186"/>
      <c r="AA115" s="97">
        <v>160.30000000000001</v>
      </c>
    </row>
    <row r="116" spans="2:27" ht="12.9" customHeight="1">
      <c r="B116" s="721"/>
      <c r="C116" s="620"/>
      <c r="D116" s="620"/>
      <c r="E116" s="620"/>
      <c r="F116" s="620"/>
      <c r="G116" s="620"/>
      <c r="H116" s="592"/>
      <c r="I116" s="215"/>
      <c r="J116" s="215"/>
      <c r="K116" s="629"/>
      <c r="L116" s="186"/>
      <c r="AA116" s="97">
        <v>139.1</v>
      </c>
    </row>
    <row r="117" spans="2:27" ht="12.9" customHeight="1">
      <c r="B117" s="721"/>
      <c r="C117" s="620"/>
      <c r="D117" s="620"/>
      <c r="E117" s="620"/>
      <c r="F117" s="620"/>
      <c r="G117" s="620"/>
      <c r="H117" s="592"/>
      <c r="I117" s="215"/>
      <c r="J117" s="215"/>
      <c r="K117" s="629"/>
      <c r="L117" s="186"/>
      <c r="AA117" s="97">
        <v>114.8</v>
      </c>
    </row>
    <row r="118" spans="2:27" ht="12.9" customHeight="1">
      <c r="B118" s="721"/>
      <c r="C118" s="620"/>
      <c r="D118" s="620"/>
      <c r="E118" s="620"/>
      <c r="F118" s="620"/>
      <c r="G118" s="620"/>
      <c r="H118" s="592"/>
      <c r="I118" s="215"/>
      <c r="J118" s="215"/>
      <c r="K118" s="629"/>
      <c r="L118" s="186"/>
      <c r="AA118" s="97">
        <v>118.3</v>
      </c>
    </row>
    <row r="119" spans="2:27" ht="12.9" customHeight="1">
      <c r="B119" s="721"/>
      <c r="C119" s="620"/>
      <c r="D119" s="620"/>
      <c r="E119" s="620"/>
      <c r="F119" s="620"/>
      <c r="G119" s="620"/>
      <c r="H119" s="592"/>
      <c r="I119" s="215"/>
      <c r="J119" s="215"/>
      <c r="K119" s="629"/>
      <c r="L119" s="186"/>
      <c r="AA119" s="97">
        <v>111.8</v>
      </c>
    </row>
    <row r="120" spans="2:27" ht="12.9" customHeight="1">
      <c r="B120" s="721"/>
      <c r="C120" s="620"/>
      <c r="D120" s="620"/>
      <c r="E120" s="620"/>
      <c r="F120" s="620"/>
      <c r="G120" s="620"/>
      <c r="H120" s="592"/>
      <c r="I120" s="215"/>
      <c r="J120" s="215"/>
      <c r="K120" s="629"/>
      <c r="L120" s="186"/>
      <c r="AA120" s="97">
        <v>111.8</v>
      </c>
    </row>
    <row r="121" spans="2:27" ht="12.9" customHeight="1">
      <c r="B121" s="721"/>
      <c r="C121" s="620"/>
      <c r="D121" s="620"/>
      <c r="E121" s="620"/>
      <c r="F121" s="620"/>
      <c r="G121" s="620"/>
      <c r="H121" s="592"/>
      <c r="I121" s="215"/>
      <c r="J121" s="215"/>
      <c r="K121" s="629"/>
      <c r="L121" s="186"/>
      <c r="N121" s="181"/>
      <c r="AA121" s="97">
        <v>111.8</v>
      </c>
    </row>
    <row r="122" spans="2:27" ht="12.9" customHeight="1">
      <c r="B122" s="721"/>
      <c r="C122" s="620"/>
      <c r="D122" s="620"/>
      <c r="E122" s="620"/>
      <c r="F122" s="620"/>
      <c r="G122" s="620"/>
      <c r="H122" s="620"/>
      <c r="I122" s="620"/>
      <c r="J122" s="620"/>
      <c r="K122" s="620"/>
      <c r="L122" s="186"/>
    </row>
    <row r="123" spans="2:27" ht="12.9" customHeight="1">
      <c r="B123" s="721"/>
      <c r="C123" s="620"/>
      <c r="D123" s="620"/>
      <c r="E123" s="620"/>
      <c r="F123" s="620"/>
      <c r="G123" s="620"/>
      <c r="H123" s="304"/>
      <c r="I123" s="304"/>
      <c r="J123" s="304"/>
      <c r="K123" s="304"/>
      <c r="L123" s="722"/>
    </row>
    <row r="124" spans="2:27" ht="12.9" customHeight="1">
      <c r="B124" s="721"/>
      <c r="C124" s="620"/>
      <c r="D124" s="620"/>
      <c r="E124" s="620"/>
      <c r="F124" s="620"/>
      <c r="G124" s="620"/>
      <c r="H124" s="304"/>
      <c r="I124" s="304"/>
      <c r="J124" s="304"/>
      <c r="K124" s="304"/>
      <c r="L124" s="722"/>
    </row>
    <row r="125" spans="2:27" ht="12.9" customHeight="1">
      <c r="B125" s="721"/>
      <c r="C125" s="361"/>
      <c r="D125" s="361"/>
      <c r="E125" s="361"/>
      <c r="F125" s="361"/>
      <c r="G125" s="361"/>
      <c r="H125" s="361"/>
      <c r="I125" s="361"/>
      <c r="J125" s="361"/>
      <c r="K125" s="361"/>
      <c r="L125" s="723"/>
    </row>
    <row r="126" spans="2:27" ht="12.9" customHeight="1">
      <c r="B126" s="189"/>
      <c r="C126" s="620"/>
      <c r="D126" s="304"/>
      <c r="E126" s="304"/>
      <c r="F126" s="304"/>
      <c r="G126" s="304"/>
      <c r="H126" s="304"/>
      <c r="I126" s="304"/>
      <c r="J126" s="304"/>
      <c r="K126" s="304"/>
      <c r="L126" s="312"/>
    </row>
    <row r="127" spans="2:27" ht="12.9" customHeight="1">
      <c r="B127" s="189"/>
      <c r="C127" s="620"/>
      <c r="D127" s="304"/>
      <c r="E127" s="304"/>
      <c r="F127" s="304"/>
      <c r="G127" s="304"/>
      <c r="H127" s="304"/>
      <c r="I127" s="304"/>
      <c r="J127" s="304"/>
      <c r="K127" s="304"/>
      <c r="L127" s="312"/>
    </row>
    <row r="128" spans="2:27" ht="12.9" customHeight="1">
      <c r="B128" s="189"/>
      <c r="C128" s="184"/>
      <c r="D128" s="304"/>
      <c r="E128" s="304"/>
      <c r="F128" s="304"/>
      <c r="G128" s="304"/>
      <c r="H128" s="304"/>
      <c r="I128" s="304"/>
      <c r="J128" s="304"/>
      <c r="K128" s="304"/>
      <c r="L128" s="312"/>
    </row>
    <row r="129" spans="2:12" ht="12.9" customHeight="1">
      <c r="B129" s="724"/>
      <c r="C129" s="620"/>
      <c r="D129" s="196"/>
      <c r="E129" s="196"/>
      <c r="F129" s="196"/>
      <c r="G129" s="196"/>
      <c r="H129" s="196"/>
      <c r="I129" s="196"/>
      <c r="J129" s="196"/>
      <c r="K129" s="196"/>
      <c r="L129" s="725"/>
    </row>
    <row r="130" spans="2:12" ht="12.9" customHeight="1">
      <c r="B130" s="737"/>
      <c r="C130" s="738"/>
      <c r="D130" s="738"/>
      <c r="E130" s="738"/>
      <c r="F130" s="738"/>
      <c r="G130" s="738"/>
      <c r="H130" s="738"/>
      <c r="I130" s="738"/>
      <c r="J130" s="738"/>
      <c r="K130" s="738"/>
      <c r="L130" s="739"/>
    </row>
    <row r="131" spans="2:12" ht="12.9" customHeight="1" thickBot="1">
      <c r="B131" s="740"/>
      <c r="C131" s="342"/>
      <c r="D131" s="342"/>
      <c r="E131" s="342"/>
      <c r="F131" s="342"/>
      <c r="G131" s="342"/>
      <c r="H131" s="342"/>
      <c r="I131" s="342"/>
      <c r="J131" s="342"/>
      <c r="K131" s="342"/>
      <c r="L131" s="741"/>
    </row>
  </sheetData>
  <sheetProtection algorithmName="SHA-512" hashValue="GEA5PIbKlOfttVviaVwEoht7L6yWzHXvEQu5xpum9Ma1S+k6wPF7uJnq4QEIqAD+vtK11pekNMFqLT5JwEG5Bw==" saltValue="aWQafq8N4UeefozS1SiYUA==" spinCount="100000" sheet="1" objects="1" scenarios="1"/>
  <mergeCells count="21">
    <mergeCell ref="C81:L81"/>
    <mergeCell ref="C85:L86"/>
    <mergeCell ref="C88:L88"/>
    <mergeCell ref="C73:L73"/>
    <mergeCell ref="C75:L75"/>
    <mergeCell ref="C77:L77"/>
    <mergeCell ref="B68:L68"/>
    <mergeCell ref="N68:O68"/>
    <mergeCell ref="B69:L69"/>
    <mergeCell ref="C79:F79"/>
    <mergeCell ref="B3:L3"/>
    <mergeCell ref="N3:O3"/>
    <mergeCell ref="B4:L4"/>
    <mergeCell ref="B18:L18"/>
    <mergeCell ref="B19:L19"/>
    <mergeCell ref="C11:K12"/>
    <mergeCell ref="C13:K14"/>
    <mergeCell ref="C6:K8"/>
    <mergeCell ref="C9:K10"/>
    <mergeCell ref="B66:L66"/>
    <mergeCell ref="C58:H58"/>
  </mergeCells>
  <printOptions horizontalCentered="1" verticalCentered="1"/>
  <pageMargins left="0" right="0" top="0" bottom="0" header="0" footer="0"/>
  <pageSetup paperSize="9" scale="95" fitToHeight="0" orientation="portrait" r:id="rId1"/>
  <headerFooter alignWithMargins="0"/>
  <rowBreaks count="1" manualBreakCount="1">
    <brk id="6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B1:AL1048560"/>
  <sheetViews>
    <sheetView view="pageBreakPreview" zoomScale="124" zoomScaleNormal="124" zoomScaleSheetLayoutView="124" workbookViewId="0">
      <selection activeCell="N3" sqref="N3:O3"/>
    </sheetView>
  </sheetViews>
  <sheetFormatPr defaultColWidth="9.109375" defaultRowHeight="14.4"/>
  <cols>
    <col min="1" max="1" width="9.109375" style="1"/>
    <col min="2" max="2" width="4.33203125" style="611" customWidth="1"/>
    <col min="3" max="8" width="9.5546875" style="1" customWidth="1"/>
    <col min="9" max="9" width="12.109375" style="1" customWidth="1"/>
    <col min="10" max="10" width="9.5546875" style="1" customWidth="1"/>
    <col min="11" max="11" width="6.88671875" style="1" bestFit="1" customWidth="1"/>
    <col min="12" max="12" width="9.109375" style="1" bestFit="1" customWidth="1"/>
    <col min="13" max="13" width="5.33203125" style="1" customWidth="1"/>
    <col min="14" max="14" width="6.21875" style="1" customWidth="1"/>
    <col min="15" max="15" width="12.5546875" style="1" customWidth="1"/>
    <col min="16" max="26" width="6.21875" style="1" customWidth="1"/>
    <col min="27" max="27" width="6.21875" style="1" hidden="1" customWidth="1"/>
    <col min="28" max="31" width="9" style="1" hidden="1" customWidth="1"/>
    <col min="32" max="33" width="9.109375" style="1" hidden="1" customWidth="1"/>
    <col min="34" max="34" width="10.5546875" style="1" hidden="1" customWidth="1"/>
    <col min="35" max="38" width="0" style="1" hidden="1" customWidth="1"/>
    <col min="39" max="16384" width="9.109375" style="1"/>
  </cols>
  <sheetData>
    <row r="1" spans="2:34" ht="15" thickBot="1">
      <c r="B1" s="61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34">
      <c r="B2" s="742"/>
      <c r="C2" s="5"/>
      <c r="D2" s="5"/>
      <c r="E2" s="5"/>
      <c r="F2" s="5"/>
      <c r="G2" s="224"/>
      <c r="H2" s="5"/>
      <c r="I2" s="5"/>
      <c r="J2" s="320"/>
      <c r="K2" s="13" t="s">
        <v>65</v>
      </c>
      <c r="L2" s="14" t="str">
        <f>Rolô!L2</f>
        <v>2026 - v.03</v>
      </c>
      <c r="N2" s="15" t="s">
        <v>66</v>
      </c>
    </row>
    <row r="3" spans="2:34">
      <c r="B3" s="1154" t="s">
        <v>67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213">
        <v>0</v>
      </c>
      <c r="O3" s="1214"/>
    </row>
    <row r="4" spans="2:34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34" ht="4.8" customHeight="1">
      <c r="B5" s="743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34">
      <c r="B6" s="1215" t="s">
        <v>1311</v>
      </c>
      <c r="C6" s="1216"/>
      <c r="D6" s="1216"/>
      <c r="E6" s="1216"/>
      <c r="F6" s="1216"/>
      <c r="G6" s="1216"/>
      <c r="H6" s="1216"/>
      <c r="I6" s="1216"/>
      <c r="J6" s="1216"/>
      <c r="K6" s="1216"/>
      <c r="L6" s="1217"/>
      <c r="AA6" s="16"/>
    </row>
    <row r="7" spans="2:34">
      <c r="B7" s="906" t="s">
        <v>68</v>
      </c>
      <c r="C7" s="1218" t="s">
        <v>69</v>
      </c>
      <c r="D7" s="1218"/>
      <c r="E7" s="1218"/>
      <c r="F7" s="1218"/>
      <c r="G7" s="1218"/>
      <c r="H7" s="1218"/>
      <c r="I7" s="1218"/>
      <c r="J7" s="1219" t="s">
        <v>70</v>
      </c>
      <c r="K7" s="1219"/>
      <c r="L7" s="745"/>
      <c r="AA7" s="613">
        <v>43009</v>
      </c>
      <c r="AB7" s="613">
        <v>43258</v>
      </c>
      <c r="AC7" s="613">
        <v>43862</v>
      </c>
      <c r="AD7" s="613">
        <v>43952</v>
      </c>
      <c r="AE7" s="614">
        <v>44136</v>
      </c>
      <c r="AF7" s="260"/>
    </row>
    <row r="8" spans="2:34">
      <c r="B8" s="907">
        <v>1</v>
      </c>
      <c r="C8" s="1220" t="s">
        <v>71</v>
      </c>
      <c r="D8" s="1221"/>
      <c r="E8" s="1221"/>
      <c r="F8" s="1221"/>
      <c r="G8" s="1221"/>
      <c r="H8" s="1221"/>
      <c r="I8" s="1222"/>
      <c r="J8" s="1223">
        <f>ROUNDUP(((AH8*$N$3)+AH8),1)</f>
        <v>53.300000000000004</v>
      </c>
      <c r="K8" s="1223"/>
      <c r="L8" s="221"/>
      <c r="AA8" s="97">
        <v>33</v>
      </c>
      <c r="AB8" s="97">
        <f>AA8*1.1</f>
        <v>36.300000000000004</v>
      </c>
      <c r="AC8" s="97">
        <f>AB8*1.1</f>
        <v>39.930000000000007</v>
      </c>
      <c r="AD8" s="97">
        <v>43.923000000000002</v>
      </c>
      <c r="AE8" s="615">
        <v>48.4</v>
      </c>
      <c r="AF8" s="260"/>
      <c r="AH8" s="42">
        <f>AE8*1.1</f>
        <v>53.24</v>
      </c>
    </row>
    <row r="9" spans="2:34">
      <c r="B9" s="907">
        <v>2</v>
      </c>
      <c r="C9" s="1224" t="s">
        <v>72</v>
      </c>
      <c r="D9" s="1225"/>
      <c r="E9" s="1225"/>
      <c r="F9" s="1225"/>
      <c r="G9" s="1225"/>
      <c r="H9" s="1225"/>
      <c r="I9" s="1226"/>
      <c r="J9" s="1223">
        <f>ROUNDUP(((AH9*$N$3)+AH9),1)</f>
        <v>101.6</v>
      </c>
      <c r="K9" s="1223"/>
      <c r="L9" s="221"/>
      <c r="AA9" s="97">
        <v>66</v>
      </c>
      <c r="AB9" s="97">
        <f>AA9*1.1</f>
        <v>72.600000000000009</v>
      </c>
      <c r="AC9" s="97">
        <f>AB9*1.05</f>
        <v>76.230000000000018</v>
      </c>
      <c r="AD9" s="97">
        <v>83.852999999999994</v>
      </c>
      <c r="AE9" s="615">
        <v>92.3</v>
      </c>
      <c r="AF9" s="260"/>
      <c r="AH9" s="42">
        <f t="shared" ref="AH9:AH77" si="0">AE9*1.1</f>
        <v>101.53</v>
      </c>
    </row>
    <row r="10" spans="2:34">
      <c r="B10" s="907">
        <v>3</v>
      </c>
      <c r="C10" s="1233" t="s">
        <v>1578</v>
      </c>
      <c r="D10" s="1234"/>
      <c r="E10" s="1234"/>
      <c r="F10" s="1234"/>
      <c r="G10" s="1234"/>
      <c r="H10" s="1234"/>
      <c r="I10" s="1235"/>
      <c r="J10" s="1239">
        <f>ROUNDUP(((AH10*$N$3)+AH10),1)</f>
        <v>35.6</v>
      </c>
      <c r="K10" s="1240"/>
      <c r="L10" s="221"/>
      <c r="AA10" s="1318">
        <v>22</v>
      </c>
      <c r="AB10" s="1318">
        <f>AA10*1.1</f>
        <v>24.200000000000003</v>
      </c>
      <c r="AC10" s="1318">
        <f t="shared" ref="AC10:AC75" si="1">AB10*1.1</f>
        <v>26.620000000000005</v>
      </c>
      <c r="AD10" s="272">
        <v>29.282</v>
      </c>
      <c r="AE10" s="1322">
        <v>32.299999999999997</v>
      </c>
      <c r="AF10" s="260"/>
      <c r="AH10" s="42">
        <f t="shared" si="0"/>
        <v>35.53</v>
      </c>
    </row>
    <row r="11" spans="2:34">
      <c r="B11" s="907">
        <v>4</v>
      </c>
      <c r="C11" s="1304"/>
      <c r="D11" s="1305"/>
      <c r="E11" s="1305"/>
      <c r="F11" s="1305"/>
      <c r="G11" s="1305"/>
      <c r="H11" s="1305"/>
      <c r="I11" s="1306"/>
      <c r="J11" s="1241"/>
      <c r="K11" s="1242"/>
      <c r="L11" s="221"/>
      <c r="AA11" s="1318"/>
      <c r="AB11" s="1318"/>
      <c r="AC11" s="1318"/>
      <c r="AD11" s="272"/>
      <c r="AE11" s="1322"/>
      <c r="AF11" s="260"/>
      <c r="AH11" s="42">
        <f t="shared" si="0"/>
        <v>0</v>
      </c>
    </row>
    <row r="12" spans="2:34">
      <c r="B12" s="907">
        <v>5</v>
      </c>
      <c r="C12" s="1224" t="s">
        <v>1579</v>
      </c>
      <c r="D12" s="1225"/>
      <c r="E12" s="1225"/>
      <c r="F12" s="1225"/>
      <c r="G12" s="1225"/>
      <c r="H12" s="1225"/>
      <c r="I12" s="1226"/>
      <c r="J12" s="1223">
        <f>ROUNDUP(((AH12*$N$3)+AH12),1)</f>
        <v>35.6</v>
      </c>
      <c r="K12" s="1223"/>
      <c r="L12" s="221"/>
      <c r="AA12" s="97">
        <v>22</v>
      </c>
      <c r="AB12" s="97">
        <f>AA12*1.1</f>
        <v>24.200000000000003</v>
      </c>
      <c r="AC12" s="97">
        <f t="shared" si="1"/>
        <v>26.620000000000005</v>
      </c>
      <c r="AD12" s="97">
        <v>29.282</v>
      </c>
      <c r="AE12" s="616">
        <v>32.299999999999997</v>
      </c>
      <c r="AF12" s="260"/>
      <c r="AH12" s="42">
        <f t="shared" si="0"/>
        <v>35.53</v>
      </c>
    </row>
    <row r="13" spans="2:34">
      <c r="B13" s="908">
        <v>6</v>
      </c>
      <c r="C13" s="1224" t="s">
        <v>1580</v>
      </c>
      <c r="D13" s="1225"/>
      <c r="E13" s="1225"/>
      <c r="F13" s="1225"/>
      <c r="G13" s="1225"/>
      <c r="H13" s="1225"/>
      <c r="I13" s="1226"/>
      <c r="J13" s="1223">
        <f t="shared" ref="J13:J19" si="2">ROUNDUP(((AH13*$N$3)+AH13),1)</f>
        <v>53.300000000000004</v>
      </c>
      <c r="K13" s="1223"/>
      <c r="L13" s="221"/>
      <c r="AA13" s="97">
        <v>33</v>
      </c>
      <c r="AB13" s="97">
        <f t="shared" ref="AB13:AB20" si="3">AA13*1.1</f>
        <v>36.300000000000004</v>
      </c>
      <c r="AC13" s="97">
        <f t="shared" si="1"/>
        <v>39.930000000000007</v>
      </c>
      <c r="AD13" s="97">
        <v>43.923000000000002</v>
      </c>
      <c r="AE13" s="616">
        <v>48.4</v>
      </c>
      <c r="AF13" s="260"/>
      <c r="AH13" s="42">
        <f t="shared" si="0"/>
        <v>53.24</v>
      </c>
    </row>
    <row r="14" spans="2:34">
      <c r="B14" s="908">
        <v>7</v>
      </c>
      <c r="C14" s="1224" t="s">
        <v>73</v>
      </c>
      <c r="D14" s="1225"/>
      <c r="E14" s="1225"/>
      <c r="F14" s="1225"/>
      <c r="G14" s="1225"/>
      <c r="H14" s="1225"/>
      <c r="I14" s="1226"/>
      <c r="J14" s="1223">
        <f t="shared" si="2"/>
        <v>35.6</v>
      </c>
      <c r="K14" s="1223"/>
      <c r="L14" s="221"/>
      <c r="AA14" s="97">
        <v>22</v>
      </c>
      <c r="AB14" s="97">
        <f t="shared" si="3"/>
        <v>24.200000000000003</v>
      </c>
      <c r="AC14" s="97">
        <f t="shared" si="1"/>
        <v>26.620000000000005</v>
      </c>
      <c r="AD14" s="97">
        <v>29.282</v>
      </c>
      <c r="AE14" s="616">
        <v>32.299999999999997</v>
      </c>
      <c r="AF14" s="260"/>
      <c r="AH14" s="42">
        <f t="shared" si="0"/>
        <v>35.53</v>
      </c>
    </row>
    <row r="15" spans="2:34">
      <c r="B15" s="908">
        <v>8</v>
      </c>
      <c r="C15" s="1224" t="s">
        <v>74</v>
      </c>
      <c r="D15" s="1225"/>
      <c r="E15" s="1225"/>
      <c r="F15" s="1225"/>
      <c r="G15" s="1225"/>
      <c r="H15" s="1225"/>
      <c r="I15" s="1226"/>
      <c r="J15" s="1223">
        <f t="shared" si="2"/>
        <v>35.6</v>
      </c>
      <c r="K15" s="1223"/>
      <c r="L15" s="221"/>
      <c r="AA15" s="97">
        <v>22</v>
      </c>
      <c r="AB15" s="97">
        <f t="shared" si="3"/>
        <v>24.200000000000003</v>
      </c>
      <c r="AC15" s="97">
        <f t="shared" si="1"/>
        <v>26.620000000000005</v>
      </c>
      <c r="AD15" s="97">
        <v>29.282</v>
      </c>
      <c r="AE15" s="616">
        <v>32.299999999999997</v>
      </c>
      <c r="AF15" s="260"/>
      <c r="AH15" s="42">
        <f t="shared" si="0"/>
        <v>35.53</v>
      </c>
    </row>
    <row r="16" spans="2:34">
      <c r="B16" s="908">
        <v>9</v>
      </c>
      <c r="C16" s="1224" t="s">
        <v>1569</v>
      </c>
      <c r="D16" s="1225"/>
      <c r="E16" s="1225"/>
      <c r="F16" s="1225"/>
      <c r="G16" s="1225"/>
      <c r="H16" s="1225"/>
      <c r="I16" s="1226"/>
      <c r="J16" s="1223">
        <f t="shared" si="2"/>
        <v>26.700000000000003</v>
      </c>
      <c r="K16" s="1223"/>
      <c r="L16" s="221"/>
      <c r="AA16" s="97">
        <v>16.5</v>
      </c>
      <c r="AB16" s="97">
        <f t="shared" si="3"/>
        <v>18.150000000000002</v>
      </c>
      <c r="AC16" s="97">
        <f t="shared" si="1"/>
        <v>19.965000000000003</v>
      </c>
      <c r="AD16" s="97">
        <v>21.961500000000001</v>
      </c>
      <c r="AE16" s="616">
        <v>24.2</v>
      </c>
      <c r="AF16" s="260"/>
      <c r="AH16" s="42">
        <f t="shared" si="0"/>
        <v>26.62</v>
      </c>
    </row>
    <row r="17" spans="2:34">
      <c r="B17" s="908">
        <v>10</v>
      </c>
      <c r="C17" s="1224" t="s">
        <v>1570</v>
      </c>
      <c r="D17" s="1225"/>
      <c r="E17" s="1225"/>
      <c r="F17" s="1225"/>
      <c r="G17" s="1225"/>
      <c r="H17" s="1225"/>
      <c r="I17" s="1226"/>
      <c r="J17" s="1223">
        <f t="shared" ref="J17" si="4">ROUNDUP(((AH17*$N$3)+AH17),1)</f>
        <v>54.5</v>
      </c>
      <c r="K17" s="1223"/>
      <c r="L17" s="221"/>
      <c r="AA17" s="97"/>
      <c r="AB17" s="97"/>
      <c r="AC17" s="97"/>
      <c r="AD17" s="97"/>
      <c r="AE17" s="616">
        <v>49.5</v>
      </c>
      <c r="AF17" s="260"/>
      <c r="AH17" s="42">
        <f t="shared" si="0"/>
        <v>54.45</v>
      </c>
    </row>
    <row r="18" spans="2:34">
      <c r="B18" s="908">
        <v>11</v>
      </c>
      <c r="C18" s="1227" t="s">
        <v>1571</v>
      </c>
      <c r="D18" s="1228"/>
      <c r="E18" s="1228"/>
      <c r="F18" s="1228"/>
      <c r="G18" s="1228"/>
      <c r="H18" s="1228"/>
      <c r="I18" s="1229"/>
      <c r="J18" s="1223">
        <f t="shared" si="2"/>
        <v>35.6</v>
      </c>
      <c r="K18" s="1223"/>
      <c r="L18" s="221"/>
      <c r="AA18" s="97">
        <v>22</v>
      </c>
      <c r="AB18" s="97">
        <f t="shared" si="3"/>
        <v>24.200000000000003</v>
      </c>
      <c r="AC18" s="97">
        <f t="shared" si="1"/>
        <v>26.620000000000005</v>
      </c>
      <c r="AD18" s="97">
        <v>29.282</v>
      </c>
      <c r="AE18" s="616">
        <v>32.299999999999997</v>
      </c>
      <c r="AF18" s="260"/>
      <c r="AH18" s="42">
        <f t="shared" si="0"/>
        <v>35.53</v>
      </c>
    </row>
    <row r="19" spans="2:34">
      <c r="B19" s="908">
        <v>12</v>
      </c>
      <c r="C19" s="1227" t="s">
        <v>1581</v>
      </c>
      <c r="D19" s="1228"/>
      <c r="E19" s="1228"/>
      <c r="F19" s="1228"/>
      <c r="G19" s="1228"/>
      <c r="H19" s="1228"/>
      <c r="I19" s="1229"/>
      <c r="J19" s="1223">
        <f t="shared" si="2"/>
        <v>60.5</v>
      </c>
      <c r="K19" s="1223"/>
      <c r="L19" s="221"/>
      <c r="AA19" s="97">
        <v>22</v>
      </c>
      <c r="AB19" s="97">
        <f t="shared" si="3"/>
        <v>24.200000000000003</v>
      </c>
      <c r="AC19" s="97">
        <f t="shared" si="1"/>
        <v>26.620000000000005</v>
      </c>
      <c r="AD19" s="97">
        <v>29.282</v>
      </c>
      <c r="AE19" s="616">
        <v>55</v>
      </c>
      <c r="AF19" s="260"/>
      <c r="AH19" s="42">
        <f t="shared" si="0"/>
        <v>60.500000000000007</v>
      </c>
    </row>
    <row r="20" spans="2:34">
      <c r="B20" s="908">
        <v>13</v>
      </c>
      <c r="C20" s="1233" t="s">
        <v>1582</v>
      </c>
      <c r="D20" s="1234"/>
      <c r="E20" s="1234"/>
      <c r="F20" s="1234"/>
      <c r="G20" s="1234"/>
      <c r="H20" s="1234"/>
      <c r="I20" s="1235"/>
      <c r="J20" s="1239">
        <f>ROUNDUP(((AH20*$N$3)+AH20),1)</f>
        <v>35.6</v>
      </c>
      <c r="K20" s="1240"/>
      <c r="L20" s="221"/>
      <c r="AA20" s="1318">
        <v>27.9</v>
      </c>
      <c r="AB20" s="1318">
        <f t="shared" si="3"/>
        <v>30.69</v>
      </c>
      <c r="AC20" s="1318">
        <f t="shared" si="1"/>
        <v>33.759000000000007</v>
      </c>
      <c r="AD20" s="272">
        <v>37.134900000000002</v>
      </c>
      <c r="AE20" s="1322">
        <v>32.299999999999997</v>
      </c>
      <c r="AF20" s="260"/>
      <c r="AH20" s="42">
        <f t="shared" si="0"/>
        <v>35.53</v>
      </c>
    </row>
    <row r="21" spans="2:34">
      <c r="B21" s="909">
        <v>14</v>
      </c>
      <c r="C21" s="1236"/>
      <c r="D21" s="1237"/>
      <c r="E21" s="1237"/>
      <c r="F21" s="1237"/>
      <c r="G21" s="1237"/>
      <c r="H21" s="1237"/>
      <c r="I21" s="1238"/>
      <c r="J21" s="1241"/>
      <c r="K21" s="1242"/>
      <c r="L21" s="221"/>
      <c r="AA21" s="1318"/>
      <c r="AB21" s="1318"/>
      <c r="AC21" s="1318"/>
      <c r="AD21" s="272"/>
      <c r="AE21" s="1322"/>
      <c r="AF21" s="260"/>
      <c r="AH21" s="42">
        <f t="shared" si="0"/>
        <v>0</v>
      </c>
    </row>
    <row r="22" spans="2:34">
      <c r="B22" s="1215" t="s">
        <v>76</v>
      </c>
      <c r="C22" s="1216"/>
      <c r="D22" s="1216"/>
      <c r="E22" s="1216"/>
      <c r="F22" s="1216"/>
      <c r="G22" s="1216"/>
      <c r="H22" s="1216"/>
      <c r="I22" s="1216"/>
      <c r="J22" s="1216"/>
      <c r="K22" s="1216"/>
      <c r="L22" s="1217"/>
      <c r="AA22" s="97"/>
      <c r="AB22" s="97"/>
      <c r="AC22" s="97"/>
      <c r="AD22" s="97"/>
      <c r="AE22" s="616"/>
      <c r="AF22" s="260"/>
      <c r="AH22" s="42">
        <f t="shared" si="0"/>
        <v>0</v>
      </c>
    </row>
    <row r="23" spans="2:34">
      <c r="B23" s="744" t="s">
        <v>68</v>
      </c>
      <c r="C23" s="1230" t="s">
        <v>69</v>
      </c>
      <c r="D23" s="1231"/>
      <c r="E23" s="1231"/>
      <c r="F23" s="1231"/>
      <c r="G23" s="1231"/>
      <c r="H23" s="1231"/>
      <c r="I23" s="1232"/>
      <c r="J23" s="1219" t="s">
        <v>70</v>
      </c>
      <c r="K23" s="1219"/>
      <c r="L23" s="745"/>
      <c r="AA23" s="97"/>
      <c r="AB23" s="97"/>
      <c r="AC23" s="97"/>
      <c r="AD23" s="97"/>
      <c r="AE23" s="616"/>
      <c r="AF23" s="260"/>
      <c r="AH23" s="42">
        <f t="shared" si="0"/>
        <v>0</v>
      </c>
    </row>
    <row r="24" spans="2:34">
      <c r="B24" s="910">
        <v>15</v>
      </c>
      <c r="C24" s="1224" t="s">
        <v>77</v>
      </c>
      <c r="D24" s="1225"/>
      <c r="E24" s="1225"/>
      <c r="F24" s="1225"/>
      <c r="G24" s="1225"/>
      <c r="H24" s="1225"/>
      <c r="I24" s="1226"/>
      <c r="J24" s="1223">
        <f>ROUNDUP(((AH24*$N$3)+AH24),1)</f>
        <v>88.8</v>
      </c>
      <c r="K24" s="1223"/>
      <c r="L24" s="221"/>
      <c r="AA24" s="585">
        <v>55</v>
      </c>
      <c r="AB24" s="97">
        <f t="shared" ref="AB24:AB32" si="5">AA24*1.1</f>
        <v>60.500000000000007</v>
      </c>
      <c r="AC24" s="97">
        <f t="shared" si="1"/>
        <v>66.550000000000011</v>
      </c>
      <c r="AD24" s="97">
        <v>73.204999999999998</v>
      </c>
      <c r="AE24" s="616">
        <v>80.7</v>
      </c>
      <c r="AF24" s="260"/>
      <c r="AH24" s="42">
        <f t="shared" si="0"/>
        <v>88.77000000000001</v>
      </c>
    </row>
    <row r="25" spans="2:34">
      <c r="B25" s="910">
        <v>16</v>
      </c>
      <c r="C25" s="1224" t="s">
        <v>78</v>
      </c>
      <c r="D25" s="1225"/>
      <c r="E25" s="1225"/>
      <c r="F25" s="1225"/>
      <c r="G25" s="1225"/>
      <c r="H25" s="1225"/>
      <c r="I25" s="1226"/>
      <c r="J25" s="1223">
        <f t="shared" ref="J25:J29" si="6">ROUNDUP(((AH25*$N$3)+AH25),1)</f>
        <v>203.1</v>
      </c>
      <c r="K25" s="1223"/>
      <c r="L25" s="221"/>
      <c r="AA25" s="585">
        <v>132</v>
      </c>
      <c r="AB25" s="97">
        <f t="shared" si="5"/>
        <v>145.20000000000002</v>
      </c>
      <c r="AC25" s="97">
        <f>AB25*1.05</f>
        <v>152.46000000000004</v>
      </c>
      <c r="AD25" s="97">
        <v>167.70599999999999</v>
      </c>
      <c r="AE25" s="616">
        <v>184.58</v>
      </c>
      <c r="AF25" s="260"/>
      <c r="AH25" s="42">
        <f t="shared" si="0"/>
        <v>203.03800000000004</v>
      </c>
    </row>
    <row r="26" spans="2:34">
      <c r="B26" s="910">
        <v>17</v>
      </c>
      <c r="C26" s="1233" t="s">
        <v>1583</v>
      </c>
      <c r="D26" s="1234"/>
      <c r="E26" s="1234"/>
      <c r="F26" s="1234"/>
      <c r="G26" s="1234"/>
      <c r="H26" s="1234"/>
      <c r="I26" s="1235"/>
      <c r="J26" s="1223">
        <f t="shared" si="6"/>
        <v>67.3</v>
      </c>
      <c r="K26" s="1223"/>
      <c r="L26" s="221"/>
      <c r="AA26" s="585">
        <v>41.7</v>
      </c>
      <c r="AB26" s="97">
        <f t="shared" si="5"/>
        <v>45.870000000000005</v>
      </c>
      <c r="AC26" s="97">
        <f t="shared" si="1"/>
        <v>50.457000000000008</v>
      </c>
      <c r="AD26" s="97">
        <v>55.502699999999997</v>
      </c>
      <c r="AE26" s="616">
        <v>61.16</v>
      </c>
      <c r="AF26" s="260"/>
      <c r="AH26" s="42">
        <f t="shared" si="0"/>
        <v>67.275999999999996</v>
      </c>
    </row>
    <row r="27" spans="2:34">
      <c r="B27" s="910">
        <v>18</v>
      </c>
      <c r="C27" s="1224" t="s">
        <v>1579</v>
      </c>
      <c r="D27" s="1225"/>
      <c r="E27" s="1225"/>
      <c r="F27" s="1225"/>
      <c r="G27" s="1225"/>
      <c r="H27" s="1225"/>
      <c r="I27" s="1226"/>
      <c r="J27" s="1223">
        <f t="shared" si="6"/>
        <v>88.8</v>
      </c>
      <c r="K27" s="1223"/>
      <c r="L27" s="221"/>
      <c r="AA27" s="585">
        <v>55</v>
      </c>
      <c r="AB27" s="97">
        <f t="shared" si="5"/>
        <v>60.500000000000007</v>
      </c>
      <c r="AC27" s="97">
        <f t="shared" si="1"/>
        <v>66.550000000000011</v>
      </c>
      <c r="AD27" s="97">
        <v>73.204999999999998</v>
      </c>
      <c r="AE27" s="616">
        <v>80.7</v>
      </c>
      <c r="AF27" s="260"/>
      <c r="AH27" s="42">
        <f t="shared" si="0"/>
        <v>88.77000000000001</v>
      </c>
    </row>
    <row r="28" spans="2:34">
      <c r="B28" s="910">
        <v>19</v>
      </c>
      <c r="C28" s="1224" t="s">
        <v>73</v>
      </c>
      <c r="D28" s="1225"/>
      <c r="E28" s="1225"/>
      <c r="F28" s="1225"/>
      <c r="G28" s="1225"/>
      <c r="H28" s="1225"/>
      <c r="I28" s="1226"/>
      <c r="J28" s="1223">
        <f t="shared" si="6"/>
        <v>35.5</v>
      </c>
      <c r="K28" s="1223"/>
      <c r="L28" s="221"/>
      <c r="AA28" s="585">
        <v>22</v>
      </c>
      <c r="AB28" s="97">
        <f t="shared" si="5"/>
        <v>24.200000000000003</v>
      </c>
      <c r="AC28" s="97">
        <f t="shared" si="1"/>
        <v>26.620000000000005</v>
      </c>
      <c r="AD28" s="97">
        <v>29.282</v>
      </c>
      <c r="AE28" s="616">
        <v>32.229999999999997</v>
      </c>
      <c r="AF28" s="260"/>
      <c r="AH28" s="42">
        <f t="shared" si="0"/>
        <v>35.453000000000003</v>
      </c>
    </row>
    <row r="29" spans="2:34">
      <c r="B29" s="910">
        <v>20</v>
      </c>
      <c r="C29" s="1224" t="s">
        <v>1581</v>
      </c>
      <c r="D29" s="1225"/>
      <c r="E29" s="1225"/>
      <c r="F29" s="1225"/>
      <c r="G29" s="1225"/>
      <c r="H29" s="1225"/>
      <c r="I29" s="1226"/>
      <c r="J29" s="1223">
        <f t="shared" si="6"/>
        <v>60.5</v>
      </c>
      <c r="K29" s="1223"/>
      <c r="L29" s="221"/>
      <c r="AA29" s="585">
        <v>16.5</v>
      </c>
      <c r="AB29" s="97">
        <f t="shared" si="5"/>
        <v>18.150000000000002</v>
      </c>
      <c r="AC29" s="97">
        <f t="shared" si="1"/>
        <v>19.965000000000003</v>
      </c>
      <c r="AD29" s="97">
        <v>21.961500000000001</v>
      </c>
      <c r="AE29" s="616">
        <v>55</v>
      </c>
      <c r="AF29" s="260"/>
      <c r="AH29" s="42">
        <f t="shared" si="0"/>
        <v>60.500000000000007</v>
      </c>
    </row>
    <row r="30" spans="2:34">
      <c r="B30" s="910">
        <v>21</v>
      </c>
      <c r="C30" s="1224" t="s">
        <v>1569</v>
      </c>
      <c r="D30" s="1225"/>
      <c r="E30" s="1225"/>
      <c r="F30" s="1225"/>
      <c r="G30" s="1225"/>
      <c r="H30" s="1225"/>
      <c r="I30" s="1226"/>
      <c r="J30" s="1223">
        <f t="shared" ref="J30:J31" si="7">ROUNDUP(((AH30*$N$3)+AH30),1)</f>
        <v>26.700000000000003</v>
      </c>
      <c r="K30" s="1223"/>
      <c r="L30" s="221"/>
      <c r="AA30" s="879"/>
      <c r="AB30" s="97"/>
      <c r="AC30" s="97"/>
      <c r="AD30" s="97"/>
      <c r="AE30" s="616">
        <v>24.2</v>
      </c>
      <c r="AF30" s="260"/>
      <c r="AH30" s="42">
        <f t="shared" si="0"/>
        <v>26.62</v>
      </c>
    </row>
    <row r="31" spans="2:34">
      <c r="B31" s="910">
        <v>22</v>
      </c>
      <c r="C31" s="1224" t="s">
        <v>1570</v>
      </c>
      <c r="D31" s="1225"/>
      <c r="E31" s="1225"/>
      <c r="F31" s="1225"/>
      <c r="G31" s="1225"/>
      <c r="H31" s="1225"/>
      <c r="I31" s="1226"/>
      <c r="J31" s="1223">
        <f t="shared" si="7"/>
        <v>54.5</v>
      </c>
      <c r="K31" s="1223"/>
      <c r="L31" s="221"/>
      <c r="AA31" s="879"/>
      <c r="AB31" s="97"/>
      <c r="AC31" s="97"/>
      <c r="AD31" s="97"/>
      <c r="AE31" s="616">
        <v>49.5</v>
      </c>
      <c r="AF31" s="260"/>
      <c r="AH31" s="42">
        <f t="shared" si="0"/>
        <v>54.45</v>
      </c>
    </row>
    <row r="32" spans="2:34">
      <c r="B32" s="911">
        <v>23</v>
      </c>
      <c r="C32" s="1233" t="s">
        <v>1584</v>
      </c>
      <c r="D32" s="1234"/>
      <c r="E32" s="1234"/>
      <c r="F32" s="1234"/>
      <c r="G32" s="1234"/>
      <c r="H32" s="1234"/>
      <c r="I32" s="1234"/>
      <c r="J32" s="1239">
        <f>ROUNDUP(((AH32*$N$3)+AH32),1)</f>
        <v>35.6</v>
      </c>
      <c r="K32" s="1240"/>
      <c r="L32" s="221"/>
      <c r="AA32" s="1319">
        <v>22</v>
      </c>
      <c r="AB32" s="1318">
        <f t="shared" si="5"/>
        <v>24.200000000000003</v>
      </c>
      <c r="AC32" s="1318">
        <f t="shared" si="1"/>
        <v>26.620000000000005</v>
      </c>
      <c r="AD32" s="272">
        <v>29.282</v>
      </c>
      <c r="AE32" s="1322">
        <v>32.299999999999997</v>
      </c>
      <c r="AF32" s="260"/>
      <c r="AH32" s="42">
        <f t="shared" si="0"/>
        <v>35.53</v>
      </c>
    </row>
    <row r="33" spans="2:34">
      <c r="B33" s="912">
        <v>24</v>
      </c>
      <c r="C33" s="1236"/>
      <c r="D33" s="1237"/>
      <c r="E33" s="1237"/>
      <c r="F33" s="1237"/>
      <c r="G33" s="1237"/>
      <c r="H33" s="1237"/>
      <c r="I33" s="1237"/>
      <c r="J33" s="1324"/>
      <c r="K33" s="1325"/>
      <c r="L33" s="221"/>
      <c r="AA33" s="1319"/>
      <c r="AB33" s="1318"/>
      <c r="AC33" s="1318"/>
      <c r="AD33" s="877"/>
      <c r="AE33" s="1322"/>
      <c r="AF33" s="260"/>
      <c r="AH33" s="42"/>
    </row>
    <row r="34" spans="2:34">
      <c r="B34" s="1215" t="s">
        <v>79</v>
      </c>
      <c r="C34" s="1216"/>
      <c r="D34" s="1216"/>
      <c r="E34" s="1216"/>
      <c r="F34" s="1216"/>
      <c r="G34" s="1216"/>
      <c r="H34" s="1216"/>
      <c r="I34" s="1216"/>
      <c r="J34" s="1216"/>
      <c r="K34" s="1216"/>
      <c r="L34" s="1217"/>
      <c r="AA34" s="97"/>
      <c r="AB34" s="97"/>
      <c r="AC34" s="97"/>
      <c r="AD34" s="97"/>
      <c r="AE34" s="616"/>
      <c r="AF34" s="260"/>
      <c r="AH34" s="42">
        <f t="shared" si="0"/>
        <v>0</v>
      </c>
    </row>
    <row r="35" spans="2:34">
      <c r="B35" s="744" t="s">
        <v>68</v>
      </c>
      <c r="C35" s="1251" t="s">
        <v>69</v>
      </c>
      <c r="D35" s="1252"/>
      <c r="E35" s="1252"/>
      <c r="F35" s="1252"/>
      <c r="G35" s="1252"/>
      <c r="H35" s="1252"/>
      <c r="I35" s="1253"/>
      <c r="J35" s="1254" t="s">
        <v>70</v>
      </c>
      <c r="K35" s="1255"/>
      <c r="L35" s="745"/>
      <c r="AA35" s="97"/>
      <c r="AB35" s="97"/>
      <c r="AC35" s="97"/>
      <c r="AD35" s="97"/>
      <c r="AE35" s="616"/>
      <c r="AF35" s="260"/>
      <c r="AH35" s="42">
        <f t="shared" si="0"/>
        <v>0</v>
      </c>
    </row>
    <row r="36" spans="2:34">
      <c r="B36" s="908">
        <v>25</v>
      </c>
      <c r="C36" s="1256" t="s">
        <v>77</v>
      </c>
      <c r="D36" s="1257"/>
      <c r="E36" s="1257"/>
      <c r="F36" s="1257"/>
      <c r="G36" s="1257"/>
      <c r="H36" s="1257"/>
      <c r="I36" s="1258"/>
      <c r="J36" s="1223">
        <f>ROUNDUP(((AH36*$N$3)+AH36),1)</f>
        <v>124.1</v>
      </c>
      <c r="K36" s="1223"/>
      <c r="L36" s="221"/>
      <c r="AA36" s="585">
        <v>77</v>
      </c>
      <c r="AB36" s="97">
        <f t="shared" ref="AB36:AB44" si="8">AA36*1.1</f>
        <v>84.7</v>
      </c>
      <c r="AC36" s="97">
        <f t="shared" si="1"/>
        <v>93.170000000000016</v>
      </c>
      <c r="AD36" s="97">
        <v>102.48699999999999</v>
      </c>
      <c r="AE36" s="616">
        <v>112.8</v>
      </c>
      <c r="AF36" s="260"/>
      <c r="AH36" s="42">
        <f t="shared" si="0"/>
        <v>124.08000000000001</v>
      </c>
    </row>
    <row r="37" spans="2:34">
      <c r="B37" s="908">
        <v>26</v>
      </c>
      <c r="C37" s="1256" t="s">
        <v>78</v>
      </c>
      <c r="D37" s="1257"/>
      <c r="E37" s="1257"/>
      <c r="F37" s="1257"/>
      <c r="G37" s="1257"/>
      <c r="H37" s="1257"/>
      <c r="I37" s="1258"/>
      <c r="J37" s="1223">
        <f t="shared" ref="J37:J42" si="9">ROUNDUP(((AH37*$N$3)+AH37),1)</f>
        <v>152.29999999999998</v>
      </c>
      <c r="K37" s="1223"/>
      <c r="L37" s="221"/>
      <c r="AA37" s="585">
        <v>99</v>
      </c>
      <c r="AB37" s="97">
        <f t="shared" si="8"/>
        <v>108.9</v>
      </c>
      <c r="AC37" s="97">
        <f>AB37*1.05</f>
        <v>114.34500000000001</v>
      </c>
      <c r="AD37" s="97">
        <v>125.7795</v>
      </c>
      <c r="AE37" s="616">
        <v>138.4</v>
      </c>
      <c r="AF37" s="260"/>
      <c r="AH37" s="42">
        <f t="shared" si="0"/>
        <v>152.24</v>
      </c>
    </row>
    <row r="38" spans="2:34">
      <c r="B38" s="908">
        <v>27</v>
      </c>
      <c r="C38" s="1259" t="s">
        <v>1583</v>
      </c>
      <c r="D38" s="1260"/>
      <c r="E38" s="1260"/>
      <c r="F38" s="1260"/>
      <c r="G38" s="1260"/>
      <c r="H38" s="1260"/>
      <c r="I38" s="1261"/>
      <c r="J38" s="1223">
        <f t="shared" si="9"/>
        <v>63</v>
      </c>
      <c r="K38" s="1223"/>
      <c r="L38" s="221"/>
      <c r="AA38" s="585">
        <v>39</v>
      </c>
      <c r="AB38" s="97">
        <f t="shared" si="8"/>
        <v>42.900000000000006</v>
      </c>
      <c r="AC38" s="97">
        <f t="shared" si="1"/>
        <v>47.190000000000012</v>
      </c>
      <c r="AD38" s="97">
        <v>51.908999999999999</v>
      </c>
      <c r="AE38" s="616">
        <v>57.2</v>
      </c>
      <c r="AF38" s="260"/>
      <c r="AH38" s="42">
        <f t="shared" si="0"/>
        <v>62.920000000000009</v>
      </c>
    </row>
    <row r="39" spans="2:34">
      <c r="B39" s="908">
        <v>28</v>
      </c>
      <c r="C39" s="1256" t="s">
        <v>1579</v>
      </c>
      <c r="D39" s="1257"/>
      <c r="E39" s="1257"/>
      <c r="F39" s="1257"/>
      <c r="G39" s="1257"/>
      <c r="H39" s="1257"/>
      <c r="I39" s="1258"/>
      <c r="J39" s="1223">
        <f t="shared" si="9"/>
        <v>88.8</v>
      </c>
      <c r="K39" s="1223"/>
      <c r="L39" s="221"/>
      <c r="AA39" s="585">
        <v>55</v>
      </c>
      <c r="AB39" s="97">
        <f t="shared" si="8"/>
        <v>60.500000000000007</v>
      </c>
      <c r="AC39" s="97">
        <f t="shared" si="1"/>
        <v>66.550000000000011</v>
      </c>
      <c r="AD39" s="97">
        <v>73.204999999999998</v>
      </c>
      <c r="AE39" s="616">
        <v>80.7</v>
      </c>
      <c r="AF39" s="260"/>
      <c r="AH39" s="42">
        <f t="shared" si="0"/>
        <v>88.77000000000001</v>
      </c>
    </row>
    <row r="40" spans="2:34">
      <c r="B40" s="910">
        <v>29</v>
      </c>
      <c r="C40" s="1224" t="s">
        <v>73</v>
      </c>
      <c r="D40" s="1225"/>
      <c r="E40" s="1225"/>
      <c r="F40" s="1225"/>
      <c r="G40" s="1225"/>
      <c r="H40" s="1225"/>
      <c r="I40" s="1226"/>
      <c r="J40" s="1223">
        <f t="shared" si="9"/>
        <v>35.6</v>
      </c>
      <c r="K40" s="1223"/>
      <c r="L40" s="221"/>
      <c r="AA40" s="585">
        <v>22</v>
      </c>
      <c r="AB40" s="97">
        <f t="shared" si="8"/>
        <v>24.200000000000003</v>
      </c>
      <c r="AC40" s="97">
        <f t="shared" si="1"/>
        <v>26.620000000000005</v>
      </c>
      <c r="AD40" s="97">
        <v>29.282</v>
      </c>
      <c r="AE40" s="616">
        <v>32.299999999999997</v>
      </c>
      <c r="AF40" s="260"/>
      <c r="AH40" s="42">
        <f t="shared" si="0"/>
        <v>35.53</v>
      </c>
    </row>
    <row r="41" spans="2:34">
      <c r="B41" s="910">
        <v>30</v>
      </c>
      <c r="C41" s="1224" t="s">
        <v>1569</v>
      </c>
      <c r="D41" s="1225"/>
      <c r="E41" s="1225"/>
      <c r="F41" s="1225"/>
      <c r="G41" s="1225"/>
      <c r="H41" s="1225"/>
      <c r="I41" s="1226"/>
      <c r="J41" s="1223">
        <f t="shared" ref="J41" si="10">ROUNDUP(((AH41*$N$3)+AH41),1)</f>
        <v>26.700000000000003</v>
      </c>
      <c r="K41" s="1223"/>
      <c r="L41" s="221"/>
      <c r="AA41" s="879"/>
      <c r="AB41" s="97"/>
      <c r="AC41" s="97"/>
      <c r="AD41" s="97"/>
      <c r="AE41" s="616">
        <v>24.2</v>
      </c>
      <c r="AF41" s="260"/>
      <c r="AH41" s="42">
        <f t="shared" si="0"/>
        <v>26.62</v>
      </c>
    </row>
    <row r="42" spans="2:34" s="664" customFormat="1">
      <c r="B42" s="910">
        <v>31</v>
      </c>
      <c r="C42" s="1224" t="s">
        <v>1570</v>
      </c>
      <c r="D42" s="1225"/>
      <c r="E42" s="1225"/>
      <c r="F42" s="1225"/>
      <c r="G42" s="1225"/>
      <c r="H42" s="1225"/>
      <c r="I42" s="1226"/>
      <c r="J42" s="1264">
        <f t="shared" si="9"/>
        <v>54.5</v>
      </c>
      <c r="K42" s="1264"/>
      <c r="L42" s="938"/>
      <c r="AA42" s="955">
        <v>16.5</v>
      </c>
      <c r="AB42" s="665">
        <f t="shared" si="8"/>
        <v>18.150000000000002</v>
      </c>
      <c r="AC42" s="665">
        <f t="shared" si="1"/>
        <v>19.965000000000003</v>
      </c>
      <c r="AD42" s="665">
        <v>21.961500000000001</v>
      </c>
      <c r="AE42" s="956">
        <v>49.5</v>
      </c>
      <c r="AF42" s="668"/>
      <c r="AH42" s="667">
        <f t="shared" si="0"/>
        <v>54.45</v>
      </c>
    </row>
    <row r="43" spans="2:34" s="664" customFormat="1">
      <c r="B43" s="910">
        <v>32</v>
      </c>
      <c r="C43" s="1227" t="s">
        <v>1650</v>
      </c>
      <c r="D43" s="1228"/>
      <c r="E43" s="1228"/>
      <c r="F43" s="1228"/>
      <c r="G43" s="1228"/>
      <c r="H43" s="1228"/>
      <c r="I43" s="1229"/>
      <c r="J43" s="1264">
        <f t="shared" ref="J43" si="11">ROUNDUP(((AH43*$N$3)+AH43),1)</f>
        <v>35.6</v>
      </c>
      <c r="K43" s="1264"/>
      <c r="L43" s="938"/>
      <c r="AA43" s="955"/>
      <c r="AB43" s="665"/>
      <c r="AC43" s="665"/>
      <c r="AD43" s="665"/>
      <c r="AE43" s="956">
        <v>32.299999999999997</v>
      </c>
      <c r="AF43" s="668"/>
      <c r="AH43" s="667">
        <f t="shared" si="0"/>
        <v>35.53</v>
      </c>
    </row>
    <row r="44" spans="2:34" s="664" customFormat="1">
      <c r="B44" s="910">
        <v>33</v>
      </c>
      <c r="C44" s="1227" t="s">
        <v>1581</v>
      </c>
      <c r="D44" s="1228"/>
      <c r="E44" s="1228"/>
      <c r="F44" s="1228"/>
      <c r="G44" s="1228"/>
      <c r="H44" s="1228"/>
      <c r="I44" s="1229"/>
      <c r="J44" s="1264">
        <f t="shared" ref="J44" si="12">ROUNDUP(((AH44*$N$3)+AH44),1)</f>
        <v>60.5</v>
      </c>
      <c r="K44" s="1264"/>
      <c r="L44" s="938"/>
      <c r="AA44" s="1320">
        <v>22</v>
      </c>
      <c r="AB44" s="1323">
        <f t="shared" si="8"/>
        <v>24.200000000000003</v>
      </c>
      <c r="AC44" s="1323">
        <f t="shared" si="1"/>
        <v>26.620000000000005</v>
      </c>
      <c r="AD44" s="957">
        <v>29.282</v>
      </c>
      <c r="AE44" s="958">
        <v>55</v>
      </c>
      <c r="AF44" s="668"/>
      <c r="AH44" s="667">
        <f t="shared" si="0"/>
        <v>60.500000000000007</v>
      </c>
    </row>
    <row r="45" spans="2:34" s="664" customFormat="1">
      <c r="B45" s="910">
        <v>35</v>
      </c>
      <c r="C45" s="1233" t="s">
        <v>1585</v>
      </c>
      <c r="D45" s="1234"/>
      <c r="E45" s="1234"/>
      <c r="F45" s="1234"/>
      <c r="G45" s="1234"/>
      <c r="H45" s="1234"/>
      <c r="I45" s="1234"/>
      <c r="J45" s="1265">
        <f t="shared" ref="J45" si="13">ROUNDUP(((AH45*$N$3)+AH45),1)</f>
        <v>35.6</v>
      </c>
      <c r="K45" s="1265"/>
      <c r="L45" s="938"/>
      <c r="AA45" s="1320"/>
      <c r="AB45" s="1323"/>
      <c r="AC45" s="1323"/>
      <c r="AD45" s="957"/>
      <c r="AE45" s="958">
        <v>32.299999999999997</v>
      </c>
      <c r="AF45" s="668"/>
      <c r="AH45" s="667">
        <f t="shared" si="0"/>
        <v>35.53</v>
      </c>
    </row>
    <row r="46" spans="2:34" s="664" customFormat="1">
      <c r="B46" s="912">
        <v>36</v>
      </c>
      <c r="C46" s="1262"/>
      <c r="D46" s="1263"/>
      <c r="E46" s="1263"/>
      <c r="F46" s="1263"/>
      <c r="G46" s="1263"/>
      <c r="H46" s="1263"/>
      <c r="I46" s="1263"/>
      <c r="J46" s="1266"/>
      <c r="K46" s="1266"/>
      <c r="L46" s="959"/>
      <c r="AA46" s="1320"/>
      <c r="AB46" s="1323"/>
      <c r="AC46" s="1323"/>
      <c r="AD46" s="957"/>
      <c r="AE46" s="958"/>
      <c r="AF46" s="668"/>
      <c r="AH46" s="667">
        <f t="shared" si="0"/>
        <v>0</v>
      </c>
    </row>
    <row r="47" spans="2:34" s="664" customFormat="1">
      <c r="B47" s="1243" t="s">
        <v>80</v>
      </c>
      <c r="C47" s="1244"/>
      <c r="D47" s="1244"/>
      <c r="E47" s="1244"/>
      <c r="F47" s="1244"/>
      <c r="G47" s="1244"/>
      <c r="H47" s="1244"/>
      <c r="I47" s="1244"/>
      <c r="J47" s="1244"/>
      <c r="K47" s="1244"/>
      <c r="L47" s="1245"/>
      <c r="AA47" s="665"/>
      <c r="AB47" s="665"/>
      <c r="AC47" s="665"/>
      <c r="AD47" s="665"/>
      <c r="AE47" s="956"/>
      <c r="AF47" s="668"/>
      <c r="AH47" s="667">
        <f t="shared" si="0"/>
        <v>0</v>
      </c>
    </row>
    <row r="48" spans="2:34" s="664" customFormat="1">
      <c r="B48" s="923" t="s">
        <v>68</v>
      </c>
      <c r="C48" s="1246" t="s">
        <v>69</v>
      </c>
      <c r="D48" s="1247"/>
      <c r="E48" s="1247"/>
      <c r="F48" s="1247"/>
      <c r="G48" s="1247"/>
      <c r="H48" s="1247"/>
      <c r="I48" s="1248"/>
      <c r="J48" s="1249" t="s">
        <v>70</v>
      </c>
      <c r="K48" s="1250"/>
      <c r="L48" s="937"/>
      <c r="AA48" s="665"/>
      <c r="AB48" s="665"/>
      <c r="AC48" s="665"/>
      <c r="AD48" s="665"/>
      <c r="AE48" s="956"/>
      <c r="AF48" s="668"/>
      <c r="AH48" s="667">
        <f t="shared" si="0"/>
        <v>0</v>
      </c>
    </row>
    <row r="49" spans="2:38" s="664" customFormat="1">
      <c r="B49" s="910">
        <v>37</v>
      </c>
      <c r="C49" s="1224" t="s">
        <v>81</v>
      </c>
      <c r="D49" s="1225"/>
      <c r="E49" s="1225"/>
      <c r="F49" s="1225"/>
      <c r="G49" s="1225"/>
      <c r="H49" s="1225"/>
      <c r="I49" s="1226"/>
      <c r="J49" s="1264">
        <f>ROUNDUP(((AH49*$N$3)+AH49),1)</f>
        <v>253.79999999999998</v>
      </c>
      <c r="K49" s="1264"/>
      <c r="L49" s="938"/>
      <c r="AA49" s="955">
        <v>165</v>
      </c>
      <c r="AB49" s="665">
        <f t="shared" ref="AB49:AB61" si="14">AA49*1.1</f>
        <v>181.50000000000003</v>
      </c>
      <c r="AC49" s="665">
        <f>AB49*1.05</f>
        <v>190.57500000000005</v>
      </c>
      <c r="AD49" s="665">
        <v>209.63249999999999</v>
      </c>
      <c r="AE49" s="956">
        <v>230.7</v>
      </c>
      <c r="AF49" s="668"/>
      <c r="AH49" s="667">
        <f t="shared" si="0"/>
        <v>253.77</v>
      </c>
    </row>
    <row r="50" spans="2:38">
      <c r="B50" s="910">
        <v>38</v>
      </c>
      <c r="C50" s="1224" t="s">
        <v>78</v>
      </c>
      <c r="D50" s="1225"/>
      <c r="E50" s="1225"/>
      <c r="F50" s="1225"/>
      <c r="G50" s="1225"/>
      <c r="H50" s="1225"/>
      <c r="I50" s="1226"/>
      <c r="J50" s="1264">
        <f t="shared" ref="J50:J51" si="15">ROUNDUP(((AH50*$N$3)+AH50),1)</f>
        <v>88.8</v>
      </c>
      <c r="K50" s="1264"/>
      <c r="L50" s="938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Y50" s="913"/>
      <c r="Z50" s="913"/>
      <c r="AA50" s="918">
        <v>55</v>
      </c>
      <c r="AB50" s="914">
        <f t="shared" si="14"/>
        <v>60.500000000000007</v>
      </c>
      <c r="AC50" s="914">
        <f t="shared" si="1"/>
        <v>66.550000000000011</v>
      </c>
      <c r="AD50" s="914">
        <v>73.204999999999998</v>
      </c>
      <c r="AE50" s="915">
        <v>80.7</v>
      </c>
      <c r="AF50" s="916"/>
      <c r="AG50" s="913"/>
      <c r="AH50" s="917">
        <f t="shared" si="0"/>
        <v>88.77000000000001</v>
      </c>
      <c r="AI50" s="913"/>
      <c r="AJ50" s="913"/>
      <c r="AK50" s="913"/>
      <c r="AL50" s="913"/>
    </row>
    <row r="51" spans="2:38" ht="14.4" customHeight="1">
      <c r="B51" s="910">
        <v>39</v>
      </c>
      <c r="C51" s="1267" t="s">
        <v>1579</v>
      </c>
      <c r="D51" s="1268"/>
      <c r="E51" s="1268"/>
      <c r="F51" s="1268"/>
      <c r="G51" s="1268"/>
      <c r="H51" s="1268"/>
      <c r="I51" s="1269"/>
      <c r="J51" s="1223">
        <f t="shared" si="15"/>
        <v>88.8</v>
      </c>
      <c r="K51" s="1223"/>
      <c r="L51" s="221"/>
      <c r="AA51" s="585">
        <v>55</v>
      </c>
      <c r="AB51" s="97">
        <f t="shared" si="14"/>
        <v>60.500000000000007</v>
      </c>
      <c r="AC51" s="97">
        <f t="shared" si="1"/>
        <v>66.550000000000011</v>
      </c>
      <c r="AD51" s="97">
        <v>73.204999999999998</v>
      </c>
      <c r="AE51" s="616">
        <v>80.7</v>
      </c>
      <c r="AF51" s="260"/>
      <c r="AH51" s="42">
        <f t="shared" si="0"/>
        <v>88.77000000000001</v>
      </c>
    </row>
    <row r="52" spans="2:38">
      <c r="B52" s="910">
        <v>40</v>
      </c>
      <c r="C52" s="1267" t="s">
        <v>1572</v>
      </c>
      <c r="D52" s="1268"/>
      <c r="E52" s="1268"/>
      <c r="F52" s="1268"/>
      <c r="G52" s="1268"/>
      <c r="H52" s="1268"/>
      <c r="I52" s="1269"/>
      <c r="J52" s="1223">
        <f t="shared" ref="J52" si="16">ROUNDUP(((AH52*$N$3)+AH52),1)</f>
        <v>109.89999999999999</v>
      </c>
      <c r="K52" s="1223"/>
      <c r="L52" s="221"/>
      <c r="AA52" s="879"/>
      <c r="AB52" s="97"/>
      <c r="AC52" s="97"/>
      <c r="AD52" s="97"/>
      <c r="AE52" s="616">
        <v>99.9</v>
      </c>
      <c r="AF52" s="260"/>
      <c r="AH52" s="42">
        <f t="shared" si="0"/>
        <v>109.89000000000001</v>
      </c>
    </row>
    <row r="53" spans="2:38">
      <c r="B53" s="912">
        <v>41</v>
      </c>
      <c r="C53" s="1233" t="s">
        <v>1569</v>
      </c>
      <c r="D53" s="1234"/>
      <c r="E53" s="1234"/>
      <c r="F53" s="1234"/>
      <c r="G53" s="1234"/>
      <c r="H53" s="1234"/>
      <c r="I53" s="1235"/>
      <c r="J53" s="1270">
        <f>ROUNDUP(((AH53*$N$3)+AH53),1)</f>
        <v>26.700000000000003</v>
      </c>
      <c r="K53" s="1270"/>
      <c r="L53" s="221"/>
      <c r="AA53" s="585">
        <v>16.5</v>
      </c>
      <c r="AB53" s="97">
        <f t="shared" si="14"/>
        <v>18.150000000000002</v>
      </c>
      <c r="AC53" s="97">
        <f t="shared" si="1"/>
        <v>19.965000000000003</v>
      </c>
      <c r="AD53" s="97">
        <v>21.961500000000001</v>
      </c>
      <c r="AE53" s="616">
        <v>24.2</v>
      </c>
      <c r="AF53" s="260"/>
      <c r="AH53" s="42">
        <f t="shared" si="0"/>
        <v>26.62</v>
      </c>
    </row>
    <row r="54" spans="2:38">
      <c r="B54" s="1271" t="s">
        <v>82</v>
      </c>
      <c r="C54" s="1272"/>
      <c r="D54" s="1272"/>
      <c r="E54" s="1272"/>
      <c r="F54" s="1272"/>
      <c r="G54" s="1272"/>
      <c r="H54" s="1272"/>
      <c r="I54" s="1272"/>
      <c r="J54" s="1272"/>
      <c r="K54" s="1272"/>
      <c r="L54" s="1273"/>
      <c r="AA54" s="97"/>
      <c r="AB54" s="97"/>
      <c r="AC54" s="97"/>
      <c r="AD54" s="97"/>
      <c r="AE54" s="616"/>
      <c r="AF54" s="260"/>
      <c r="AH54" s="42">
        <f t="shared" si="0"/>
        <v>0</v>
      </c>
    </row>
    <row r="55" spans="2:38" ht="15.6" customHeight="1">
      <c r="B55" s="919" t="s">
        <v>68</v>
      </c>
      <c r="C55" s="1274" t="s">
        <v>69</v>
      </c>
      <c r="D55" s="1275"/>
      <c r="E55" s="1275"/>
      <c r="F55" s="1275"/>
      <c r="G55" s="1275"/>
      <c r="H55" s="1275"/>
      <c r="I55" s="1276"/>
      <c r="J55" s="184"/>
      <c r="K55" s="184"/>
      <c r="L55" s="746"/>
      <c r="AA55" s="97">
        <v>33</v>
      </c>
      <c r="AB55" s="97">
        <f t="shared" si="14"/>
        <v>36.300000000000004</v>
      </c>
      <c r="AC55" s="97">
        <f t="shared" si="1"/>
        <v>39.930000000000007</v>
      </c>
      <c r="AD55" s="97">
        <v>43.923000000000002</v>
      </c>
      <c r="AE55" s="616">
        <v>48.4</v>
      </c>
      <c r="AF55" s="260"/>
    </row>
    <row r="56" spans="2:38" ht="15.6" customHeight="1">
      <c r="B56" s="908">
        <v>42</v>
      </c>
      <c r="C56" s="1278" t="s">
        <v>1573</v>
      </c>
      <c r="D56" s="1279"/>
      <c r="E56" s="1279"/>
      <c r="F56" s="1279"/>
      <c r="G56" s="1279"/>
      <c r="H56" s="1279"/>
      <c r="I56" s="1280"/>
      <c r="J56" s="1277">
        <f t="shared" ref="J56:J64" si="17">ROUNDUP(((AH56*$N$3)+AH56),1)</f>
        <v>53.300000000000004</v>
      </c>
      <c r="K56" s="1277"/>
      <c r="L56" s="747"/>
      <c r="AA56" s="97">
        <v>99</v>
      </c>
      <c r="AB56" s="97">
        <f t="shared" si="14"/>
        <v>108.9</v>
      </c>
      <c r="AC56" s="97">
        <f>AB56*1.05</f>
        <v>114.34500000000001</v>
      </c>
      <c r="AD56" s="97">
        <v>125.7795</v>
      </c>
      <c r="AE56" s="616">
        <v>138.4</v>
      </c>
      <c r="AF56" s="260"/>
      <c r="AH56" s="42">
        <f t="shared" ref="AH56:AH64" si="18">AE55*1.1</f>
        <v>53.24</v>
      </c>
    </row>
    <row r="57" spans="2:38" ht="15.6" customHeight="1">
      <c r="B57" s="908">
        <v>43</v>
      </c>
      <c r="C57" s="1281" t="s">
        <v>1586</v>
      </c>
      <c r="D57" s="1257"/>
      <c r="E57" s="1257"/>
      <c r="F57" s="1257"/>
      <c r="G57" s="1257"/>
      <c r="H57" s="1257"/>
      <c r="I57" s="1258"/>
      <c r="J57" s="1282">
        <f t="shared" si="17"/>
        <v>152.29999999999998</v>
      </c>
      <c r="K57" s="1282"/>
      <c r="L57" s="747"/>
      <c r="AA57" s="97">
        <v>22</v>
      </c>
      <c r="AB57" s="97">
        <f t="shared" si="14"/>
        <v>24.200000000000003</v>
      </c>
      <c r="AC57" s="97">
        <f t="shared" si="1"/>
        <v>26.620000000000005</v>
      </c>
      <c r="AD57" s="97">
        <v>29.282</v>
      </c>
      <c r="AE57" s="616">
        <v>32.299999999999997</v>
      </c>
      <c r="AF57" s="260"/>
      <c r="AH57" s="42">
        <f t="shared" si="18"/>
        <v>152.24</v>
      </c>
    </row>
    <row r="58" spans="2:38" ht="15.6" customHeight="1">
      <c r="B58" s="908">
        <v>44</v>
      </c>
      <c r="C58" s="1256" t="s">
        <v>1587</v>
      </c>
      <c r="D58" s="1257"/>
      <c r="E58" s="1257"/>
      <c r="F58" s="1257"/>
      <c r="G58" s="1257"/>
      <c r="H58" s="1257"/>
      <c r="I58" s="1258"/>
      <c r="J58" s="1282">
        <f t="shared" si="17"/>
        <v>35.6</v>
      </c>
      <c r="K58" s="1282"/>
      <c r="L58" s="747"/>
      <c r="AA58" s="97">
        <v>22</v>
      </c>
      <c r="AB58" s="97">
        <f t="shared" si="14"/>
        <v>24.200000000000003</v>
      </c>
      <c r="AC58" s="97">
        <f t="shared" si="1"/>
        <v>26.620000000000005</v>
      </c>
      <c r="AD58" s="97">
        <v>29.282</v>
      </c>
      <c r="AE58" s="616">
        <v>32.299999999999997</v>
      </c>
      <c r="AF58" s="260"/>
      <c r="AH58" s="42">
        <f t="shared" si="18"/>
        <v>35.53</v>
      </c>
    </row>
    <row r="59" spans="2:38" ht="15.6" customHeight="1">
      <c r="B59" s="908">
        <v>45</v>
      </c>
      <c r="C59" s="1256" t="s">
        <v>1588</v>
      </c>
      <c r="D59" s="1257"/>
      <c r="E59" s="1257"/>
      <c r="F59" s="1257"/>
      <c r="G59" s="1257"/>
      <c r="H59" s="1257"/>
      <c r="I59" s="1258"/>
      <c r="J59" s="1282">
        <f t="shared" si="17"/>
        <v>35.6</v>
      </c>
      <c r="K59" s="1282"/>
      <c r="L59" s="747"/>
      <c r="AA59" s="97">
        <v>22</v>
      </c>
      <c r="AB59" s="97">
        <f t="shared" si="14"/>
        <v>24.200000000000003</v>
      </c>
      <c r="AC59" s="97">
        <f t="shared" si="1"/>
        <v>26.620000000000005</v>
      </c>
      <c r="AD59" s="97">
        <v>29.282</v>
      </c>
      <c r="AE59" s="616">
        <v>32.299999999999997</v>
      </c>
      <c r="AF59" s="260"/>
      <c r="AH59" s="42">
        <f t="shared" si="18"/>
        <v>35.53</v>
      </c>
    </row>
    <row r="60" spans="2:38" ht="15.6" customHeight="1">
      <c r="B60" s="910">
        <v>46</v>
      </c>
      <c r="C60" s="1224" t="s">
        <v>1589</v>
      </c>
      <c r="D60" s="1225"/>
      <c r="E60" s="1225"/>
      <c r="F60" s="1225"/>
      <c r="G60" s="1225"/>
      <c r="H60" s="1225"/>
      <c r="I60" s="1226"/>
      <c r="J60" s="1282">
        <f t="shared" si="17"/>
        <v>35.6</v>
      </c>
      <c r="K60" s="1282"/>
      <c r="L60" s="747"/>
      <c r="AA60" s="97">
        <v>33</v>
      </c>
      <c r="AB60" s="97">
        <f t="shared" si="14"/>
        <v>36.300000000000004</v>
      </c>
      <c r="AC60" s="97">
        <f t="shared" si="1"/>
        <v>39.930000000000007</v>
      </c>
      <c r="AD60" s="97">
        <v>43.923000000000002</v>
      </c>
      <c r="AE60" s="616">
        <v>48.4</v>
      </c>
      <c r="AF60" s="260"/>
      <c r="AH60" s="42">
        <f t="shared" si="18"/>
        <v>35.53</v>
      </c>
    </row>
    <row r="61" spans="2:38" ht="15.6" customHeight="1">
      <c r="B61" s="910">
        <v>47</v>
      </c>
      <c r="C61" s="1224" t="s">
        <v>1590</v>
      </c>
      <c r="D61" s="1225"/>
      <c r="E61" s="1225"/>
      <c r="F61" s="1225"/>
      <c r="G61" s="1225"/>
      <c r="H61" s="1225"/>
      <c r="I61" s="1226"/>
      <c r="J61" s="1282">
        <f t="shared" si="17"/>
        <v>53.300000000000004</v>
      </c>
      <c r="K61" s="1282"/>
      <c r="L61" s="747"/>
      <c r="AA61" s="1318">
        <v>22</v>
      </c>
      <c r="AB61" s="1318">
        <f t="shared" si="14"/>
        <v>24.200000000000003</v>
      </c>
      <c r="AC61" s="1318">
        <f t="shared" si="1"/>
        <v>26.620000000000005</v>
      </c>
      <c r="AD61" s="272">
        <v>29.282</v>
      </c>
      <c r="AE61" s="618">
        <v>32.299999999999997</v>
      </c>
      <c r="AF61" s="260"/>
      <c r="AH61" s="42">
        <f t="shared" si="18"/>
        <v>53.24</v>
      </c>
    </row>
    <row r="62" spans="2:38" ht="15.6" customHeight="1">
      <c r="B62" s="910">
        <v>48</v>
      </c>
      <c r="C62" s="1233" t="s">
        <v>75</v>
      </c>
      <c r="D62" s="1234"/>
      <c r="E62" s="1234"/>
      <c r="F62" s="1234"/>
      <c r="G62" s="1234"/>
      <c r="H62" s="1234"/>
      <c r="I62" s="1235"/>
      <c r="J62" s="1282">
        <f t="shared" si="17"/>
        <v>35.6</v>
      </c>
      <c r="K62" s="1282"/>
      <c r="L62" s="747"/>
      <c r="AA62" s="1318"/>
      <c r="AB62" s="1318"/>
      <c r="AC62" s="1318"/>
      <c r="AD62" s="877"/>
      <c r="AE62" s="618">
        <v>24.2</v>
      </c>
      <c r="AF62" s="260"/>
      <c r="AH62" s="42">
        <f t="shared" si="18"/>
        <v>35.53</v>
      </c>
    </row>
    <row r="63" spans="2:38" ht="15.6" customHeight="1">
      <c r="B63" s="910">
        <v>49</v>
      </c>
      <c r="C63" s="1224" t="s">
        <v>1569</v>
      </c>
      <c r="D63" s="1225"/>
      <c r="E63" s="1225"/>
      <c r="F63" s="1225"/>
      <c r="G63" s="1225"/>
      <c r="H63" s="1225"/>
      <c r="I63" s="1226"/>
      <c r="J63" s="1282">
        <f t="shared" si="17"/>
        <v>26.700000000000003</v>
      </c>
      <c r="K63" s="1282"/>
      <c r="L63" s="747"/>
      <c r="AA63" s="1318"/>
      <c r="AB63" s="1318"/>
      <c r="AC63" s="1318"/>
      <c r="AD63" s="877"/>
      <c r="AE63" s="618">
        <v>49.5</v>
      </c>
      <c r="AF63" s="260"/>
      <c r="AH63" s="42">
        <f t="shared" si="18"/>
        <v>26.62</v>
      </c>
    </row>
    <row r="64" spans="2:38" ht="15.6" customHeight="1" thickBot="1">
      <c r="B64" s="942">
        <v>50</v>
      </c>
      <c r="C64" s="1285" t="s">
        <v>1570</v>
      </c>
      <c r="D64" s="1286"/>
      <c r="E64" s="1286"/>
      <c r="F64" s="1286"/>
      <c r="G64" s="1286"/>
      <c r="H64" s="1286"/>
      <c r="I64" s="1287"/>
      <c r="J64" s="1288">
        <f t="shared" si="17"/>
        <v>54.5</v>
      </c>
      <c r="K64" s="1288"/>
      <c r="L64" s="943"/>
      <c r="AA64" s="1318"/>
      <c r="AB64" s="1318"/>
      <c r="AC64" s="1318"/>
      <c r="AD64" s="272"/>
      <c r="AE64" s="618"/>
      <c r="AF64" s="260"/>
      <c r="AH64" s="42">
        <f t="shared" si="18"/>
        <v>54.45</v>
      </c>
    </row>
    <row r="65" spans="2:34">
      <c r="B65" s="742"/>
      <c r="C65" s="5"/>
      <c r="D65" s="5"/>
      <c r="E65" s="5"/>
      <c r="F65" s="5"/>
      <c r="G65" s="224"/>
      <c r="H65" s="5"/>
      <c r="I65" s="5"/>
      <c r="J65" s="320"/>
      <c r="K65" s="13" t="s">
        <v>84</v>
      </c>
      <c r="L65" s="14" t="str">
        <f>Rolô!L2</f>
        <v>2026 - v.03</v>
      </c>
      <c r="N65" s="15"/>
      <c r="AC65" s="97"/>
      <c r="AD65" s="97"/>
      <c r="AE65" s="616"/>
      <c r="AF65" s="260"/>
      <c r="AH65" s="42">
        <f>AE65*1.1</f>
        <v>0</v>
      </c>
    </row>
    <row r="66" spans="2:34">
      <c r="B66" s="1154" t="s">
        <v>67</v>
      </c>
      <c r="C66" s="1155"/>
      <c r="D66" s="1155"/>
      <c r="E66" s="1155"/>
      <c r="F66" s="1155"/>
      <c r="G66" s="1155"/>
      <c r="H66" s="1155"/>
      <c r="I66" s="1155"/>
      <c r="J66" s="1155"/>
      <c r="K66" s="1155"/>
      <c r="L66" s="1156"/>
      <c r="N66" s="1295"/>
      <c r="O66" s="1295"/>
      <c r="AC66" s="97"/>
      <c r="AD66" s="97"/>
      <c r="AE66" s="616"/>
      <c r="AF66" s="260"/>
      <c r="AH66" s="42">
        <f>AE66*1.1</f>
        <v>0</v>
      </c>
    </row>
    <row r="67" spans="2:34">
      <c r="B67" s="1158"/>
      <c r="C67" s="1159"/>
      <c r="D67" s="1159"/>
      <c r="E67" s="1159"/>
      <c r="F67" s="1159"/>
      <c r="G67" s="1159"/>
      <c r="H67" s="1159"/>
      <c r="I67" s="1159"/>
      <c r="J67" s="1159"/>
      <c r="K67" s="1159"/>
      <c r="L67" s="1160"/>
      <c r="AC67" s="97"/>
      <c r="AD67" s="97"/>
      <c r="AE67" s="616"/>
      <c r="AF67" s="260"/>
      <c r="AH67" s="42">
        <f>AE67*1.1</f>
        <v>0</v>
      </c>
    </row>
    <row r="68" spans="2:34" ht="5.4" customHeight="1">
      <c r="B68" s="743"/>
      <c r="C68" s="7"/>
      <c r="D68" s="7"/>
      <c r="E68" s="7"/>
      <c r="F68" s="7"/>
      <c r="G68" s="7"/>
      <c r="H68" s="7"/>
      <c r="I68" s="7"/>
      <c r="J68" s="7"/>
      <c r="K68" s="7"/>
      <c r="L68" s="17"/>
      <c r="AC68" s="97"/>
      <c r="AD68" s="97"/>
      <c r="AE68" s="616"/>
      <c r="AF68" s="260"/>
      <c r="AH68" s="42">
        <f>AE68*1.1</f>
        <v>0</v>
      </c>
    </row>
    <row r="69" spans="2:34" ht="15.6" customHeight="1">
      <c r="B69" s="1215" t="s">
        <v>83</v>
      </c>
      <c r="C69" s="1216"/>
      <c r="D69" s="1216"/>
      <c r="E69" s="1216"/>
      <c r="F69" s="1216"/>
      <c r="G69" s="1216"/>
      <c r="H69" s="1216"/>
      <c r="I69" s="1216"/>
      <c r="J69" s="1216"/>
      <c r="K69" s="1216"/>
      <c r="L69" s="1217"/>
      <c r="AA69" s="97"/>
      <c r="AB69" s="97"/>
      <c r="AC69" s="97"/>
      <c r="AD69" s="97"/>
      <c r="AE69" s="616"/>
      <c r="AF69" s="260"/>
      <c r="AH69" s="42">
        <f t="shared" si="0"/>
        <v>0</v>
      </c>
    </row>
    <row r="70" spans="2:34">
      <c r="B70" s="906" t="s">
        <v>68</v>
      </c>
      <c r="C70" s="1274" t="s">
        <v>69</v>
      </c>
      <c r="D70" s="1275"/>
      <c r="E70" s="1275"/>
      <c r="F70" s="1275"/>
      <c r="G70" s="1275"/>
      <c r="H70" s="1275"/>
      <c r="I70" s="1276"/>
      <c r="J70" s="1283" t="s">
        <v>70</v>
      </c>
      <c r="K70" s="1284"/>
      <c r="L70" s="748"/>
      <c r="AA70" s="97"/>
      <c r="AB70" s="97"/>
      <c r="AC70" s="97"/>
      <c r="AD70" s="97"/>
      <c r="AE70" s="616"/>
      <c r="AF70" s="260"/>
      <c r="AH70" s="42">
        <f t="shared" si="0"/>
        <v>0</v>
      </c>
    </row>
    <row r="71" spans="2:34">
      <c r="B71" s="908">
        <v>51</v>
      </c>
      <c r="C71" s="1256" t="s">
        <v>1591</v>
      </c>
      <c r="D71" s="1257"/>
      <c r="E71" s="1257"/>
      <c r="F71" s="1257"/>
      <c r="G71" s="1257"/>
      <c r="H71" s="1257"/>
      <c r="I71" s="1258"/>
      <c r="J71" s="1223">
        <f>ROUNDUP(((AH71*$N$3)+AH71),1)</f>
        <v>35.6</v>
      </c>
      <c r="K71" s="1223"/>
      <c r="L71" s="747"/>
      <c r="AA71" s="97">
        <v>22</v>
      </c>
      <c r="AB71" s="97">
        <f t="shared" ref="AB71:AB75" si="19">AA71*1.1</f>
        <v>24.200000000000003</v>
      </c>
      <c r="AC71" s="97">
        <f t="shared" si="1"/>
        <v>26.620000000000005</v>
      </c>
      <c r="AD71" s="97">
        <v>29.282</v>
      </c>
      <c r="AE71" s="616">
        <v>32.299999999999997</v>
      </c>
      <c r="AF71" s="260"/>
      <c r="AH71" s="42">
        <f t="shared" si="0"/>
        <v>35.53</v>
      </c>
    </row>
    <row r="72" spans="2:34">
      <c r="B72" s="910">
        <v>52</v>
      </c>
      <c r="C72" s="1224" t="s">
        <v>1592</v>
      </c>
      <c r="D72" s="1225"/>
      <c r="E72" s="1225"/>
      <c r="F72" s="1225"/>
      <c r="G72" s="1225"/>
      <c r="H72" s="1225"/>
      <c r="I72" s="1226"/>
      <c r="J72" s="1223">
        <f t="shared" ref="J72:J75" si="20">ROUNDUP(((AH72*$N$3)+AH72),1)</f>
        <v>53.300000000000004</v>
      </c>
      <c r="K72" s="1223"/>
      <c r="L72" s="747"/>
      <c r="AA72" s="97">
        <v>33</v>
      </c>
      <c r="AB72" s="97">
        <f t="shared" si="19"/>
        <v>36.300000000000004</v>
      </c>
      <c r="AC72" s="97">
        <f t="shared" si="1"/>
        <v>39.930000000000007</v>
      </c>
      <c r="AD72" s="97">
        <v>43.923000000000002</v>
      </c>
      <c r="AE72" s="616">
        <v>48.4</v>
      </c>
      <c r="AF72" s="260"/>
      <c r="AH72" s="42">
        <f t="shared" si="0"/>
        <v>53.24</v>
      </c>
    </row>
    <row r="73" spans="2:34">
      <c r="B73" s="910">
        <v>53</v>
      </c>
      <c r="C73" s="1224" t="s">
        <v>1576</v>
      </c>
      <c r="D73" s="1225"/>
      <c r="E73" s="1225"/>
      <c r="F73" s="1225"/>
      <c r="G73" s="1225"/>
      <c r="H73" s="1225"/>
      <c r="I73" s="1226"/>
      <c r="J73" s="1223">
        <f t="shared" si="20"/>
        <v>53.300000000000004</v>
      </c>
      <c r="K73" s="1223"/>
      <c r="L73" s="747"/>
      <c r="AA73" s="97">
        <v>33</v>
      </c>
      <c r="AB73" s="97">
        <f t="shared" si="19"/>
        <v>36.300000000000004</v>
      </c>
      <c r="AC73" s="97">
        <f t="shared" si="1"/>
        <v>39.930000000000007</v>
      </c>
      <c r="AD73" s="97">
        <v>43.923000000000002</v>
      </c>
      <c r="AE73" s="616">
        <v>48.4</v>
      </c>
      <c r="AF73" s="260"/>
      <c r="AH73" s="42">
        <f t="shared" si="0"/>
        <v>53.24</v>
      </c>
    </row>
    <row r="74" spans="2:34">
      <c r="B74" s="910">
        <v>54</v>
      </c>
      <c r="C74" s="1267" t="s">
        <v>1572</v>
      </c>
      <c r="D74" s="1268"/>
      <c r="E74" s="1268"/>
      <c r="F74" s="1268"/>
      <c r="G74" s="1268"/>
      <c r="H74" s="1268"/>
      <c r="I74" s="1269"/>
      <c r="J74" s="1223">
        <f t="shared" si="20"/>
        <v>35.6</v>
      </c>
      <c r="K74" s="1223"/>
      <c r="L74" s="747"/>
      <c r="AA74" s="97">
        <v>22</v>
      </c>
      <c r="AB74" s="97">
        <f t="shared" si="19"/>
        <v>24.200000000000003</v>
      </c>
      <c r="AC74" s="97">
        <f t="shared" si="1"/>
        <v>26.620000000000005</v>
      </c>
      <c r="AD74" s="97">
        <v>29.282</v>
      </c>
      <c r="AE74" s="616">
        <v>32.299999999999997</v>
      </c>
      <c r="AF74" s="260"/>
      <c r="AH74" s="42">
        <f t="shared" si="0"/>
        <v>35.53</v>
      </c>
    </row>
    <row r="75" spans="2:34" ht="14.4" customHeight="1">
      <c r="B75" s="912">
        <v>55</v>
      </c>
      <c r="C75" s="1296" t="s">
        <v>1577</v>
      </c>
      <c r="D75" s="1297"/>
      <c r="E75" s="1297"/>
      <c r="F75" s="1297"/>
      <c r="G75" s="1297"/>
      <c r="H75" s="1297"/>
      <c r="I75" s="1298"/>
      <c r="J75" s="1223">
        <f t="shared" si="20"/>
        <v>35.6</v>
      </c>
      <c r="K75" s="1223"/>
      <c r="L75" s="747"/>
      <c r="N75" s="181"/>
      <c r="AA75" s="97">
        <v>44</v>
      </c>
      <c r="AB75" s="97">
        <f t="shared" si="19"/>
        <v>48.400000000000006</v>
      </c>
      <c r="AC75" s="97">
        <f t="shared" si="1"/>
        <v>53.240000000000009</v>
      </c>
      <c r="AD75" s="97">
        <v>58.564</v>
      </c>
      <c r="AE75" s="616">
        <v>32.299999999999997</v>
      </c>
      <c r="AF75" s="260"/>
      <c r="AH75" s="42">
        <f t="shared" si="0"/>
        <v>35.53</v>
      </c>
    </row>
    <row r="76" spans="2:34">
      <c r="B76" s="1215" t="s">
        <v>85</v>
      </c>
      <c r="C76" s="1216"/>
      <c r="D76" s="1216"/>
      <c r="E76" s="1216"/>
      <c r="F76" s="1216"/>
      <c r="G76" s="1216"/>
      <c r="H76" s="1216"/>
      <c r="I76" s="1216"/>
      <c r="J76" s="1216"/>
      <c r="K76" s="1216"/>
      <c r="L76" s="1217"/>
      <c r="AA76" s="97"/>
      <c r="AB76" s="97"/>
      <c r="AC76" s="97"/>
      <c r="AD76" s="97"/>
      <c r="AE76" s="616"/>
      <c r="AF76" s="260"/>
      <c r="AH76" s="42">
        <f t="shared" si="0"/>
        <v>0</v>
      </c>
    </row>
    <row r="77" spans="2:34">
      <c r="B77" s="906" t="s">
        <v>68</v>
      </c>
      <c r="C77" s="1292" t="s">
        <v>69</v>
      </c>
      <c r="D77" s="1293"/>
      <c r="E77" s="1293"/>
      <c r="F77" s="1293"/>
      <c r="G77" s="1293"/>
      <c r="H77" s="1293"/>
      <c r="I77" s="1294"/>
      <c r="J77" s="1254" t="s">
        <v>70</v>
      </c>
      <c r="K77" s="1255"/>
      <c r="L77" s="745"/>
      <c r="AA77" s="16"/>
      <c r="AB77" s="16"/>
      <c r="AC77" s="97"/>
      <c r="AD77" s="97"/>
      <c r="AE77" s="616"/>
      <c r="AF77" s="260"/>
      <c r="AH77" s="42">
        <f t="shared" si="0"/>
        <v>0</v>
      </c>
    </row>
    <row r="78" spans="2:34">
      <c r="B78" s="908">
        <v>56</v>
      </c>
      <c r="C78" s="1256" t="s">
        <v>77</v>
      </c>
      <c r="D78" s="1257"/>
      <c r="E78" s="1257"/>
      <c r="F78" s="1257"/>
      <c r="G78" s="1257"/>
      <c r="H78" s="1257"/>
      <c r="I78" s="1258"/>
      <c r="J78" s="1223">
        <f>ROUNDUP(((AH78*$N$3)+AH78),1)</f>
        <v>203.1</v>
      </c>
      <c r="K78" s="1223"/>
      <c r="L78" s="749"/>
      <c r="AA78" s="97">
        <v>132</v>
      </c>
      <c r="AB78" s="97">
        <f t="shared" ref="AB78:AB80" si="21">AA78*1.1</f>
        <v>145.20000000000002</v>
      </c>
      <c r="AC78" s="97">
        <f>AB78*1.05</f>
        <v>152.46000000000004</v>
      </c>
      <c r="AD78" s="97">
        <v>167.70599999999999</v>
      </c>
      <c r="AE78" s="616">
        <v>184.6</v>
      </c>
      <c r="AF78" s="260"/>
      <c r="AH78" s="42">
        <f t="shared" ref="AH78:AH132" si="22">AE78*1.1</f>
        <v>203.06</v>
      </c>
    </row>
    <row r="79" spans="2:34">
      <c r="B79" s="908">
        <v>57</v>
      </c>
      <c r="C79" s="1256" t="s">
        <v>1574</v>
      </c>
      <c r="D79" s="1257"/>
      <c r="E79" s="1257"/>
      <c r="F79" s="1257"/>
      <c r="G79" s="1257"/>
      <c r="H79" s="1257"/>
      <c r="I79" s="1258"/>
      <c r="J79" s="1223">
        <f t="shared" ref="J79:J80" si="23">ROUNDUP(((AH79*$N$3)+AH79),1)</f>
        <v>372.20000000000005</v>
      </c>
      <c r="K79" s="1223"/>
      <c r="L79" s="749"/>
      <c r="AA79" s="97">
        <v>242</v>
      </c>
      <c r="AB79" s="97">
        <f t="shared" si="21"/>
        <v>266.20000000000005</v>
      </c>
      <c r="AC79" s="97">
        <f t="shared" ref="AC79:AC80" si="24">AB79*1.05</f>
        <v>279.51000000000005</v>
      </c>
      <c r="AD79" s="97">
        <v>307.46100000000001</v>
      </c>
      <c r="AE79" s="616">
        <v>338.3</v>
      </c>
      <c r="AF79" s="260"/>
      <c r="AH79" s="42">
        <f t="shared" si="22"/>
        <v>372.13000000000005</v>
      </c>
    </row>
    <row r="80" spans="2:34">
      <c r="B80" s="920">
        <v>58</v>
      </c>
      <c r="C80" s="1289" t="s">
        <v>1575</v>
      </c>
      <c r="D80" s="1290"/>
      <c r="E80" s="1290"/>
      <c r="F80" s="1290"/>
      <c r="G80" s="1290"/>
      <c r="H80" s="1290"/>
      <c r="I80" s="1291"/>
      <c r="J80" s="1223">
        <f t="shared" si="23"/>
        <v>473.70000000000005</v>
      </c>
      <c r="K80" s="1223"/>
      <c r="L80" s="749"/>
      <c r="AA80" s="97">
        <v>308</v>
      </c>
      <c r="AB80" s="97">
        <f t="shared" si="21"/>
        <v>338.8</v>
      </c>
      <c r="AC80" s="97">
        <f t="shared" si="24"/>
        <v>355.74</v>
      </c>
      <c r="AD80" s="97">
        <v>391.31400000000002</v>
      </c>
      <c r="AE80" s="616">
        <v>430.6</v>
      </c>
      <c r="AF80" s="260"/>
      <c r="AH80" s="42">
        <f t="shared" si="22"/>
        <v>473.66000000000008</v>
      </c>
    </row>
    <row r="81" spans="2:34">
      <c r="B81" s="1215" t="s">
        <v>86</v>
      </c>
      <c r="C81" s="1216"/>
      <c r="D81" s="1216"/>
      <c r="E81" s="1216"/>
      <c r="F81" s="1216"/>
      <c r="G81" s="1216"/>
      <c r="H81" s="1216"/>
      <c r="I81" s="1216"/>
      <c r="J81" s="1216"/>
      <c r="K81" s="1216"/>
      <c r="L81" s="1217"/>
      <c r="AA81" s="97"/>
      <c r="AB81" s="97"/>
      <c r="AC81" s="97"/>
      <c r="AD81" s="97"/>
      <c r="AE81" s="616"/>
      <c r="AF81" s="260"/>
      <c r="AH81" s="42">
        <f t="shared" si="22"/>
        <v>0</v>
      </c>
    </row>
    <row r="82" spans="2:34" s="364" customFormat="1">
      <c r="B82" s="906" t="s">
        <v>68</v>
      </c>
      <c r="C82" s="1292" t="s">
        <v>69</v>
      </c>
      <c r="D82" s="1293"/>
      <c r="E82" s="1293"/>
      <c r="F82" s="1293"/>
      <c r="G82" s="1293"/>
      <c r="H82" s="1293"/>
      <c r="I82" s="1294"/>
      <c r="J82" s="1249" t="s">
        <v>70</v>
      </c>
      <c r="K82" s="1250"/>
      <c r="L82" s="939"/>
      <c r="AA82" s="379"/>
      <c r="AB82" s="379"/>
      <c r="AC82" s="379"/>
      <c r="AD82" s="379"/>
      <c r="AE82" s="615"/>
      <c r="AF82" s="921"/>
      <c r="AH82" s="922">
        <f t="shared" si="22"/>
        <v>0</v>
      </c>
    </row>
    <row r="83" spans="2:34">
      <c r="B83" s="924">
        <v>59</v>
      </c>
      <c r="C83" s="1300" t="s">
        <v>1593</v>
      </c>
      <c r="D83" s="1301"/>
      <c r="E83" s="1301"/>
      <c r="F83" s="1301"/>
      <c r="G83" s="1301"/>
      <c r="H83" s="1301"/>
      <c r="I83" s="1301"/>
      <c r="J83" s="1223">
        <f>ROUNDUP(((AE83*$N$3)+AE83),1)</f>
        <v>0</v>
      </c>
      <c r="K83" s="1223"/>
      <c r="L83" s="749"/>
      <c r="AA83" s="97"/>
      <c r="AB83" s="97"/>
      <c r="AC83" s="97"/>
      <c r="AD83" s="97"/>
      <c r="AE83" s="616"/>
      <c r="AF83" s="260"/>
      <c r="AH83" s="42">
        <f t="shared" si="22"/>
        <v>0</v>
      </c>
    </row>
    <row r="84" spans="2:34">
      <c r="B84" s="925">
        <v>60</v>
      </c>
      <c r="C84" s="1302" t="s">
        <v>87</v>
      </c>
      <c r="D84" s="1303"/>
      <c r="E84" s="1303"/>
      <c r="F84" s="1303"/>
      <c r="G84" s="1303"/>
      <c r="H84" s="1303"/>
      <c r="I84" s="1303"/>
      <c r="J84" s="1223">
        <f>ROUNDUP(((AH84*$N$3)+AH84),1)</f>
        <v>35.6</v>
      </c>
      <c r="K84" s="1223"/>
      <c r="L84" s="749"/>
      <c r="AA84" s="97">
        <v>99</v>
      </c>
      <c r="AB84" s="97">
        <f t="shared" ref="AB84:AB88" si="25">AA84*1.1</f>
        <v>108.9</v>
      </c>
      <c r="AC84" s="97">
        <f>AB84*1.05</f>
        <v>114.34500000000001</v>
      </c>
      <c r="AD84" s="97">
        <v>125.7795</v>
      </c>
      <c r="AE84" s="616">
        <v>32.299999999999997</v>
      </c>
      <c r="AF84" s="260"/>
      <c r="AH84" s="42">
        <f t="shared" si="22"/>
        <v>35.53</v>
      </c>
    </row>
    <row r="85" spans="2:34">
      <c r="B85" s="910">
        <v>61</v>
      </c>
      <c r="C85" s="1302" t="s">
        <v>88</v>
      </c>
      <c r="D85" s="1303"/>
      <c r="E85" s="1303"/>
      <c r="F85" s="1303"/>
      <c r="G85" s="1303"/>
      <c r="H85" s="1303"/>
      <c r="I85" s="1303"/>
      <c r="J85" s="1223">
        <f t="shared" ref="J85:J88" si="26">ROUNDUP(((AH85*$N$3)+AH85),1)</f>
        <v>35.6</v>
      </c>
      <c r="K85" s="1223"/>
      <c r="L85" s="749"/>
      <c r="AA85" s="97">
        <v>99</v>
      </c>
      <c r="AB85" s="97">
        <f t="shared" si="25"/>
        <v>108.9</v>
      </c>
      <c r="AC85" s="97">
        <f>AB85*1.05</f>
        <v>114.34500000000001</v>
      </c>
      <c r="AD85" s="97">
        <v>125.7795</v>
      </c>
      <c r="AE85" s="616">
        <v>32.299999999999997</v>
      </c>
      <c r="AF85" s="260"/>
      <c r="AH85" s="42">
        <f t="shared" si="22"/>
        <v>35.53</v>
      </c>
    </row>
    <row r="86" spans="2:34">
      <c r="B86" s="910">
        <v>62</v>
      </c>
      <c r="C86" s="1302" t="s">
        <v>1569</v>
      </c>
      <c r="D86" s="1303"/>
      <c r="E86" s="1303"/>
      <c r="F86" s="1303"/>
      <c r="G86" s="1303"/>
      <c r="H86" s="1303"/>
      <c r="I86" s="1303"/>
      <c r="J86" s="1223">
        <f t="shared" si="26"/>
        <v>26.700000000000003</v>
      </c>
      <c r="K86" s="1223"/>
      <c r="L86" s="749"/>
      <c r="AA86" s="97">
        <v>22</v>
      </c>
      <c r="AB86" s="97">
        <f t="shared" si="25"/>
        <v>24.200000000000003</v>
      </c>
      <c r="AC86" s="97">
        <f t="shared" ref="AC86:AC127" si="27">AB86*1.1</f>
        <v>26.620000000000005</v>
      </c>
      <c r="AD86" s="97">
        <v>29.282</v>
      </c>
      <c r="AE86" s="616">
        <v>24.2</v>
      </c>
      <c r="AF86" s="260"/>
      <c r="AH86" s="42">
        <f t="shared" si="22"/>
        <v>26.62</v>
      </c>
    </row>
    <row r="87" spans="2:34">
      <c r="B87" s="925">
        <v>63</v>
      </c>
      <c r="C87" s="1267" t="s">
        <v>1572</v>
      </c>
      <c r="D87" s="1268"/>
      <c r="E87" s="1268"/>
      <c r="F87" s="1268"/>
      <c r="G87" s="1268"/>
      <c r="H87" s="1268"/>
      <c r="I87" s="1269"/>
      <c r="J87" s="1223">
        <f t="shared" si="26"/>
        <v>35.6</v>
      </c>
      <c r="K87" s="1223"/>
      <c r="L87" s="749"/>
      <c r="AA87" s="97">
        <v>22</v>
      </c>
      <c r="AB87" s="97">
        <f t="shared" si="25"/>
        <v>24.200000000000003</v>
      </c>
      <c r="AC87" s="97">
        <f t="shared" si="27"/>
        <v>26.620000000000005</v>
      </c>
      <c r="AD87" s="97">
        <v>29.282</v>
      </c>
      <c r="AE87" s="616">
        <v>32.299999999999997</v>
      </c>
      <c r="AF87" s="260"/>
      <c r="AH87" s="42">
        <f t="shared" si="22"/>
        <v>35.53</v>
      </c>
    </row>
    <row r="88" spans="2:34">
      <c r="B88" s="912">
        <v>64</v>
      </c>
      <c r="C88" s="1332" t="s">
        <v>89</v>
      </c>
      <c r="D88" s="1333"/>
      <c r="E88" s="1333"/>
      <c r="F88" s="1333"/>
      <c r="G88" s="1333"/>
      <c r="H88" s="1333"/>
      <c r="I88" s="1333"/>
      <c r="J88" s="1223">
        <f t="shared" si="26"/>
        <v>35.6</v>
      </c>
      <c r="K88" s="1223"/>
      <c r="L88" s="749"/>
      <c r="AA88" s="97">
        <v>16.5</v>
      </c>
      <c r="AB88" s="97">
        <f t="shared" si="25"/>
        <v>18.150000000000002</v>
      </c>
      <c r="AC88" s="97">
        <f t="shared" si="27"/>
        <v>19.965000000000003</v>
      </c>
      <c r="AD88" s="97">
        <v>21.961500000000001</v>
      </c>
      <c r="AE88" s="616">
        <v>32.299999999999997</v>
      </c>
      <c r="AF88" s="260"/>
      <c r="AH88" s="42">
        <f t="shared" si="22"/>
        <v>35.53</v>
      </c>
    </row>
    <row r="89" spans="2:34">
      <c r="B89" s="1215" t="s">
        <v>90</v>
      </c>
      <c r="C89" s="1216"/>
      <c r="D89" s="1216"/>
      <c r="E89" s="1216"/>
      <c r="F89" s="1216"/>
      <c r="G89" s="1216"/>
      <c r="H89" s="1216"/>
      <c r="I89" s="1216"/>
      <c r="J89" s="1216"/>
      <c r="K89" s="1216"/>
      <c r="L89" s="1217"/>
      <c r="AA89" s="99"/>
      <c r="AB89" s="99"/>
      <c r="AC89" s="97"/>
      <c r="AD89" s="97"/>
      <c r="AE89" s="616"/>
      <c r="AF89" s="260"/>
      <c r="AH89" s="42">
        <f t="shared" si="22"/>
        <v>0</v>
      </c>
    </row>
    <row r="90" spans="2:34">
      <c r="B90" s="906" t="s">
        <v>68</v>
      </c>
      <c r="C90" s="1292" t="s">
        <v>69</v>
      </c>
      <c r="D90" s="1293"/>
      <c r="E90" s="1293"/>
      <c r="F90" s="1293"/>
      <c r="G90" s="1293"/>
      <c r="H90" s="1293"/>
      <c r="I90" s="1294"/>
      <c r="J90" s="1283" t="s">
        <v>70</v>
      </c>
      <c r="K90" s="1299"/>
      <c r="L90" s="745"/>
      <c r="AA90" s="272"/>
      <c r="AB90" s="272"/>
      <c r="AC90" s="97"/>
      <c r="AD90" s="97"/>
      <c r="AE90" s="616"/>
      <c r="AF90" s="260"/>
      <c r="AH90" s="42">
        <f t="shared" si="22"/>
        <v>0</v>
      </c>
    </row>
    <row r="91" spans="2:34">
      <c r="B91" s="924">
        <v>65</v>
      </c>
      <c r="C91" s="1256" t="s">
        <v>91</v>
      </c>
      <c r="D91" s="1257"/>
      <c r="E91" s="1257"/>
      <c r="F91" s="1257"/>
      <c r="G91" s="1257"/>
      <c r="H91" s="1257"/>
      <c r="I91" s="1258"/>
      <c r="J91" s="1330">
        <f>ROUNDUP(((AH91*$N$3)+AH91),1)</f>
        <v>53.300000000000004</v>
      </c>
      <c r="K91" s="1331"/>
      <c r="L91" s="749"/>
      <c r="AA91" s="97">
        <v>33</v>
      </c>
      <c r="AB91" s="97">
        <f t="shared" ref="AB91:AB96" si="28">AA91*1.1</f>
        <v>36.300000000000004</v>
      </c>
      <c r="AC91" s="97">
        <f t="shared" si="27"/>
        <v>39.930000000000007</v>
      </c>
      <c r="AD91" s="97">
        <v>43.923000000000002</v>
      </c>
      <c r="AE91" s="616">
        <v>48.4</v>
      </c>
      <c r="AF91" s="260"/>
      <c r="AH91" s="42">
        <f t="shared" si="22"/>
        <v>53.24</v>
      </c>
    </row>
    <row r="92" spans="2:34">
      <c r="B92" s="908">
        <v>66</v>
      </c>
      <c r="C92" s="1256" t="s">
        <v>92</v>
      </c>
      <c r="D92" s="1257"/>
      <c r="E92" s="1257"/>
      <c r="F92" s="1257"/>
      <c r="G92" s="1257"/>
      <c r="H92" s="1257"/>
      <c r="I92" s="1258"/>
      <c r="J92" s="1330">
        <f t="shared" ref="J92:J95" si="29">ROUNDUP(((AH92*$N$3)+AH92),1)</f>
        <v>71</v>
      </c>
      <c r="K92" s="1331"/>
      <c r="L92" s="749"/>
      <c r="AA92" s="97">
        <v>44</v>
      </c>
      <c r="AB92" s="97">
        <f t="shared" si="28"/>
        <v>48.400000000000006</v>
      </c>
      <c r="AC92" s="97">
        <f t="shared" si="27"/>
        <v>53.240000000000009</v>
      </c>
      <c r="AD92" s="97">
        <v>58.564</v>
      </c>
      <c r="AE92" s="616">
        <v>64.5</v>
      </c>
      <c r="AF92" s="260"/>
      <c r="AH92" s="42">
        <f t="shared" si="22"/>
        <v>70.95</v>
      </c>
    </row>
    <row r="93" spans="2:34" ht="14.4" customHeight="1">
      <c r="B93" s="910">
        <v>67</v>
      </c>
      <c r="C93" s="1267" t="s">
        <v>1594</v>
      </c>
      <c r="D93" s="1268"/>
      <c r="E93" s="1268"/>
      <c r="F93" s="1268"/>
      <c r="G93" s="1268"/>
      <c r="H93" s="1268"/>
      <c r="I93" s="1269"/>
      <c r="J93" s="1330">
        <f t="shared" si="29"/>
        <v>88.8</v>
      </c>
      <c r="K93" s="1331"/>
      <c r="L93" s="749"/>
      <c r="AA93" s="97">
        <v>104.5</v>
      </c>
      <c r="AB93" s="97">
        <f t="shared" si="28"/>
        <v>114.95</v>
      </c>
      <c r="AC93" s="97">
        <f>AB93*1.05</f>
        <v>120.69750000000001</v>
      </c>
      <c r="AD93" s="97">
        <v>132.76724999999999</v>
      </c>
      <c r="AE93" s="616">
        <v>80.7</v>
      </c>
      <c r="AF93" s="260"/>
      <c r="AH93" s="42">
        <f t="shared" si="22"/>
        <v>88.77000000000001</v>
      </c>
    </row>
    <row r="94" spans="2:34" ht="14.4" customHeight="1">
      <c r="B94" s="926">
        <v>68</v>
      </c>
      <c r="C94" s="1267" t="s">
        <v>1595</v>
      </c>
      <c r="D94" s="1268"/>
      <c r="E94" s="1268"/>
      <c r="F94" s="1268"/>
      <c r="G94" s="1268"/>
      <c r="H94" s="1268"/>
      <c r="I94" s="1269"/>
      <c r="J94" s="1330">
        <f t="shared" si="29"/>
        <v>160.79999999999998</v>
      </c>
      <c r="K94" s="1331"/>
      <c r="L94" s="749"/>
      <c r="AA94" s="97">
        <v>55</v>
      </c>
      <c r="AB94" s="97">
        <f t="shared" si="28"/>
        <v>60.500000000000007</v>
      </c>
      <c r="AC94" s="97">
        <f t="shared" si="27"/>
        <v>66.550000000000011</v>
      </c>
      <c r="AD94" s="97">
        <v>73.204999999999998</v>
      </c>
      <c r="AE94" s="616">
        <v>146.1</v>
      </c>
      <c r="AF94" s="260"/>
      <c r="AH94" s="42">
        <f t="shared" si="22"/>
        <v>160.71</v>
      </c>
    </row>
    <row r="95" spans="2:34">
      <c r="B95" s="926">
        <v>69</v>
      </c>
      <c r="C95" s="1224" t="s">
        <v>1569</v>
      </c>
      <c r="D95" s="1225"/>
      <c r="E95" s="1225"/>
      <c r="F95" s="1225"/>
      <c r="G95" s="1225"/>
      <c r="H95" s="1225"/>
      <c r="I95" s="1226"/>
      <c r="J95" s="1330">
        <f t="shared" si="29"/>
        <v>26.700000000000003</v>
      </c>
      <c r="K95" s="1331"/>
      <c r="L95" s="749"/>
      <c r="AA95" s="97">
        <v>16.5</v>
      </c>
      <c r="AB95" s="97">
        <f t="shared" si="28"/>
        <v>18.150000000000002</v>
      </c>
      <c r="AC95" s="97">
        <f t="shared" si="27"/>
        <v>19.965000000000003</v>
      </c>
      <c r="AD95" s="97">
        <v>21.961500000000001</v>
      </c>
      <c r="AE95" s="616">
        <v>24.2</v>
      </c>
      <c r="AF95" s="260"/>
      <c r="AH95" s="42">
        <f t="shared" si="22"/>
        <v>26.62</v>
      </c>
    </row>
    <row r="96" spans="2:34" ht="14.4" customHeight="1">
      <c r="B96" s="910">
        <v>70</v>
      </c>
      <c r="C96" s="1224" t="s">
        <v>1570</v>
      </c>
      <c r="D96" s="1225"/>
      <c r="E96" s="1225"/>
      <c r="F96" s="1225"/>
      <c r="G96" s="1225"/>
      <c r="H96" s="1225"/>
      <c r="I96" s="1226"/>
      <c r="J96" s="1330">
        <f t="shared" ref="J96" si="30">ROUNDUP(((AH96*$N$3)+AH96),1)</f>
        <v>54.5</v>
      </c>
      <c r="K96" s="1331"/>
      <c r="L96" s="749"/>
      <c r="AA96" s="1318">
        <v>22</v>
      </c>
      <c r="AB96" s="1318">
        <f t="shared" si="28"/>
        <v>24.200000000000003</v>
      </c>
      <c r="AC96" s="1318">
        <f t="shared" si="27"/>
        <v>26.620000000000005</v>
      </c>
      <c r="AD96" s="272">
        <v>29.282</v>
      </c>
      <c r="AE96" s="618">
        <v>49.5</v>
      </c>
      <c r="AF96" s="260"/>
      <c r="AH96" s="42">
        <f t="shared" si="22"/>
        <v>54.45</v>
      </c>
    </row>
    <row r="97" spans="2:34" ht="14.4" customHeight="1">
      <c r="B97" s="910">
        <v>71</v>
      </c>
      <c r="C97" s="1233" t="s">
        <v>1596</v>
      </c>
      <c r="D97" s="1234"/>
      <c r="E97" s="1234"/>
      <c r="F97" s="1234"/>
      <c r="G97" s="1234"/>
      <c r="H97" s="1234"/>
      <c r="I97" s="1235"/>
      <c r="J97" s="1326">
        <f t="shared" ref="J97" si="31">ROUNDUP(((AH97*$N$3)+AH97),1)</f>
        <v>35.6</v>
      </c>
      <c r="K97" s="1327"/>
      <c r="L97" s="749"/>
      <c r="AA97" s="1318"/>
      <c r="AB97" s="1318"/>
      <c r="AC97" s="1318"/>
      <c r="AD97" s="272"/>
      <c r="AE97" s="1334">
        <v>32.299999999999997</v>
      </c>
      <c r="AF97" s="260"/>
      <c r="AH97" s="1336">
        <f t="shared" si="22"/>
        <v>35.53</v>
      </c>
    </row>
    <row r="98" spans="2:34" ht="14.4" customHeight="1">
      <c r="B98" s="926">
        <v>72</v>
      </c>
      <c r="C98" s="1304"/>
      <c r="D98" s="1305"/>
      <c r="E98" s="1305"/>
      <c r="F98" s="1305"/>
      <c r="G98" s="1305"/>
      <c r="H98" s="1305"/>
      <c r="I98" s="1306"/>
      <c r="J98" s="1328"/>
      <c r="K98" s="1329"/>
      <c r="L98" s="749"/>
      <c r="AA98" s="1318">
        <v>33</v>
      </c>
      <c r="AB98" s="1318">
        <f>AA98*1.1</f>
        <v>36.300000000000004</v>
      </c>
      <c r="AC98" s="1318">
        <f t="shared" si="27"/>
        <v>39.930000000000007</v>
      </c>
      <c r="AD98" s="272">
        <v>43.923000000000002</v>
      </c>
      <c r="AE98" s="1335"/>
      <c r="AF98" s="260"/>
      <c r="AH98" s="1336"/>
    </row>
    <row r="99" spans="2:34" ht="14.4" customHeight="1">
      <c r="B99" s="926">
        <v>73</v>
      </c>
      <c r="C99" s="1267" t="s">
        <v>93</v>
      </c>
      <c r="D99" s="1268"/>
      <c r="E99" s="1268"/>
      <c r="F99" s="1268"/>
      <c r="G99" s="1268"/>
      <c r="H99" s="1268"/>
      <c r="I99" s="1269"/>
      <c r="J99" s="1330">
        <f t="shared" ref="J99" si="32">ROUNDUP(((AH99*$N$3)+AH99),1)</f>
        <v>35.6</v>
      </c>
      <c r="K99" s="1331"/>
      <c r="L99" s="749"/>
      <c r="AA99" s="1318"/>
      <c r="AB99" s="1318"/>
      <c r="AC99" s="1318"/>
      <c r="AD99" s="272"/>
      <c r="AE99" s="618">
        <v>32.299999999999997</v>
      </c>
      <c r="AF99" s="260"/>
      <c r="AH99" s="42">
        <f t="shared" si="22"/>
        <v>35.53</v>
      </c>
    </row>
    <row r="100" spans="2:34" ht="14.4" customHeight="1">
      <c r="B100" s="910">
        <v>74</v>
      </c>
      <c r="C100" s="1233" t="s">
        <v>1597</v>
      </c>
      <c r="D100" s="1234"/>
      <c r="E100" s="1234"/>
      <c r="F100" s="1234"/>
      <c r="G100" s="1234"/>
      <c r="H100" s="1234"/>
      <c r="I100" s="1235"/>
      <c r="J100" s="1326">
        <f t="shared" ref="J100" si="33">ROUNDUP(((AH100*$N$3)+AH100),1)</f>
        <v>53.300000000000004</v>
      </c>
      <c r="K100" s="1327"/>
      <c r="L100" s="749"/>
      <c r="AA100" s="97">
        <v>22</v>
      </c>
      <c r="AB100" s="97">
        <f t="shared" ref="AB100:AB103" si="34">AA100*1.1</f>
        <v>24.200000000000003</v>
      </c>
      <c r="AC100" s="97">
        <f t="shared" si="27"/>
        <v>26.620000000000005</v>
      </c>
      <c r="AD100" s="97">
        <v>29.282</v>
      </c>
      <c r="AE100" s="1334">
        <v>48.4</v>
      </c>
      <c r="AF100" s="927"/>
      <c r="AG100" s="654"/>
      <c r="AH100" s="1336">
        <f t="shared" si="22"/>
        <v>53.24</v>
      </c>
    </row>
    <row r="101" spans="2:34" ht="14.4" customHeight="1">
      <c r="B101" s="910">
        <v>75</v>
      </c>
      <c r="C101" s="1304"/>
      <c r="D101" s="1305"/>
      <c r="E101" s="1305"/>
      <c r="F101" s="1305"/>
      <c r="G101" s="1305"/>
      <c r="H101" s="1305"/>
      <c r="I101" s="1306"/>
      <c r="J101" s="1328"/>
      <c r="K101" s="1329"/>
      <c r="L101" s="749"/>
      <c r="AA101" s="97">
        <v>22</v>
      </c>
      <c r="AB101" s="97">
        <f t="shared" si="34"/>
        <v>24.200000000000003</v>
      </c>
      <c r="AC101" s="97">
        <f t="shared" si="27"/>
        <v>26.620000000000005</v>
      </c>
      <c r="AD101" s="97">
        <v>29.282</v>
      </c>
      <c r="AE101" s="1335"/>
      <c r="AF101" s="927"/>
      <c r="AG101" s="654"/>
      <c r="AH101" s="1336"/>
    </row>
    <row r="102" spans="2:34" ht="14.4" customHeight="1">
      <c r="B102" s="926">
        <v>76</v>
      </c>
      <c r="C102" s="1233" t="s">
        <v>1598</v>
      </c>
      <c r="D102" s="1234"/>
      <c r="E102" s="1234"/>
      <c r="F102" s="1234"/>
      <c r="G102" s="1234"/>
      <c r="H102" s="1234"/>
      <c r="I102" s="1235"/>
      <c r="J102" s="1330">
        <f>ROUNDUP(((AH102*$N$3)+AH102),1)</f>
        <v>73.3</v>
      </c>
      <c r="K102" s="1331"/>
      <c r="L102" s="749"/>
      <c r="AA102" s="97">
        <v>22</v>
      </c>
      <c r="AB102" s="97">
        <f t="shared" si="34"/>
        <v>24.200000000000003</v>
      </c>
      <c r="AC102" s="97">
        <f t="shared" si="27"/>
        <v>26.620000000000005</v>
      </c>
      <c r="AD102" s="97">
        <v>29.282</v>
      </c>
      <c r="AE102" s="876">
        <v>66.599999999999994</v>
      </c>
      <c r="AF102" s="260"/>
      <c r="AH102" s="42">
        <f t="shared" si="22"/>
        <v>73.260000000000005</v>
      </c>
    </row>
    <row r="103" spans="2:34" ht="14.4" customHeight="1">
      <c r="B103" s="926">
        <v>77</v>
      </c>
      <c r="C103" s="1233" t="s">
        <v>1599</v>
      </c>
      <c r="D103" s="1234"/>
      <c r="E103" s="1234"/>
      <c r="F103" s="1234"/>
      <c r="G103" s="1234"/>
      <c r="H103" s="1234"/>
      <c r="I103" s="1235"/>
      <c r="J103" s="1326">
        <f>ROUNDUP(((AH103*$N$3)+AH103),1)</f>
        <v>88.8</v>
      </c>
      <c r="K103" s="1327"/>
      <c r="L103" s="749"/>
      <c r="AA103" s="1318">
        <v>33</v>
      </c>
      <c r="AB103" s="1318">
        <f t="shared" si="34"/>
        <v>36.300000000000004</v>
      </c>
      <c r="AC103" s="1318">
        <f t="shared" si="27"/>
        <v>39.930000000000007</v>
      </c>
      <c r="AD103" s="272">
        <v>43.923000000000002</v>
      </c>
      <c r="AE103" s="1334">
        <v>80.7</v>
      </c>
      <c r="AF103" s="260"/>
      <c r="AH103" s="1336">
        <f t="shared" si="22"/>
        <v>88.77000000000001</v>
      </c>
    </row>
    <row r="104" spans="2:34">
      <c r="B104" s="910">
        <v>78</v>
      </c>
      <c r="C104" s="1304"/>
      <c r="D104" s="1305"/>
      <c r="E104" s="1305"/>
      <c r="F104" s="1305"/>
      <c r="G104" s="1305"/>
      <c r="H104" s="1305"/>
      <c r="I104" s="1306"/>
      <c r="J104" s="1328"/>
      <c r="K104" s="1329"/>
      <c r="L104" s="749"/>
      <c r="AA104" s="1318"/>
      <c r="AB104" s="1318"/>
      <c r="AC104" s="1318"/>
      <c r="AD104" s="272"/>
      <c r="AE104" s="1335"/>
      <c r="AF104" s="260"/>
      <c r="AH104" s="1336"/>
    </row>
    <row r="105" spans="2:34" ht="14.4" customHeight="1">
      <c r="B105" s="926">
        <v>79</v>
      </c>
      <c r="C105" s="1233" t="s">
        <v>1600</v>
      </c>
      <c r="D105" s="1234"/>
      <c r="E105" s="1234"/>
      <c r="F105" s="1234"/>
      <c r="G105" s="1234"/>
      <c r="H105" s="1234"/>
      <c r="I105" s="1235"/>
      <c r="J105" s="1326">
        <f>ROUNDUP(((AH105*$N$3)+AH105),1)</f>
        <v>143.79999999999998</v>
      </c>
      <c r="K105" s="1327"/>
      <c r="L105" s="749"/>
      <c r="AA105" s="97">
        <v>55</v>
      </c>
      <c r="AB105" s="97">
        <f t="shared" ref="AB105:AB107" si="35">AA105*1.1</f>
        <v>60.500000000000007</v>
      </c>
      <c r="AC105" s="97">
        <f t="shared" si="27"/>
        <v>66.550000000000011</v>
      </c>
      <c r="AD105" s="97">
        <v>73.204999999999998</v>
      </c>
      <c r="AE105" s="1334">
        <v>130.69999999999999</v>
      </c>
      <c r="AF105" s="260"/>
      <c r="AH105" s="1336">
        <f t="shared" si="22"/>
        <v>143.77000000000001</v>
      </c>
    </row>
    <row r="106" spans="2:34" ht="14.4" customHeight="1">
      <c r="B106" s="910">
        <v>80</v>
      </c>
      <c r="C106" s="1304"/>
      <c r="D106" s="1305"/>
      <c r="E106" s="1305"/>
      <c r="F106" s="1305"/>
      <c r="G106" s="1305"/>
      <c r="H106" s="1305"/>
      <c r="I106" s="1306"/>
      <c r="J106" s="1328"/>
      <c r="K106" s="1329"/>
      <c r="L106" s="749"/>
      <c r="AA106" s="97">
        <v>55</v>
      </c>
      <c r="AB106" s="97">
        <f t="shared" si="35"/>
        <v>60.500000000000007</v>
      </c>
      <c r="AC106" s="97">
        <f t="shared" si="27"/>
        <v>66.550000000000011</v>
      </c>
      <c r="AD106" s="97">
        <v>73.204999999999998</v>
      </c>
      <c r="AE106" s="1335"/>
      <c r="AF106" s="260"/>
      <c r="AH106" s="1336"/>
    </row>
    <row r="107" spans="2:34" ht="14.4" customHeight="1">
      <c r="B107" s="912">
        <v>81</v>
      </c>
      <c r="C107" s="1233" t="s">
        <v>1601</v>
      </c>
      <c r="D107" s="1234"/>
      <c r="E107" s="1234"/>
      <c r="F107" s="1234"/>
      <c r="G107" s="1234"/>
      <c r="H107" s="1234"/>
      <c r="I107" s="1235"/>
      <c r="J107" s="1307">
        <f>ROUNDUP(((AH107*$N$3)+AH107),1)</f>
        <v>150.69999999999999</v>
      </c>
      <c r="K107" s="1308"/>
      <c r="L107" s="749"/>
      <c r="AA107" s="97">
        <v>93.5</v>
      </c>
      <c r="AB107" s="97">
        <f t="shared" si="35"/>
        <v>102.85000000000001</v>
      </c>
      <c r="AC107" s="97">
        <f>AB107*1.05</f>
        <v>107.99250000000001</v>
      </c>
      <c r="AD107" s="97">
        <v>118.79174999999999</v>
      </c>
      <c r="AE107" s="1">
        <v>137</v>
      </c>
      <c r="AF107" s="260"/>
      <c r="AH107" s="42">
        <f t="shared" si="22"/>
        <v>150.70000000000002</v>
      </c>
    </row>
    <row r="108" spans="2:34" s="928" customFormat="1">
      <c r="B108" s="1243" t="s">
        <v>95</v>
      </c>
      <c r="C108" s="1244"/>
      <c r="D108" s="1244"/>
      <c r="E108" s="1244"/>
      <c r="F108" s="1244"/>
      <c r="G108" s="1244"/>
      <c r="H108" s="1244"/>
      <c r="I108" s="1244"/>
      <c r="J108" s="1244"/>
      <c r="K108" s="1244"/>
      <c r="L108" s="1245"/>
      <c r="AA108" s="929"/>
      <c r="AB108" s="929"/>
      <c r="AC108" s="930"/>
      <c r="AD108" s="930"/>
      <c r="AE108" s="931"/>
      <c r="AF108" s="932"/>
      <c r="AH108" s="933">
        <f t="shared" si="22"/>
        <v>0</v>
      </c>
    </row>
    <row r="109" spans="2:34">
      <c r="B109" s="744" t="s">
        <v>68</v>
      </c>
      <c r="C109" s="1251" t="s">
        <v>69</v>
      </c>
      <c r="D109" s="1252"/>
      <c r="E109" s="1252"/>
      <c r="F109" s="1252"/>
      <c r="G109" s="1252"/>
      <c r="H109" s="1252"/>
      <c r="I109" s="1253"/>
      <c r="J109" s="1254" t="s">
        <v>70</v>
      </c>
      <c r="K109" s="1255"/>
      <c r="L109" s="745"/>
      <c r="AA109" s="97"/>
      <c r="AB109" s="97"/>
      <c r="AC109" s="97"/>
      <c r="AD109" s="97"/>
      <c r="AE109" s="616"/>
      <c r="AF109" s="260"/>
      <c r="AH109" s="42">
        <f t="shared" si="22"/>
        <v>0</v>
      </c>
    </row>
    <row r="110" spans="2:34">
      <c r="B110" s="924">
        <v>82</v>
      </c>
      <c r="C110" s="1256" t="s">
        <v>92</v>
      </c>
      <c r="D110" s="1257"/>
      <c r="E110" s="1257"/>
      <c r="F110" s="1257"/>
      <c r="G110" s="1257"/>
      <c r="H110" s="1257"/>
      <c r="I110" s="1258"/>
      <c r="J110" s="1223">
        <f>ROUNDUP(((AH110*$N$3)+AH110),1)</f>
        <v>72.099999999999994</v>
      </c>
      <c r="K110" s="1223"/>
      <c r="L110" s="749"/>
      <c r="AA110" s="272">
        <v>44</v>
      </c>
      <c r="AB110" s="97">
        <f t="shared" ref="AB110:AB112" si="36">AA110*1.1</f>
        <v>48.400000000000006</v>
      </c>
      <c r="AC110" s="97">
        <f t="shared" si="27"/>
        <v>53.240000000000009</v>
      </c>
      <c r="AD110" s="97">
        <v>58.564</v>
      </c>
      <c r="AE110" s="616">
        <v>65.5</v>
      </c>
      <c r="AF110" s="260"/>
      <c r="AH110" s="42">
        <f t="shared" si="22"/>
        <v>72.050000000000011</v>
      </c>
    </row>
    <row r="111" spans="2:34">
      <c r="B111" s="910">
        <v>83</v>
      </c>
      <c r="C111" s="1224" t="s">
        <v>1609</v>
      </c>
      <c r="D111" s="1225"/>
      <c r="E111" s="1225"/>
      <c r="F111" s="1225"/>
      <c r="G111" s="1225"/>
      <c r="H111" s="1225"/>
      <c r="I111" s="1226"/>
      <c r="J111" s="1223">
        <f>ROUNDUP(((AH111*$N$3)+AH111),1)</f>
        <v>160.79999999999998</v>
      </c>
      <c r="K111" s="1223"/>
      <c r="L111" s="749"/>
      <c r="AA111" s="272">
        <v>104.5</v>
      </c>
      <c r="AB111" s="97">
        <f t="shared" si="36"/>
        <v>114.95</v>
      </c>
      <c r="AC111" s="97">
        <f>AB111*1.05</f>
        <v>120.69750000000001</v>
      </c>
      <c r="AD111" s="97">
        <v>132.76724999999999</v>
      </c>
      <c r="AE111" s="616">
        <v>146.1</v>
      </c>
      <c r="AF111" s="260"/>
      <c r="AH111" s="42">
        <f t="shared" si="22"/>
        <v>160.71</v>
      </c>
    </row>
    <row r="112" spans="2:34" ht="14.4" customHeight="1">
      <c r="B112" s="926">
        <v>84</v>
      </c>
      <c r="C112" s="1224" t="s">
        <v>1569</v>
      </c>
      <c r="D112" s="1225"/>
      <c r="E112" s="1225"/>
      <c r="F112" s="1225"/>
      <c r="G112" s="1225"/>
      <c r="H112" s="1225"/>
      <c r="I112" s="1226"/>
      <c r="J112" s="1223">
        <f t="shared" ref="J112:J113" si="37">ROUNDUP(((AH112*$N$3)+AH112),1)</f>
        <v>26.700000000000003</v>
      </c>
      <c r="K112" s="1223"/>
      <c r="L112" s="749"/>
      <c r="AA112" s="1321">
        <v>33</v>
      </c>
      <c r="AB112" s="1318">
        <f t="shared" si="36"/>
        <v>36.300000000000004</v>
      </c>
      <c r="AC112" s="1318">
        <f t="shared" si="27"/>
        <v>39.930000000000007</v>
      </c>
      <c r="AD112" s="272">
        <v>43.923000000000002</v>
      </c>
      <c r="AE112" s="618">
        <v>24.2</v>
      </c>
      <c r="AF112" s="260"/>
      <c r="AH112" s="42">
        <f t="shared" si="22"/>
        <v>26.62</v>
      </c>
    </row>
    <row r="113" spans="2:34">
      <c r="B113" s="910">
        <v>85</v>
      </c>
      <c r="C113" s="1224" t="s">
        <v>1570</v>
      </c>
      <c r="D113" s="1225"/>
      <c r="E113" s="1225"/>
      <c r="F113" s="1225"/>
      <c r="G113" s="1225"/>
      <c r="H113" s="1225"/>
      <c r="I113" s="1226"/>
      <c r="J113" s="1223">
        <f t="shared" si="37"/>
        <v>54.5</v>
      </c>
      <c r="K113" s="1223"/>
      <c r="L113" s="749"/>
      <c r="N113" s="316"/>
      <c r="AA113" s="1321"/>
      <c r="AB113" s="1318"/>
      <c r="AC113" s="1318"/>
      <c r="AD113" s="272"/>
      <c r="AE113" s="618">
        <v>49.5</v>
      </c>
      <c r="AF113" s="260"/>
      <c r="AH113" s="42">
        <f t="shared" si="22"/>
        <v>54.45</v>
      </c>
    </row>
    <row r="114" spans="2:34">
      <c r="B114" s="926">
        <v>86</v>
      </c>
      <c r="C114" s="1233" t="s">
        <v>1602</v>
      </c>
      <c r="D114" s="1234"/>
      <c r="E114" s="1234"/>
      <c r="F114" s="1234"/>
      <c r="G114" s="1234"/>
      <c r="H114" s="1234"/>
      <c r="I114" s="1235"/>
      <c r="J114" s="1326">
        <f>ROUNDUP(((AH114*$N$3)+AH114),1)</f>
        <v>35.6</v>
      </c>
      <c r="K114" s="1327"/>
      <c r="L114" s="749"/>
      <c r="N114" s="316"/>
      <c r="AA114" s="272">
        <v>16.5</v>
      </c>
      <c r="AB114" s="97">
        <f t="shared" ref="AB114:AB119" si="38">AA114*1.1</f>
        <v>18.150000000000002</v>
      </c>
      <c r="AC114" s="97">
        <f t="shared" si="27"/>
        <v>19.965000000000003</v>
      </c>
      <c r="AD114" s="97">
        <v>21.961500000000001</v>
      </c>
      <c r="AE114" s="1334">
        <v>32.299999999999997</v>
      </c>
      <c r="AF114" s="260"/>
      <c r="AH114" s="1336">
        <f t="shared" si="22"/>
        <v>35.53</v>
      </c>
    </row>
    <row r="115" spans="2:34" ht="14.4" customHeight="1">
      <c r="B115" s="910">
        <v>87</v>
      </c>
      <c r="C115" s="1304"/>
      <c r="D115" s="1305"/>
      <c r="E115" s="1305"/>
      <c r="F115" s="1305"/>
      <c r="G115" s="1305"/>
      <c r="H115" s="1305"/>
      <c r="I115" s="1306"/>
      <c r="J115" s="1328"/>
      <c r="K115" s="1329"/>
      <c r="L115" s="749"/>
      <c r="N115" s="316"/>
      <c r="AA115" s="272">
        <v>22</v>
      </c>
      <c r="AB115" s="97">
        <f t="shared" si="38"/>
        <v>24.200000000000003</v>
      </c>
      <c r="AC115" s="97">
        <f t="shared" si="27"/>
        <v>26.620000000000005</v>
      </c>
      <c r="AD115" s="97">
        <v>29.282</v>
      </c>
      <c r="AE115" s="1335"/>
      <c r="AF115" s="260"/>
      <c r="AH115" s="1336"/>
    </row>
    <row r="116" spans="2:34" ht="14.4" customHeight="1">
      <c r="B116" s="926">
        <v>88</v>
      </c>
      <c r="C116" s="1267" t="s">
        <v>93</v>
      </c>
      <c r="D116" s="1268"/>
      <c r="E116" s="1268"/>
      <c r="F116" s="1268"/>
      <c r="G116" s="1268"/>
      <c r="H116" s="1268"/>
      <c r="I116" s="1269"/>
      <c r="J116" s="1223">
        <f t="shared" ref="J116:J118" si="39">ROUNDUP(((AH116*$N$3)+AH116),1)</f>
        <v>35.6</v>
      </c>
      <c r="K116" s="1223"/>
      <c r="L116" s="749"/>
      <c r="N116" s="316"/>
      <c r="AA116" s="272">
        <v>22</v>
      </c>
      <c r="AB116" s="97">
        <f t="shared" si="38"/>
        <v>24.200000000000003</v>
      </c>
      <c r="AC116" s="97">
        <f t="shared" si="27"/>
        <v>26.620000000000005</v>
      </c>
      <c r="AD116" s="97">
        <v>29.282</v>
      </c>
      <c r="AE116" s="616">
        <v>32.299999999999997</v>
      </c>
      <c r="AF116" s="260"/>
      <c r="AH116" s="42">
        <f t="shared" si="22"/>
        <v>35.53</v>
      </c>
    </row>
    <row r="117" spans="2:34" ht="14.4" customHeight="1">
      <c r="B117" s="910">
        <v>89</v>
      </c>
      <c r="C117" s="1267" t="s">
        <v>94</v>
      </c>
      <c r="D117" s="1268"/>
      <c r="E117" s="1268"/>
      <c r="F117" s="1268"/>
      <c r="G117" s="1268"/>
      <c r="H117" s="1268"/>
      <c r="I117" s="1269"/>
      <c r="J117" s="1223">
        <f t="shared" si="39"/>
        <v>88.8</v>
      </c>
      <c r="K117" s="1223"/>
      <c r="L117" s="749"/>
      <c r="N117" s="316"/>
      <c r="AA117" s="272">
        <v>22</v>
      </c>
      <c r="AB117" s="97">
        <f t="shared" si="38"/>
        <v>24.200000000000003</v>
      </c>
      <c r="AC117" s="97">
        <f t="shared" si="27"/>
        <v>26.620000000000005</v>
      </c>
      <c r="AD117" s="97">
        <v>29.282</v>
      </c>
      <c r="AE117" s="616">
        <v>80.7</v>
      </c>
      <c r="AF117" s="260"/>
      <c r="AH117" s="42">
        <f t="shared" si="22"/>
        <v>88.77000000000001</v>
      </c>
    </row>
    <row r="118" spans="2:34" ht="14.4" customHeight="1">
      <c r="B118" s="926">
        <v>91</v>
      </c>
      <c r="C118" s="1233" t="s">
        <v>1603</v>
      </c>
      <c r="D118" s="1234"/>
      <c r="E118" s="1234"/>
      <c r="F118" s="1234"/>
      <c r="G118" s="1234"/>
      <c r="H118" s="1234"/>
      <c r="I118" s="1235"/>
      <c r="J118" s="1223">
        <f t="shared" si="39"/>
        <v>150.69999999999999</v>
      </c>
      <c r="K118" s="1223"/>
      <c r="L118" s="749"/>
      <c r="N118" s="316"/>
      <c r="AA118" s="272">
        <v>55</v>
      </c>
      <c r="AB118" s="97">
        <f t="shared" si="38"/>
        <v>60.500000000000007</v>
      </c>
      <c r="AC118" s="97">
        <f t="shared" si="27"/>
        <v>66.550000000000011</v>
      </c>
      <c r="AD118" s="97">
        <v>73.204999999999998</v>
      </c>
      <c r="AE118" s="616">
        <v>137</v>
      </c>
      <c r="AF118" s="260"/>
      <c r="AH118" s="42">
        <f t="shared" si="22"/>
        <v>150.70000000000002</v>
      </c>
    </row>
    <row r="119" spans="2:34" ht="14.4" customHeight="1">
      <c r="B119" s="912">
        <v>91</v>
      </c>
      <c r="C119" s="1233" t="s">
        <v>1604</v>
      </c>
      <c r="D119" s="1234"/>
      <c r="E119" s="1234"/>
      <c r="F119" s="1234"/>
      <c r="G119" s="1234"/>
      <c r="H119" s="1234"/>
      <c r="I119" s="1235"/>
      <c r="J119" s="1270">
        <f>ROUNDUP(((AH119*$N$3)+AH119),1)</f>
        <v>150.69999999999999</v>
      </c>
      <c r="K119" s="1270"/>
      <c r="L119" s="749"/>
      <c r="N119" s="316"/>
      <c r="AA119" s="272">
        <v>93.5</v>
      </c>
      <c r="AB119" s="97">
        <f t="shared" si="38"/>
        <v>102.85000000000001</v>
      </c>
      <c r="AC119" s="97">
        <f t="shared" si="27"/>
        <v>113.13500000000002</v>
      </c>
      <c r="AD119" s="97">
        <v>124.4485</v>
      </c>
      <c r="AE119" s="616">
        <v>137</v>
      </c>
      <c r="AF119" s="260"/>
      <c r="AH119" s="42">
        <f t="shared" si="22"/>
        <v>150.70000000000002</v>
      </c>
    </row>
    <row r="120" spans="2:34">
      <c r="B120" s="1215" t="s">
        <v>96</v>
      </c>
      <c r="C120" s="1216"/>
      <c r="D120" s="1216"/>
      <c r="E120" s="1216"/>
      <c r="F120" s="1216"/>
      <c r="G120" s="1216"/>
      <c r="H120" s="1216"/>
      <c r="I120" s="1216"/>
      <c r="J120" s="1216"/>
      <c r="K120" s="1216"/>
      <c r="L120" s="1217"/>
      <c r="N120" s="316"/>
      <c r="AC120" s="97"/>
      <c r="AD120" s="97"/>
      <c r="AE120" s="616"/>
      <c r="AF120" s="260"/>
      <c r="AH120" s="42">
        <f t="shared" si="22"/>
        <v>0</v>
      </c>
    </row>
    <row r="121" spans="2:34">
      <c r="B121" s="923" t="s">
        <v>68</v>
      </c>
      <c r="C121" s="1246" t="s">
        <v>69</v>
      </c>
      <c r="D121" s="1247"/>
      <c r="E121" s="1247"/>
      <c r="F121" s="1247"/>
      <c r="G121" s="1247"/>
      <c r="H121" s="1247"/>
      <c r="I121" s="1248"/>
      <c r="J121" s="1249" t="s">
        <v>70</v>
      </c>
      <c r="K121" s="1250"/>
      <c r="L121" s="745"/>
      <c r="N121" s="383"/>
      <c r="AC121" s="97"/>
      <c r="AD121" s="97"/>
      <c r="AE121" s="616"/>
      <c r="AF121" s="260"/>
      <c r="AH121" s="42">
        <f t="shared" si="22"/>
        <v>0</v>
      </c>
    </row>
    <row r="122" spans="2:34">
      <c r="B122" s="926">
        <v>92</v>
      </c>
      <c r="C122" s="1224" t="s">
        <v>97</v>
      </c>
      <c r="D122" s="1225"/>
      <c r="E122" s="1225"/>
      <c r="F122" s="1225"/>
      <c r="G122" s="1225"/>
      <c r="H122" s="1225"/>
      <c r="I122" s="1226"/>
      <c r="J122" s="1223">
        <f>ROUNDUP(((AH122*$N$3)+AH122),1)</f>
        <v>53.300000000000004</v>
      </c>
      <c r="K122" s="1223"/>
      <c r="L122" s="186"/>
      <c r="N122" s="383"/>
      <c r="AA122" s="97">
        <v>33</v>
      </c>
      <c r="AB122" s="97">
        <f t="shared" ref="AB122:AB127" si="40">AA122*1.1</f>
        <v>36.300000000000004</v>
      </c>
      <c r="AC122" s="97">
        <f t="shared" si="27"/>
        <v>39.930000000000007</v>
      </c>
      <c r="AD122" s="97">
        <v>43.923000000000002</v>
      </c>
      <c r="AE122" s="616">
        <v>48.4</v>
      </c>
      <c r="AF122" s="260"/>
      <c r="AH122" s="42">
        <f t="shared" si="22"/>
        <v>53.24</v>
      </c>
    </row>
    <row r="123" spans="2:34">
      <c r="B123" s="910">
        <v>93</v>
      </c>
      <c r="C123" s="1224" t="s">
        <v>78</v>
      </c>
      <c r="D123" s="1225"/>
      <c r="E123" s="1225"/>
      <c r="F123" s="1225"/>
      <c r="G123" s="1225"/>
      <c r="H123" s="1225"/>
      <c r="I123" s="1226"/>
      <c r="J123" s="1223">
        <f t="shared" ref="J123:J127" si="41">ROUNDUP(((AH123*$N$3)+AH123),1)</f>
        <v>124.1</v>
      </c>
      <c r="K123" s="1223"/>
      <c r="L123" s="186"/>
      <c r="N123" s="589"/>
      <c r="AA123" s="97">
        <v>77</v>
      </c>
      <c r="AB123" s="97">
        <f t="shared" si="40"/>
        <v>84.7</v>
      </c>
      <c r="AC123" s="97">
        <f t="shared" si="27"/>
        <v>93.170000000000016</v>
      </c>
      <c r="AD123" s="97">
        <v>102.48699999999999</v>
      </c>
      <c r="AE123" s="616">
        <v>112.8</v>
      </c>
      <c r="AF123" s="260"/>
      <c r="AH123" s="42">
        <f t="shared" si="22"/>
        <v>124.08000000000001</v>
      </c>
    </row>
    <row r="124" spans="2:34">
      <c r="B124" s="934">
        <v>94</v>
      </c>
      <c r="C124" s="1224" t="s">
        <v>1569</v>
      </c>
      <c r="D124" s="1225"/>
      <c r="E124" s="1225"/>
      <c r="F124" s="1225"/>
      <c r="G124" s="1225"/>
      <c r="H124" s="1225"/>
      <c r="I124" s="1226"/>
      <c r="J124" s="1223">
        <f t="shared" si="41"/>
        <v>26.700000000000003</v>
      </c>
      <c r="K124" s="1223"/>
      <c r="L124" s="186"/>
      <c r="N124" s="589"/>
      <c r="AA124" s="97">
        <v>16.5</v>
      </c>
      <c r="AB124" s="97">
        <f t="shared" si="40"/>
        <v>18.150000000000002</v>
      </c>
      <c r="AC124" s="97">
        <f t="shared" si="27"/>
        <v>19.965000000000003</v>
      </c>
      <c r="AD124" s="97">
        <v>21.961500000000001</v>
      </c>
      <c r="AE124" s="616">
        <v>24.2</v>
      </c>
      <c r="AF124" s="260"/>
      <c r="AH124" s="42">
        <f t="shared" si="22"/>
        <v>26.62</v>
      </c>
    </row>
    <row r="125" spans="2:34" ht="14.4" customHeight="1">
      <c r="B125" s="934">
        <v>95</v>
      </c>
      <c r="C125" s="1224" t="s">
        <v>1570</v>
      </c>
      <c r="D125" s="1225"/>
      <c r="E125" s="1225"/>
      <c r="F125" s="1225"/>
      <c r="G125" s="1225"/>
      <c r="H125" s="1225"/>
      <c r="I125" s="1226"/>
      <c r="J125" s="1223">
        <f t="shared" si="41"/>
        <v>54.5</v>
      </c>
      <c r="K125" s="1223"/>
      <c r="L125" s="186"/>
      <c r="N125" s="589"/>
      <c r="AA125" s="97">
        <v>22</v>
      </c>
      <c r="AB125" s="97">
        <f t="shared" si="40"/>
        <v>24.200000000000003</v>
      </c>
      <c r="AC125" s="97">
        <f t="shared" si="27"/>
        <v>26.620000000000005</v>
      </c>
      <c r="AD125" s="97">
        <v>29.282</v>
      </c>
      <c r="AE125" s="616">
        <v>49.5</v>
      </c>
      <c r="AF125" s="260"/>
      <c r="AH125" s="42">
        <f t="shared" si="22"/>
        <v>54.45</v>
      </c>
    </row>
    <row r="126" spans="2:34" ht="14.4" customHeight="1">
      <c r="B126" s="912">
        <v>96</v>
      </c>
      <c r="C126" s="1233" t="s">
        <v>98</v>
      </c>
      <c r="D126" s="1234"/>
      <c r="E126" s="1234"/>
      <c r="F126" s="1234"/>
      <c r="G126" s="1234"/>
      <c r="H126" s="1234"/>
      <c r="I126" s="1235"/>
      <c r="J126" s="1223">
        <f t="shared" si="41"/>
        <v>88.8</v>
      </c>
      <c r="K126" s="1223"/>
      <c r="L126" s="186"/>
      <c r="N126" s="589"/>
      <c r="AA126" s="97">
        <v>55</v>
      </c>
      <c r="AB126" s="97">
        <f t="shared" si="40"/>
        <v>60.500000000000007</v>
      </c>
      <c r="AC126" s="97">
        <f t="shared" si="27"/>
        <v>66.550000000000011</v>
      </c>
      <c r="AD126" s="97">
        <v>73.204999999999998</v>
      </c>
      <c r="AE126" s="616">
        <v>80.7</v>
      </c>
      <c r="AF126" s="260"/>
      <c r="AH126" s="42">
        <f t="shared" si="22"/>
        <v>88.77000000000001</v>
      </c>
    </row>
    <row r="127" spans="2:34" ht="15" customHeight="1" thickBot="1">
      <c r="B127" s="940">
        <v>97</v>
      </c>
      <c r="C127" s="1309" t="s">
        <v>75</v>
      </c>
      <c r="D127" s="1309"/>
      <c r="E127" s="1309"/>
      <c r="F127" s="1309"/>
      <c r="G127" s="1309"/>
      <c r="H127" s="1309"/>
      <c r="I127" s="1309"/>
      <c r="J127" s="1310">
        <f t="shared" si="41"/>
        <v>35.6</v>
      </c>
      <c r="K127" s="1310"/>
      <c r="L127" s="941"/>
      <c r="N127" s="589"/>
      <c r="AA127" s="97">
        <v>22</v>
      </c>
      <c r="AB127" s="97">
        <f t="shared" si="40"/>
        <v>24.200000000000003</v>
      </c>
      <c r="AC127" s="97">
        <f t="shared" si="27"/>
        <v>26.620000000000005</v>
      </c>
      <c r="AD127" s="97">
        <v>29.282</v>
      </c>
      <c r="AE127" s="616">
        <v>32.299999999999997</v>
      </c>
      <c r="AF127" s="260"/>
      <c r="AH127" s="42">
        <f t="shared" si="22"/>
        <v>35.53</v>
      </c>
    </row>
    <row r="128" spans="2:34">
      <c r="B128" s="742"/>
      <c r="C128" s="5"/>
      <c r="D128" s="5"/>
      <c r="E128" s="5"/>
      <c r="F128" s="5"/>
      <c r="G128" s="224"/>
      <c r="H128" s="5"/>
      <c r="I128" s="5"/>
      <c r="J128" s="320"/>
      <c r="K128" s="13" t="s">
        <v>99</v>
      </c>
      <c r="L128" s="14" t="str">
        <f>Rolô!L2</f>
        <v>2026 - v.03</v>
      </c>
      <c r="N128" s="15"/>
      <c r="AC128" s="97"/>
      <c r="AD128" s="97"/>
      <c r="AE128" s="616"/>
      <c r="AF128" s="260"/>
      <c r="AH128" s="42">
        <f t="shared" si="22"/>
        <v>0</v>
      </c>
    </row>
    <row r="129" spans="2:34">
      <c r="B129" s="1154" t="s">
        <v>67</v>
      </c>
      <c r="C129" s="1155"/>
      <c r="D129" s="1155"/>
      <c r="E129" s="1155"/>
      <c r="F129" s="1155"/>
      <c r="G129" s="1155"/>
      <c r="H129" s="1155"/>
      <c r="I129" s="1155"/>
      <c r="J129" s="1155"/>
      <c r="K129" s="1155"/>
      <c r="L129" s="1156"/>
      <c r="N129" s="1295"/>
      <c r="O129" s="1295"/>
      <c r="AC129" s="97"/>
      <c r="AD129" s="97"/>
      <c r="AE129" s="616"/>
      <c r="AF129" s="260"/>
      <c r="AH129" s="42">
        <f t="shared" si="22"/>
        <v>0</v>
      </c>
    </row>
    <row r="130" spans="2:34">
      <c r="B130" s="1158"/>
      <c r="C130" s="1159"/>
      <c r="D130" s="1159"/>
      <c r="E130" s="1159"/>
      <c r="F130" s="1159"/>
      <c r="G130" s="1159"/>
      <c r="H130" s="1159"/>
      <c r="I130" s="1159"/>
      <c r="J130" s="1159"/>
      <c r="K130" s="1159"/>
      <c r="L130" s="1160"/>
      <c r="AC130" s="97"/>
      <c r="AD130" s="97"/>
      <c r="AE130" s="616"/>
      <c r="AF130" s="260"/>
      <c r="AH130" s="42">
        <f t="shared" si="22"/>
        <v>0</v>
      </c>
    </row>
    <row r="131" spans="2:34" ht="5.4" customHeight="1">
      <c r="B131" s="743"/>
      <c r="C131" s="7"/>
      <c r="D131" s="7"/>
      <c r="E131" s="7"/>
      <c r="F131" s="7"/>
      <c r="G131" s="7"/>
      <c r="H131" s="7"/>
      <c r="I131" s="7"/>
      <c r="J131" s="7"/>
      <c r="K131" s="7"/>
      <c r="L131" s="17"/>
      <c r="AC131" s="97"/>
      <c r="AD131" s="97"/>
      <c r="AE131" s="616"/>
      <c r="AF131" s="260"/>
      <c r="AH131" s="42">
        <f t="shared" si="22"/>
        <v>0</v>
      </c>
    </row>
    <row r="132" spans="2:34">
      <c r="B132" s="1215" t="s">
        <v>100</v>
      </c>
      <c r="C132" s="1216"/>
      <c r="D132" s="1216"/>
      <c r="E132" s="1216"/>
      <c r="F132" s="1216"/>
      <c r="G132" s="1216"/>
      <c r="H132" s="1216"/>
      <c r="I132" s="1216"/>
      <c r="J132" s="1216"/>
      <c r="K132" s="1216"/>
      <c r="L132" s="1217"/>
      <c r="AC132" s="97"/>
      <c r="AD132" s="97"/>
      <c r="AE132" s="616"/>
      <c r="AF132" s="260"/>
      <c r="AH132" s="42">
        <f t="shared" si="22"/>
        <v>0</v>
      </c>
    </row>
    <row r="133" spans="2:34">
      <c r="B133" s="744" t="s">
        <v>68</v>
      </c>
      <c r="C133" s="1251" t="s">
        <v>69</v>
      </c>
      <c r="D133" s="1252"/>
      <c r="E133" s="1252"/>
      <c r="F133" s="1252"/>
      <c r="G133" s="1252"/>
      <c r="H133" s="1252"/>
      <c r="I133" s="1253"/>
      <c r="J133" s="1254" t="s">
        <v>70</v>
      </c>
      <c r="K133" s="1255"/>
      <c r="L133" s="745"/>
      <c r="N133" s="383"/>
      <c r="AC133" s="97"/>
      <c r="AD133" s="97"/>
      <c r="AE133" s="616"/>
      <c r="AF133" s="260"/>
      <c r="AH133" s="42">
        <f t="shared" ref="AH133:AH147" si="42">AE133*1.1</f>
        <v>0</v>
      </c>
    </row>
    <row r="134" spans="2:34">
      <c r="B134" s="926">
        <v>98</v>
      </c>
      <c r="C134" s="1224" t="s">
        <v>97</v>
      </c>
      <c r="D134" s="1225"/>
      <c r="E134" s="1225"/>
      <c r="F134" s="1225"/>
      <c r="G134" s="1225"/>
      <c r="H134" s="1225"/>
      <c r="I134" s="1226"/>
      <c r="J134" s="1223">
        <f>ROUNDUP(((AH134*$N$3)+AH134),1)</f>
        <v>53.300000000000004</v>
      </c>
      <c r="K134" s="1223"/>
      <c r="L134" s="186"/>
      <c r="N134" s="383"/>
      <c r="AA134" s="97">
        <v>33</v>
      </c>
      <c r="AB134" s="97">
        <f t="shared" ref="AB134:AC139" si="43">AA134*1.1</f>
        <v>36.300000000000004</v>
      </c>
      <c r="AC134" s="97">
        <f t="shared" si="43"/>
        <v>39.930000000000007</v>
      </c>
      <c r="AD134" s="97">
        <v>43.923000000000002</v>
      </c>
      <c r="AE134" s="616">
        <v>48.4</v>
      </c>
      <c r="AF134" s="260"/>
      <c r="AH134" s="42">
        <f t="shared" si="42"/>
        <v>53.24</v>
      </c>
    </row>
    <row r="135" spans="2:34">
      <c r="B135" s="910">
        <v>99</v>
      </c>
      <c r="C135" s="1224" t="s">
        <v>78</v>
      </c>
      <c r="D135" s="1225"/>
      <c r="E135" s="1225"/>
      <c r="F135" s="1225"/>
      <c r="G135" s="1225"/>
      <c r="H135" s="1225"/>
      <c r="I135" s="1226"/>
      <c r="J135" s="1223">
        <f t="shared" ref="J135:J138" si="44">ROUNDUP(((AH135*$N$3)+AH135),1)</f>
        <v>118.5</v>
      </c>
      <c r="K135" s="1223"/>
      <c r="L135" s="186"/>
      <c r="N135" s="589"/>
      <c r="AA135" s="97">
        <v>77</v>
      </c>
      <c r="AB135" s="97">
        <f t="shared" si="43"/>
        <v>84.7</v>
      </c>
      <c r="AC135" s="97">
        <f>AB135*1.05</f>
        <v>88.935000000000002</v>
      </c>
      <c r="AD135" s="97">
        <v>97.828500000000005</v>
      </c>
      <c r="AE135" s="616">
        <v>107.7</v>
      </c>
      <c r="AF135" s="260"/>
      <c r="AH135" s="42">
        <f t="shared" si="42"/>
        <v>118.47000000000001</v>
      </c>
    </row>
    <row r="136" spans="2:34">
      <c r="B136" s="934">
        <v>100</v>
      </c>
      <c r="C136" s="1224" t="s">
        <v>1569</v>
      </c>
      <c r="D136" s="1225"/>
      <c r="E136" s="1225"/>
      <c r="F136" s="1225"/>
      <c r="G136" s="1225"/>
      <c r="H136" s="1225"/>
      <c r="I136" s="1226"/>
      <c r="J136" s="1223">
        <f t="shared" si="44"/>
        <v>26.700000000000003</v>
      </c>
      <c r="K136" s="1223"/>
      <c r="L136" s="186"/>
      <c r="N136" s="589"/>
      <c r="AA136" s="97">
        <v>16.5</v>
      </c>
      <c r="AB136" s="97">
        <f t="shared" si="43"/>
        <v>18.150000000000002</v>
      </c>
      <c r="AC136" s="97">
        <f t="shared" si="43"/>
        <v>19.965000000000003</v>
      </c>
      <c r="AD136" s="97">
        <v>21.961500000000001</v>
      </c>
      <c r="AE136" s="616">
        <v>24.2</v>
      </c>
      <c r="AF136" s="260"/>
      <c r="AH136" s="42">
        <f t="shared" si="42"/>
        <v>26.62</v>
      </c>
    </row>
    <row r="137" spans="2:34" ht="14.4" customHeight="1">
      <c r="B137" s="926">
        <v>101</v>
      </c>
      <c r="C137" s="1224" t="s">
        <v>1570</v>
      </c>
      <c r="D137" s="1225"/>
      <c r="E137" s="1225"/>
      <c r="F137" s="1225"/>
      <c r="G137" s="1225"/>
      <c r="H137" s="1225"/>
      <c r="I137" s="1226"/>
      <c r="J137" s="1223">
        <f t="shared" si="44"/>
        <v>54.5</v>
      </c>
      <c r="K137" s="1223"/>
      <c r="L137" s="186"/>
      <c r="N137" s="589"/>
      <c r="AA137" s="97">
        <v>22</v>
      </c>
      <c r="AB137" s="97">
        <f t="shared" si="43"/>
        <v>24.200000000000003</v>
      </c>
      <c r="AC137" s="97">
        <f t="shared" si="43"/>
        <v>26.620000000000005</v>
      </c>
      <c r="AD137" s="97">
        <v>29.282</v>
      </c>
      <c r="AE137" s="616">
        <v>49.5</v>
      </c>
      <c r="AF137" s="260"/>
      <c r="AH137" s="42">
        <f t="shared" si="42"/>
        <v>54.45</v>
      </c>
    </row>
    <row r="138" spans="2:34" ht="14.4" customHeight="1">
      <c r="B138" s="910">
        <v>102</v>
      </c>
      <c r="C138" s="1233" t="s">
        <v>1605</v>
      </c>
      <c r="D138" s="1234"/>
      <c r="E138" s="1234"/>
      <c r="F138" s="1234"/>
      <c r="G138" s="1234"/>
      <c r="H138" s="1234"/>
      <c r="I138" s="1235"/>
      <c r="J138" s="1223">
        <f t="shared" si="44"/>
        <v>88.8</v>
      </c>
      <c r="K138" s="1223"/>
      <c r="L138" s="186"/>
      <c r="N138" s="589"/>
      <c r="AA138" s="97">
        <v>55</v>
      </c>
      <c r="AB138" s="97">
        <f t="shared" si="43"/>
        <v>60.500000000000007</v>
      </c>
      <c r="AC138" s="97">
        <f t="shared" si="43"/>
        <v>66.550000000000011</v>
      </c>
      <c r="AD138" s="97">
        <v>73.204999999999998</v>
      </c>
      <c r="AE138" s="616">
        <v>80.7</v>
      </c>
      <c r="AF138" s="260"/>
      <c r="AH138" s="42">
        <f t="shared" si="42"/>
        <v>88.77000000000001</v>
      </c>
    </row>
    <row r="139" spans="2:34" ht="14.4" customHeight="1">
      <c r="B139" s="935">
        <v>103</v>
      </c>
      <c r="C139" s="1233" t="s">
        <v>75</v>
      </c>
      <c r="D139" s="1234"/>
      <c r="E139" s="1234"/>
      <c r="F139" s="1234"/>
      <c r="G139" s="1234"/>
      <c r="H139" s="1234"/>
      <c r="I139" s="1235"/>
      <c r="J139" s="1338">
        <f>ROUNDUP(((AH139*$N$3)+AH139),1)</f>
        <v>35.6</v>
      </c>
      <c r="K139" s="1338"/>
      <c r="L139" s="186"/>
      <c r="N139" s="589"/>
      <c r="AA139" s="97">
        <v>22</v>
      </c>
      <c r="AB139" s="97">
        <f t="shared" si="43"/>
        <v>24.200000000000003</v>
      </c>
      <c r="AC139" s="97">
        <f t="shared" si="43"/>
        <v>26.620000000000005</v>
      </c>
      <c r="AD139" s="97">
        <v>29.282</v>
      </c>
      <c r="AE139" s="616">
        <v>32.299999999999997</v>
      </c>
      <c r="AF139" s="260"/>
      <c r="AH139" s="42">
        <f t="shared" si="42"/>
        <v>35.53</v>
      </c>
    </row>
    <row r="140" spans="2:34">
      <c r="B140" s="1215" t="s">
        <v>101</v>
      </c>
      <c r="C140" s="1216"/>
      <c r="D140" s="1216"/>
      <c r="E140" s="1216"/>
      <c r="F140" s="1216"/>
      <c r="G140" s="1216"/>
      <c r="H140" s="1216"/>
      <c r="I140" s="1216"/>
      <c r="J140" s="1339"/>
      <c r="K140" s="1339"/>
      <c r="L140" s="1217"/>
      <c r="AC140" s="97"/>
      <c r="AD140" s="97"/>
      <c r="AE140" s="616"/>
      <c r="AF140" s="260"/>
      <c r="AH140" s="42">
        <f t="shared" si="42"/>
        <v>0</v>
      </c>
    </row>
    <row r="141" spans="2:34">
      <c r="B141" s="744" t="s">
        <v>68</v>
      </c>
      <c r="C141" s="1251" t="s">
        <v>69</v>
      </c>
      <c r="D141" s="1252"/>
      <c r="E141" s="1252"/>
      <c r="F141" s="1252"/>
      <c r="G141" s="1252"/>
      <c r="H141" s="1252"/>
      <c r="I141" s="1253"/>
      <c r="J141" s="1254" t="s">
        <v>70</v>
      </c>
      <c r="K141" s="1255"/>
      <c r="L141" s="745"/>
      <c r="N141" s="383"/>
      <c r="AC141" s="97"/>
      <c r="AD141" s="97"/>
      <c r="AE141" s="616"/>
      <c r="AF141" s="260"/>
      <c r="AH141" s="42">
        <f t="shared" si="42"/>
        <v>0</v>
      </c>
    </row>
    <row r="142" spans="2:34">
      <c r="B142" s="924">
        <v>104</v>
      </c>
      <c r="C142" s="1256" t="s">
        <v>97</v>
      </c>
      <c r="D142" s="1257"/>
      <c r="E142" s="1257"/>
      <c r="F142" s="1257"/>
      <c r="G142" s="1257"/>
      <c r="H142" s="1257"/>
      <c r="I142" s="1258"/>
      <c r="J142" s="1223">
        <f>ROUNDUP(((AH142*$N$3)+AH142),1)</f>
        <v>167.79999999999998</v>
      </c>
      <c r="K142" s="1223"/>
      <c r="L142" s="186"/>
      <c r="N142" s="383"/>
      <c r="AA142" s="97">
        <v>33</v>
      </c>
      <c r="AB142" s="97">
        <v>120</v>
      </c>
      <c r="AC142" s="97">
        <f>AB142*1.05</f>
        <v>126</v>
      </c>
      <c r="AD142" s="97">
        <v>138.6</v>
      </c>
      <c r="AE142" s="616">
        <v>152.5</v>
      </c>
      <c r="AF142" s="260"/>
      <c r="AH142" s="42">
        <f t="shared" si="42"/>
        <v>167.75</v>
      </c>
    </row>
    <row r="143" spans="2:34">
      <c r="B143" s="920">
        <v>105</v>
      </c>
      <c r="C143" s="1314" t="s">
        <v>78</v>
      </c>
      <c r="D143" s="1315"/>
      <c r="E143" s="1315"/>
      <c r="F143" s="1315"/>
      <c r="G143" s="1315"/>
      <c r="H143" s="1315"/>
      <c r="I143" s="1316"/>
      <c r="J143" s="1270">
        <f>ROUNDUP(((AH143*$N$3)+AH143),1)</f>
        <v>399.90000000000003</v>
      </c>
      <c r="K143" s="1270"/>
      <c r="L143" s="186"/>
      <c r="N143" s="589"/>
      <c r="AA143" s="97">
        <v>77</v>
      </c>
      <c r="AB143" s="97">
        <v>286</v>
      </c>
      <c r="AC143" s="97">
        <f>AB143*1.05</f>
        <v>300.3</v>
      </c>
      <c r="AD143" s="97">
        <v>330.33</v>
      </c>
      <c r="AE143" s="616">
        <v>363.5</v>
      </c>
      <c r="AF143" s="260"/>
      <c r="AH143" s="42">
        <f t="shared" si="42"/>
        <v>399.85</v>
      </c>
    </row>
    <row r="144" spans="2:34">
      <c r="B144" s="1337" t="s">
        <v>1607</v>
      </c>
      <c r="C144" s="1216"/>
      <c r="D144" s="1216"/>
      <c r="E144" s="1216"/>
      <c r="F144" s="1216"/>
      <c r="G144" s="1216"/>
      <c r="H144" s="1216"/>
      <c r="I144" s="1216"/>
      <c r="J144" s="1216"/>
      <c r="K144" s="1216"/>
      <c r="L144" s="1217"/>
      <c r="N144" s="878"/>
      <c r="AC144" s="99"/>
      <c r="AD144" s="99"/>
      <c r="AE144" s="618"/>
      <c r="AF144" s="260"/>
      <c r="AH144" s="42">
        <f t="shared" si="42"/>
        <v>0</v>
      </c>
    </row>
    <row r="145" spans="2:34">
      <c r="B145" s="744" t="s">
        <v>68</v>
      </c>
      <c r="C145" s="1251" t="s">
        <v>69</v>
      </c>
      <c r="D145" s="1252"/>
      <c r="E145" s="1252"/>
      <c r="F145" s="1252"/>
      <c r="G145" s="1252"/>
      <c r="H145" s="1252"/>
      <c r="I145" s="1253"/>
      <c r="J145" s="1254" t="s">
        <v>70</v>
      </c>
      <c r="K145" s="1255"/>
      <c r="L145" s="745"/>
      <c r="N145" s="590"/>
      <c r="AC145" s="97"/>
      <c r="AD145" s="97"/>
      <c r="AE145" s="616"/>
      <c r="AF145" s="260"/>
      <c r="AH145" s="42">
        <f t="shared" si="42"/>
        <v>0</v>
      </c>
    </row>
    <row r="146" spans="2:34">
      <c r="B146" s="936">
        <v>106</v>
      </c>
      <c r="C146" s="1256" t="s">
        <v>102</v>
      </c>
      <c r="D146" s="1257"/>
      <c r="E146" s="1257"/>
      <c r="F146" s="1257"/>
      <c r="G146" s="1257"/>
      <c r="H146" s="1257"/>
      <c r="I146" s="1258"/>
      <c r="J146" s="1223">
        <f>ROUNDUP(((AH146*$N$3)+AH146),1)</f>
        <v>135.5</v>
      </c>
      <c r="K146" s="1223"/>
      <c r="L146" s="750"/>
      <c r="N146" s="590"/>
      <c r="AA146" s="97">
        <v>88</v>
      </c>
      <c r="AB146" s="97">
        <f t="shared" ref="AB146" si="45">AA146*1.1</f>
        <v>96.800000000000011</v>
      </c>
      <c r="AC146" s="97">
        <f>AB146*1.05</f>
        <v>101.64000000000001</v>
      </c>
      <c r="AD146" s="97">
        <v>111.804</v>
      </c>
      <c r="AE146" s="616">
        <v>123.1</v>
      </c>
      <c r="AF146" s="260"/>
      <c r="AH146" s="42">
        <f t="shared" si="42"/>
        <v>135.41</v>
      </c>
    </row>
    <row r="147" spans="2:34">
      <c r="B147" s="920">
        <v>107</v>
      </c>
      <c r="C147" s="1314" t="s">
        <v>1606</v>
      </c>
      <c r="D147" s="1315"/>
      <c r="E147" s="1315"/>
      <c r="F147" s="1315"/>
      <c r="G147" s="1315"/>
      <c r="H147" s="1315"/>
      <c r="I147" s="1316"/>
      <c r="J147" s="1270">
        <f>ROUNDUP(((AH147*$N$3)+AH147),1)</f>
        <v>88.8</v>
      </c>
      <c r="K147" s="1270"/>
      <c r="L147" s="186"/>
      <c r="N147" s="589"/>
      <c r="AE147" s="260">
        <v>80.7</v>
      </c>
      <c r="AF147" s="260"/>
      <c r="AH147" s="42">
        <f t="shared" si="42"/>
        <v>88.77000000000001</v>
      </c>
    </row>
    <row r="148" spans="2:34">
      <c r="B148" s="1311" t="s">
        <v>103</v>
      </c>
      <c r="C148" s="1312"/>
      <c r="D148" s="1312"/>
      <c r="E148" s="1312"/>
      <c r="F148" s="1312"/>
      <c r="G148" s="1312"/>
      <c r="H148" s="1312"/>
      <c r="I148" s="1312"/>
      <c r="J148" s="1312"/>
      <c r="K148" s="1312"/>
      <c r="L148" s="1313"/>
      <c r="N148" s="589"/>
      <c r="AE148" s="260"/>
      <c r="AF148" s="260"/>
    </row>
    <row r="149" spans="2:34">
      <c r="B149" s="953">
        <v>108</v>
      </c>
      <c r="C149" s="184"/>
      <c r="D149" s="184"/>
      <c r="E149" s="184"/>
      <c r="F149" s="184"/>
      <c r="G149" s="184"/>
      <c r="H149" s="184"/>
      <c r="I149" s="184"/>
      <c r="J149" s="184"/>
      <c r="K149" s="184"/>
      <c r="L149" s="186"/>
      <c r="N149" s="589"/>
      <c r="AE149" s="260"/>
      <c r="AF149" s="260"/>
    </row>
    <row r="150" spans="2:34">
      <c r="B150" s="954">
        <v>109</v>
      </c>
      <c r="C150" s="950"/>
      <c r="D150" s="1317" t="s">
        <v>104</v>
      </c>
      <c r="E150" s="1317"/>
      <c r="F150" s="184"/>
      <c r="G150" s="1317" t="s">
        <v>105</v>
      </c>
      <c r="H150" s="1317"/>
      <c r="I150" s="184"/>
      <c r="J150" s="1317" t="s">
        <v>106</v>
      </c>
      <c r="K150" s="1317"/>
      <c r="L150" s="186"/>
      <c r="N150" s="589"/>
      <c r="AE150" s="260"/>
      <c r="AF150" s="260"/>
    </row>
    <row r="151" spans="2:34">
      <c r="B151" s="954">
        <v>110</v>
      </c>
      <c r="C151" s="1035"/>
      <c r="D151" s="1203" t="s">
        <v>107</v>
      </c>
      <c r="E151" s="1203"/>
      <c r="F151" s="970"/>
      <c r="G151" s="1203" t="s">
        <v>108</v>
      </c>
      <c r="H151" s="1203"/>
      <c r="I151" s="970"/>
      <c r="J151" s="1203" t="s">
        <v>109</v>
      </c>
      <c r="K151" s="1203"/>
      <c r="L151" s="971"/>
      <c r="N151" s="589"/>
      <c r="AE151" s="260"/>
      <c r="AF151" s="260"/>
    </row>
    <row r="152" spans="2:34">
      <c r="B152" s="954">
        <v>111</v>
      </c>
      <c r="C152" s="950"/>
      <c r="D152" s="1205" t="s">
        <v>12</v>
      </c>
      <c r="E152" s="1205"/>
      <c r="F152" s="184"/>
      <c r="G152" s="1205" t="s">
        <v>110</v>
      </c>
      <c r="H152" s="1205"/>
      <c r="I152" s="184"/>
      <c r="J152" s="1205" t="s">
        <v>111</v>
      </c>
      <c r="K152" s="1205"/>
      <c r="L152" s="186"/>
      <c r="N152" s="590"/>
      <c r="AE152" s="260"/>
      <c r="AF152" s="260"/>
    </row>
    <row r="153" spans="2:34">
      <c r="B153" s="954">
        <v>112</v>
      </c>
      <c r="C153" s="951"/>
      <c r="D153" s="1203" t="s">
        <v>14</v>
      </c>
      <c r="E153" s="1203"/>
      <c r="F153" s="970"/>
      <c r="G153" s="1203" t="s">
        <v>112</v>
      </c>
      <c r="H153" s="1203"/>
      <c r="I153" s="970"/>
      <c r="J153" s="1203" t="s">
        <v>113</v>
      </c>
      <c r="K153" s="1203"/>
      <c r="L153" s="971"/>
      <c r="N153" s="590"/>
      <c r="AE153" s="260"/>
      <c r="AF153" s="260"/>
    </row>
    <row r="154" spans="2:34">
      <c r="B154" s="954">
        <v>113</v>
      </c>
      <c r="C154" s="1036"/>
      <c r="D154" s="1205" t="s">
        <v>20</v>
      </c>
      <c r="E154" s="1205"/>
      <c r="F154" s="184"/>
      <c r="G154" s="1205" t="s">
        <v>114</v>
      </c>
      <c r="H154" s="1205"/>
      <c r="I154" s="184"/>
      <c r="J154" s="1205" t="s">
        <v>115</v>
      </c>
      <c r="K154" s="1205"/>
      <c r="L154" s="186"/>
      <c r="N154" s="590"/>
      <c r="AE154" s="260"/>
      <c r="AF154" s="260"/>
    </row>
    <row r="155" spans="2:34">
      <c r="B155" s="954">
        <v>114</v>
      </c>
      <c r="C155" s="951"/>
      <c r="D155" s="1203" t="s">
        <v>116</v>
      </c>
      <c r="E155" s="1203"/>
      <c r="F155" s="970"/>
      <c r="G155" s="1203" t="s">
        <v>117</v>
      </c>
      <c r="H155" s="1203"/>
      <c r="I155" s="970"/>
      <c r="J155" s="1203" t="s">
        <v>118</v>
      </c>
      <c r="K155" s="1203"/>
      <c r="L155" s="971"/>
      <c r="N155" s="590"/>
      <c r="AE155" s="260"/>
      <c r="AF155" s="260"/>
    </row>
    <row r="156" spans="2:34">
      <c r="B156" s="954">
        <v>115</v>
      </c>
      <c r="C156" s="1036"/>
      <c r="D156" s="1205" t="s">
        <v>119</v>
      </c>
      <c r="E156" s="1205"/>
      <c r="F156" s="184"/>
      <c r="G156" s="1204"/>
      <c r="H156" s="1204"/>
      <c r="I156" s="184"/>
      <c r="J156" s="1205" t="s">
        <v>120</v>
      </c>
      <c r="K156" s="1205"/>
      <c r="L156" s="186"/>
      <c r="N156" s="590"/>
      <c r="AE156" s="260"/>
      <c r="AF156" s="260"/>
    </row>
    <row r="157" spans="2:34">
      <c r="B157" s="954">
        <v>116</v>
      </c>
      <c r="C157" s="951"/>
      <c r="D157" s="1203" t="s">
        <v>28</v>
      </c>
      <c r="E157" s="1203"/>
      <c r="F157" s="970"/>
      <c r="G157" s="970"/>
      <c r="H157" s="970"/>
      <c r="I157" s="970"/>
      <c r="J157" s="1203" t="s">
        <v>121</v>
      </c>
      <c r="K157" s="1203"/>
      <c r="L157" s="971"/>
      <c r="N157" s="590"/>
      <c r="AE157" s="260"/>
      <c r="AF157" s="260"/>
    </row>
    <row r="158" spans="2:34">
      <c r="B158" s="954">
        <v>117</v>
      </c>
      <c r="C158" s="1036"/>
      <c r="D158" s="1204"/>
      <c r="E158" s="1204"/>
      <c r="F158" s="184"/>
      <c r="G158" s="184"/>
      <c r="H158" s="184"/>
      <c r="I158" s="184"/>
      <c r="J158" s="1205" t="s">
        <v>122</v>
      </c>
      <c r="K158" s="1205"/>
      <c r="L158" s="186"/>
      <c r="N158" s="590"/>
      <c r="AE158" s="260"/>
      <c r="AF158" s="260"/>
    </row>
    <row r="159" spans="2:34">
      <c r="B159" s="954">
        <v>118</v>
      </c>
      <c r="C159" s="951"/>
      <c r="D159" s="1206"/>
      <c r="E159" s="1206"/>
      <c r="F159" s="970"/>
      <c r="G159" s="970"/>
      <c r="H159" s="970"/>
      <c r="I159" s="970"/>
      <c r="J159" s="1203" t="s">
        <v>16</v>
      </c>
      <c r="K159" s="1203"/>
      <c r="L159" s="971"/>
      <c r="N159" s="590"/>
      <c r="AE159" s="260"/>
      <c r="AF159" s="260"/>
    </row>
    <row r="160" spans="2:34">
      <c r="B160" s="954">
        <v>119</v>
      </c>
      <c r="C160" s="1207"/>
      <c r="D160" s="1207"/>
      <c r="E160" s="1207"/>
      <c r="F160" s="1207"/>
      <c r="G160" s="1207"/>
      <c r="H160" s="1207"/>
      <c r="I160" s="1207"/>
      <c r="J160" s="1207"/>
      <c r="K160" s="1207"/>
      <c r="L160" s="1208"/>
      <c r="M160" s="617"/>
      <c r="N160" s="589"/>
      <c r="AE160" s="260"/>
      <c r="AF160" s="260"/>
    </row>
    <row r="161" spans="2:32" ht="14.4" customHeight="1">
      <c r="B161" s="954">
        <v>120</v>
      </c>
      <c r="C161" s="1209" t="s">
        <v>1610</v>
      </c>
      <c r="D161" s="1209"/>
      <c r="E161" s="1209"/>
      <c r="F161" s="1209"/>
      <c r="G161" s="1209"/>
      <c r="H161" s="1209"/>
      <c r="I161" s="1209"/>
      <c r="J161" s="1209"/>
      <c r="K161" s="1209"/>
      <c r="L161" s="1210"/>
      <c r="M161" s="617"/>
      <c r="N161" s="589"/>
      <c r="AE161" s="260"/>
      <c r="AF161" s="260"/>
    </row>
    <row r="162" spans="2:32">
      <c r="B162" s="954">
        <v>121</v>
      </c>
      <c r="C162" s="1209"/>
      <c r="D162" s="1209"/>
      <c r="E162" s="1209"/>
      <c r="F162" s="1209"/>
      <c r="G162" s="1209"/>
      <c r="H162" s="1209"/>
      <c r="I162" s="1209"/>
      <c r="J162" s="1209"/>
      <c r="K162" s="1209"/>
      <c r="L162" s="1210"/>
      <c r="N162" s="589"/>
      <c r="AE162" s="260"/>
      <c r="AF162" s="260"/>
    </row>
    <row r="163" spans="2:32">
      <c r="B163" s="954">
        <v>122</v>
      </c>
      <c r="C163" s="950"/>
      <c r="D163" s="184"/>
      <c r="E163" s="184"/>
      <c r="F163" s="184"/>
      <c r="G163" s="184"/>
      <c r="H163" s="184"/>
      <c r="I163" s="184"/>
      <c r="J163" s="184"/>
      <c r="K163" s="184"/>
      <c r="L163" s="186"/>
      <c r="N163" s="589"/>
      <c r="AE163" s="260"/>
      <c r="AF163" s="260"/>
    </row>
    <row r="164" spans="2:32">
      <c r="B164" s="954">
        <v>123</v>
      </c>
      <c r="C164" s="1211" t="s">
        <v>123</v>
      </c>
      <c r="D164" s="1211"/>
      <c r="E164" s="1211"/>
      <c r="F164" s="1211"/>
      <c r="G164" s="1211"/>
      <c r="H164" s="1211"/>
      <c r="I164" s="1211"/>
      <c r="J164" s="1211"/>
      <c r="K164" s="1211"/>
      <c r="L164" s="1212"/>
      <c r="N164" s="589"/>
      <c r="AE164" s="260"/>
      <c r="AF164" s="260"/>
    </row>
    <row r="165" spans="2:32">
      <c r="B165" s="954">
        <v>124</v>
      </c>
      <c r="C165" s="950"/>
      <c r="D165" s="184"/>
      <c r="E165" s="184"/>
      <c r="F165" s="184"/>
      <c r="G165" s="184"/>
      <c r="H165" s="184"/>
      <c r="I165" s="184"/>
      <c r="J165" s="184"/>
      <c r="K165" s="184"/>
      <c r="L165" s="186"/>
      <c r="N165" s="589"/>
      <c r="AE165" s="260"/>
      <c r="AF165" s="260"/>
    </row>
    <row r="166" spans="2:32" ht="14.4" customHeight="1">
      <c r="B166" s="954">
        <v>125</v>
      </c>
      <c r="C166" s="1193" t="s">
        <v>1611</v>
      </c>
      <c r="D166" s="1193"/>
      <c r="E166" s="1193"/>
      <c r="F166" s="1193"/>
      <c r="G166" s="1193"/>
      <c r="H166" s="1193"/>
      <c r="I166" s="1193"/>
      <c r="J166" s="1193"/>
      <c r="K166" s="1193"/>
      <c r="L166" s="1194"/>
      <c r="N166" s="589"/>
      <c r="AE166" s="260"/>
      <c r="AF166" s="260"/>
    </row>
    <row r="167" spans="2:32">
      <c r="B167" s="954">
        <v>126</v>
      </c>
      <c r="C167" s="1193"/>
      <c r="D167" s="1193"/>
      <c r="E167" s="1193"/>
      <c r="F167" s="1193"/>
      <c r="G167" s="1193"/>
      <c r="H167" s="1193"/>
      <c r="I167" s="1193"/>
      <c r="J167" s="1193"/>
      <c r="K167" s="1193"/>
      <c r="L167" s="1194"/>
      <c r="N167" s="589"/>
      <c r="AE167" s="260"/>
      <c r="AF167" s="260"/>
    </row>
    <row r="168" spans="2:32" ht="14.4" customHeight="1">
      <c r="B168" s="954">
        <v>127</v>
      </c>
      <c r="C168" s="1195" t="s">
        <v>1312</v>
      </c>
      <c r="D168" s="1195"/>
      <c r="E168" s="1195"/>
      <c r="F168" s="1195"/>
      <c r="G168" s="1195"/>
      <c r="H168" s="1195"/>
      <c r="I168" s="1195"/>
      <c r="J168" s="1195"/>
      <c r="K168" s="1195"/>
      <c r="L168" s="1196"/>
      <c r="N168" s="589"/>
      <c r="AE168" s="260"/>
      <c r="AF168" s="260"/>
    </row>
    <row r="169" spans="2:32" ht="14.4" customHeight="1">
      <c r="B169" s="954">
        <v>128</v>
      </c>
      <c r="C169" s="1197" t="s">
        <v>124</v>
      </c>
      <c r="D169" s="1197"/>
      <c r="E169" s="1197"/>
      <c r="F169" s="1197"/>
      <c r="G169" s="1197"/>
      <c r="H169" s="1197"/>
      <c r="I169" s="1197"/>
      <c r="J169" s="1197"/>
      <c r="K169" s="1197"/>
      <c r="L169" s="1198"/>
      <c r="N169" s="589"/>
      <c r="AE169" s="260"/>
      <c r="AF169" s="260"/>
    </row>
    <row r="170" spans="2:32">
      <c r="B170" s="954">
        <v>129</v>
      </c>
      <c r="C170" s="1197"/>
      <c r="D170" s="1197"/>
      <c r="E170" s="1197"/>
      <c r="F170" s="1197"/>
      <c r="G170" s="1197"/>
      <c r="H170" s="1197"/>
      <c r="I170" s="1197"/>
      <c r="J170" s="1197"/>
      <c r="K170" s="1197"/>
      <c r="L170" s="1198"/>
      <c r="N170" s="589"/>
      <c r="AE170" s="260"/>
      <c r="AF170" s="260"/>
    </row>
    <row r="171" spans="2:32">
      <c r="B171" s="954">
        <v>130</v>
      </c>
      <c r="C171" s="950"/>
      <c r="D171" s="184"/>
      <c r="E171" s="184"/>
      <c r="F171" s="184"/>
      <c r="G171" s="184"/>
      <c r="H171" s="184"/>
      <c r="I171" s="184"/>
      <c r="J171" s="184"/>
      <c r="K171" s="184"/>
      <c r="L171" s="186"/>
      <c r="N171" s="589"/>
      <c r="AE171" s="260"/>
      <c r="AF171" s="260"/>
    </row>
    <row r="172" spans="2:32">
      <c r="B172" s="954">
        <v>131</v>
      </c>
      <c r="C172" s="1199" t="s">
        <v>1612</v>
      </c>
      <c r="D172" s="1199"/>
      <c r="E172" s="1199"/>
      <c r="F172" s="1199"/>
      <c r="G172" s="1199"/>
      <c r="H172" s="1199"/>
      <c r="I172" s="1199"/>
      <c r="J172" s="1199"/>
      <c r="K172" s="1199"/>
      <c r="L172" s="1200"/>
      <c r="N172" s="589"/>
      <c r="AE172" s="260"/>
      <c r="AF172" s="260"/>
    </row>
    <row r="173" spans="2:32" ht="14.4" customHeight="1">
      <c r="B173" s="954">
        <v>132</v>
      </c>
      <c r="C173" s="1201" t="s">
        <v>1613</v>
      </c>
      <c r="D173" s="1201"/>
      <c r="E173" s="1201"/>
      <c r="F173" s="1201"/>
      <c r="G173" s="1201"/>
      <c r="H173" s="1201"/>
      <c r="I173" s="1201"/>
      <c r="J173" s="1201"/>
      <c r="K173" s="1201"/>
      <c r="L173" s="1202"/>
      <c r="N173" s="589"/>
      <c r="AE173" s="260"/>
      <c r="AF173" s="260"/>
    </row>
    <row r="174" spans="2:32">
      <c r="B174" s="954">
        <v>133</v>
      </c>
      <c r="C174" s="1201"/>
      <c r="D174" s="1201"/>
      <c r="E174" s="1201"/>
      <c r="F174" s="1201"/>
      <c r="G174" s="1201"/>
      <c r="H174" s="1201"/>
      <c r="I174" s="1201"/>
      <c r="J174" s="1201"/>
      <c r="K174" s="1201"/>
      <c r="L174" s="1202"/>
      <c r="N174" s="589"/>
      <c r="AE174" s="260"/>
      <c r="AF174" s="260"/>
    </row>
    <row r="175" spans="2:32" ht="14.4" customHeight="1">
      <c r="B175" s="954">
        <v>134</v>
      </c>
      <c r="C175" s="1201" t="s">
        <v>1614</v>
      </c>
      <c r="D175" s="1201"/>
      <c r="E175" s="1201"/>
      <c r="F175" s="1201"/>
      <c r="G175" s="1201"/>
      <c r="H175" s="1201"/>
      <c r="I175" s="1201"/>
      <c r="J175" s="1201"/>
      <c r="K175" s="1201"/>
      <c r="L175" s="1202"/>
      <c r="N175" s="589"/>
      <c r="AE175" s="260"/>
      <c r="AF175" s="260"/>
    </row>
    <row r="176" spans="2:32">
      <c r="B176" s="954">
        <v>135</v>
      </c>
      <c r="C176" s="1201"/>
      <c r="D176" s="1201"/>
      <c r="E176" s="1201"/>
      <c r="F176" s="1201"/>
      <c r="G176" s="1201"/>
      <c r="H176" s="1201"/>
      <c r="I176" s="1201"/>
      <c r="J176" s="1201"/>
      <c r="K176" s="1201"/>
      <c r="L176" s="1202"/>
      <c r="N176" s="589"/>
      <c r="AE176" s="260"/>
      <c r="AF176" s="260"/>
    </row>
    <row r="177" spans="2:32" ht="14.4" customHeight="1">
      <c r="B177" s="954">
        <v>136</v>
      </c>
      <c r="C177" s="1201" t="s">
        <v>1615</v>
      </c>
      <c r="D177" s="1201"/>
      <c r="E177" s="1201"/>
      <c r="F177" s="1201"/>
      <c r="G177" s="1201"/>
      <c r="H177" s="1201"/>
      <c r="I177" s="1201"/>
      <c r="J177" s="1201"/>
      <c r="K177" s="1201"/>
      <c r="L177" s="1202"/>
      <c r="N177" s="589"/>
      <c r="AE177" s="260"/>
      <c r="AF177" s="260"/>
    </row>
    <row r="178" spans="2:32">
      <c r="B178" s="954">
        <v>137</v>
      </c>
      <c r="C178" s="952"/>
      <c r="D178" s="952"/>
      <c r="E178" s="952"/>
      <c r="F178" s="952"/>
      <c r="G178" s="952"/>
      <c r="H178" s="952"/>
      <c r="I178" s="952"/>
      <c r="J178" s="952"/>
      <c r="K178" s="952"/>
      <c r="L178" s="972"/>
      <c r="N178" s="589"/>
      <c r="AE178" s="260"/>
      <c r="AF178" s="260"/>
    </row>
    <row r="179" spans="2:32">
      <c r="B179" s="954">
        <v>138</v>
      </c>
      <c r="C179" s="1148"/>
      <c r="D179" s="1190" t="s">
        <v>2020</v>
      </c>
      <c r="E179" s="1190"/>
      <c r="F179" s="1190"/>
      <c r="G179" s="1190"/>
      <c r="H179" s="1190"/>
      <c r="I179" s="1190"/>
      <c r="J179" s="1190"/>
      <c r="K179" s="184"/>
      <c r="L179" s="186"/>
      <c r="N179" s="589"/>
      <c r="AE179" s="260"/>
      <c r="AF179" s="260"/>
    </row>
    <row r="180" spans="2:32">
      <c r="B180" s="954">
        <v>139</v>
      </c>
      <c r="C180" s="1148"/>
      <c r="D180" s="1149" t="s">
        <v>2021</v>
      </c>
      <c r="E180" s="260"/>
      <c r="F180" s="260"/>
      <c r="G180" s="260"/>
      <c r="H180" s="260"/>
      <c r="I180" s="1191">
        <v>5901</v>
      </c>
      <c r="J180" s="1192"/>
      <c r="K180" s="184"/>
      <c r="L180" s="186"/>
      <c r="N180" s="589"/>
      <c r="AE180" s="260"/>
      <c r="AF180" s="260"/>
    </row>
    <row r="181" spans="2:32">
      <c r="B181" s="954">
        <v>140</v>
      </c>
      <c r="C181" s="1148"/>
      <c r="D181" s="1149" t="s">
        <v>2022</v>
      </c>
      <c r="E181" s="260"/>
      <c r="F181" s="260"/>
      <c r="G181" s="260"/>
      <c r="H181" s="260"/>
      <c r="I181" s="1191">
        <v>6901</v>
      </c>
      <c r="J181" s="1192"/>
      <c r="K181" s="184"/>
      <c r="L181" s="186"/>
      <c r="AE181" s="260"/>
      <c r="AF181" s="260"/>
    </row>
    <row r="182" spans="2:32">
      <c r="B182" s="954">
        <v>141</v>
      </c>
      <c r="C182" s="1148"/>
      <c r="D182" s="184"/>
      <c r="E182" s="184"/>
      <c r="F182" s="184"/>
      <c r="G182" s="184"/>
      <c r="H182" s="184"/>
      <c r="I182" s="184"/>
      <c r="J182" s="184"/>
      <c r="K182" s="184"/>
      <c r="L182" s="186"/>
      <c r="AE182" s="260"/>
      <c r="AF182" s="260"/>
    </row>
    <row r="183" spans="2:32">
      <c r="B183" s="954">
        <v>142</v>
      </c>
      <c r="C183" s="1148"/>
      <c r="D183" s="184"/>
      <c r="E183" s="184"/>
      <c r="F183" s="184"/>
      <c r="G183" s="184"/>
      <c r="H183" s="184"/>
      <c r="I183" s="184"/>
      <c r="J183" s="184"/>
      <c r="K183" s="184"/>
      <c r="L183" s="186"/>
      <c r="AE183" s="260"/>
      <c r="AF183" s="260"/>
    </row>
    <row r="184" spans="2:32">
      <c r="B184" s="954">
        <v>143</v>
      </c>
      <c r="C184" s="1148"/>
      <c r="D184" s="184"/>
      <c r="E184" s="184"/>
      <c r="F184" s="184"/>
      <c r="G184" s="184"/>
      <c r="H184" s="184"/>
      <c r="I184" s="184"/>
      <c r="J184" s="184"/>
      <c r="K184" s="184"/>
      <c r="L184" s="186"/>
      <c r="AE184" s="260"/>
      <c r="AF184" s="260"/>
    </row>
    <row r="185" spans="2:32">
      <c r="B185" s="954">
        <v>144</v>
      </c>
      <c r="C185" s="1148"/>
      <c r="D185" s="184"/>
      <c r="E185" s="184"/>
      <c r="F185" s="184"/>
      <c r="G185" s="184"/>
      <c r="H185" s="184"/>
      <c r="I185" s="184"/>
      <c r="J185" s="184"/>
      <c r="K185" s="184"/>
      <c r="L185" s="186"/>
      <c r="AE185" s="260"/>
      <c r="AF185" s="260"/>
    </row>
    <row r="186" spans="2:32">
      <c r="B186" s="954">
        <v>145</v>
      </c>
      <c r="C186" s="1148"/>
      <c r="D186" s="184"/>
      <c r="E186" s="184"/>
      <c r="F186" s="184"/>
      <c r="G186" s="184"/>
      <c r="H186" s="184"/>
      <c r="I186" s="184"/>
      <c r="J186" s="184"/>
      <c r="K186" s="184"/>
      <c r="L186" s="186"/>
      <c r="AE186" s="260"/>
      <c r="AF186" s="260"/>
    </row>
    <row r="187" spans="2:32">
      <c r="B187" s="954">
        <v>146</v>
      </c>
      <c r="C187" s="1036"/>
      <c r="D187" s="184"/>
      <c r="E187" s="184"/>
      <c r="F187" s="184"/>
      <c r="G187" s="184"/>
      <c r="H187" s="184"/>
      <c r="I187" s="184"/>
      <c r="J187" s="184"/>
      <c r="K187" s="184"/>
      <c r="L187" s="186"/>
      <c r="AE187" s="260"/>
      <c r="AF187" s="260"/>
    </row>
    <row r="188" spans="2:32">
      <c r="B188" s="954">
        <v>147</v>
      </c>
      <c r="C188" s="184"/>
      <c r="D188" s="184"/>
      <c r="E188" s="184"/>
      <c r="F188" s="184"/>
      <c r="G188" s="184"/>
      <c r="H188" s="184"/>
      <c r="I188" s="184"/>
      <c r="J188" s="184"/>
      <c r="K188" s="184"/>
      <c r="L188" s="186"/>
      <c r="AE188" s="260"/>
      <c r="AF188" s="260"/>
    </row>
    <row r="189" spans="2:32">
      <c r="B189" s="954">
        <v>148</v>
      </c>
      <c r="C189" s="184"/>
      <c r="D189" s="184"/>
      <c r="E189" s="184"/>
      <c r="F189" s="184"/>
      <c r="G189" s="184"/>
      <c r="H189" s="184"/>
      <c r="I189" s="184"/>
      <c r="J189" s="184"/>
      <c r="K189" s="184"/>
      <c r="L189" s="186"/>
      <c r="AE189" s="260"/>
      <c r="AF189" s="260"/>
    </row>
    <row r="190" spans="2:32">
      <c r="B190" s="954">
        <v>149</v>
      </c>
      <c r="C190" s="184"/>
      <c r="D190" s="184"/>
      <c r="E190" s="184"/>
      <c r="F190" s="184"/>
      <c r="G190" s="184"/>
      <c r="H190" s="184"/>
      <c r="I190" s="184"/>
      <c r="J190" s="184"/>
      <c r="K190" s="184"/>
      <c r="L190" s="186"/>
      <c r="AE190" s="260"/>
      <c r="AF190" s="260"/>
    </row>
    <row r="191" spans="2:32" ht="15" thickBot="1">
      <c r="B191" s="973">
        <v>150</v>
      </c>
      <c r="C191" s="751"/>
      <c r="D191" s="751"/>
      <c r="E191" s="751"/>
      <c r="F191" s="751"/>
      <c r="G191" s="751"/>
      <c r="H191" s="751"/>
      <c r="I191" s="751"/>
      <c r="J191" s="751"/>
      <c r="K191" s="751"/>
      <c r="L191" s="752"/>
      <c r="AE191" s="260"/>
      <c r="AF191" s="260"/>
    </row>
    <row r="192" spans="2:32">
      <c r="AE192" s="260"/>
      <c r="AF192" s="260"/>
    </row>
    <row r="193" spans="31:32">
      <c r="AE193" s="260"/>
      <c r="AF193" s="260"/>
    </row>
    <row r="194" spans="31:32">
      <c r="AE194" s="260"/>
      <c r="AF194" s="260"/>
    </row>
    <row r="195" spans="31:32">
      <c r="AE195" s="260"/>
      <c r="AF195" s="260"/>
    </row>
    <row r="196" spans="31:32">
      <c r="AE196" s="260"/>
      <c r="AF196" s="260"/>
    </row>
    <row r="197" spans="31:32">
      <c r="AE197" s="260"/>
      <c r="AF197" s="260"/>
    </row>
    <row r="198" spans="31:32">
      <c r="AE198" s="260"/>
      <c r="AF198" s="260"/>
    </row>
    <row r="199" spans="31:32">
      <c r="AE199" s="260"/>
      <c r="AF199" s="260"/>
    </row>
    <row r="200" spans="31:32">
      <c r="AE200" s="260"/>
      <c r="AF200" s="260"/>
    </row>
    <row r="201" spans="31:32">
      <c r="AE201" s="260"/>
      <c r="AF201" s="260"/>
    </row>
    <row r="202" spans="31:32">
      <c r="AE202" s="260"/>
      <c r="AF202" s="260"/>
    </row>
    <row r="203" spans="31:32">
      <c r="AE203" s="260"/>
      <c r="AF203" s="260"/>
    </row>
    <row r="204" spans="31:32">
      <c r="AE204" s="260"/>
      <c r="AF204" s="260"/>
    </row>
    <row r="205" spans="31:32">
      <c r="AE205" s="260"/>
      <c r="AF205" s="260"/>
    </row>
    <row r="206" spans="31:32">
      <c r="AE206" s="260"/>
      <c r="AF206" s="260"/>
    </row>
    <row r="207" spans="31:32">
      <c r="AE207" s="260"/>
      <c r="AF207" s="260"/>
    </row>
    <row r="208" spans="31:32">
      <c r="AE208" s="260"/>
      <c r="AF208" s="260"/>
    </row>
    <row r="209" spans="31:32">
      <c r="AE209" s="260"/>
      <c r="AF209" s="260"/>
    </row>
    <row r="210" spans="31:32">
      <c r="AE210" s="260"/>
      <c r="AF210" s="260"/>
    </row>
    <row r="211" spans="31:32">
      <c r="AE211" s="260"/>
      <c r="AF211" s="260"/>
    </row>
    <row r="212" spans="31:32">
      <c r="AE212" s="260"/>
      <c r="AF212" s="260"/>
    </row>
    <row r="213" spans="31:32">
      <c r="AE213" s="260"/>
      <c r="AF213" s="260"/>
    </row>
    <row r="214" spans="31:32">
      <c r="AE214" s="260"/>
      <c r="AF214" s="260"/>
    </row>
    <row r="215" spans="31:32">
      <c r="AE215" s="260"/>
      <c r="AF215" s="260"/>
    </row>
    <row r="216" spans="31:32">
      <c r="AE216" s="260"/>
      <c r="AF216" s="260"/>
    </row>
    <row r="217" spans="31:32">
      <c r="AE217" s="260"/>
      <c r="AF217" s="260"/>
    </row>
    <row r="218" spans="31:32">
      <c r="AE218" s="260"/>
      <c r="AF218" s="260"/>
    </row>
    <row r="219" spans="31:32">
      <c r="AE219" s="260"/>
      <c r="AF219" s="260"/>
    </row>
    <row r="220" spans="31:32">
      <c r="AE220" s="260"/>
      <c r="AF220" s="260"/>
    </row>
    <row r="221" spans="31:32">
      <c r="AE221" s="260"/>
      <c r="AF221" s="260"/>
    </row>
    <row r="222" spans="31:32">
      <c r="AE222" s="260"/>
      <c r="AF222" s="260"/>
    </row>
    <row r="223" spans="31:32">
      <c r="AE223" s="260"/>
      <c r="AF223" s="260"/>
    </row>
    <row r="224" spans="31:32">
      <c r="AE224" s="260"/>
      <c r="AF224" s="260"/>
    </row>
    <row r="225" spans="31:32">
      <c r="AE225" s="260"/>
      <c r="AF225" s="260"/>
    </row>
    <row r="226" spans="31:32">
      <c r="AE226" s="260"/>
      <c r="AF226" s="260"/>
    </row>
    <row r="227" spans="31:32">
      <c r="AE227" s="260"/>
      <c r="AF227" s="260"/>
    </row>
    <row r="228" spans="31:32">
      <c r="AE228" s="260"/>
      <c r="AF228" s="260"/>
    </row>
    <row r="229" spans="31:32">
      <c r="AE229" s="260"/>
      <c r="AF229" s="260"/>
    </row>
    <row r="230" spans="31:32">
      <c r="AE230" s="260"/>
      <c r="AF230" s="260"/>
    </row>
    <row r="231" spans="31:32">
      <c r="AE231" s="260"/>
      <c r="AF231" s="260"/>
    </row>
    <row r="232" spans="31:32">
      <c r="AE232" s="260"/>
      <c r="AF232" s="260"/>
    </row>
    <row r="233" spans="31:32">
      <c r="AE233" s="260"/>
      <c r="AF233" s="260"/>
    </row>
    <row r="234" spans="31:32">
      <c r="AE234" s="260"/>
      <c r="AF234" s="260"/>
    </row>
    <row r="235" spans="31:32">
      <c r="AE235" s="260"/>
      <c r="AF235" s="260"/>
    </row>
    <row r="236" spans="31:32">
      <c r="AE236" s="260"/>
      <c r="AF236" s="260"/>
    </row>
    <row r="237" spans="31:32">
      <c r="AE237" s="260"/>
      <c r="AF237" s="260"/>
    </row>
    <row r="238" spans="31:32">
      <c r="AE238" s="260"/>
      <c r="AF238" s="260"/>
    </row>
    <row r="239" spans="31:32">
      <c r="AE239" s="260"/>
      <c r="AF239" s="260"/>
    </row>
    <row r="240" spans="31:32">
      <c r="AE240" s="260"/>
      <c r="AF240" s="260"/>
    </row>
    <row r="241" spans="31:32">
      <c r="AE241" s="260"/>
      <c r="AF241" s="260"/>
    </row>
    <row r="242" spans="31:32">
      <c r="AE242" s="260"/>
      <c r="AF242" s="260"/>
    </row>
    <row r="243" spans="31:32">
      <c r="AE243" s="260"/>
      <c r="AF243" s="260"/>
    </row>
    <row r="244" spans="31:32">
      <c r="AE244" s="260"/>
      <c r="AF244" s="260"/>
    </row>
    <row r="245" spans="31:32">
      <c r="AE245" s="260"/>
      <c r="AF245" s="260"/>
    </row>
    <row r="246" spans="31:32">
      <c r="AE246" s="260"/>
      <c r="AF246" s="260"/>
    </row>
    <row r="247" spans="31:32">
      <c r="AE247" s="260"/>
      <c r="AF247" s="260"/>
    </row>
    <row r="248" spans="31:32">
      <c r="AE248" s="260"/>
      <c r="AF248" s="260"/>
    </row>
    <row r="249" spans="31:32">
      <c r="AE249" s="260"/>
      <c r="AF249" s="260"/>
    </row>
    <row r="250" spans="31:32">
      <c r="AE250" s="260"/>
      <c r="AF250" s="260"/>
    </row>
    <row r="251" spans="31:32">
      <c r="AE251" s="260"/>
      <c r="AF251" s="260"/>
    </row>
    <row r="252" spans="31:32">
      <c r="AE252" s="260"/>
      <c r="AF252" s="260"/>
    </row>
    <row r="253" spans="31:32">
      <c r="AE253" s="260"/>
      <c r="AF253" s="260"/>
    </row>
    <row r="254" spans="31:32">
      <c r="AE254" s="260"/>
      <c r="AF254" s="260"/>
    </row>
    <row r="255" spans="31:32">
      <c r="AE255" s="260"/>
      <c r="AF255" s="260"/>
    </row>
    <row r="256" spans="31:32">
      <c r="AE256" s="260"/>
      <c r="AF256" s="260"/>
    </row>
    <row r="257" spans="31:32">
      <c r="AE257" s="260"/>
      <c r="AF257" s="260"/>
    </row>
    <row r="258" spans="31:32">
      <c r="AE258" s="260"/>
      <c r="AF258" s="260"/>
    </row>
    <row r="259" spans="31:32">
      <c r="AE259" s="260"/>
      <c r="AF259" s="260"/>
    </row>
    <row r="260" spans="31:32">
      <c r="AE260" s="260"/>
      <c r="AF260" s="260"/>
    </row>
    <row r="261" spans="31:32">
      <c r="AE261" s="260"/>
      <c r="AF261" s="260"/>
    </row>
    <row r="262" spans="31:32">
      <c r="AE262" s="260"/>
      <c r="AF262" s="260"/>
    </row>
    <row r="263" spans="31:32">
      <c r="AE263" s="260"/>
      <c r="AF263" s="260"/>
    </row>
    <row r="264" spans="31:32">
      <c r="AE264" s="260"/>
      <c r="AF264" s="260"/>
    </row>
    <row r="265" spans="31:32">
      <c r="AE265" s="260"/>
      <c r="AF265" s="260"/>
    </row>
    <row r="266" spans="31:32">
      <c r="AE266" s="260"/>
      <c r="AF266" s="260"/>
    </row>
    <row r="267" spans="31:32">
      <c r="AE267" s="260"/>
      <c r="AF267" s="260"/>
    </row>
    <row r="268" spans="31:32">
      <c r="AE268" s="260"/>
      <c r="AF268" s="260"/>
    </row>
    <row r="269" spans="31:32">
      <c r="AE269" s="260"/>
      <c r="AF269" s="260"/>
    </row>
    <row r="270" spans="31:32">
      <c r="AE270" s="260"/>
      <c r="AF270" s="260"/>
    </row>
    <row r="271" spans="31:32">
      <c r="AE271" s="260"/>
      <c r="AF271" s="260"/>
    </row>
    <row r="272" spans="31:32">
      <c r="AE272" s="260"/>
      <c r="AF272" s="260"/>
    </row>
    <row r="273" spans="31:32">
      <c r="AE273" s="260"/>
      <c r="AF273" s="260"/>
    </row>
    <row r="274" spans="31:32">
      <c r="AE274" s="260"/>
      <c r="AF274" s="260"/>
    </row>
    <row r="275" spans="31:32">
      <c r="AE275" s="260"/>
      <c r="AF275" s="260"/>
    </row>
    <row r="276" spans="31:32">
      <c r="AE276" s="260"/>
      <c r="AF276" s="260"/>
    </row>
    <row r="277" spans="31:32">
      <c r="AE277" s="260"/>
      <c r="AF277" s="260"/>
    </row>
    <row r="278" spans="31:32">
      <c r="AE278" s="260"/>
      <c r="AF278" s="260"/>
    </row>
    <row r="279" spans="31:32">
      <c r="AE279" s="260"/>
      <c r="AF279" s="260"/>
    </row>
    <row r="280" spans="31:32">
      <c r="AE280" s="260"/>
      <c r="AF280" s="260"/>
    </row>
    <row r="281" spans="31:32">
      <c r="AE281" s="260"/>
      <c r="AF281" s="260"/>
    </row>
    <row r="282" spans="31:32">
      <c r="AE282" s="260"/>
      <c r="AF282" s="260"/>
    </row>
    <row r="283" spans="31:32">
      <c r="AE283" s="260"/>
      <c r="AF283" s="260"/>
    </row>
    <row r="284" spans="31:32">
      <c r="AE284" s="260"/>
      <c r="AF284" s="260"/>
    </row>
    <row r="285" spans="31:32">
      <c r="AE285" s="260"/>
      <c r="AF285" s="260"/>
    </row>
    <row r="286" spans="31:32">
      <c r="AE286" s="260"/>
      <c r="AF286" s="260"/>
    </row>
    <row r="287" spans="31:32">
      <c r="AE287" s="260"/>
      <c r="AF287" s="260"/>
    </row>
    <row r="288" spans="31:32">
      <c r="AE288" s="260"/>
      <c r="AF288" s="260"/>
    </row>
    <row r="289" spans="31:32">
      <c r="AE289" s="260"/>
      <c r="AF289" s="260"/>
    </row>
    <row r="290" spans="31:32">
      <c r="AE290" s="260"/>
      <c r="AF290" s="260"/>
    </row>
    <row r="291" spans="31:32">
      <c r="AE291" s="260"/>
      <c r="AF291" s="260"/>
    </row>
    <row r="292" spans="31:32">
      <c r="AE292" s="260"/>
      <c r="AF292" s="260"/>
    </row>
    <row r="1048560" spans="28:28">
      <c r="AB1048560" s="97"/>
    </row>
  </sheetData>
  <sheetProtection algorithmName="SHA-512" hashValue="dAFrZpmw/LKtkpZNyZFFGnhdoVmzeg+epwezrnLQMfC7/pOhBF0p0nPwPLHzophKrV2AfmIirYFvNYub8YwAqQ==" saltValue="23zT+K0C3m0HswADGbDdmw==" spinCount="100000" sheet="1" objects="1" scenarios="1" formatCells="0"/>
  <mergeCells count="325">
    <mergeCell ref="AE97:AE98"/>
    <mergeCell ref="AH97:AH98"/>
    <mergeCell ref="AE100:AE101"/>
    <mergeCell ref="AH100:AH101"/>
    <mergeCell ref="AH103:AH104"/>
    <mergeCell ref="AE105:AE106"/>
    <mergeCell ref="AH105:AH106"/>
    <mergeCell ref="C112:I112"/>
    <mergeCell ref="C113:I113"/>
    <mergeCell ref="J112:K112"/>
    <mergeCell ref="J113:K113"/>
    <mergeCell ref="C100:I101"/>
    <mergeCell ref="J100:K101"/>
    <mergeCell ref="C105:I106"/>
    <mergeCell ref="J105:K106"/>
    <mergeCell ref="AE103:AE104"/>
    <mergeCell ref="AE114:AE115"/>
    <mergeCell ref="AH114:AH115"/>
    <mergeCell ref="J114:K115"/>
    <mergeCell ref="C146:I146"/>
    <mergeCell ref="C147:I147"/>
    <mergeCell ref="J147:K147"/>
    <mergeCell ref="B144:L144"/>
    <mergeCell ref="C145:I145"/>
    <mergeCell ref="J145:K145"/>
    <mergeCell ref="J146:K146"/>
    <mergeCell ref="C136:I136"/>
    <mergeCell ref="J136:K136"/>
    <mergeCell ref="C137:I137"/>
    <mergeCell ref="J137:K137"/>
    <mergeCell ref="C138:I138"/>
    <mergeCell ref="J138:K138"/>
    <mergeCell ref="C139:I139"/>
    <mergeCell ref="J139:K139"/>
    <mergeCell ref="B140:L140"/>
    <mergeCell ref="N129:O129"/>
    <mergeCell ref="B130:L130"/>
    <mergeCell ref="B132:L132"/>
    <mergeCell ref="C133:I133"/>
    <mergeCell ref="J133:K133"/>
    <mergeCell ref="C17:I17"/>
    <mergeCell ref="J17:K17"/>
    <mergeCell ref="C30:I30"/>
    <mergeCell ref="C31:I31"/>
    <mergeCell ref="C32:I33"/>
    <mergeCell ref="J30:K30"/>
    <mergeCell ref="J31:K31"/>
    <mergeCell ref="C41:I41"/>
    <mergeCell ref="C43:I43"/>
    <mergeCell ref="C39:I39"/>
    <mergeCell ref="J39:K39"/>
    <mergeCell ref="C40:I40"/>
    <mergeCell ref="J40:K40"/>
    <mergeCell ref="C42:I42"/>
    <mergeCell ref="J42:K42"/>
    <mergeCell ref="C25:I25"/>
    <mergeCell ref="J25:K25"/>
    <mergeCell ref="C26:I26"/>
    <mergeCell ref="J26:K26"/>
    <mergeCell ref="C27:I27"/>
    <mergeCell ref="J27:K27"/>
    <mergeCell ref="C28:I28"/>
    <mergeCell ref="J28:K28"/>
    <mergeCell ref="C29:I29"/>
    <mergeCell ref="J32:K33"/>
    <mergeCell ref="C103:I104"/>
    <mergeCell ref="J103:K104"/>
    <mergeCell ref="C102:I102"/>
    <mergeCell ref="J102:K102"/>
    <mergeCell ref="C91:I91"/>
    <mergeCell ref="J91:K91"/>
    <mergeCell ref="C92:I92"/>
    <mergeCell ref="J92:K92"/>
    <mergeCell ref="C93:I93"/>
    <mergeCell ref="J93:K93"/>
    <mergeCell ref="C94:I94"/>
    <mergeCell ref="J94:K94"/>
    <mergeCell ref="C95:I95"/>
    <mergeCell ref="J95:K95"/>
    <mergeCell ref="C96:I96"/>
    <mergeCell ref="J96:K96"/>
    <mergeCell ref="C97:I98"/>
    <mergeCell ref="J97:K98"/>
    <mergeCell ref="C99:I99"/>
    <mergeCell ref="J99:K99"/>
    <mergeCell ref="C88:I88"/>
    <mergeCell ref="J88:K88"/>
    <mergeCell ref="C90:I90"/>
    <mergeCell ref="J10:K11"/>
    <mergeCell ref="C10:I11"/>
    <mergeCell ref="AE10:AE11"/>
    <mergeCell ref="AE20:AE21"/>
    <mergeCell ref="AE32:AE33"/>
    <mergeCell ref="AB103:AB104"/>
    <mergeCell ref="AB112:AB113"/>
    <mergeCell ref="AC10:AC11"/>
    <mergeCell ref="AC20:AC21"/>
    <mergeCell ref="AC32:AC33"/>
    <mergeCell ref="AC44:AC46"/>
    <mergeCell ref="AC61:AC64"/>
    <mergeCell ref="AC96:AC97"/>
    <mergeCell ref="AC98:AC99"/>
    <mergeCell ref="AC103:AC104"/>
    <mergeCell ref="AC112:AC113"/>
    <mergeCell ref="AB10:AB11"/>
    <mergeCell ref="AB20:AB21"/>
    <mergeCell ref="AB32:AB33"/>
    <mergeCell ref="AB44:AB46"/>
    <mergeCell ref="AB61:AB64"/>
    <mergeCell ref="AB96:AB97"/>
    <mergeCell ref="AB98:AB99"/>
    <mergeCell ref="C44:I44"/>
    <mergeCell ref="AA10:AA11"/>
    <mergeCell ref="AA20:AA21"/>
    <mergeCell ref="AA32:AA33"/>
    <mergeCell ref="AA44:AA46"/>
    <mergeCell ref="AA61:AA64"/>
    <mergeCell ref="AA96:AA97"/>
    <mergeCell ref="AA98:AA99"/>
    <mergeCell ref="AA103:AA104"/>
    <mergeCell ref="AA112:AA113"/>
    <mergeCell ref="D154:E154"/>
    <mergeCell ref="G154:H154"/>
    <mergeCell ref="J154:K154"/>
    <mergeCell ref="D155:E155"/>
    <mergeCell ref="G155:H155"/>
    <mergeCell ref="J155:K155"/>
    <mergeCell ref="D156:E156"/>
    <mergeCell ref="G156:H156"/>
    <mergeCell ref="J156:K156"/>
    <mergeCell ref="D151:E151"/>
    <mergeCell ref="G151:H151"/>
    <mergeCell ref="J151:K151"/>
    <mergeCell ref="D152:E152"/>
    <mergeCell ref="G152:H152"/>
    <mergeCell ref="J152:K152"/>
    <mergeCell ref="D153:E153"/>
    <mergeCell ref="G153:H153"/>
    <mergeCell ref="J153:K153"/>
    <mergeCell ref="B148:L148"/>
    <mergeCell ref="C141:I141"/>
    <mergeCell ref="J141:K141"/>
    <mergeCell ref="C142:I142"/>
    <mergeCell ref="J142:K142"/>
    <mergeCell ref="C143:I143"/>
    <mergeCell ref="J143:K143"/>
    <mergeCell ref="D150:E150"/>
    <mergeCell ref="G150:H150"/>
    <mergeCell ref="J150:K150"/>
    <mergeCell ref="C134:I134"/>
    <mergeCell ref="J134:K134"/>
    <mergeCell ref="C135:I135"/>
    <mergeCell ref="J135:K135"/>
    <mergeCell ref="C124:I124"/>
    <mergeCell ref="J124:K124"/>
    <mergeCell ref="C125:I125"/>
    <mergeCell ref="J125:K125"/>
    <mergeCell ref="C126:I126"/>
    <mergeCell ref="J126:K126"/>
    <mergeCell ref="C127:I127"/>
    <mergeCell ref="J127:K127"/>
    <mergeCell ref="B129:L129"/>
    <mergeCell ref="C119:I119"/>
    <mergeCell ref="J119:K119"/>
    <mergeCell ref="B120:L120"/>
    <mergeCell ref="C121:I121"/>
    <mergeCell ref="J121:K121"/>
    <mergeCell ref="C122:I122"/>
    <mergeCell ref="J122:K122"/>
    <mergeCell ref="C123:I123"/>
    <mergeCell ref="J123:K123"/>
    <mergeCell ref="C116:I116"/>
    <mergeCell ref="J116:K116"/>
    <mergeCell ref="C117:I117"/>
    <mergeCell ref="J117:K117"/>
    <mergeCell ref="C118:I118"/>
    <mergeCell ref="J118:K118"/>
    <mergeCell ref="C114:I115"/>
    <mergeCell ref="C107:I107"/>
    <mergeCell ref="J107:K107"/>
    <mergeCell ref="B108:L108"/>
    <mergeCell ref="C109:I109"/>
    <mergeCell ref="J109:K109"/>
    <mergeCell ref="C110:I110"/>
    <mergeCell ref="J110:K110"/>
    <mergeCell ref="C111:I111"/>
    <mergeCell ref="J111:K111"/>
    <mergeCell ref="J90:K90"/>
    <mergeCell ref="B89:L89"/>
    <mergeCell ref="C83:I83"/>
    <mergeCell ref="J83:K83"/>
    <mergeCell ref="C84:I84"/>
    <mergeCell ref="J84:K84"/>
    <mergeCell ref="C85:I85"/>
    <mergeCell ref="J85:K85"/>
    <mergeCell ref="C86:I86"/>
    <mergeCell ref="J86:K86"/>
    <mergeCell ref="C87:I87"/>
    <mergeCell ref="J87:K87"/>
    <mergeCell ref="C80:I80"/>
    <mergeCell ref="J80:K80"/>
    <mergeCell ref="B81:L81"/>
    <mergeCell ref="C82:I82"/>
    <mergeCell ref="J82:K82"/>
    <mergeCell ref="N66:O66"/>
    <mergeCell ref="B67:L67"/>
    <mergeCell ref="B76:L76"/>
    <mergeCell ref="C77:I77"/>
    <mergeCell ref="J77:K77"/>
    <mergeCell ref="C78:I78"/>
    <mergeCell ref="J78:K78"/>
    <mergeCell ref="C79:I79"/>
    <mergeCell ref="J79:K79"/>
    <mergeCell ref="C73:I73"/>
    <mergeCell ref="J73:K73"/>
    <mergeCell ref="C74:I74"/>
    <mergeCell ref="J74:K74"/>
    <mergeCell ref="C75:I75"/>
    <mergeCell ref="J75:K75"/>
    <mergeCell ref="B66:L66"/>
    <mergeCell ref="C60:I60"/>
    <mergeCell ref="J60:K60"/>
    <mergeCell ref="B69:L69"/>
    <mergeCell ref="C70:I70"/>
    <mergeCell ref="J70:K70"/>
    <mergeCell ref="C71:I71"/>
    <mergeCell ref="J71:K71"/>
    <mergeCell ref="C72:I72"/>
    <mergeCell ref="J72:K72"/>
    <mergeCell ref="C61:I61"/>
    <mergeCell ref="C62:I62"/>
    <mergeCell ref="C63:I63"/>
    <mergeCell ref="C64:I64"/>
    <mergeCell ref="J61:K61"/>
    <mergeCell ref="J62:K62"/>
    <mergeCell ref="J63:K63"/>
    <mergeCell ref="J64:K64"/>
    <mergeCell ref="C55:I55"/>
    <mergeCell ref="J56:K56"/>
    <mergeCell ref="C56:I56"/>
    <mergeCell ref="C57:I57"/>
    <mergeCell ref="J57:K57"/>
    <mergeCell ref="C58:I58"/>
    <mergeCell ref="J58:K58"/>
    <mergeCell ref="C59:I59"/>
    <mergeCell ref="J59:K59"/>
    <mergeCell ref="C49:I49"/>
    <mergeCell ref="J49:K49"/>
    <mergeCell ref="C50:I50"/>
    <mergeCell ref="J50:K50"/>
    <mergeCell ref="C51:I51"/>
    <mergeCell ref="J51:K51"/>
    <mergeCell ref="C53:I53"/>
    <mergeCell ref="J53:K53"/>
    <mergeCell ref="B54:L54"/>
    <mergeCell ref="C52:I52"/>
    <mergeCell ref="J52:K52"/>
    <mergeCell ref="B47:L47"/>
    <mergeCell ref="C48:I48"/>
    <mergeCell ref="J48:K48"/>
    <mergeCell ref="B34:L34"/>
    <mergeCell ref="C35:I35"/>
    <mergeCell ref="J35:K35"/>
    <mergeCell ref="C36:I36"/>
    <mergeCell ref="J36:K36"/>
    <mergeCell ref="C37:I37"/>
    <mergeCell ref="J37:K37"/>
    <mergeCell ref="C38:I38"/>
    <mergeCell ref="J38:K38"/>
    <mergeCell ref="C45:I46"/>
    <mergeCell ref="J41:K41"/>
    <mergeCell ref="J43:K43"/>
    <mergeCell ref="J44:K44"/>
    <mergeCell ref="J45:K46"/>
    <mergeCell ref="J29:K29"/>
    <mergeCell ref="C18:I18"/>
    <mergeCell ref="J18:K18"/>
    <mergeCell ref="C19:I19"/>
    <mergeCell ref="J19:K19"/>
    <mergeCell ref="B22:L22"/>
    <mergeCell ref="C23:I23"/>
    <mergeCell ref="J23:K23"/>
    <mergeCell ref="C24:I24"/>
    <mergeCell ref="J24:K24"/>
    <mergeCell ref="C20:I21"/>
    <mergeCell ref="J20:K21"/>
    <mergeCell ref="C12:I12"/>
    <mergeCell ref="J12:K12"/>
    <mergeCell ref="C13:I13"/>
    <mergeCell ref="J13:K13"/>
    <mergeCell ref="C14:I14"/>
    <mergeCell ref="J14:K14"/>
    <mergeCell ref="C15:I15"/>
    <mergeCell ref="J15:K15"/>
    <mergeCell ref="C16:I16"/>
    <mergeCell ref="J16:K16"/>
    <mergeCell ref="B3:L3"/>
    <mergeCell ref="N3:O3"/>
    <mergeCell ref="B4:L4"/>
    <mergeCell ref="B6:L6"/>
    <mergeCell ref="C7:I7"/>
    <mergeCell ref="J7:K7"/>
    <mergeCell ref="C8:I8"/>
    <mergeCell ref="J8:K8"/>
    <mergeCell ref="C9:I9"/>
    <mergeCell ref="J9:K9"/>
    <mergeCell ref="D157:E157"/>
    <mergeCell ref="J157:K157"/>
    <mergeCell ref="D158:E158"/>
    <mergeCell ref="J158:K158"/>
    <mergeCell ref="D159:E159"/>
    <mergeCell ref="J159:K159"/>
    <mergeCell ref="C160:L160"/>
    <mergeCell ref="C161:L162"/>
    <mergeCell ref="C164:L164"/>
    <mergeCell ref="D179:J179"/>
    <mergeCell ref="I180:J180"/>
    <mergeCell ref="I181:J181"/>
    <mergeCell ref="C166:L167"/>
    <mergeCell ref="C168:L168"/>
    <mergeCell ref="C169:L170"/>
    <mergeCell ref="C172:L172"/>
    <mergeCell ref="C173:L174"/>
    <mergeCell ref="C175:L176"/>
    <mergeCell ref="C177:L177"/>
  </mergeCells>
  <printOptions horizontalCentered="1" verticalCentered="1"/>
  <pageMargins left="0" right="0" top="0" bottom="0" header="0" footer="0"/>
  <pageSetup paperSize="9" scale="86" fitToHeight="0" orientation="portrait" r:id="rId1"/>
  <headerFooter alignWithMargins="0"/>
  <rowBreaks count="2" manualBreakCount="2">
    <brk id="64" min="1" max="11" man="1"/>
    <brk id="127" min="1" max="11" man="1"/>
  </rowBreaks>
  <colBreaks count="1" manualBreakCount="1">
    <brk id="12" min="1" max="19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B1:BJ208"/>
  <sheetViews>
    <sheetView view="pageBreakPreview" zoomScale="115" zoomScaleNormal="124" zoomScaleSheetLayoutView="115" workbookViewId="0">
      <selection activeCell="I10" sqref="I10:J10"/>
    </sheetView>
  </sheetViews>
  <sheetFormatPr defaultColWidth="9.109375" defaultRowHeight="14.4"/>
  <cols>
    <col min="1" max="1" width="9.109375" style="1"/>
    <col min="2" max="2" width="4.33203125" style="654" customWidth="1"/>
    <col min="3" max="6" width="9.5546875" style="1" customWidth="1"/>
    <col min="7" max="7" width="16.109375" style="1" customWidth="1"/>
    <col min="8" max="9" width="9.5546875" style="1" customWidth="1"/>
    <col min="10" max="10" width="11.44140625" style="1" customWidth="1"/>
    <col min="11" max="12" width="9.5546875" style="1" customWidth="1"/>
    <col min="13" max="13" width="3.33203125" style="1" customWidth="1"/>
    <col min="14" max="14" width="11.109375" style="1" customWidth="1"/>
    <col min="15" max="15" width="9" style="1" customWidth="1"/>
    <col min="16" max="16" width="7.88671875" style="1" hidden="1" customWidth="1"/>
    <col min="17" max="17" width="10" style="1" hidden="1" customWidth="1"/>
    <col min="18" max="18" width="9.44140625" style="1" hidden="1" customWidth="1"/>
    <col min="19" max="19" width="8.109375" style="1" hidden="1" customWidth="1"/>
    <col min="20" max="20" width="8.21875" style="1" hidden="1" customWidth="1"/>
    <col min="21" max="21" width="5.6640625" style="1" hidden="1" customWidth="1"/>
    <col min="22" max="22" width="7.21875" style="1" hidden="1" customWidth="1"/>
    <col min="23" max="23" width="8.109375" style="1" hidden="1" customWidth="1"/>
    <col min="24" max="24" width="5.88671875" style="1" hidden="1" customWidth="1"/>
    <col min="25" max="25" width="9.109375" style="1" hidden="1" customWidth="1"/>
    <col min="26" max="26" width="5.21875" style="1" hidden="1" customWidth="1"/>
    <col min="27" max="31" width="8.6640625" style="1" hidden="1" customWidth="1"/>
    <col min="32" max="33" width="9" style="1" hidden="1" customWidth="1"/>
    <col min="34" max="36" width="8.6640625" style="1" hidden="1" customWidth="1"/>
    <col min="37" max="37" width="6.44140625" style="1" hidden="1" customWidth="1"/>
    <col min="38" max="38" width="6.88671875" style="1" hidden="1" customWidth="1"/>
    <col min="39" max="39" width="6.44140625" style="1" hidden="1" customWidth="1"/>
    <col min="40" max="40" width="10.44140625" style="1" hidden="1" customWidth="1"/>
    <col min="41" max="41" width="6.21875" style="2" hidden="1" customWidth="1"/>
    <col min="42" max="42" width="10.44140625" style="591" hidden="1" customWidth="1"/>
    <col min="43" max="43" width="10" style="1" hidden="1" customWidth="1"/>
    <col min="44" max="44" width="10.21875" style="1" hidden="1" customWidth="1"/>
    <col min="45" max="47" width="10.44140625" style="1" hidden="1" customWidth="1"/>
    <col min="48" max="48" width="11.5546875" style="1" hidden="1" customWidth="1"/>
    <col min="49" max="56" width="9" style="1" hidden="1" customWidth="1"/>
    <col min="57" max="60" width="0" style="1" hidden="1" customWidth="1"/>
    <col min="61" max="61" width="12.5546875" style="1" hidden="1" customWidth="1"/>
    <col min="62" max="62" width="0" style="1" hidden="1" customWidth="1"/>
    <col min="63" max="16384" width="9.109375" style="1"/>
  </cols>
  <sheetData>
    <row r="1" spans="2:62" ht="15" thickBot="1">
      <c r="B1" s="646"/>
      <c r="C1" s="2"/>
      <c r="D1" s="2"/>
      <c r="E1" s="2"/>
      <c r="F1" s="2"/>
      <c r="G1" s="2"/>
      <c r="H1" s="2"/>
      <c r="I1" s="2"/>
      <c r="J1" s="2"/>
      <c r="K1" s="2"/>
      <c r="L1" s="2"/>
    </row>
    <row r="2" spans="2:62">
      <c r="B2" s="647"/>
      <c r="C2" s="5"/>
      <c r="D2" s="5"/>
      <c r="E2" s="5"/>
      <c r="F2" s="5"/>
      <c r="G2" s="224"/>
      <c r="H2" s="5"/>
      <c r="I2" s="5"/>
      <c r="J2" s="320"/>
      <c r="K2" s="13" t="s">
        <v>125</v>
      </c>
      <c r="L2" s="14" t="s">
        <v>2048</v>
      </c>
      <c r="N2" s="15" t="s">
        <v>66</v>
      </c>
    </row>
    <row r="3" spans="2:62">
      <c r="B3" s="1154"/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2:62">
      <c r="B4" s="1158" t="s">
        <v>127</v>
      </c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62" ht="5.0999999999999996" customHeight="1">
      <c r="B5" s="648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62" ht="12.9" customHeight="1">
      <c r="B6" s="190" t="s">
        <v>68</v>
      </c>
      <c r="C6" s="1399" t="s">
        <v>128</v>
      </c>
      <c r="D6" s="1399"/>
      <c r="E6" s="1399" t="s">
        <v>129</v>
      </c>
      <c r="F6" s="1399"/>
      <c r="G6" s="1399"/>
      <c r="H6" s="1042" t="s">
        <v>130</v>
      </c>
      <c r="I6" s="1399" t="s">
        <v>131</v>
      </c>
      <c r="J6" s="1399"/>
      <c r="K6" s="1042" t="s">
        <v>132</v>
      </c>
      <c r="L6" s="186"/>
      <c r="AA6" s="16">
        <v>42491</v>
      </c>
      <c r="AB6" s="16">
        <v>43026</v>
      </c>
      <c r="AC6" s="16">
        <v>43258</v>
      </c>
      <c r="AE6" s="16">
        <v>43862</v>
      </c>
      <c r="AF6" s="16"/>
      <c r="AH6" s="16">
        <v>43952</v>
      </c>
      <c r="AI6" s="16">
        <v>44105</v>
      </c>
      <c r="AJ6" s="40">
        <v>44256</v>
      </c>
      <c r="AK6" s="40">
        <v>44287</v>
      </c>
      <c r="AL6" s="40">
        <v>44317</v>
      </c>
      <c r="AM6" s="40">
        <v>44348</v>
      </c>
      <c r="AN6" s="40">
        <v>44378</v>
      </c>
      <c r="AO6" s="1433">
        <v>44501</v>
      </c>
      <c r="AP6" s="1433"/>
      <c r="AS6" s="40">
        <v>44682</v>
      </c>
      <c r="AT6" s="40">
        <v>45383</v>
      </c>
      <c r="BI6" s="40">
        <v>45658</v>
      </c>
    </row>
    <row r="7" spans="2:62" ht="12.9" customHeight="1">
      <c r="B7" s="649">
        <v>1</v>
      </c>
      <c r="C7" s="1403" t="s">
        <v>133</v>
      </c>
      <c r="D7" s="1404"/>
      <c r="E7" s="1407" t="s">
        <v>1446</v>
      </c>
      <c r="F7" s="1408"/>
      <c r="G7" s="1409"/>
      <c r="H7" s="1413">
        <v>3</v>
      </c>
      <c r="I7" s="1415">
        <f>ROUNDUP(((BJ7*$N$3)+BJ7),1)</f>
        <v>166.6</v>
      </c>
      <c r="J7" s="1416"/>
      <c r="K7" s="1419">
        <v>0</v>
      </c>
      <c r="L7" s="186"/>
      <c r="AA7" s="97">
        <v>160</v>
      </c>
      <c r="AB7" s="97">
        <v>160</v>
      </c>
      <c r="AC7" s="97">
        <f>AB7*1.1</f>
        <v>176</v>
      </c>
      <c r="AE7" s="41">
        <f>AC7*1.06</f>
        <v>186.56</v>
      </c>
      <c r="AF7" s="41"/>
      <c r="AG7" s="41"/>
      <c r="AH7" s="41">
        <f>AE7*1.1</f>
        <v>205.21600000000001</v>
      </c>
      <c r="AI7" s="41">
        <f>AH7</f>
        <v>205.21600000000001</v>
      </c>
      <c r="AJ7" s="381">
        <f>AI7</f>
        <v>205.21600000000001</v>
      </c>
      <c r="AN7" s="42">
        <f>AJ7</f>
        <v>205.21600000000001</v>
      </c>
      <c r="AO7" s="596">
        <v>205.3</v>
      </c>
      <c r="AP7" s="597">
        <f>AO7*1.06</f>
        <v>217.61800000000002</v>
      </c>
      <c r="AS7" s="42">
        <v>185</v>
      </c>
      <c r="AT7" s="1">
        <f>AS7-((AS7*10)/100)</f>
        <v>166.5</v>
      </c>
      <c r="AV7" s="1">
        <f>AT7*1.07</f>
        <v>178.155</v>
      </c>
      <c r="BI7" s="1">
        <f>AV7*1.1</f>
        <v>195.97050000000002</v>
      </c>
      <c r="BJ7" s="1">
        <f>BI7+(BI7-(BI7*1.15))</f>
        <v>166.57492500000004</v>
      </c>
    </row>
    <row r="8" spans="2:62" ht="12.9" customHeight="1">
      <c r="B8" s="650">
        <v>2</v>
      </c>
      <c r="C8" s="1405"/>
      <c r="D8" s="1406"/>
      <c r="E8" s="1410"/>
      <c r="F8" s="1411"/>
      <c r="G8" s="1412"/>
      <c r="H8" s="1414"/>
      <c r="I8" s="1417"/>
      <c r="J8" s="1418"/>
      <c r="K8" s="1420"/>
      <c r="L8" s="186"/>
      <c r="AA8" s="97">
        <v>192</v>
      </c>
      <c r="AB8" s="97">
        <v>192</v>
      </c>
      <c r="AC8" s="97">
        <f t="shared" ref="AC8:AC54" si="0">AB8*1.1</f>
        <v>211.20000000000002</v>
      </c>
      <c r="AE8" s="41">
        <f t="shared" ref="AE8:AE54" si="1">AC8*1.06</f>
        <v>223.87200000000004</v>
      </c>
      <c r="AF8" s="41"/>
      <c r="AH8" s="41">
        <f>AE8*1.15</f>
        <v>257.45280000000002</v>
      </c>
      <c r="AI8" s="110">
        <f>AH8*1.08</f>
        <v>278.04902400000003</v>
      </c>
      <c r="AJ8" s="298">
        <f t="shared" ref="AJ8:AJ54" si="2">AI8*1.05</f>
        <v>291.95147520000006</v>
      </c>
      <c r="AN8" s="42">
        <f t="shared" ref="AN8:AN54" si="3">AJ8</f>
        <v>291.95147520000006</v>
      </c>
      <c r="AO8" s="596">
        <v>292</v>
      </c>
      <c r="AP8" s="597">
        <f t="shared" ref="AP8:AP24" si="4">AO8*1.06</f>
        <v>309.52000000000004</v>
      </c>
      <c r="AS8" s="42"/>
      <c r="AV8" s="1">
        <f t="shared" ref="AV8:AV57" si="5">AT8*1.07</f>
        <v>0</v>
      </c>
      <c r="BI8" s="1">
        <f t="shared" ref="BI8:BI58" si="6">AV8*1.1</f>
        <v>0</v>
      </c>
      <c r="BJ8" s="1">
        <f t="shared" ref="BJ8:BJ65" si="7">BI8+(BI8-(BI8*1.15))</f>
        <v>0</v>
      </c>
    </row>
    <row r="9" spans="2:62" ht="12.9" customHeight="1">
      <c r="B9" s="649">
        <v>3</v>
      </c>
      <c r="C9" s="1421" t="s">
        <v>135</v>
      </c>
      <c r="D9" s="1422"/>
      <c r="E9" s="1434" t="s">
        <v>1447</v>
      </c>
      <c r="F9" s="1435"/>
      <c r="G9" s="1436"/>
      <c r="H9" s="400">
        <v>3</v>
      </c>
      <c r="I9" s="1395">
        <f>ROUNDUP(((BJ9*$N$3)+BJ9),1)</f>
        <v>157.6</v>
      </c>
      <c r="J9" s="1396"/>
      <c r="K9" s="372">
        <v>0</v>
      </c>
      <c r="L9" s="186"/>
      <c r="AA9" s="97">
        <v>140.5</v>
      </c>
      <c r="AB9" s="97">
        <v>140.5</v>
      </c>
      <c r="AC9" s="97">
        <f t="shared" si="0"/>
        <v>154.55000000000001</v>
      </c>
      <c r="AE9" s="41">
        <f t="shared" si="1"/>
        <v>163.82300000000001</v>
      </c>
      <c r="AF9" s="41"/>
      <c r="AH9" s="41">
        <f>AE9</f>
        <v>163.82300000000001</v>
      </c>
      <c r="AI9" s="41">
        <v>163.9</v>
      </c>
      <c r="AJ9" s="298">
        <f>AI9</f>
        <v>163.9</v>
      </c>
      <c r="AN9" s="485">
        <f>AJ9*1.03</f>
        <v>168.81700000000001</v>
      </c>
      <c r="AO9" s="598">
        <v>168.9</v>
      </c>
      <c r="AP9" s="597">
        <f t="shared" si="4"/>
        <v>179.03400000000002</v>
      </c>
      <c r="AS9" s="42">
        <v>175</v>
      </c>
      <c r="AT9" s="1">
        <f>AS9-((AS9*10)/100)</f>
        <v>157.5</v>
      </c>
      <c r="AV9" s="1">
        <f t="shared" si="5"/>
        <v>168.52500000000001</v>
      </c>
      <c r="BI9" s="1">
        <f t="shared" si="6"/>
        <v>185.37750000000003</v>
      </c>
      <c r="BJ9" s="1">
        <f t="shared" si="7"/>
        <v>157.57087500000003</v>
      </c>
    </row>
    <row r="10" spans="2:62" ht="12.9" customHeight="1">
      <c r="B10" s="649">
        <v>4</v>
      </c>
      <c r="C10" s="1423"/>
      <c r="D10" s="1424"/>
      <c r="E10" s="1400" t="s">
        <v>136</v>
      </c>
      <c r="F10" s="1401"/>
      <c r="G10" s="1402"/>
      <c r="H10" s="400">
        <v>3</v>
      </c>
      <c r="I10" s="1395">
        <f t="shared" ref="I10:I11" si="8">ROUNDUP(((BJ10*$N$3)+BJ10),1)</f>
        <v>201.2</v>
      </c>
      <c r="J10" s="1396"/>
      <c r="K10" s="372">
        <v>0</v>
      </c>
      <c r="L10" s="186"/>
      <c r="AA10" s="97">
        <v>140.5</v>
      </c>
      <c r="AB10" s="97">
        <v>140.5</v>
      </c>
      <c r="AC10" s="97">
        <f t="shared" si="0"/>
        <v>154.55000000000001</v>
      </c>
      <c r="AE10" s="41">
        <f t="shared" si="1"/>
        <v>163.82300000000001</v>
      </c>
      <c r="AF10" s="41"/>
      <c r="AH10" s="41">
        <f>AE10*1.05</f>
        <v>172.01415000000003</v>
      </c>
      <c r="AI10" s="41">
        <f t="shared" ref="AI10:AI54" si="9">AH10</f>
        <v>172.01415000000003</v>
      </c>
      <c r="AJ10" s="298">
        <f>AI10*1.05</f>
        <v>180.61485750000003</v>
      </c>
      <c r="AN10" s="593">
        <f>AJ10*1.05</f>
        <v>189.64560037500004</v>
      </c>
      <c r="AO10" s="596">
        <v>189.7</v>
      </c>
      <c r="AP10" s="597">
        <f t="shared" si="4"/>
        <v>201.08199999999999</v>
      </c>
      <c r="AS10" s="42">
        <f t="shared" ref="AS10:AS53" si="10">AP10</f>
        <v>201.08199999999999</v>
      </c>
      <c r="AT10" s="42">
        <f t="shared" ref="AT10:AT53" si="11">AS10</f>
        <v>201.08199999999999</v>
      </c>
      <c r="AV10" s="1">
        <f t="shared" si="5"/>
        <v>215.15774000000002</v>
      </c>
      <c r="BI10" s="1">
        <f t="shared" si="6"/>
        <v>236.67351400000004</v>
      </c>
      <c r="BJ10" s="1">
        <f t="shared" si="7"/>
        <v>201.17248690000008</v>
      </c>
    </row>
    <row r="11" spans="2:62" ht="12.9" customHeight="1">
      <c r="B11" s="650">
        <v>5</v>
      </c>
      <c r="C11" s="1423"/>
      <c r="D11" s="1424"/>
      <c r="E11" s="1400" t="s">
        <v>1313</v>
      </c>
      <c r="F11" s="1401"/>
      <c r="G11" s="1402"/>
      <c r="H11" s="400">
        <v>3</v>
      </c>
      <c r="I11" s="1395">
        <f t="shared" si="8"/>
        <v>191.7</v>
      </c>
      <c r="J11" s="1396"/>
      <c r="K11" s="372">
        <v>0</v>
      </c>
      <c r="L11" s="186"/>
      <c r="AA11" s="97"/>
      <c r="AB11" s="97"/>
      <c r="AC11" s="97"/>
      <c r="AE11" s="41"/>
      <c r="AF11" s="41"/>
      <c r="AH11" s="41"/>
      <c r="AI11" s="41"/>
      <c r="AJ11" s="298">
        <v>180.61</v>
      </c>
      <c r="AN11" s="42">
        <f>AJ11</f>
        <v>180.61</v>
      </c>
      <c r="AO11" s="596">
        <v>180.7</v>
      </c>
      <c r="AP11" s="597">
        <f t="shared" si="4"/>
        <v>191.542</v>
      </c>
      <c r="AS11" s="42">
        <f t="shared" si="10"/>
        <v>191.542</v>
      </c>
      <c r="AT11" s="42">
        <f t="shared" si="11"/>
        <v>191.542</v>
      </c>
      <c r="AV11" s="1">
        <f t="shared" si="5"/>
        <v>204.94994000000003</v>
      </c>
      <c r="BI11" s="1">
        <f t="shared" si="6"/>
        <v>225.44493400000005</v>
      </c>
      <c r="BJ11" s="1">
        <f t="shared" si="7"/>
        <v>191.62819390000004</v>
      </c>
    </row>
    <row r="12" spans="2:62" ht="12.9" customHeight="1">
      <c r="B12" s="649">
        <v>6</v>
      </c>
      <c r="C12" s="1423"/>
      <c r="D12" s="1424"/>
      <c r="E12" s="1425" t="s">
        <v>137</v>
      </c>
      <c r="F12" s="1426"/>
      <c r="G12" s="1427"/>
      <c r="H12" s="1431">
        <v>3</v>
      </c>
      <c r="I12" s="1371">
        <f>ROUNDUP(((BJ12*$N$3)+BJ12),1)</f>
        <v>216.29999999999998</v>
      </c>
      <c r="J12" s="1372"/>
      <c r="K12" s="1432">
        <v>0</v>
      </c>
      <c r="L12" s="186"/>
      <c r="AA12" s="97"/>
      <c r="AB12" s="97"/>
      <c r="AC12" s="97"/>
      <c r="AE12" s="41">
        <v>163.9</v>
      </c>
      <c r="AF12" s="41"/>
      <c r="AH12" s="41">
        <f>AE12*1.15</f>
        <v>188.48499999999999</v>
      </c>
      <c r="AI12" s="41">
        <f t="shared" si="9"/>
        <v>188.48499999999999</v>
      </c>
      <c r="AJ12" s="298">
        <f>AI12*1.05</f>
        <v>197.90924999999999</v>
      </c>
      <c r="AN12" s="114">
        <f>AJ12*1.03</f>
        <v>203.84652749999998</v>
      </c>
      <c r="AO12" s="596">
        <v>203.9</v>
      </c>
      <c r="AP12" s="597">
        <f t="shared" si="4"/>
        <v>216.13400000000001</v>
      </c>
      <c r="AS12" s="42">
        <f t="shared" si="10"/>
        <v>216.13400000000001</v>
      </c>
      <c r="AT12" s="42">
        <f t="shared" si="11"/>
        <v>216.13400000000001</v>
      </c>
      <c r="AV12" s="1">
        <f t="shared" si="5"/>
        <v>231.26338000000004</v>
      </c>
      <c r="BI12" s="1">
        <f t="shared" si="6"/>
        <v>254.38971800000007</v>
      </c>
      <c r="BJ12" s="1">
        <f t="shared" si="7"/>
        <v>216.23126030000009</v>
      </c>
    </row>
    <row r="13" spans="2:62" ht="12.9" customHeight="1">
      <c r="B13" s="649">
        <v>7</v>
      </c>
      <c r="C13" s="1405"/>
      <c r="D13" s="1406"/>
      <c r="E13" s="1428"/>
      <c r="F13" s="1429"/>
      <c r="G13" s="1430"/>
      <c r="H13" s="1414"/>
      <c r="I13" s="1373"/>
      <c r="J13" s="1374"/>
      <c r="K13" s="1420"/>
      <c r="L13" s="186"/>
      <c r="AA13" s="97">
        <v>169</v>
      </c>
      <c r="AB13" s="97">
        <v>169</v>
      </c>
      <c r="AC13" s="97">
        <f t="shared" si="0"/>
        <v>185.9</v>
      </c>
      <c r="AE13" s="41">
        <v>197.1</v>
      </c>
      <c r="AF13" s="41"/>
      <c r="AH13" s="41">
        <f>AE13*1.15</f>
        <v>226.66499999999996</v>
      </c>
      <c r="AI13" s="110">
        <f>AH13*1.08</f>
        <v>244.79819999999998</v>
      </c>
      <c r="AJ13" s="298">
        <f t="shared" si="2"/>
        <v>257.03811000000002</v>
      </c>
      <c r="AN13" s="42">
        <f t="shared" si="3"/>
        <v>257.03811000000002</v>
      </c>
      <c r="AO13" s="596">
        <v>257.10000000000002</v>
      </c>
      <c r="AP13" s="597">
        <f t="shared" si="4"/>
        <v>272.52600000000001</v>
      </c>
      <c r="AS13" s="42"/>
      <c r="AT13" s="42"/>
      <c r="AV13" s="1">
        <f t="shared" si="5"/>
        <v>0</v>
      </c>
      <c r="BI13" s="1">
        <f t="shared" si="6"/>
        <v>0</v>
      </c>
      <c r="BJ13" s="1">
        <f t="shared" si="7"/>
        <v>0</v>
      </c>
    </row>
    <row r="14" spans="2:62" ht="24" customHeight="1">
      <c r="B14" s="650">
        <v>8</v>
      </c>
      <c r="C14" s="1365" t="s">
        <v>139</v>
      </c>
      <c r="D14" s="1366"/>
      <c r="E14" s="1452" t="s">
        <v>1503</v>
      </c>
      <c r="F14" s="1453"/>
      <c r="G14" s="1454"/>
      <c r="H14" s="1049">
        <v>3</v>
      </c>
      <c r="I14" s="1371">
        <f>ROUNDUP(((BJ14*$N$3)+BJ14),1)</f>
        <v>142.6</v>
      </c>
      <c r="J14" s="1372"/>
      <c r="K14" s="1378">
        <v>0</v>
      </c>
      <c r="L14" s="186"/>
      <c r="AA14" s="97">
        <v>132.4</v>
      </c>
      <c r="AB14" s="97">
        <v>132.4</v>
      </c>
      <c r="AC14" s="97">
        <f t="shared" si="0"/>
        <v>145.64000000000001</v>
      </c>
      <c r="AE14" s="41">
        <f t="shared" si="1"/>
        <v>154.37840000000003</v>
      </c>
      <c r="AF14" s="41"/>
      <c r="AH14" s="41">
        <f>AE14</f>
        <v>154.37840000000003</v>
      </c>
      <c r="AI14" s="41">
        <f t="shared" si="9"/>
        <v>154.37840000000003</v>
      </c>
      <c r="AJ14" s="298">
        <f>AI14</f>
        <v>154.37840000000003</v>
      </c>
      <c r="AN14" s="114">
        <f>AJ14*1.03</f>
        <v>159.00975200000002</v>
      </c>
      <c r="AO14" s="596">
        <v>159.1</v>
      </c>
      <c r="AP14" s="597">
        <f t="shared" si="4"/>
        <v>168.64600000000002</v>
      </c>
      <c r="AS14" s="42">
        <v>158.30000000000001</v>
      </c>
      <c r="AT14" s="42">
        <f>AS14-((AS14*10)/100)</f>
        <v>142.47</v>
      </c>
      <c r="AV14" s="1">
        <f t="shared" si="5"/>
        <v>152.44290000000001</v>
      </c>
      <c r="BI14" s="1">
        <f t="shared" si="6"/>
        <v>167.68719000000002</v>
      </c>
      <c r="BJ14" s="1">
        <f t="shared" si="7"/>
        <v>142.53411150000002</v>
      </c>
    </row>
    <row r="15" spans="2:62" ht="12.9" customHeight="1">
      <c r="B15" s="649">
        <v>9</v>
      </c>
      <c r="C15" s="1369"/>
      <c r="D15" s="1370"/>
      <c r="E15" s="1455" t="s">
        <v>1617</v>
      </c>
      <c r="F15" s="1456"/>
      <c r="G15" s="1457"/>
      <c r="H15" s="1050">
        <v>2.5</v>
      </c>
      <c r="I15" s="1373"/>
      <c r="J15" s="1374"/>
      <c r="K15" s="1379"/>
      <c r="L15" s="186"/>
      <c r="AA15" s="97">
        <v>159</v>
      </c>
      <c r="AB15" s="97">
        <v>159</v>
      </c>
      <c r="AC15" s="97">
        <f t="shared" si="0"/>
        <v>174.9</v>
      </c>
      <c r="AE15" s="41">
        <f t="shared" si="1"/>
        <v>185.39400000000001</v>
      </c>
      <c r="AF15" s="41"/>
      <c r="AH15" s="41">
        <f>AE15*1.15</f>
        <v>213.20309999999998</v>
      </c>
      <c r="AI15" s="110">
        <f>AH15*1.08</f>
        <v>230.25934799999999</v>
      </c>
      <c r="AJ15" s="298">
        <f t="shared" si="2"/>
        <v>241.7723154</v>
      </c>
      <c r="AN15" s="42">
        <f t="shared" si="3"/>
        <v>241.7723154</v>
      </c>
      <c r="AO15" s="596">
        <v>241.8</v>
      </c>
      <c r="AP15" s="597">
        <f t="shared" si="4"/>
        <v>256.30800000000005</v>
      </c>
      <c r="AS15" s="42"/>
      <c r="AT15" s="42"/>
      <c r="AV15" s="1">
        <f t="shared" si="5"/>
        <v>0</v>
      </c>
      <c r="BI15" s="1">
        <f t="shared" si="6"/>
        <v>0</v>
      </c>
      <c r="BJ15" s="1">
        <f t="shared" si="7"/>
        <v>0</v>
      </c>
    </row>
    <row r="16" spans="2:62" ht="12.9" customHeight="1">
      <c r="B16" s="649">
        <v>10</v>
      </c>
      <c r="C16" s="1343" t="s">
        <v>141</v>
      </c>
      <c r="D16" s="1344"/>
      <c r="E16" s="1449">
        <v>3100</v>
      </c>
      <c r="F16" s="1450"/>
      <c r="G16" s="1451"/>
      <c r="H16" s="471">
        <v>3</v>
      </c>
      <c r="I16" s="1395">
        <f>ROUNDUP(((BJ16*$N$3)+BJ16),1)</f>
        <v>228.6</v>
      </c>
      <c r="J16" s="1396"/>
      <c r="K16" s="374">
        <v>0</v>
      </c>
      <c r="L16" s="186"/>
      <c r="AA16" s="97">
        <v>160</v>
      </c>
      <c r="AB16" s="97">
        <v>160</v>
      </c>
      <c r="AC16" s="97">
        <f t="shared" si="0"/>
        <v>176</v>
      </c>
      <c r="AE16" s="41">
        <f t="shared" si="1"/>
        <v>186.56</v>
      </c>
      <c r="AF16" s="41"/>
      <c r="AH16" s="41">
        <f>AE16*1.1</f>
        <v>205.21600000000001</v>
      </c>
      <c r="AI16" s="41">
        <f>AH16</f>
        <v>205.21600000000001</v>
      </c>
      <c r="AJ16" s="298">
        <f t="shared" si="2"/>
        <v>215.47680000000003</v>
      </c>
      <c r="AN16" s="42">
        <f t="shared" si="3"/>
        <v>215.47680000000003</v>
      </c>
      <c r="AO16" s="596">
        <v>215.5</v>
      </c>
      <c r="AP16" s="597">
        <f t="shared" si="4"/>
        <v>228.43</v>
      </c>
      <c r="AS16" s="42">
        <f t="shared" si="10"/>
        <v>228.43</v>
      </c>
      <c r="AT16" s="42">
        <f t="shared" si="11"/>
        <v>228.43</v>
      </c>
      <c r="AV16" s="1">
        <f t="shared" si="5"/>
        <v>244.42010000000002</v>
      </c>
      <c r="BI16" s="1">
        <f t="shared" si="6"/>
        <v>268.86211000000003</v>
      </c>
      <c r="BJ16" s="1">
        <f t="shared" si="7"/>
        <v>228.53279350000003</v>
      </c>
    </row>
    <row r="17" spans="2:62" ht="12.9" customHeight="1">
      <c r="B17" s="650">
        <v>11</v>
      </c>
      <c r="C17" s="1343" t="s">
        <v>142</v>
      </c>
      <c r="D17" s="1344"/>
      <c r="E17" s="1440" t="s">
        <v>1623</v>
      </c>
      <c r="F17" s="1341"/>
      <c r="G17" s="1342"/>
      <c r="H17" s="471">
        <v>3</v>
      </c>
      <c r="I17" s="1395">
        <f t="shared" ref="I17:I18" si="12">ROUNDUP(((BJ17*$N$3)+BJ17),1)</f>
        <v>219.1</v>
      </c>
      <c r="J17" s="1396"/>
      <c r="K17" s="374">
        <v>0</v>
      </c>
      <c r="L17" s="186"/>
      <c r="AA17" s="97">
        <v>153.4</v>
      </c>
      <c r="AB17" s="97">
        <v>153.4</v>
      </c>
      <c r="AC17" s="97">
        <f t="shared" si="0"/>
        <v>168.74</v>
      </c>
      <c r="AE17" s="41">
        <f t="shared" si="1"/>
        <v>178.86440000000002</v>
      </c>
      <c r="AF17" s="41"/>
      <c r="AH17" s="41">
        <f>AE17*1.1</f>
        <v>196.75084000000004</v>
      </c>
      <c r="AI17" s="41">
        <f t="shared" si="9"/>
        <v>196.75084000000004</v>
      </c>
      <c r="AJ17" s="298">
        <f t="shared" si="2"/>
        <v>206.58838200000005</v>
      </c>
      <c r="AN17" s="42">
        <f t="shared" si="3"/>
        <v>206.58838200000005</v>
      </c>
      <c r="AO17" s="596">
        <v>206.6</v>
      </c>
      <c r="AP17" s="597">
        <f t="shared" si="4"/>
        <v>218.99600000000001</v>
      </c>
      <c r="AS17" s="42">
        <f t="shared" si="10"/>
        <v>218.99600000000001</v>
      </c>
      <c r="AT17" s="42">
        <f t="shared" si="11"/>
        <v>218.99600000000001</v>
      </c>
      <c r="AV17" s="1">
        <f t="shared" si="5"/>
        <v>234.32572000000002</v>
      </c>
      <c r="BI17" s="1">
        <f t="shared" si="6"/>
        <v>257.75829200000004</v>
      </c>
      <c r="BJ17" s="1">
        <f t="shared" si="7"/>
        <v>219.09454820000008</v>
      </c>
    </row>
    <row r="18" spans="2:62" ht="12.9" customHeight="1">
      <c r="B18" s="649">
        <v>12</v>
      </c>
      <c r="C18" s="1367" t="s">
        <v>143</v>
      </c>
      <c r="D18" s="1368"/>
      <c r="E18" s="1437" t="s">
        <v>1515</v>
      </c>
      <c r="F18" s="1438"/>
      <c r="G18" s="1439"/>
      <c r="H18" s="471">
        <v>3</v>
      </c>
      <c r="I18" s="1395">
        <f t="shared" si="12"/>
        <v>241.1</v>
      </c>
      <c r="J18" s="1396"/>
      <c r="K18" s="374">
        <v>0</v>
      </c>
      <c r="L18" s="186"/>
      <c r="AA18" s="97"/>
      <c r="AB18" s="97"/>
      <c r="AC18" s="97"/>
      <c r="AE18" s="41"/>
      <c r="AF18" s="41"/>
      <c r="AH18" s="41"/>
      <c r="AI18" s="298">
        <v>206.59</v>
      </c>
      <c r="AJ18" s="298">
        <f>AI18*1.1</f>
        <v>227.24900000000002</v>
      </c>
      <c r="AN18" s="42">
        <f t="shared" si="3"/>
        <v>227.24900000000002</v>
      </c>
      <c r="AO18" s="596">
        <v>227.3</v>
      </c>
      <c r="AP18" s="597">
        <f t="shared" si="4"/>
        <v>240.93800000000002</v>
      </c>
      <c r="AS18" s="42">
        <f t="shared" si="10"/>
        <v>240.93800000000002</v>
      </c>
      <c r="AT18" s="42">
        <f t="shared" si="11"/>
        <v>240.93800000000002</v>
      </c>
      <c r="AV18" s="1">
        <f t="shared" si="5"/>
        <v>257.80366000000004</v>
      </c>
      <c r="BI18" s="1">
        <f t="shared" si="6"/>
        <v>283.58402600000005</v>
      </c>
      <c r="BJ18" s="1">
        <f t="shared" si="7"/>
        <v>241.04642210000009</v>
      </c>
    </row>
    <row r="19" spans="2:62" ht="12.9" customHeight="1">
      <c r="B19" s="649">
        <v>13</v>
      </c>
      <c r="C19" s="1367"/>
      <c r="D19" s="1368"/>
      <c r="E19" s="1441" t="s">
        <v>1618</v>
      </c>
      <c r="F19" s="1442"/>
      <c r="G19" s="1443"/>
      <c r="H19" s="1447">
        <v>2.5</v>
      </c>
      <c r="I19" s="1371">
        <f>ROUNDUP(((BJ19*$N$3)+BJ19),1)</f>
        <v>209.2</v>
      </c>
      <c r="J19" s="1372"/>
      <c r="K19" s="1378">
        <v>0</v>
      </c>
      <c r="L19" s="186"/>
      <c r="AA19" s="97"/>
      <c r="AB19" s="97"/>
      <c r="AC19" s="97"/>
      <c r="AE19" s="41" t="e">
        <f>#REF!</f>
        <v>#REF!</v>
      </c>
      <c r="AF19" s="41"/>
      <c r="AH19" s="41" t="e">
        <f>AE19</f>
        <v>#REF!</v>
      </c>
      <c r="AI19" s="298" t="e">
        <f>AH19*1.05</f>
        <v>#REF!</v>
      </c>
      <c r="AJ19" s="298" t="e">
        <f t="shared" si="2"/>
        <v>#REF!</v>
      </c>
      <c r="AN19" s="42" t="e">
        <f t="shared" si="3"/>
        <v>#REF!</v>
      </c>
      <c r="AO19" s="596">
        <v>197.2</v>
      </c>
      <c r="AP19" s="597">
        <f t="shared" si="4"/>
        <v>209.03200000000001</v>
      </c>
      <c r="AS19" s="42">
        <f t="shared" si="10"/>
        <v>209.03200000000001</v>
      </c>
      <c r="AT19" s="42">
        <f t="shared" si="11"/>
        <v>209.03200000000001</v>
      </c>
      <c r="AV19" s="1">
        <f t="shared" si="5"/>
        <v>223.66424000000004</v>
      </c>
      <c r="BI19" s="1">
        <f t="shared" si="6"/>
        <v>246.03066400000006</v>
      </c>
      <c r="BJ19" s="1">
        <f t="shared" si="7"/>
        <v>209.12606440000008</v>
      </c>
    </row>
    <row r="20" spans="2:62" ht="12.9" customHeight="1">
      <c r="B20" s="650">
        <v>14</v>
      </c>
      <c r="C20" s="1369"/>
      <c r="D20" s="1370"/>
      <c r="E20" s="1444"/>
      <c r="F20" s="1445"/>
      <c r="G20" s="1446"/>
      <c r="H20" s="1448"/>
      <c r="I20" s="1373"/>
      <c r="J20" s="1374"/>
      <c r="K20" s="1379"/>
      <c r="L20" s="186"/>
      <c r="AA20" s="97">
        <v>179.3</v>
      </c>
      <c r="AB20" s="97">
        <v>179.3</v>
      </c>
      <c r="AC20" s="97">
        <f t="shared" si="0"/>
        <v>197.23000000000002</v>
      </c>
      <c r="AE20" s="41">
        <f t="shared" si="1"/>
        <v>209.06380000000004</v>
      </c>
      <c r="AF20" s="41"/>
      <c r="AH20" s="41">
        <f>AE20*1.15</f>
        <v>240.42337000000003</v>
      </c>
      <c r="AI20" s="298">
        <f>AH20*1.05</f>
        <v>252.44453850000005</v>
      </c>
      <c r="AJ20" s="298">
        <f t="shared" si="2"/>
        <v>265.06676542500009</v>
      </c>
      <c r="AN20" s="42">
        <f t="shared" si="3"/>
        <v>265.06676542500009</v>
      </c>
      <c r="AO20" s="596">
        <v>265.10000000000002</v>
      </c>
      <c r="AP20" s="597">
        <f t="shared" si="4"/>
        <v>281.00600000000003</v>
      </c>
      <c r="AS20" s="42">
        <f t="shared" si="10"/>
        <v>281.00600000000003</v>
      </c>
      <c r="AT20" s="42">
        <f t="shared" si="11"/>
        <v>281.00600000000003</v>
      </c>
      <c r="AV20" s="1">
        <f t="shared" si="5"/>
        <v>300.67642000000006</v>
      </c>
      <c r="BI20" s="1">
        <f t="shared" si="6"/>
        <v>330.7440620000001</v>
      </c>
      <c r="BJ20" s="1">
        <f t="shared" si="7"/>
        <v>281.1324527000001</v>
      </c>
    </row>
    <row r="21" spans="2:62" ht="12.9" customHeight="1">
      <c r="B21" s="649">
        <v>15</v>
      </c>
      <c r="C21" s="1397" t="s">
        <v>863</v>
      </c>
      <c r="D21" s="1344"/>
      <c r="E21" s="1340" t="s">
        <v>1547</v>
      </c>
      <c r="F21" s="1341"/>
      <c r="G21" s="1342"/>
      <c r="H21" s="471">
        <v>3</v>
      </c>
      <c r="I21" s="1395">
        <f>ROUNDUP(((BJ21*$N$3)+BJ21),1)</f>
        <v>256.20000000000005</v>
      </c>
      <c r="J21" s="1396"/>
      <c r="K21" s="374">
        <v>0</v>
      </c>
      <c r="L21" s="186"/>
      <c r="AA21" s="97">
        <v>179.3</v>
      </c>
      <c r="AB21" s="97">
        <v>179.3</v>
      </c>
      <c r="AC21" s="97">
        <f t="shared" si="0"/>
        <v>197.23000000000002</v>
      </c>
      <c r="AE21" s="41">
        <f t="shared" si="1"/>
        <v>209.06380000000004</v>
      </c>
      <c r="AF21" s="41"/>
      <c r="AH21" s="41">
        <f>AE21*1.05</f>
        <v>219.51699000000005</v>
      </c>
      <c r="AI21" s="41">
        <f t="shared" si="9"/>
        <v>219.51699000000005</v>
      </c>
      <c r="AJ21" s="298">
        <f>AI21*1.1</f>
        <v>241.46868900000007</v>
      </c>
      <c r="AN21" s="42">
        <f t="shared" si="3"/>
        <v>241.46868900000007</v>
      </c>
      <c r="AO21" s="596">
        <v>241.5</v>
      </c>
      <c r="AP21" s="597">
        <f t="shared" si="4"/>
        <v>255.99</v>
      </c>
      <c r="AS21" s="42">
        <f t="shared" si="10"/>
        <v>255.99</v>
      </c>
      <c r="AT21" s="42">
        <f t="shared" si="11"/>
        <v>255.99</v>
      </c>
      <c r="AV21" s="1">
        <f t="shared" si="5"/>
        <v>273.90930000000003</v>
      </c>
      <c r="BI21" s="1">
        <f t="shared" si="6"/>
        <v>301.30023000000006</v>
      </c>
      <c r="BJ21" s="1">
        <f t="shared" si="7"/>
        <v>256.10519550000009</v>
      </c>
    </row>
    <row r="22" spans="2:62" ht="12.9" customHeight="1">
      <c r="B22" s="649">
        <v>16</v>
      </c>
      <c r="C22" s="1397" t="s">
        <v>1445</v>
      </c>
      <c r="D22" s="1398"/>
      <c r="E22" s="1340" t="s">
        <v>1619</v>
      </c>
      <c r="F22" s="1341"/>
      <c r="G22" s="1342"/>
      <c r="H22" s="471">
        <v>2.5</v>
      </c>
      <c r="I22" s="1395">
        <f t="shared" ref="I22:I23" si="13">ROUNDUP(((BJ22*$N$3)+BJ22),1)</f>
        <v>230.7</v>
      </c>
      <c r="J22" s="1396"/>
      <c r="K22" s="374">
        <v>0</v>
      </c>
      <c r="L22" s="186"/>
      <c r="AA22" s="97"/>
      <c r="AB22" s="97"/>
      <c r="AC22" s="97"/>
      <c r="AE22" s="41"/>
      <c r="AF22" s="41"/>
      <c r="AH22" s="41"/>
      <c r="AI22" s="41"/>
      <c r="AJ22" s="298"/>
      <c r="AN22" s="42"/>
      <c r="AO22" s="596"/>
      <c r="AP22" s="597"/>
      <c r="AS22" s="42">
        <v>281.10000000000002</v>
      </c>
      <c r="AT22" s="42">
        <f>AS22-((AS22*18)/100)</f>
        <v>230.50200000000001</v>
      </c>
      <c r="AV22" s="1">
        <f t="shared" si="5"/>
        <v>246.63714000000002</v>
      </c>
      <c r="BI22" s="1">
        <f t="shared" si="6"/>
        <v>271.30085400000002</v>
      </c>
      <c r="BJ22" s="1">
        <f t="shared" si="7"/>
        <v>230.60572590000004</v>
      </c>
    </row>
    <row r="23" spans="2:62" ht="12.9" customHeight="1">
      <c r="B23" s="650">
        <v>17</v>
      </c>
      <c r="C23" s="1343" t="s">
        <v>144</v>
      </c>
      <c r="D23" s="1344"/>
      <c r="E23" s="1340" t="s">
        <v>1354</v>
      </c>
      <c r="F23" s="1341"/>
      <c r="G23" s="1342"/>
      <c r="H23" s="471">
        <v>2.6</v>
      </c>
      <c r="I23" s="1395">
        <f t="shared" si="13"/>
        <v>153.5</v>
      </c>
      <c r="J23" s="1396"/>
      <c r="K23" s="374">
        <v>0</v>
      </c>
      <c r="L23" s="186"/>
      <c r="AA23" s="97">
        <v>103.3</v>
      </c>
      <c r="AB23" s="41">
        <v>111.6</v>
      </c>
      <c r="AC23" s="97">
        <f t="shared" si="0"/>
        <v>122.76</v>
      </c>
      <c r="AE23" s="41">
        <f t="shared" si="1"/>
        <v>130.12560000000002</v>
      </c>
      <c r="AF23" s="41"/>
      <c r="AH23" s="41">
        <f>AE23*1.1</f>
        <v>143.13816000000003</v>
      </c>
      <c r="AI23" s="594">
        <f>AH23*1.08</f>
        <v>154.58921280000004</v>
      </c>
      <c r="AJ23" s="298">
        <f>AI23*1.1</f>
        <v>170.04813408000007</v>
      </c>
      <c r="AN23" s="42">
        <f t="shared" si="3"/>
        <v>170.04813408000007</v>
      </c>
      <c r="AO23" s="596">
        <v>170.1</v>
      </c>
      <c r="AP23" s="597">
        <f t="shared" si="4"/>
        <v>180.30600000000001</v>
      </c>
      <c r="AS23" s="42">
        <v>180.4</v>
      </c>
      <c r="AT23" s="42">
        <f>AS23-((AS23*15)/100)</f>
        <v>153.34</v>
      </c>
      <c r="AV23" s="1">
        <f t="shared" si="5"/>
        <v>164.07380000000001</v>
      </c>
      <c r="BI23" s="1">
        <f t="shared" si="6"/>
        <v>180.48118000000002</v>
      </c>
      <c r="BJ23" s="1">
        <f t="shared" si="7"/>
        <v>153.40900300000004</v>
      </c>
    </row>
    <row r="24" spans="2:62" ht="12.9" customHeight="1">
      <c r="B24" s="649">
        <v>18</v>
      </c>
      <c r="C24" s="1365" t="s">
        <v>145</v>
      </c>
      <c r="D24" s="1366"/>
      <c r="E24" s="1375" t="s">
        <v>1355</v>
      </c>
      <c r="F24" s="1376"/>
      <c r="G24" s="1366"/>
      <c r="H24" s="1447">
        <v>2.5</v>
      </c>
      <c r="I24" s="1371">
        <f>ROUNDUP(((BJ24*$N$3)+BJ24),1)</f>
        <v>148.29999999999998</v>
      </c>
      <c r="J24" s="1372"/>
      <c r="K24" s="1378">
        <v>0.1</v>
      </c>
      <c r="L24" s="186"/>
      <c r="AA24" s="97">
        <v>120.4</v>
      </c>
      <c r="AB24" s="97">
        <v>120.4</v>
      </c>
      <c r="AC24" s="97">
        <f t="shared" si="0"/>
        <v>132.44000000000003</v>
      </c>
      <c r="AE24" s="41">
        <f t="shared" si="1"/>
        <v>140.38640000000004</v>
      </c>
      <c r="AF24" s="41"/>
      <c r="AH24" s="41">
        <f>AE24*1.05</f>
        <v>147.40572000000006</v>
      </c>
      <c r="AI24" s="1578">
        <f>AH24*1.05</f>
        <v>154.77600600000008</v>
      </c>
      <c r="AJ24" s="1580">
        <f t="shared" si="2"/>
        <v>162.51480630000009</v>
      </c>
      <c r="AN24" s="1581">
        <f>AJ24*1.05</f>
        <v>170.64054661500009</v>
      </c>
      <c r="AO24" s="1586">
        <v>170.7</v>
      </c>
      <c r="AP24" s="1587">
        <f t="shared" si="4"/>
        <v>180.94200000000001</v>
      </c>
      <c r="AS24" s="42">
        <v>164.6</v>
      </c>
      <c r="AT24" s="42">
        <f>AS24-((AS24*10)/100)</f>
        <v>148.13999999999999</v>
      </c>
      <c r="AV24" s="1">
        <f t="shared" si="5"/>
        <v>158.50979999999998</v>
      </c>
      <c r="BI24" s="1">
        <f t="shared" si="6"/>
        <v>174.36078000000001</v>
      </c>
      <c r="BJ24" s="1">
        <f t="shared" si="7"/>
        <v>148.20666300000002</v>
      </c>
    </row>
    <row r="25" spans="2:62" ht="12.9" customHeight="1">
      <c r="B25" s="649">
        <v>19</v>
      </c>
      <c r="C25" s="1367"/>
      <c r="D25" s="1368"/>
      <c r="E25" s="1369"/>
      <c r="F25" s="1377"/>
      <c r="G25" s="1370"/>
      <c r="H25" s="1448"/>
      <c r="I25" s="1373"/>
      <c r="J25" s="1374"/>
      <c r="K25" s="1379"/>
      <c r="L25" s="186"/>
      <c r="AA25" s="97"/>
      <c r="AB25" s="97"/>
      <c r="AC25" s="97"/>
      <c r="AE25" s="41">
        <v>140.38999999999999</v>
      </c>
      <c r="AF25" s="41"/>
      <c r="AH25" s="41">
        <f>AE25*1.05</f>
        <v>147.40949999999998</v>
      </c>
      <c r="AI25" s="1578"/>
      <c r="AJ25" s="1580"/>
      <c r="AN25" s="1581"/>
      <c r="AO25" s="1586"/>
      <c r="AP25" s="1587"/>
      <c r="AS25" s="42">
        <f t="shared" si="10"/>
        <v>0</v>
      </c>
      <c r="AT25" s="42">
        <f t="shared" ref="AT25:AT28" si="14">AS25-((AS25*10)/100)</f>
        <v>0</v>
      </c>
      <c r="AV25" s="1">
        <f t="shared" si="5"/>
        <v>0</v>
      </c>
      <c r="BI25" s="1">
        <f t="shared" si="6"/>
        <v>0</v>
      </c>
      <c r="BJ25" s="1">
        <f t="shared" si="7"/>
        <v>0</v>
      </c>
    </row>
    <row r="26" spans="2:62" ht="12.9" customHeight="1">
      <c r="B26" s="650">
        <v>20</v>
      </c>
      <c r="C26" s="1367"/>
      <c r="D26" s="1368"/>
      <c r="E26" s="1340" t="s">
        <v>1466</v>
      </c>
      <c r="F26" s="1341"/>
      <c r="G26" s="1342"/>
      <c r="H26" s="471">
        <v>3</v>
      </c>
      <c r="I26" s="1348">
        <f>ROUNDUP(((BJ26*$N$3)+BJ26),1)</f>
        <v>152.79999999999998</v>
      </c>
      <c r="J26" s="1349"/>
      <c r="K26" s="374">
        <v>0.1</v>
      </c>
      <c r="L26" s="186"/>
      <c r="AA26" s="97"/>
      <c r="AB26" s="97"/>
      <c r="AC26" s="97"/>
      <c r="AE26" s="41">
        <v>140.38999999999999</v>
      </c>
      <c r="AF26" s="41"/>
      <c r="AH26" s="41">
        <f>AE26*1.1</f>
        <v>154.429</v>
      </c>
      <c r="AI26" s="381">
        <f t="shared" ref="AI26:AI27" si="15">AH26*1.05</f>
        <v>162.15045000000001</v>
      </c>
      <c r="AJ26" s="298">
        <f t="shared" si="2"/>
        <v>170.25797250000002</v>
      </c>
      <c r="AN26" s="593">
        <f>AJ26*1.05</f>
        <v>178.77087112500004</v>
      </c>
      <c r="AO26" s="596">
        <v>178.8</v>
      </c>
      <c r="AP26" s="597">
        <f>AO26*1.06</f>
        <v>189.52800000000002</v>
      </c>
      <c r="AS26" s="42">
        <v>169.7</v>
      </c>
      <c r="AT26" s="42">
        <f t="shared" si="14"/>
        <v>152.72999999999999</v>
      </c>
      <c r="AV26" s="1">
        <f t="shared" si="5"/>
        <v>163.4211</v>
      </c>
      <c r="BI26" s="1">
        <f t="shared" si="6"/>
        <v>179.76321000000002</v>
      </c>
      <c r="BJ26" s="1">
        <f t="shared" si="7"/>
        <v>152.79872850000004</v>
      </c>
    </row>
    <row r="27" spans="2:62" ht="12.9" customHeight="1">
      <c r="B27" s="649">
        <v>21</v>
      </c>
      <c r="C27" s="1367"/>
      <c r="D27" s="1368"/>
      <c r="E27" s="1375" t="s">
        <v>1532</v>
      </c>
      <c r="F27" s="1376"/>
      <c r="G27" s="1366"/>
      <c r="H27" s="1447">
        <v>2</v>
      </c>
      <c r="I27" s="1371">
        <f>ROUNDUP(((BJ27*$N$3)+BJ27),1)</f>
        <v>139.9</v>
      </c>
      <c r="J27" s="1372"/>
      <c r="K27" s="1378">
        <v>0.1</v>
      </c>
      <c r="L27" s="186"/>
      <c r="AA27" s="97">
        <v>105.3</v>
      </c>
      <c r="AB27" s="97">
        <v>105.3</v>
      </c>
      <c r="AC27" s="97">
        <f t="shared" si="0"/>
        <v>115.83000000000001</v>
      </c>
      <c r="AE27" s="41">
        <f t="shared" si="1"/>
        <v>122.77980000000002</v>
      </c>
      <c r="AF27" s="41"/>
      <c r="AH27" s="41">
        <f>AE27*1.05</f>
        <v>128.91879000000003</v>
      </c>
      <c r="AI27" s="1578">
        <f t="shared" si="15"/>
        <v>135.36472950000004</v>
      </c>
      <c r="AJ27" s="1580">
        <f>AI27*1.1</f>
        <v>148.90120245000006</v>
      </c>
      <c r="AN27" s="1581">
        <f>AJ27*1.05</f>
        <v>156.34626257250005</v>
      </c>
      <c r="AO27" s="1586">
        <v>156.4</v>
      </c>
      <c r="AP27" s="1587">
        <f>AO27*1.06</f>
        <v>165.78400000000002</v>
      </c>
      <c r="AS27" s="42">
        <v>155.30000000000001</v>
      </c>
      <c r="AT27" s="42">
        <f>AS27-((AS27*10)/100)</f>
        <v>139.77000000000001</v>
      </c>
      <c r="AV27" s="1">
        <f t="shared" si="5"/>
        <v>149.55390000000003</v>
      </c>
      <c r="BI27" s="1">
        <f t="shared" si="6"/>
        <v>164.50929000000005</v>
      </c>
      <c r="BJ27" s="1">
        <f t="shared" si="7"/>
        <v>139.83289650000006</v>
      </c>
    </row>
    <row r="28" spans="2:62" ht="12.9" customHeight="1">
      <c r="B28" s="649">
        <v>22</v>
      </c>
      <c r="C28" s="1369"/>
      <c r="D28" s="1370"/>
      <c r="E28" s="1369"/>
      <c r="F28" s="1377"/>
      <c r="G28" s="1370"/>
      <c r="H28" s="1448"/>
      <c r="I28" s="1373"/>
      <c r="J28" s="1374"/>
      <c r="K28" s="1379"/>
      <c r="L28" s="186"/>
      <c r="AA28" s="97"/>
      <c r="AB28" s="97">
        <v>105.3</v>
      </c>
      <c r="AC28" s="97">
        <f t="shared" si="0"/>
        <v>115.83000000000001</v>
      </c>
      <c r="AE28" s="41">
        <f t="shared" si="1"/>
        <v>122.77980000000002</v>
      </c>
      <c r="AF28" s="41"/>
      <c r="AH28" s="41">
        <f>AE28*1.05</f>
        <v>128.91879000000003</v>
      </c>
      <c r="AI28" s="1578"/>
      <c r="AJ28" s="1580"/>
      <c r="AN28" s="1581"/>
      <c r="AO28" s="1586"/>
      <c r="AP28" s="1587"/>
      <c r="AS28" s="42">
        <f t="shared" si="10"/>
        <v>0</v>
      </c>
      <c r="AT28" s="42">
        <f t="shared" si="14"/>
        <v>0</v>
      </c>
      <c r="AV28" s="1">
        <f t="shared" si="5"/>
        <v>0</v>
      </c>
      <c r="BI28" s="1">
        <f t="shared" si="6"/>
        <v>0</v>
      </c>
      <c r="BJ28" s="1">
        <f t="shared" si="7"/>
        <v>0</v>
      </c>
    </row>
    <row r="29" spans="2:62" ht="12.9" customHeight="1">
      <c r="B29" s="650">
        <v>23</v>
      </c>
      <c r="C29" s="1365" t="s">
        <v>146</v>
      </c>
      <c r="D29" s="1366"/>
      <c r="E29" s="1353" t="s">
        <v>1316</v>
      </c>
      <c r="F29" s="1354"/>
      <c r="G29" s="1355"/>
      <c r="H29" s="471">
        <v>2</v>
      </c>
      <c r="I29" s="1348">
        <f>ROUNDUP(((BJ29*$N$3)+BJ29),1)</f>
        <v>175.79999999999998</v>
      </c>
      <c r="J29" s="1349"/>
      <c r="K29" s="374">
        <v>0</v>
      </c>
      <c r="L29" s="186"/>
      <c r="AA29" s="97"/>
      <c r="AB29" s="97"/>
      <c r="AC29" s="97"/>
      <c r="AE29" s="41"/>
      <c r="AF29" s="41"/>
      <c r="AH29" s="41">
        <v>154.19999999999999</v>
      </c>
      <c r="AI29" s="381">
        <f>AH29*1.08</f>
        <v>166.536</v>
      </c>
      <c r="AJ29" s="298">
        <v>174.79</v>
      </c>
      <c r="AN29" s="593">
        <f>AJ29*1.05</f>
        <v>183.52950000000001</v>
      </c>
      <c r="AO29" s="596">
        <v>183.6</v>
      </c>
      <c r="AP29" s="599">
        <f>AO29*1.1</f>
        <v>201.96</v>
      </c>
      <c r="AS29" s="42">
        <f t="shared" si="10"/>
        <v>201.96</v>
      </c>
      <c r="AT29" s="42">
        <f>AS29-((AS29*13)/100)</f>
        <v>175.70520000000002</v>
      </c>
      <c r="AV29" s="1">
        <f t="shared" si="5"/>
        <v>188.00456400000004</v>
      </c>
      <c r="BI29" s="1">
        <f t="shared" si="6"/>
        <v>206.80502040000007</v>
      </c>
      <c r="BJ29" s="1">
        <f t="shared" si="7"/>
        <v>175.78426734000007</v>
      </c>
    </row>
    <row r="30" spans="2:62" ht="25.8" customHeight="1">
      <c r="B30" s="649">
        <v>24</v>
      </c>
      <c r="C30" s="1367"/>
      <c r="D30" s="1368"/>
      <c r="E30" s="1356" t="s">
        <v>1640</v>
      </c>
      <c r="F30" s="1357"/>
      <c r="G30" s="1358"/>
      <c r="H30" s="1050">
        <v>3</v>
      </c>
      <c r="I30" s="1359">
        <f>ROUNDUP(((BJ30*$N$3)+BJ30),1)</f>
        <v>136.19999999999999</v>
      </c>
      <c r="J30" s="1360"/>
      <c r="K30" s="783">
        <v>0</v>
      </c>
      <c r="L30" s="186"/>
      <c r="AA30" s="97">
        <v>116.5</v>
      </c>
      <c r="AB30" s="41">
        <v>125.9</v>
      </c>
      <c r="AC30" s="97">
        <f t="shared" si="0"/>
        <v>138.49</v>
      </c>
      <c r="AE30" s="41">
        <f t="shared" si="1"/>
        <v>146.79940000000002</v>
      </c>
      <c r="AF30" s="41"/>
      <c r="AH30" s="41">
        <f>AE30</f>
        <v>146.79940000000002</v>
      </c>
      <c r="AI30" s="381">
        <f>AH30*1.08</f>
        <v>158.54335200000003</v>
      </c>
      <c r="AJ30" s="298">
        <v>166.23</v>
      </c>
      <c r="AN30" s="595">
        <f>AJ30*1.02</f>
        <v>169.55459999999999</v>
      </c>
      <c r="AO30" s="596">
        <v>169.6</v>
      </c>
      <c r="AP30" s="599">
        <f>AO30*1.1</f>
        <v>186.56</v>
      </c>
      <c r="AS30" s="42">
        <f t="shared" si="10"/>
        <v>186.56</v>
      </c>
      <c r="AT30" s="42">
        <v>136.1</v>
      </c>
      <c r="AV30" s="1">
        <f t="shared" si="5"/>
        <v>145.62700000000001</v>
      </c>
      <c r="BI30" s="1">
        <f t="shared" si="6"/>
        <v>160.18970000000002</v>
      </c>
      <c r="BJ30" s="1">
        <f t="shared" si="7"/>
        <v>136.16124500000004</v>
      </c>
    </row>
    <row r="31" spans="2:62" ht="12.9" customHeight="1">
      <c r="B31" s="649">
        <v>25</v>
      </c>
      <c r="C31" s="1367"/>
      <c r="D31" s="1368"/>
      <c r="E31" s="1361" t="s">
        <v>1508</v>
      </c>
      <c r="F31" s="1341"/>
      <c r="G31" s="1342"/>
      <c r="H31" s="471">
        <v>2.5</v>
      </c>
      <c r="I31" s="1348">
        <f>ROUNDUP(((BJ31*$N$3)+BJ31),1)</f>
        <v>136.19999999999999</v>
      </c>
      <c r="J31" s="1349"/>
      <c r="K31" s="374">
        <v>0</v>
      </c>
      <c r="L31" s="186"/>
      <c r="AA31" s="97">
        <v>116.5</v>
      </c>
      <c r="AB31" s="41">
        <v>125.9</v>
      </c>
      <c r="AC31" s="97">
        <f t="shared" si="0"/>
        <v>138.49</v>
      </c>
      <c r="AE31" s="41">
        <f t="shared" si="1"/>
        <v>146.79940000000002</v>
      </c>
      <c r="AF31" s="41"/>
      <c r="AH31" s="41">
        <f>AE31*1.05</f>
        <v>154.13937000000001</v>
      </c>
      <c r="AI31" s="41">
        <f t="shared" si="9"/>
        <v>154.13937000000001</v>
      </c>
      <c r="AJ31" s="298">
        <f>AI31*1.1</f>
        <v>169.55330700000002</v>
      </c>
      <c r="AN31" s="42">
        <f t="shared" si="3"/>
        <v>169.55330700000002</v>
      </c>
      <c r="AO31" s="596">
        <v>169.6</v>
      </c>
      <c r="AP31" s="597">
        <f t="shared" ref="AP31:AP54" si="16">AO31*1.06</f>
        <v>179.77600000000001</v>
      </c>
      <c r="AS31" s="42">
        <v>151.19999999999999</v>
      </c>
      <c r="AT31" s="42">
        <f>AS31-((AS31*10)/100)</f>
        <v>136.07999999999998</v>
      </c>
      <c r="AV31" s="1">
        <f t="shared" si="5"/>
        <v>145.60559999999998</v>
      </c>
      <c r="BI31" s="1">
        <f t="shared" si="6"/>
        <v>160.16615999999999</v>
      </c>
      <c r="BJ31" s="1">
        <f t="shared" si="7"/>
        <v>136.14123600000002</v>
      </c>
    </row>
    <row r="32" spans="2:62" ht="12.9" customHeight="1">
      <c r="B32" s="650">
        <v>26</v>
      </c>
      <c r="C32" s="1367"/>
      <c r="D32" s="1368"/>
      <c r="E32" s="1361" t="s">
        <v>1639</v>
      </c>
      <c r="F32" s="1458"/>
      <c r="G32" s="1459"/>
      <c r="H32" s="471">
        <v>3</v>
      </c>
      <c r="I32" s="1348">
        <f t="shared" ref="I32:I51" si="17">ROUNDUP(((BJ32*$N$3)+BJ32),1)</f>
        <v>162.29999999999998</v>
      </c>
      <c r="J32" s="1349"/>
      <c r="K32" s="374">
        <v>0</v>
      </c>
      <c r="L32" s="186"/>
      <c r="AA32" s="97"/>
      <c r="AB32" s="41"/>
      <c r="AC32" s="97"/>
      <c r="AE32" s="41"/>
      <c r="AF32" s="41"/>
      <c r="AH32" s="41"/>
      <c r="AI32" s="41"/>
      <c r="AJ32" s="298"/>
      <c r="AN32" s="42"/>
      <c r="AO32" s="596"/>
      <c r="AP32" s="597"/>
      <c r="AS32" s="42"/>
      <c r="AT32" s="42">
        <v>162.19999999999999</v>
      </c>
      <c r="AV32" s="1">
        <f t="shared" si="5"/>
        <v>173.554</v>
      </c>
      <c r="BI32" s="1">
        <f t="shared" si="6"/>
        <v>190.90940000000001</v>
      </c>
      <c r="BJ32" s="1">
        <f t="shared" si="7"/>
        <v>162.27299000000002</v>
      </c>
    </row>
    <row r="33" spans="2:62" ht="12.9" customHeight="1">
      <c r="B33" s="649">
        <v>27</v>
      </c>
      <c r="C33" s="1367"/>
      <c r="D33" s="1368"/>
      <c r="E33" s="1340" t="s">
        <v>1505</v>
      </c>
      <c r="F33" s="1341"/>
      <c r="G33" s="1342"/>
      <c r="H33" s="471">
        <v>2.4</v>
      </c>
      <c r="I33" s="1348">
        <f t="shared" si="17"/>
        <v>162.29999999999998</v>
      </c>
      <c r="J33" s="1349"/>
      <c r="K33" s="374">
        <v>0</v>
      </c>
      <c r="L33" s="186"/>
      <c r="AA33" s="97">
        <v>116.5</v>
      </c>
      <c r="AB33" s="41">
        <v>125.9</v>
      </c>
      <c r="AC33" s="97">
        <f t="shared" si="0"/>
        <v>138.49</v>
      </c>
      <c r="AE33" s="41">
        <f t="shared" si="1"/>
        <v>146.79940000000002</v>
      </c>
      <c r="AF33" s="41"/>
      <c r="AH33" s="41">
        <f>AE33*1.05</f>
        <v>154.13937000000001</v>
      </c>
      <c r="AI33" s="41">
        <f t="shared" si="9"/>
        <v>154.13937000000001</v>
      </c>
      <c r="AJ33" s="298">
        <f>AI33*1.15</f>
        <v>177.26027550000001</v>
      </c>
      <c r="AN33" s="42">
        <f t="shared" si="3"/>
        <v>177.26027550000001</v>
      </c>
      <c r="AO33" s="596">
        <v>177.3</v>
      </c>
      <c r="AP33" s="597">
        <f t="shared" si="16"/>
        <v>187.93800000000002</v>
      </c>
      <c r="AS33" s="42">
        <v>162.19999999999999</v>
      </c>
      <c r="AT33" s="42">
        <f t="shared" si="11"/>
        <v>162.19999999999999</v>
      </c>
      <c r="AV33" s="1">
        <f t="shared" si="5"/>
        <v>173.554</v>
      </c>
      <c r="BI33" s="1">
        <f t="shared" si="6"/>
        <v>190.90940000000001</v>
      </c>
      <c r="BJ33" s="1">
        <f t="shared" si="7"/>
        <v>162.27299000000002</v>
      </c>
    </row>
    <row r="34" spans="2:62" ht="12.9" customHeight="1">
      <c r="B34" s="649">
        <v>28</v>
      </c>
      <c r="C34" s="1367"/>
      <c r="D34" s="1368"/>
      <c r="E34" s="1340">
        <v>3031</v>
      </c>
      <c r="F34" s="1341"/>
      <c r="G34" s="1342"/>
      <c r="H34" s="471">
        <v>2.4</v>
      </c>
      <c r="I34" s="1348">
        <f t="shared" si="17"/>
        <v>204.2</v>
      </c>
      <c r="J34" s="1349"/>
      <c r="K34" s="374">
        <v>0</v>
      </c>
      <c r="L34" s="186"/>
      <c r="AA34" s="97">
        <v>126.5</v>
      </c>
      <c r="AB34" s="41">
        <v>136.69999999999999</v>
      </c>
      <c r="AC34" s="97">
        <f t="shared" si="0"/>
        <v>150.37</v>
      </c>
      <c r="AE34" s="41">
        <f t="shared" si="1"/>
        <v>159.3922</v>
      </c>
      <c r="AF34" s="41"/>
      <c r="AH34" s="41">
        <f>AE34*1.05</f>
        <v>167.36181000000002</v>
      </c>
      <c r="AI34" s="41">
        <f t="shared" si="9"/>
        <v>167.36181000000002</v>
      </c>
      <c r="AJ34" s="298">
        <f>AI34*1.15</f>
        <v>192.4660815</v>
      </c>
      <c r="AN34" s="42">
        <f t="shared" si="3"/>
        <v>192.4660815</v>
      </c>
      <c r="AO34" s="596">
        <v>192.5</v>
      </c>
      <c r="AP34" s="597">
        <f t="shared" si="16"/>
        <v>204.05</v>
      </c>
      <c r="AS34" s="42">
        <f t="shared" si="10"/>
        <v>204.05</v>
      </c>
      <c r="AT34" s="42">
        <f t="shared" si="11"/>
        <v>204.05</v>
      </c>
      <c r="AV34" s="1">
        <f t="shared" si="5"/>
        <v>218.33350000000002</v>
      </c>
      <c r="BI34" s="1">
        <f t="shared" si="6"/>
        <v>240.16685000000004</v>
      </c>
      <c r="BJ34" s="1">
        <f t="shared" si="7"/>
        <v>204.14182250000005</v>
      </c>
    </row>
    <row r="35" spans="2:62" ht="12.9" customHeight="1">
      <c r="B35" s="650">
        <v>29</v>
      </c>
      <c r="C35" s="1367"/>
      <c r="D35" s="1368"/>
      <c r="E35" s="1440">
        <v>3038</v>
      </c>
      <c r="F35" s="1341"/>
      <c r="G35" s="1342"/>
      <c r="H35" s="471">
        <v>3</v>
      </c>
      <c r="I35" s="1348">
        <f t="shared" si="17"/>
        <v>155.79999999999998</v>
      </c>
      <c r="J35" s="1349"/>
      <c r="K35" s="374">
        <v>0</v>
      </c>
      <c r="L35" s="186"/>
      <c r="AA35" s="97">
        <v>132.4</v>
      </c>
      <c r="AB35" s="41">
        <v>143</v>
      </c>
      <c r="AC35" s="97">
        <f t="shared" si="0"/>
        <v>157.30000000000001</v>
      </c>
      <c r="AE35" s="41">
        <f>AC35*1.1</f>
        <v>173.03000000000003</v>
      </c>
      <c r="AF35" s="41"/>
      <c r="AH35" s="41">
        <f>AE35*1.1</f>
        <v>190.33300000000006</v>
      </c>
      <c r="AI35" s="110">
        <f>AH35*1.08</f>
        <v>205.55964000000009</v>
      </c>
      <c r="AJ35" s="298">
        <v>226.14</v>
      </c>
      <c r="AN35" s="595">
        <f>AJ35*1.01</f>
        <v>228.4014</v>
      </c>
      <c r="AO35" s="596">
        <v>228.5</v>
      </c>
      <c r="AP35" s="597">
        <f t="shared" si="16"/>
        <v>242.21</v>
      </c>
      <c r="AS35" s="42">
        <v>207.6</v>
      </c>
      <c r="AT35" s="42">
        <f>AS35-((AS35*25)/100)</f>
        <v>155.69999999999999</v>
      </c>
      <c r="AV35" s="1">
        <f t="shared" si="5"/>
        <v>166.59899999999999</v>
      </c>
      <c r="BI35" s="1">
        <f t="shared" si="6"/>
        <v>183.25890000000001</v>
      </c>
      <c r="BJ35" s="1">
        <f t="shared" si="7"/>
        <v>155.77006500000002</v>
      </c>
    </row>
    <row r="36" spans="2:62" ht="12.9" customHeight="1">
      <c r="B36" s="649">
        <v>30</v>
      </c>
      <c r="C36" s="1367"/>
      <c r="D36" s="1368"/>
      <c r="E36" s="1440">
        <v>3037</v>
      </c>
      <c r="F36" s="1341"/>
      <c r="G36" s="1342"/>
      <c r="H36" s="471">
        <v>3</v>
      </c>
      <c r="I36" s="1348">
        <f t="shared" si="17"/>
        <v>155.79999999999998</v>
      </c>
      <c r="J36" s="1349"/>
      <c r="K36" s="374">
        <v>0</v>
      </c>
      <c r="L36" s="186"/>
      <c r="AA36" s="97"/>
      <c r="AB36" s="41"/>
      <c r="AC36" s="97"/>
      <c r="AE36" s="41"/>
      <c r="AF36" s="41"/>
      <c r="AH36" s="41"/>
      <c r="AI36" s="110"/>
      <c r="AJ36" s="298"/>
      <c r="AN36" s="595"/>
      <c r="AO36" s="596"/>
      <c r="AP36" s="597"/>
      <c r="AS36" s="42"/>
      <c r="AT36" s="42">
        <v>155.69999999999999</v>
      </c>
      <c r="AV36" s="1">
        <f t="shared" si="5"/>
        <v>166.59899999999999</v>
      </c>
      <c r="BI36" s="1">
        <f t="shared" si="6"/>
        <v>183.25890000000001</v>
      </c>
      <c r="BJ36" s="1">
        <f t="shared" si="7"/>
        <v>155.77006500000002</v>
      </c>
    </row>
    <row r="37" spans="2:62" ht="12.9" customHeight="1">
      <c r="B37" s="649">
        <v>31</v>
      </c>
      <c r="C37" s="1367"/>
      <c r="D37" s="1368"/>
      <c r="E37" s="1362" t="s">
        <v>1507</v>
      </c>
      <c r="F37" s="1354"/>
      <c r="G37" s="1355"/>
      <c r="H37" s="471">
        <v>2.8</v>
      </c>
      <c r="I37" s="1348">
        <f t="shared" si="17"/>
        <v>207.7</v>
      </c>
      <c r="J37" s="1349"/>
      <c r="K37" s="374">
        <v>0</v>
      </c>
      <c r="L37" s="186"/>
      <c r="AA37" s="97">
        <v>116.5</v>
      </c>
      <c r="AB37" s="41">
        <v>125.9</v>
      </c>
      <c r="AC37" s="97">
        <f t="shared" si="0"/>
        <v>138.49</v>
      </c>
      <c r="AE37" s="41">
        <f>AC37*1.1</f>
        <v>152.33900000000003</v>
      </c>
      <c r="AF37" s="41"/>
      <c r="AH37" s="41">
        <f>AE37*1.15</f>
        <v>175.18985000000001</v>
      </c>
      <c r="AI37" s="110">
        <f t="shared" ref="AI37:AI39" si="18">AH37*1.08</f>
        <v>189.20503800000003</v>
      </c>
      <c r="AJ37" s="298">
        <f>AI37*1.15</f>
        <v>217.58579370000001</v>
      </c>
      <c r="AN37" s="593">
        <f>AJ37*1.05</f>
        <v>228.46508338500001</v>
      </c>
      <c r="AO37" s="596">
        <v>228.5</v>
      </c>
      <c r="AP37" s="597">
        <f t="shared" si="16"/>
        <v>242.21</v>
      </c>
      <c r="AS37" s="42">
        <v>207.6</v>
      </c>
      <c r="AT37" s="42">
        <f>AS37</f>
        <v>207.6</v>
      </c>
      <c r="AV37" s="1">
        <f t="shared" si="5"/>
        <v>222.13200000000001</v>
      </c>
      <c r="BI37" s="1">
        <f t="shared" si="6"/>
        <v>244.34520000000003</v>
      </c>
      <c r="BJ37" s="1">
        <f t="shared" si="7"/>
        <v>207.69342000000006</v>
      </c>
    </row>
    <row r="38" spans="2:62" ht="12.9" customHeight="1">
      <c r="B38" s="650">
        <v>32</v>
      </c>
      <c r="C38" s="1367"/>
      <c r="D38" s="1368"/>
      <c r="E38" s="1362" t="s">
        <v>1506</v>
      </c>
      <c r="F38" s="1363"/>
      <c r="G38" s="1364"/>
      <c r="H38" s="471">
        <v>3</v>
      </c>
      <c r="I38" s="1348">
        <f t="shared" si="17"/>
        <v>207.7</v>
      </c>
      <c r="J38" s="1349"/>
      <c r="K38" s="374">
        <v>0</v>
      </c>
      <c r="L38" s="186"/>
      <c r="AA38" s="97"/>
      <c r="AB38" s="41"/>
      <c r="AC38" s="97"/>
      <c r="AE38" s="41"/>
      <c r="AF38" s="41"/>
      <c r="AH38" s="41"/>
      <c r="AI38" s="110"/>
      <c r="AJ38" s="298"/>
      <c r="AN38" s="593"/>
      <c r="AO38" s="596"/>
      <c r="AP38" s="597"/>
      <c r="AS38" s="42"/>
      <c r="AT38" s="42">
        <v>207.6</v>
      </c>
      <c r="AV38" s="1">
        <f t="shared" si="5"/>
        <v>222.13200000000001</v>
      </c>
      <c r="BI38" s="1">
        <f t="shared" si="6"/>
        <v>244.34520000000003</v>
      </c>
      <c r="BJ38" s="1">
        <f t="shared" si="7"/>
        <v>207.69342000000006</v>
      </c>
    </row>
    <row r="39" spans="2:62" ht="12.9" customHeight="1">
      <c r="B39" s="649">
        <v>33</v>
      </c>
      <c r="C39" s="1367"/>
      <c r="D39" s="1368"/>
      <c r="E39" s="1345">
        <v>3043</v>
      </c>
      <c r="F39" s="1346"/>
      <c r="G39" s="1347"/>
      <c r="H39" s="471">
        <v>2.5</v>
      </c>
      <c r="I39" s="1348">
        <f t="shared" si="17"/>
        <v>188.1</v>
      </c>
      <c r="J39" s="1349"/>
      <c r="K39" s="374">
        <v>0</v>
      </c>
      <c r="L39" s="186"/>
      <c r="AA39" s="97"/>
      <c r="AB39" s="41"/>
      <c r="AC39" s="97">
        <v>138.49</v>
      </c>
      <c r="AE39" s="41">
        <f t="shared" si="1"/>
        <v>146.79940000000002</v>
      </c>
      <c r="AF39" s="41"/>
      <c r="AH39" s="41">
        <f>AE39*1.05</f>
        <v>154.13937000000001</v>
      </c>
      <c r="AI39" s="110">
        <f t="shared" si="18"/>
        <v>166.47051960000002</v>
      </c>
      <c r="AJ39" s="298">
        <v>174.66</v>
      </c>
      <c r="AN39" s="595">
        <f>AJ39*1.015</f>
        <v>177.27989999999997</v>
      </c>
      <c r="AO39" s="596">
        <v>177.3</v>
      </c>
      <c r="AP39" s="597">
        <f t="shared" si="16"/>
        <v>187.93800000000002</v>
      </c>
      <c r="AS39" s="42">
        <f t="shared" si="10"/>
        <v>187.93800000000002</v>
      </c>
      <c r="AT39" s="42">
        <f t="shared" si="11"/>
        <v>187.93800000000002</v>
      </c>
      <c r="AV39" s="1">
        <f t="shared" si="5"/>
        <v>201.09366000000003</v>
      </c>
      <c r="BI39" s="1">
        <f t="shared" si="6"/>
        <v>221.20302600000005</v>
      </c>
      <c r="BJ39" s="1">
        <f t="shared" si="7"/>
        <v>188.02257210000008</v>
      </c>
    </row>
    <row r="40" spans="2:62" ht="12.9" customHeight="1">
      <c r="B40" s="649">
        <v>34</v>
      </c>
      <c r="C40" s="1367"/>
      <c r="D40" s="1368"/>
      <c r="E40" s="1350" t="s">
        <v>148</v>
      </c>
      <c r="F40" s="1351"/>
      <c r="G40" s="1352"/>
      <c r="H40" s="471">
        <v>2.5</v>
      </c>
      <c r="I40" s="1348">
        <f t="shared" si="17"/>
        <v>162.29999999999998</v>
      </c>
      <c r="J40" s="1349"/>
      <c r="K40" s="374">
        <v>0</v>
      </c>
      <c r="L40" s="186"/>
      <c r="AA40" s="97">
        <v>116.5</v>
      </c>
      <c r="AB40" s="41">
        <v>125.9</v>
      </c>
      <c r="AC40" s="97">
        <f t="shared" si="0"/>
        <v>138.49</v>
      </c>
      <c r="AE40" s="41">
        <f t="shared" si="1"/>
        <v>146.79940000000002</v>
      </c>
      <c r="AF40" s="41"/>
      <c r="AH40" s="41">
        <f>AE40*1.05</f>
        <v>154.13937000000001</v>
      </c>
      <c r="AI40" s="41">
        <f t="shared" si="9"/>
        <v>154.13937000000001</v>
      </c>
      <c r="AJ40" s="298">
        <v>174.66</v>
      </c>
      <c r="AN40" s="595">
        <f>AJ40*1.015</f>
        <v>177.27989999999997</v>
      </c>
      <c r="AO40" s="596">
        <v>177.3</v>
      </c>
      <c r="AP40" s="597">
        <f t="shared" si="16"/>
        <v>187.93800000000002</v>
      </c>
      <c r="AS40" s="42">
        <v>162.19999999999999</v>
      </c>
      <c r="AT40" s="42">
        <f t="shared" si="11"/>
        <v>162.19999999999999</v>
      </c>
      <c r="AV40" s="1">
        <f t="shared" si="5"/>
        <v>173.554</v>
      </c>
      <c r="BI40" s="1">
        <f t="shared" si="6"/>
        <v>190.90940000000001</v>
      </c>
      <c r="BJ40" s="1">
        <f t="shared" si="7"/>
        <v>162.27299000000002</v>
      </c>
    </row>
    <row r="41" spans="2:62" ht="12.9" customHeight="1">
      <c r="B41" s="650">
        <v>35</v>
      </c>
      <c r="C41" s="1367"/>
      <c r="D41" s="1368"/>
      <c r="E41" s="1353" t="s">
        <v>1549</v>
      </c>
      <c r="F41" s="1354"/>
      <c r="G41" s="1355"/>
      <c r="H41" s="471">
        <v>2.8</v>
      </c>
      <c r="I41" s="1348">
        <f t="shared" si="17"/>
        <v>175.9</v>
      </c>
      <c r="J41" s="1349"/>
      <c r="K41" s="374">
        <v>0</v>
      </c>
      <c r="L41" s="186"/>
      <c r="AA41" s="97">
        <v>116.5</v>
      </c>
      <c r="AB41" s="41">
        <v>125.9</v>
      </c>
      <c r="AC41" s="97">
        <f t="shared" si="0"/>
        <v>138.49</v>
      </c>
      <c r="AE41" s="41">
        <f t="shared" si="1"/>
        <v>146.79940000000002</v>
      </c>
      <c r="AF41" s="41"/>
      <c r="AH41" s="41">
        <f>AE41*1.05</f>
        <v>154.13937000000001</v>
      </c>
      <c r="AI41" s="110">
        <f>AH41*1.08</f>
        <v>166.47051960000002</v>
      </c>
      <c r="AJ41" s="298">
        <f t="shared" si="2"/>
        <v>174.79404558000002</v>
      </c>
      <c r="AN41" s="593">
        <f>AJ41*1.05</f>
        <v>183.53374785900002</v>
      </c>
      <c r="AO41" s="596">
        <v>183.6</v>
      </c>
      <c r="AP41" s="600">
        <f>AO41*1.1</f>
        <v>201.96</v>
      </c>
      <c r="AS41" s="42">
        <v>202</v>
      </c>
      <c r="AT41" s="42">
        <f>AS41-((AS41*13)/100)</f>
        <v>175.74</v>
      </c>
      <c r="AV41" s="1">
        <f t="shared" si="5"/>
        <v>188.04180000000002</v>
      </c>
      <c r="BI41" s="1">
        <f t="shared" si="6"/>
        <v>206.84598000000005</v>
      </c>
      <c r="BJ41" s="1">
        <f t="shared" si="7"/>
        <v>175.81908300000006</v>
      </c>
    </row>
    <row r="42" spans="2:62" ht="12.9" customHeight="1">
      <c r="B42" s="649">
        <v>36</v>
      </c>
      <c r="C42" s="1343" t="s">
        <v>150</v>
      </c>
      <c r="D42" s="1344"/>
      <c r="E42" s="1340" t="s">
        <v>1318</v>
      </c>
      <c r="F42" s="1341"/>
      <c r="G42" s="1342"/>
      <c r="H42" s="471">
        <v>3</v>
      </c>
      <c r="I42" s="1348">
        <f t="shared" si="17"/>
        <v>166.2</v>
      </c>
      <c r="J42" s="1349"/>
      <c r="K42" s="374">
        <v>0</v>
      </c>
      <c r="L42" s="186"/>
      <c r="AA42" s="97">
        <v>144.69999999999999</v>
      </c>
      <c r="AB42" s="41">
        <v>156.30000000000001</v>
      </c>
      <c r="AC42" s="97">
        <f t="shared" si="0"/>
        <v>171.93000000000004</v>
      </c>
      <c r="AE42" s="41">
        <f t="shared" si="1"/>
        <v>182.24580000000006</v>
      </c>
      <c r="AF42" s="41"/>
      <c r="AH42" s="41">
        <f>AE42</f>
        <v>182.24580000000006</v>
      </c>
      <c r="AI42" s="298">
        <f>AH42*1.05</f>
        <v>191.35809000000006</v>
      </c>
      <c r="AJ42" s="298">
        <f>AI42</f>
        <v>191.35809000000006</v>
      </c>
      <c r="AN42" s="42">
        <f t="shared" si="3"/>
        <v>191.35809000000006</v>
      </c>
      <c r="AO42" s="596">
        <v>191.4</v>
      </c>
      <c r="AP42" s="597">
        <f t="shared" si="16"/>
        <v>202.88400000000001</v>
      </c>
      <c r="AS42" s="42">
        <v>184.5</v>
      </c>
      <c r="AT42" s="42">
        <f>AS42-((AS42*10)/100)</f>
        <v>166.05</v>
      </c>
      <c r="AV42" s="1">
        <f t="shared" si="5"/>
        <v>177.67350000000002</v>
      </c>
      <c r="BI42" s="1">
        <f t="shared" si="6"/>
        <v>195.44085000000004</v>
      </c>
      <c r="BJ42" s="1">
        <f t="shared" si="7"/>
        <v>166.12472250000005</v>
      </c>
    </row>
    <row r="43" spans="2:62" ht="12.9" customHeight="1">
      <c r="B43" s="649">
        <v>37</v>
      </c>
      <c r="C43" s="1343" t="s">
        <v>151</v>
      </c>
      <c r="D43" s="1344"/>
      <c r="E43" s="1361" t="s">
        <v>1328</v>
      </c>
      <c r="F43" s="1341"/>
      <c r="G43" s="1342"/>
      <c r="H43" s="471">
        <v>2</v>
      </c>
      <c r="I43" s="1348">
        <f t="shared" si="17"/>
        <v>149.5</v>
      </c>
      <c r="J43" s="1349"/>
      <c r="K43" s="374">
        <v>0</v>
      </c>
      <c r="L43" s="186"/>
      <c r="AA43" s="97">
        <v>99.8</v>
      </c>
      <c r="AB43" s="41">
        <v>107.8</v>
      </c>
      <c r="AC43" s="97">
        <f t="shared" si="0"/>
        <v>118.58000000000001</v>
      </c>
      <c r="AE43" s="41">
        <f t="shared" si="1"/>
        <v>125.69480000000001</v>
      </c>
      <c r="AF43" s="41"/>
      <c r="AH43" s="41">
        <f>AE43</f>
        <v>125.69480000000001</v>
      </c>
      <c r="AI43" s="110">
        <f>AH43*1.08</f>
        <v>135.75038400000003</v>
      </c>
      <c r="AJ43" s="298">
        <f>AI43</f>
        <v>135.75038400000003</v>
      </c>
      <c r="AN43" s="42">
        <f t="shared" si="3"/>
        <v>135.75038400000003</v>
      </c>
      <c r="AO43" s="596">
        <v>135.80000000000001</v>
      </c>
      <c r="AP43" s="599">
        <f>AO43*1.1</f>
        <v>149.38000000000002</v>
      </c>
      <c r="AS43" s="42">
        <f t="shared" si="10"/>
        <v>149.38000000000002</v>
      </c>
      <c r="AT43" s="42">
        <f t="shared" si="11"/>
        <v>149.38000000000002</v>
      </c>
      <c r="AV43" s="1">
        <f t="shared" si="5"/>
        <v>159.83660000000003</v>
      </c>
      <c r="BI43" s="1">
        <f t="shared" si="6"/>
        <v>175.82026000000005</v>
      </c>
      <c r="BJ43" s="1">
        <f t="shared" si="7"/>
        <v>149.44722100000004</v>
      </c>
    </row>
    <row r="44" spans="2:62" ht="12.9" customHeight="1">
      <c r="B44" s="650">
        <v>38</v>
      </c>
      <c r="C44" s="1343" t="s">
        <v>152</v>
      </c>
      <c r="D44" s="1344"/>
      <c r="E44" s="1670" t="s">
        <v>1319</v>
      </c>
      <c r="F44" s="1354"/>
      <c r="G44" s="1355"/>
      <c r="H44" s="471">
        <v>2</v>
      </c>
      <c r="I44" s="1348">
        <f t="shared" si="17"/>
        <v>176.7</v>
      </c>
      <c r="J44" s="1349"/>
      <c r="K44" s="374">
        <v>0</v>
      </c>
      <c r="L44" s="186"/>
      <c r="AA44" s="97">
        <v>117.9</v>
      </c>
      <c r="AB44" s="41">
        <v>127.4</v>
      </c>
      <c r="AC44" s="97">
        <f t="shared" si="0"/>
        <v>140.14000000000001</v>
      </c>
      <c r="AE44" s="41">
        <f t="shared" si="1"/>
        <v>148.54840000000002</v>
      </c>
      <c r="AF44" s="41"/>
      <c r="AH44" s="41">
        <f t="shared" ref="AH44:AH51" si="19">AE44</f>
        <v>148.54840000000002</v>
      </c>
      <c r="AI44" s="110">
        <f>AH44*1.08</f>
        <v>160.43227200000004</v>
      </c>
      <c r="AJ44" s="298">
        <f>AI44</f>
        <v>160.43227200000004</v>
      </c>
      <c r="AN44" s="42">
        <f t="shared" si="3"/>
        <v>160.43227200000004</v>
      </c>
      <c r="AO44" s="596">
        <v>160.5</v>
      </c>
      <c r="AP44" s="599">
        <f t="shared" ref="AP44:AP46" si="20">AO44*1.1</f>
        <v>176.55</v>
      </c>
      <c r="AS44" s="42">
        <f t="shared" si="10"/>
        <v>176.55</v>
      </c>
      <c r="AT44" s="42">
        <f t="shared" si="11"/>
        <v>176.55</v>
      </c>
      <c r="AV44" s="1">
        <f t="shared" si="5"/>
        <v>188.90850000000003</v>
      </c>
      <c r="BI44" s="1">
        <f t="shared" si="6"/>
        <v>207.79935000000006</v>
      </c>
      <c r="BJ44" s="1">
        <f t="shared" si="7"/>
        <v>176.62944750000008</v>
      </c>
    </row>
    <row r="45" spans="2:62" ht="12.9" customHeight="1">
      <c r="B45" s="649">
        <v>39</v>
      </c>
      <c r="C45" s="1365" t="s">
        <v>153</v>
      </c>
      <c r="D45" s="1366"/>
      <c r="E45" s="1671" t="s">
        <v>1329</v>
      </c>
      <c r="F45" s="1672"/>
      <c r="G45" s="1673"/>
      <c r="H45" s="1049">
        <v>2</v>
      </c>
      <c r="I45" s="1348">
        <f t="shared" si="17"/>
        <v>127</v>
      </c>
      <c r="J45" s="1349"/>
      <c r="K45" s="374">
        <v>0</v>
      </c>
      <c r="L45" s="186"/>
      <c r="AA45" s="97">
        <v>99.8</v>
      </c>
      <c r="AB45" s="41">
        <v>107.8</v>
      </c>
      <c r="AC45" s="97">
        <f t="shared" si="0"/>
        <v>118.58000000000001</v>
      </c>
      <c r="AE45" s="41">
        <f t="shared" si="1"/>
        <v>125.69480000000001</v>
      </c>
      <c r="AF45" s="41"/>
      <c r="AH45" s="41">
        <f t="shared" si="19"/>
        <v>125.69480000000001</v>
      </c>
      <c r="AI45" s="110">
        <f t="shared" ref="AI45:AI48" si="21">AH45*1.08</f>
        <v>135.75038400000003</v>
      </c>
      <c r="AJ45" s="298">
        <f>AI45</f>
        <v>135.75038400000003</v>
      </c>
      <c r="AN45" s="42">
        <f t="shared" si="3"/>
        <v>135.75038400000003</v>
      </c>
      <c r="AO45" s="596">
        <v>135.80000000000001</v>
      </c>
      <c r="AP45" s="599">
        <f t="shared" si="20"/>
        <v>149.38000000000002</v>
      </c>
      <c r="AS45" s="42">
        <v>126.9</v>
      </c>
      <c r="AT45" s="42">
        <f t="shared" si="11"/>
        <v>126.9</v>
      </c>
      <c r="AV45" s="1">
        <f t="shared" si="5"/>
        <v>135.78300000000002</v>
      </c>
      <c r="BI45" s="1">
        <f t="shared" si="6"/>
        <v>149.36130000000003</v>
      </c>
      <c r="BJ45" s="1">
        <f t="shared" si="7"/>
        <v>126.95710500000004</v>
      </c>
    </row>
    <row r="46" spans="2:62" ht="12.9" customHeight="1">
      <c r="B46" s="649">
        <v>40</v>
      </c>
      <c r="C46" s="1367"/>
      <c r="D46" s="1368"/>
      <c r="E46" s="1361" t="s">
        <v>1330</v>
      </c>
      <c r="F46" s="1341"/>
      <c r="G46" s="1342"/>
      <c r="H46" s="782">
        <v>3</v>
      </c>
      <c r="I46" s="1348">
        <f t="shared" si="17"/>
        <v>127</v>
      </c>
      <c r="J46" s="1349"/>
      <c r="K46" s="374">
        <v>0</v>
      </c>
      <c r="L46" s="186"/>
      <c r="AA46" s="97">
        <v>99.8</v>
      </c>
      <c r="AB46" s="41">
        <v>107.8</v>
      </c>
      <c r="AC46" s="97">
        <f t="shared" si="0"/>
        <v>118.58000000000001</v>
      </c>
      <c r="AE46" s="41">
        <f t="shared" si="1"/>
        <v>125.69480000000001</v>
      </c>
      <c r="AF46" s="41"/>
      <c r="AH46" s="41">
        <f t="shared" si="19"/>
        <v>125.69480000000001</v>
      </c>
      <c r="AI46" s="110">
        <f t="shared" si="21"/>
        <v>135.75038400000003</v>
      </c>
      <c r="AJ46" s="298">
        <f t="shared" ref="AJ46:AJ51" si="22">AI46</f>
        <v>135.75038400000003</v>
      </c>
      <c r="AN46" s="42">
        <f t="shared" si="3"/>
        <v>135.75038400000003</v>
      </c>
      <c r="AO46" s="596">
        <v>135.80000000000001</v>
      </c>
      <c r="AP46" s="599">
        <f t="shared" si="20"/>
        <v>149.38000000000002</v>
      </c>
      <c r="AS46" s="42">
        <v>126.9</v>
      </c>
      <c r="AT46" s="42">
        <f t="shared" si="11"/>
        <v>126.9</v>
      </c>
      <c r="AV46" s="1">
        <f t="shared" si="5"/>
        <v>135.78300000000002</v>
      </c>
      <c r="BI46" s="1">
        <f t="shared" si="6"/>
        <v>149.36130000000003</v>
      </c>
      <c r="BJ46" s="1">
        <f t="shared" si="7"/>
        <v>126.95710500000004</v>
      </c>
    </row>
    <row r="47" spans="2:62" ht="12.9" customHeight="1">
      <c r="B47" s="650">
        <v>41</v>
      </c>
      <c r="C47" s="1367"/>
      <c r="D47" s="1368"/>
      <c r="E47" s="1361" t="s">
        <v>1331</v>
      </c>
      <c r="F47" s="1458"/>
      <c r="G47" s="1459"/>
      <c r="H47" s="471">
        <v>2.5</v>
      </c>
      <c r="I47" s="1348">
        <f t="shared" si="17"/>
        <v>116.89999999999999</v>
      </c>
      <c r="J47" s="1349"/>
      <c r="K47" s="374">
        <v>0</v>
      </c>
      <c r="L47" s="186"/>
      <c r="AA47" s="97">
        <v>99.8</v>
      </c>
      <c r="AB47" s="41">
        <v>107.8</v>
      </c>
      <c r="AC47" s="97">
        <f t="shared" si="0"/>
        <v>118.58000000000001</v>
      </c>
      <c r="AE47" s="41">
        <f t="shared" si="1"/>
        <v>125.69480000000001</v>
      </c>
      <c r="AF47" s="41"/>
      <c r="AH47" s="41">
        <f t="shared" si="19"/>
        <v>125.69480000000001</v>
      </c>
      <c r="AI47" s="110">
        <f t="shared" si="21"/>
        <v>135.75038400000003</v>
      </c>
      <c r="AJ47" s="298">
        <f t="shared" si="22"/>
        <v>135.75038400000003</v>
      </c>
      <c r="AN47" s="42">
        <f t="shared" si="3"/>
        <v>135.75038400000003</v>
      </c>
      <c r="AO47" s="596">
        <v>135.80000000000001</v>
      </c>
      <c r="AP47" s="597">
        <f t="shared" si="16"/>
        <v>143.94800000000001</v>
      </c>
      <c r="AS47" s="42">
        <v>116.8</v>
      </c>
      <c r="AT47" s="42">
        <f t="shared" si="11"/>
        <v>116.8</v>
      </c>
      <c r="AV47" s="1">
        <f t="shared" si="5"/>
        <v>124.976</v>
      </c>
      <c r="BI47" s="1">
        <f t="shared" si="6"/>
        <v>137.4736</v>
      </c>
      <c r="BJ47" s="1">
        <f t="shared" si="7"/>
        <v>116.85256000000001</v>
      </c>
    </row>
    <row r="48" spans="2:62" ht="12.6" customHeight="1">
      <c r="B48" s="649">
        <v>42</v>
      </c>
      <c r="C48" s="1367"/>
      <c r="D48" s="1368"/>
      <c r="E48" s="1361" t="s">
        <v>1332</v>
      </c>
      <c r="F48" s="1458"/>
      <c r="G48" s="1459"/>
      <c r="H48" s="471">
        <v>2.5</v>
      </c>
      <c r="I48" s="1348">
        <f t="shared" si="17"/>
        <v>116.89999999999999</v>
      </c>
      <c r="J48" s="1349"/>
      <c r="K48" s="374">
        <v>0</v>
      </c>
      <c r="L48" s="186"/>
      <c r="AA48" s="97"/>
      <c r="AB48" s="41"/>
      <c r="AC48" s="97">
        <v>118.58</v>
      </c>
      <c r="AE48" s="41">
        <f t="shared" si="1"/>
        <v>125.6948</v>
      </c>
      <c r="AF48" s="41"/>
      <c r="AH48" s="41">
        <f t="shared" si="19"/>
        <v>125.6948</v>
      </c>
      <c r="AI48" s="110">
        <f t="shared" si="21"/>
        <v>135.750384</v>
      </c>
      <c r="AJ48" s="298">
        <f t="shared" si="22"/>
        <v>135.750384</v>
      </c>
      <c r="AN48" s="42">
        <f t="shared" si="3"/>
        <v>135.750384</v>
      </c>
      <c r="AO48" s="596">
        <v>135.80000000000001</v>
      </c>
      <c r="AP48" s="597">
        <f t="shared" si="16"/>
        <v>143.94800000000001</v>
      </c>
      <c r="AS48" s="42">
        <v>116.8</v>
      </c>
      <c r="AT48" s="42">
        <f t="shared" si="11"/>
        <v>116.8</v>
      </c>
      <c r="AV48" s="1">
        <f t="shared" si="5"/>
        <v>124.976</v>
      </c>
      <c r="BI48" s="1">
        <f t="shared" si="6"/>
        <v>137.4736</v>
      </c>
      <c r="BJ48" s="1">
        <f t="shared" si="7"/>
        <v>116.85256000000001</v>
      </c>
    </row>
    <row r="49" spans="2:62" ht="12.6" customHeight="1">
      <c r="B49" s="649">
        <v>43</v>
      </c>
      <c r="C49" s="1367"/>
      <c r="D49" s="1368"/>
      <c r="E49" s="1540" t="s">
        <v>1975</v>
      </c>
      <c r="F49" s="1458"/>
      <c r="G49" s="1459"/>
      <c r="H49" s="471">
        <v>3</v>
      </c>
      <c r="I49" s="1348">
        <f t="shared" si="17"/>
        <v>127</v>
      </c>
      <c r="J49" s="1349"/>
      <c r="K49" s="374">
        <v>0</v>
      </c>
      <c r="L49" s="186"/>
      <c r="AA49" s="97"/>
      <c r="AB49" s="41"/>
      <c r="AC49" s="97"/>
      <c r="AE49" s="41"/>
      <c r="AF49" s="41"/>
      <c r="AH49" s="41"/>
      <c r="AI49" s="110"/>
      <c r="AJ49" s="298"/>
      <c r="AN49" s="42"/>
      <c r="AO49" s="596"/>
      <c r="AP49" s="597"/>
      <c r="AS49" s="42"/>
      <c r="AT49" s="42"/>
      <c r="BI49" s="1">
        <v>149.36130000000003</v>
      </c>
      <c r="BJ49" s="1">
        <f t="shared" si="7"/>
        <v>126.95710500000004</v>
      </c>
    </row>
    <row r="50" spans="2:62" ht="12.9" customHeight="1">
      <c r="B50" s="650">
        <v>44</v>
      </c>
      <c r="C50" s="1369"/>
      <c r="D50" s="1370"/>
      <c r="E50" s="1440" t="s">
        <v>1976</v>
      </c>
      <c r="F50" s="1661"/>
      <c r="G50" s="1662"/>
      <c r="H50" s="471">
        <v>2.5</v>
      </c>
      <c r="I50" s="1348">
        <f t="shared" si="17"/>
        <v>127</v>
      </c>
      <c r="J50" s="1349"/>
      <c r="K50" s="374">
        <v>0</v>
      </c>
      <c r="L50" s="186"/>
      <c r="AA50" s="97"/>
      <c r="AB50" s="41"/>
      <c r="AC50" s="97"/>
      <c r="AE50" s="41"/>
      <c r="AF50" s="41"/>
      <c r="AH50" s="41"/>
      <c r="AI50" s="110"/>
      <c r="AJ50" s="298"/>
      <c r="AN50" s="42"/>
      <c r="AO50" s="596"/>
      <c r="AP50" s="599"/>
      <c r="AS50" s="42">
        <v>126.9</v>
      </c>
      <c r="AT50" s="42">
        <f t="shared" si="11"/>
        <v>126.9</v>
      </c>
      <c r="AV50" s="1">
        <f t="shared" si="5"/>
        <v>135.78300000000002</v>
      </c>
      <c r="BI50" s="1">
        <f t="shared" si="6"/>
        <v>149.36130000000003</v>
      </c>
      <c r="BJ50" s="1">
        <f t="shared" si="7"/>
        <v>126.95710500000004</v>
      </c>
    </row>
    <row r="51" spans="2:62" ht="12.9" customHeight="1">
      <c r="B51" s="649">
        <v>45</v>
      </c>
      <c r="C51" s="1343" t="s">
        <v>154</v>
      </c>
      <c r="D51" s="1344"/>
      <c r="E51" s="1340" t="s">
        <v>1321</v>
      </c>
      <c r="F51" s="1341"/>
      <c r="G51" s="1342"/>
      <c r="H51" s="471">
        <v>2.5</v>
      </c>
      <c r="I51" s="1348">
        <f t="shared" si="17"/>
        <v>126.3</v>
      </c>
      <c r="J51" s="1349"/>
      <c r="K51" s="374">
        <v>0</v>
      </c>
      <c r="L51" s="186"/>
      <c r="AA51" s="97">
        <v>110.6</v>
      </c>
      <c r="AB51" s="41">
        <v>119.5</v>
      </c>
      <c r="AC51" s="97">
        <f t="shared" si="0"/>
        <v>131.45000000000002</v>
      </c>
      <c r="AE51" s="41">
        <f t="shared" si="1"/>
        <v>139.33700000000002</v>
      </c>
      <c r="AF51" s="41"/>
      <c r="AH51" s="41">
        <f t="shared" si="19"/>
        <v>139.33700000000002</v>
      </c>
      <c r="AI51" s="110">
        <f t="shared" ref="AI51" si="23">AH51*1.08</f>
        <v>150.48396000000002</v>
      </c>
      <c r="AJ51" s="298">
        <f t="shared" si="22"/>
        <v>150.48396000000002</v>
      </c>
      <c r="AN51" s="42">
        <f t="shared" si="3"/>
        <v>150.48396000000002</v>
      </c>
      <c r="AO51" s="596">
        <v>150.5</v>
      </c>
      <c r="AP51" s="597">
        <f t="shared" si="16"/>
        <v>159.53</v>
      </c>
      <c r="AS51" s="42">
        <v>126.2</v>
      </c>
      <c r="AT51" s="42">
        <f t="shared" si="11"/>
        <v>126.2</v>
      </c>
      <c r="AV51" s="1">
        <f t="shared" si="5"/>
        <v>135.03400000000002</v>
      </c>
      <c r="BI51" s="1">
        <f t="shared" si="6"/>
        <v>148.53740000000005</v>
      </c>
      <c r="BJ51" s="1">
        <f t="shared" si="7"/>
        <v>126.25679000000005</v>
      </c>
    </row>
    <row r="52" spans="2:62" ht="12.9" customHeight="1">
      <c r="B52" s="649">
        <v>46</v>
      </c>
      <c r="C52" s="1365" t="s">
        <v>155</v>
      </c>
      <c r="D52" s="1366"/>
      <c r="E52" s="1452" t="s">
        <v>1322</v>
      </c>
      <c r="F52" s="1453"/>
      <c r="G52" s="1454"/>
      <c r="H52" s="1447">
        <v>2.6</v>
      </c>
      <c r="I52" s="1371">
        <f>ROUNDUP(((BJ52*$N$3)+BJ52),1)</f>
        <v>241.2</v>
      </c>
      <c r="J52" s="1372"/>
      <c r="K52" s="1378">
        <v>0</v>
      </c>
      <c r="L52" s="1543"/>
      <c r="AA52" s="97">
        <v>144.69999999999999</v>
      </c>
      <c r="AB52" s="41">
        <v>156.30000000000001</v>
      </c>
      <c r="AC52" s="97">
        <f t="shared" si="0"/>
        <v>171.93000000000004</v>
      </c>
      <c r="AE52" s="41">
        <f t="shared" si="1"/>
        <v>182.24580000000006</v>
      </c>
      <c r="AF52" s="41"/>
      <c r="AH52" s="41">
        <f>AE52*1.1</f>
        <v>200.47038000000009</v>
      </c>
      <c r="AI52" s="110">
        <f>AH52*1.08</f>
        <v>216.5080104000001</v>
      </c>
      <c r="AJ52" s="298">
        <f t="shared" si="2"/>
        <v>227.33341092000012</v>
      </c>
      <c r="AN52" s="42">
        <f t="shared" si="3"/>
        <v>227.33341092000012</v>
      </c>
      <c r="AO52" s="596">
        <v>227.4</v>
      </c>
      <c r="AP52" s="597">
        <f t="shared" si="16"/>
        <v>241.04400000000001</v>
      </c>
      <c r="AS52" s="42">
        <f t="shared" si="10"/>
        <v>241.04400000000001</v>
      </c>
      <c r="AT52" s="42">
        <f t="shared" si="11"/>
        <v>241.04400000000001</v>
      </c>
      <c r="AV52" s="1">
        <f t="shared" si="5"/>
        <v>257.91708</v>
      </c>
      <c r="BI52" s="1">
        <f t="shared" si="6"/>
        <v>283.70878800000003</v>
      </c>
      <c r="BJ52" s="1">
        <f t="shared" si="7"/>
        <v>241.15246980000006</v>
      </c>
    </row>
    <row r="53" spans="2:62" ht="12.9" customHeight="1">
      <c r="B53" s="650">
        <v>47</v>
      </c>
      <c r="C53" s="1369"/>
      <c r="D53" s="1370"/>
      <c r="E53" s="1455"/>
      <c r="F53" s="1456"/>
      <c r="G53" s="1457"/>
      <c r="H53" s="1448"/>
      <c r="I53" s="1373"/>
      <c r="J53" s="1374"/>
      <c r="K53" s="1379"/>
      <c r="L53" s="1543"/>
      <c r="AA53" s="97">
        <v>126.2</v>
      </c>
      <c r="AB53" s="41">
        <v>136.30000000000001</v>
      </c>
      <c r="AC53" s="97">
        <f t="shared" si="0"/>
        <v>149.93000000000004</v>
      </c>
      <c r="AD53" s="97">
        <f>50*1.1</f>
        <v>55.000000000000007</v>
      </c>
      <c r="AE53" s="41">
        <f>AD53*1.06</f>
        <v>58.300000000000011</v>
      </c>
      <c r="AF53" s="41"/>
      <c r="AH53" s="41">
        <f t="shared" ref="AH53" si="24">AE53*1.1</f>
        <v>64.130000000000024</v>
      </c>
      <c r="AI53" s="110">
        <f>AH53*1.05</f>
        <v>67.336500000000029</v>
      </c>
      <c r="AJ53" s="298">
        <f t="shared" ref="AJ53" si="25">AI53</f>
        <v>67.336500000000029</v>
      </c>
      <c r="AN53" s="42">
        <f t="shared" si="3"/>
        <v>67.336500000000029</v>
      </c>
      <c r="AO53" s="596">
        <v>67.400000000000006</v>
      </c>
      <c r="AP53" s="597">
        <f t="shared" si="16"/>
        <v>71.444000000000003</v>
      </c>
      <c r="AS53" s="42">
        <f t="shared" si="10"/>
        <v>71.444000000000003</v>
      </c>
      <c r="AT53" s="42">
        <f t="shared" si="11"/>
        <v>71.444000000000003</v>
      </c>
      <c r="AV53" s="1">
        <f t="shared" si="5"/>
        <v>76.445080000000004</v>
      </c>
      <c r="BI53" s="1">
        <f t="shared" si="6"/>
        <v>84.089588000000006</v>
      </c>
      <c r="BJ53" s="1">
        <f t="shared" si="7"/>
        <v>71.476149800000016</v>
      </c>
    </row>
    <row r="54" spans="2:62" ht="12.9" customHeight="1">
      <c r="B54" s="649">
        <v>48</v>
      </c>
      <c r="C54" s="1654" t="s">
        <v>158</v>
      </c>
      <c r="D54" s="1655"/>
      <c r="E54" s="1656" t="s">
        <v>1323</v>
      </c>
      <c r="F54" s="1657"/>
      <c r="G54" s="1658"/>
      <c r="H54" s="784">
        <v>2.8</v>
      </c>
      <c r="I54" s="1348">
        <f>ROUNDUP(((BJ54*$N$3)+BJ54),1)</f>
        <v>149.1</v>
      </c>
      <c r="J54" s="1349"/>
      <c r="K54" s="785">
        <v>0</v>
      </c>
      <c r="L54" s="1543"/>
      <c r="N54" s="181"/>
      <c r="AA54" s="97">
        <v>0</v>
      </c>
      <c r="AB54" s="41">
        <v>121.4</v>
      </c>
      <c r="AC54" s="97">
        <f t="shared" si="0"/>
        <v>133.54000000000002</v>
      </c>
      <c r="AE54" s="41">
        <f t="shared" si="1"/>
        <v>141.55240000000003</v>
      </c>
      <c r="AF54" s="41"/>
      <c r="AH54" s="41">
        <f>AE54*1.05</f>
        <v>148.63002000000003</v>
      </c>
      <c r="AI54" s="41">
        <f t="shared" si="9"/>
        <v>148.63002000000003</v>
      </c>
      <c r="AJ54" s="298">
        <f t="shared" si="2"/>
        <v>156.06152100000003</v>
      </c>
      <c r="AN54" s="42">
        <f t="shared" si="3"/>
        <v>156.06152100000003</v>
      </c>
      <c r="AO54" s="596">
        <v>156.1</v>
      </c>
      <c r="AP54" s="597">
        <f t="shared" si="16"/>
        <v>165.46600000000001</v>
      </c>
      <c r="AS54" s="42">
        <v>165.5</v>
      </c>
      <c r="AT54" s="42">
        <f>AS54-((AS54*10)/100)</f>
        <v>148.94999999999999</v>
      </c>
      <c r="AV54" s="1">
        <f t="shared" si="5"/>
        <v>159.37649999999999</v>
      </c>
      <c r="BI54" s="1">
        <f t="shared" si="6"/>
        <v>175.31415000000001</v>
      </c>
      <c r="BJ54" s="1">
        <f t="shared" si="7"/>
        <v>149.01702750000001</v>
      </c>
    </row>
    <row r="55" spans="2:62" ht="12.9" customHeight="1">
      <c r="B55" s="649">
        <v>49</v>
      </c>
      <c r="C55" s="1659" t="s">
        <v>1450</v>
      </c>
      <c r="D55" s="1655"/>
      <c r="E55" s="1656" t="s">
        <v>1290</v>
      </c>
      <c r="F55" s="1657"/>
      <c r="G55" s="1658"/>
      <c r="H55" s="784">
        <v>2.5</v>
      </c>
      <c r="I55" s="1348">
        <f t="shared" ref="I55:I65" si="26">ROUNDUP(((BJ55*$N$3)+BJ55),1)</f>
        <v>114.39999999999999</v>
      </c>
      <c r="J55" s="1349"/>
      <c r="K55" s="785">
        <v>0</v>
      </c>
      <c r="L55" s="1543"/>
      <c r="N55" s="181"/>
      <c r="AA55" s="97"/>
      <c r="AB55" s="41"/>
      <c r="AC55" s="97"/>
      <c r="AF55" s="41"/>
      <c r="AI55" s="41"/>
      <c r="AN55" s="42"/>
      <c r="AO55" s="459"/>
      <c r="AP55" s="597"/>
      <c r="AS55" s="42">
        <v>126.2</v>
      </c>
      <c r="AT55" s="42">
        <f>AS55-((AS55*9.4)/100)</f>
        <v>114.3372</v>
      </c>
      <c r="AV55" s="1">
        <f t="shared" si="5"/>
        <v>122.34080400000001</v>
      </c>
      <c r="BI55" s="1">
        <f t="shared" si="6"/>
        <v>134.57488440000003</v>
      </c>
      <c r="BJ55" s="1">
        <f t="shared" si="7"/>
        <v>114.38865174000003</v>
      </c>
    </row>
    <row r="56" spans="2:62" ht="12.9" customHeight="1">
      <c r="B56" s="650">
        <v>50</v>
      </c>
      <c r="C56" s="1659" t="s">
        <v>1451</v>
      </c>
      <c r="D56" s="1655"/>
      <c r="E56" s="1660" t="s">
        <v>1291</v>
      </c>
      <c r="F56" s="1657"/>
      <c r="G56" s="1658"/>
      <c r="H56" s="784">
        <v>2.8</v>
      </c>
      <c r="I56" s="1348">
        <f t="shared" si="26"/>
        <v>114.39999999999999</v>
      </c>
      <c r="J56" s="1349"/>
      <c r="K56" s="785">
        <v>0</v>
      </c>
      <c r="L56" s="1543"/>
      <c r="N56" s="181"/>
      <c r="AA56" s="97"/>
      <c r="AB56" s="41"/>
      <c r="AC56" s="97"/>
      <c r="AF56" s="41"/>
      <c r="AI56" s="41"/>
      <c r="AN56" s="42"/>
      <c r="AO56" s="459"/>
      <c r="AP56" s="597"/>
      <c r="AS56" s="42">
        <v>126.9</v>
      </c>
      <c r="AT56" s="42">
        <f>AS56-((AS56*9.9)/100)</f>
        <v>114.3369</v>
      </c>
      <c r="AV56" s="1">
        <f t="shared" si="5"/>
        <v>122.34048300000001</v>
      </c>
      <c r="BI56" s="1">
        <f t="shared" si="6"/>
        <v>134.57453130000002</v>
      </c>
      <c r="BJ56" s="1">
        <f t="shared" si="7"/>
        <v>114.38835160500003</v>
      </c>
    </row>
    <row r="57" spans="2:62">
      <c r="B57" s="649">
        <v>51</v>
      </c>
      <c r="C57" s="1375" t="s">
        <v>1452</v>
      </c>
      <c r="D57" s="1366"/>
      <c r="E57" s="1681" t="s">
        <v>1294</v>
      </c>
      <c r="F57" s="1538"/>
      <c r="G57" s="1539"/>
      <c r="H57" s="800">
        <v>2.8</v>
      </c>
      <c r="I57" s="1348">
        <f t="shared" si="26"/>
        <v>149.1</v>
      </c>
      <c r="J57" s="1349"/>
      <c r="K57" s="801">
        <v>0</v>
      </c>
      <c r="L57" s="1543"/>
      <c r="N57" s="181"/>
      <c r="AA57" s="97"/>
      <c r="AB57" s="41"/>
      <c r="AC57" s="97"/>
      <c r="AF57" s="41"/>
      <c r="AI57" s="41"/>
      <c r="AN57" s="42"/>
      <c r="AO57" s="459"/>
      <c r="AP57" s="605"/>
      <c r="AS57" s="42">
        <v>165.5</v>
      </c>
      <c r="AT57" s="42">
        <f t="shared" ref="AT57" si="27">AS57-((AS57*10)/100)</f>
        <v>148.94999999999999</v>
      </c>
      <c r="AV57" s="1">
        <f t="shared" si="5"/>
        <v>159.37649999999999</v>
      </c>
      <c r="BI57" s="1">
        <f t="shared" si="6"/>
        <v>175.31415000000001</v>
      </c>
      <c r="BJ57" s="1">
        <f t="shared" si="7"/>
        <v>149.01702750000001</v>
      </c>
    </row>
    <row r="58" spans="2:62">
      <c r="B58" s="649">
        <v>52</v>
      </c>
      <c r="C58" s="1375" t="s">
        <v>1616</v>
      </c>
      <c r="D58" s="1366"/>
      <c r="E58" s="1693" t="s">
        <v>1632</v>
      </c>
      <c r="F58" s="1538"/>
      <c r="G58" s="1539"/>
      <c r="H58" s="800">
        <v>3</v>
      </c>
      <c r="I58" s="1348">
        <f t="shared" si="26"/>
        <v>207.79999999999998</v>
      </c>
      <c r="J58" s="1349"/>
      <c r="K58" s="801">
        <v>0</v>
      </c>
      <c r="L58" s="1543"/>
      <c r="N58" s="181"/>
      <c r="AA58" s="97"/>
      <c r="AB58" s="41"/>
      <c r="AC58" s="97"/>
      <c r="AF58" s="41"/>
      <c r="AI58" s="41"/>
      <c r="AN58" s="42"/>
      <c r="AO58" s="459"/>
      <c r="AP58" s="605"/>
      <c r="AS58" s="42"/>
      <c r="AT58" s="42"/>
      <c r="AV58" s="1">
        <v>222.2</v>
      </c>
      <c r="BI58" s="1">
        <f t="shared" si="6"/>
        <v>244.42000000000002</v>
      </c>
      <c r="BJ58" s="1">
        <f t="shared" si="7"/>
        <v>207.75700000000006</v>
      </c>
    </row>
    <row r="59" spans="2:62">
      <c r="B59" s="650">
        <v>53</v>
      </c>
      <c r="C59" s="1541" t="s">
        <v>1631</v>
      </c>
      <c r="D59" s="1542"/>
      <c r="E59" s="1537" t="s">
        <v>2023</v>
      </c>
      <c r="F59" s="1538"/>
      <c r="G59" s="1539"/>
      <c r="H59" s="800">
        <v>3</v>
      </c>
      <c r="I59" s="1348">
        <f t="shared" si="26"/>
        <v>125.3</v>
      </c>
      <c r="J59" s="1349"/>
      <c r="K59" s="801">
        <v>0</v>
      </c>
      <c r="L59" s="1543"/>
      <c r="N59" s="181"/>
      <c r="AA59" s="97"/>
      <c r="AB59" s="41"/>
      <c r="AC59" s="97"/>
      <c r="AF59" s="41"/>
      <c r="AI59" s="41"/>
      <c r="AN59" s="42"/>
      <c r="AO59" s="459"/>
      <c r="AP59" s="605"/>
      <c r="AS59" s="42"/>
      <c r="AT59" s="42"/>
      <c r="BI59" s="1">
        <v>147.30000000000001</v>
      </c>
      <c r="BJ59" s="1">
        <f t="shared" si="7"/>
        <v>125.20500000000001</v>
      </c>
    </row>
    <row r="60" spans="2:62">
      <c r="B60" s="649">
        <v>54</v>
      </c>
      <c r="C60" s="1541" t="s">
        <v>1633</v>
      </c>
      <c r="D60" s="1542"/>
      <c r="E60" s="1537" t="s">
        <v>2024</v>
      </c>
      <c r="F60" s="1538"/>
      <c r="G60" s="1539"/>
      <c r="H60" s="800">
        <v>3</v>
      </c>
      <c r="I60" s="1348">
        <f t="shared" si="26"/>
        <v>173.5</v>
      </c>
      <c r="J60" s="1349"/>
      <c r="K60" s="801">
        <v>0</v>
      </c>
      <c r="L60" s="1543"/>
      <c r="N60" s="181"/>
      <c r="AA60" s="97"/>
      <c r="AB60" s="41"/>
      <c r="AC60" s="97"/>
      <c r="AF60" s="41"/>
      <c r="AI60" s="41"/>
      <c r="AN60" s="42"/>
      <c r="AO60" s="459"/>
      <c r="AP60" s="605"/>
      <c r="AS60" s="42"/>
      <c r="AT60" s="42"/>
      <c r="BI60" s="1">
        <v>204.1</v>
      </c>
      <c r="BJ60" s="1">
        <f t="shared" si="7"/>
        <v>173.48500000000001</v>
      </c>
    </row>
    <row r="61" spans="2:62">
      <c r="B61" s="649">
        <v>55</v>
      </c>
      <c r="C61" s="1541" t="s">
        <v>1648</v>
      </c>
      <c r="D61" s="1542"/>
      <c r="E61" s="1537" t="s">
        <v>2025</v>
      </c>
      <c r="F61" s="1538"/>
      <c r="G61" s="1539"/>
      <c r="H61" s="800">
        <v>3</v>
      </c>
      <c r="I61" s="1348">
        <f t="shared" si="26"/>
        <v>173.5</v>
      </c>
      <c r="J61" s="1349"/>
      <c r="K61" s="801">
        <v>0</v>
      </c>
      <c r="L61" s="1543"/>
      <c r="N61" s="181"/>
      <c r="AA61" s="97"/>
      <c r="AB61" s="41"/>
      <c r="AC61" s="97"/>
      <c r="AF61" s="41"/>
      <c r="AI61" s="41"/>
      <c r="AN61" s="42"/>
      <c r="AO61" s="459"/>
      <c r="AP61" s="605"/>
      <c r="AS61" s="42"/>
      <c r="AT61" s="42"/>
      <c r="BI61" s="1">
        <v>204.1</v>
      </c>
      <c r="BJ61" s="1">
        <f t="shared" si="7"/>
        <v>173.48500000000001</v>
      </c>
    </row>
    <row r="62" spans="2:62">
      <c r="B62" s="650">
        <v>56</v>
      </c>
      <c r="C62" s="1541" t="s">
        <v>1645</v>
      </c>
      <c r="D62" s="1542"/>
      <c r="E62" s="1537" t="s">
        <v>2026</v>
      </c>
      <c r="F62" s="1538"/>
      <c r="G62" s="1539"/>
      <c r="H62" s="800">
        <v>2.8</v>
      </c>
      <c r="I62" s="1348">
        <f t="shared" si="26"/>
        <v>225.6</v>
      </c>
      <c r="J62" s="1349"/>
      <c r="K62" s="801">
        <v>0</v>
      </c>
      <c r="L62" s="1543"/>
      <c r="N62" s="181"/>
      <c r="AA62" s="97"/>
      <c r="AB62" s="41"/>
      <c r="AC62" s="97"/>
      <c r="AF62" s="41"/>
      <c r="AI62" s="41"/>
      <c r="AN62" s="42"/>
      <c r="AO62" s="459"/>
      <c r="AP62" s="605"/>
      <c r="AS62" s="42"/>
      <c r="AT62" s="42"/>
      <c r="BI62" s="1">
        <v>265.3</v>
      </c>
      <c r="BJ62" s="1">
        <f t="shared" si="7"/>
        <v>225.50500000000005</v>
      </c>
    </row>
    <row r="63" spans="2:62">
      <c r="B63" s="649">
        <v>57</v>
      </c>
      <c r="C63" s="1541" t="s">
        <v>1634</v>
      </c>
      <c r="D63" s="1542"/>
      <c r="E63" s="1537" t="s">
        <v>2027</v>
      </c>
      <c r="F63" s="1538"/>
      <c r="G63" s="1539"/>
      <c r="H63" s="800">
        <v>2.8</v>
      </c>
      <c r="I63" s="1348">
        <f t="shared" si="26"/>
        <v>159.19999999999999</v>
      </c>
      <c r="J63" s="1349"/>
      <c r="K63" s="801">
        <v>0</v>
      </c>
      <c r="L63" s="1543"/>
      <c r="N63" s="181"/>
      <c r="AA63" s="97"/>
      <c r="AB63" s="41"/>
      <c r="AC63" s="97"/>
      <c r="AF63" s="41"/>
      <c r="AI63" s="41"/>
      <c r="AN63" s="42"/>
      <c r="AO63" s="459"/>
      <c r="AP63" s="605"/>
      <c r="AS63" s="42"/>
      <c r="AT63" s="42"/>
      <c r="BI63" s="1">
        <v>187.2</v>
      </c>
      <c r="BJ63" s="1">
        <f t="shared" si="7"/>
        <v>159.12</v>
      </c>
    </row>
    <row r="64" spans="2:62">
      <c r="B64" s="649">
        <v>58</v>
      </c>
      <c r="C64" s="1541" t="s">
        <v>1635</v>
      </c>
      <c r="D64" s="1542"/>
      <c r="E64" s="1537" t="s">
        <v>2028</v>
      </c>
      <c r="F64" s="1538"/>
      <c r="G64" s="1539"/>
      <c r="H64" s="800">
        <v>2.8</v>
      </c>
      <c r="I64" s="1348">
        <f t="shared" si="26"/>
        <v>159.19999999999999</v>
      </c>
      <c r="J64" s="1349"/>
      <c r="K64" s="801">
        <v>0</v>
      </c>
      <c r="L64" s="1543"/>
      <c r="N64" s="181"/>
      <c r="AA64" s="97"/>
      <c r="AB64" s="41"/>
      <c r="AC64" s="97"/>
      <c r="AF64" s="41"/>
      <c r="AI64" s="41"/>
      <c r="AN64" s="42"/>
      <c r="AO64" s="459"/>
      <c r="AP64" s="605"/>
      <c r="AS64" s="42"/>
      <c r="AT64" s="42"/>
      <c r="BI64" s="1">
        <v>187.2</v>
      </c>
      <c r="BJ64" s="1">
        <f t="shared" si="7"/>
        <v>159.12</v>
      </c>
    </row>
    <row r="65" spans="2:62">
      <c r="B65" s="650">
        <v>59</v>
      </c>
      <c r="C65" s="1541" t="s">
        <v>1636</v>
      </c>
      <c r="D65" s="1542"/>
      <c r="E65" s="1537" t="s">
        <v>2029</v>
      </c>
      <c r="F65" s="1538"/>
      <c r="G65" s="1539"/>
      <c r="H65" s="800">
        <v>2.8</v>
      </c>
      <c r="I65" s="1348">
        <f t="shared" si="26"/>
        <v>159.19999999999999</v>
      </c>
      <c r="J65" s="1349"/>
      <c r="K65" s="801">
        <v>0</v>
      </c>
      <c r="L65" s="1543"/>
      <c r="N65" s="181"/>
      <c r="AA65" s="97"/>
      <c r="AB65" s="41"/>
      <c r="AC65" s="97"/>
      <c r="AF65" s="41"/>
      <c r="AI65" s="41"/>
      <c r="AN65" s="42"/>
      <c r="AO65" s="459"/>
      <c r="AP65" s="605"/>
      <c r="AS65" s="42"/>
      <c r="AT65" s="42"/>
      <c r="BI65" s="1">
        <v>187.2</v>
      </c>
      <c r="BJ65" s="1">
        <f t="shared" si="7"/>
        <v>159.12</v>
      </c>
    </row>
    <row r="66" spans="2:62">
      <c r="B66" s="649">
        <v>60</v>
      </c>
      <c r="C66" s="1687"/>
      <c r="D66" s="1688"/>
      <c r="E66" s="1688"/>
      <c r="F66" s="1688"/>
      <c r="G66" s="1688"/>
      <c r="H66" s="1688"/>
      <c r="I66" s="1688"/>
      <c r="J66" s="1688"/>
      <c r="K66" s="1688"/>
      <c r="L66" s="1689"/>
      <c r="N66" s="181"/>
      <c r="AA66" s="97"/>
      <c r="AB66" s="41"/>
      <c r="AC66" s="97"/>
      <c r="AF66" s="41"/>
      <c r="AI66" s="41"/>
      <c r="AN66" s="42"/>
      <c r="AO66" s="459"/>
      <c r="AP66" s="605"/>
      <c r="AS66" s="42"/>
    </row>
    <row r="67" spans="2:62">
      <c r="B67" s="649">
        <v>61</v>
      </c>
      <c r="C67" s="1687"/>
      <c r="D67" s="1688"/>
      <c r="E67" s="1688"/>
      <c r="F67" s="1688"/>
      <c r="G67" s="1688"/>
      <c r="H67" s="1688"/>
      <c r="I67" s="1688"/>
      <c r="J67" s="1688"/>
      <c r="K67" s="1688"/>
      <c r="L67" s="1689"/>
      <c r="N67" s="181"/>
      <c r="AA67" s="97"/>
      <c r="AB67" s="41"/>
      <c r="AC67" s="97"/>
      <c r="AF67" s="41"/>
      <c r="AI67" s="41"/>
      <c r="AN67" s="42"/>
      <c r="AO67" s="459"/>
      <c r="AP67" s="605"/>
      <c r="AS67" s="42"/>
    </row>
    <row r="68" spans="2:62">
      <c r="B68" s="649">
        <v>62</v>
      </c>
      <c r="C68" s="1687"/>
      <c r="D68" s="1688"/>
      <c r="E68" s="1688"/>
      <c r="F68" s="1688"/>
      <c r="G68" s="1688"/>
      <c r="H68" s="1688"/>
      <c r="I68" s="1688"/>
      <c r="J68" s="1688"/>
      <c r="K68" s="1688"/>
      <c r="L68" s="1689"/>
      <c r="N68" s="181"/>
      <c r="AA68" s="97"/>
      <c r="AB68" s="41"/>
      <c r="AC68" s="97"/>
      <c r="AF68" s="41"/>
      <c r="AI68" s="41"/>
      <c r="AN68" s="42"/>
      <c r="AO68" s="459"/>
      <c r="AP68" s="605"/>
      <c r="AS68" s="42"/>
    </row>
    <row r="69" spans="2:62">
      <c r="B69" s="650">
        <v>63</v>
      </c>
      <c r="C69" s="1687"/>
      <c r="D69" s="1688"/>
      <c r="E69" s="1688"/>
      <c r="F69" s="1688"/>
      <c r="G69" s="1688"/>
      <c r="H69" s="1688"/>
      <c r="I69" s="1688"/>
      <c r="J69" s="1688"/>
      <c r="K69" s="1688"/>
      <c r="L69" s="1689"/>
      <c r="N69" s="181"/>
      <c r="AA69" s="97"/>
      <c r="AB69" s="41"/>
      <c r="AC69" s="97"/>
      <c r="AF69" s="41"/>
      <c r="AI69" s="41"/>
      <c r="AN69" s="42"/>
      <c r="AO69" s="459"/>
      <c r="AP69" s="605"/>
      <c r="AS69" s="42"/>
    </row>
    <row r="70" spans="2:62" ht="15" thickBot="1">
      <c r="B70" s="649">
        <v>64</v>
      </c>
      <c r="C70" s="1690"/>
      <c r="D70" s="1691"/>
      <c r="E70" s="1691"/>
      <c r="F70" s="1691"/>
      <c r="G70" s="1691"/>
      <c r="H70" s="1691"/>
      <c r="I70" s="1691"/>
      <c r="J70" s="1691"/>
      <c r="K70" s="1691"/>
      <c r="L70" s="1692"/>
      <c r="N70" s="181"/>
      <c r="AA70" s="97"/>
      <c r="AB70" s="41"/>
      <c r="AC70" s="97"/>
      <c r="AF70" s="41"/>
      <c r="AI70" s="41"/>
      <c r="AN70" s="42"/>
      <c r="AO70" s="459"/>
      <c r="AP70" s="605"/>
      <c r="AS70" s="42"/>
    </row>
    <row r="71" spans="2:62" ht="12" customHeight="1">
      <c r="B71" s="647"/>
      <c r="C71" s="5"/>
      <c r="D71" s="5"/>
      <c r="E71" s="5"/>
      <c r="F71" s="5"/>
      <c r="G71" s="224"/>
      <c r="H71" s="5"/>
      <c r="I71" s="5"/>
      <c r="J71" s="5"/>
      <c r="K71" s="13" t="s">
        <v>161</v>
      </c>
      <c r="L71" s="14" t="str">
        <f>L2</f>
        <v>2026 - v.03</v>
      </c>
      <c r="N71" s="15"/>
      <c r="AF71" s="41"/>
      <c r="AI71" s="41"/>
      <c r="AN71" s="42"/>
      <c r="AO71" s="459"/>
      <c r="AP71" s="605"/>
      <c r="AS71" s="42"/>
    </row>
    <row r="72" spans="2:62" ht="12.9" customHeight="1">
      <c r="B72" s="1154"/>
      <c r="C72" s="1155"/>
      <c r="D72" s="1155"/>
      <c r="E72" s="1155"/>
      <c r="F72" s="1155"/>
      <c r="G72" s="1155"/>
      <c r="H72" s="1155"/>
      <c r="I72" s="1155"/>
      <c r="J72" s="1155"/>
      <c r="K72" s="1155"/>
      <c r="L72" s="1156"/>
      <c r="N72" s="1157"/>
      <c r="O72" s="1157"/>
      <c r="AF72" s="41"/>
      <c r="AI72" s="41"/>
      <c r="AN72" s="42"/>
      <c r="AO72" s="459"/>
      <c r="AP72" s="605"/>
      <c r="AS72" s="42"/>
    </row>
    <row r="73" spans="2:62" ht="12.9" customHeight="1">
      <c r="B73" s="1158" t="s">
        <v>127</v>
      </c>
      <c r="C73" s="1159"/>
      <c r="D73" s="1159"/>
      <c r="E73" s="1159"/>
      <c r="F73" s="1159"/>
      <c r="G73" s="1159"/>
      <c r="H73" s="1159"/>
      <c r="I73" s="1159"/>
      <c r="J73" s="1159"/>
      <c r="K73" s="1159"/>
      <c r="L73" s="1160"/>
      <c r="AF73" s="41"/>
      <c r="AI73" s="41"/>
      <c r="AN73" s="42"/>
      <c r="AO73" s="459"/>
      <c r="AP73" s="605"/>
      <c r="AS73" s="42"/>
    </row>
    <row r="74" spans="2:62" ht="4.5" customHeight="1">
      <c r="B74" s="648"/>
      <c r="C74" s="7"/>
      <c r="D74" s="7"/>
      <c r="E74" s="7"/>
      <c r="F74" s="7"/>
      <c r="G74" s="7"/>
      <c r="H74" s="7"/>
      <c r="I74" s="7"/>
      <c r="J74" s="7"/>
      <c r="K74" s="7"/>
      <c r="L74" s="17"/>
      <c r="AF74" s="41"/>
      <c r="AI74" s="41"/>
      <c r="AN74" s="42"/>
      <c r="AO74" s="459"/>
      <c r="AP74" s="605"/>
      <c r="AS74" s="42"/>
    </row>
    <row r="75" spans="2:62" ht="12.9" customHeight="1">
      <c r="B75" s="651">
        <v>65</v>
      </c>
      <c r="C75" s="1663" t="s">
        <v>162</v>
      </c>
      <c r="D75" s="1664"/>
      <c r="E75" s="1664"/>
      <c r="F75" s="1664"/>
      <c r="G75" s="1664"/>
      <c r="H75" s="1664"/>
      <c r="I75" s="1664"/>
      <c r="J75" s="1664"/>
      <c r="K75" s="1664"/>
      <c r="L75" s="1665"/>
      <c r="N75" s="15" t="s">
        <v>163</v>
      </c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97"/>
      <c r="AF75" s="41"/>
      <c r="AI75" s="41"/>
      <c r="AN75" s="42"/>
      <c r="AO75" s="459"/>
      <c r="AP75" s="605"/>
      <c r="AS75" s="42"/>
    </row>
    <row r="76" spans="2:62" ht="12.9" customHeight="1">
      <c r="B76" s="652">
        <v>66</v>
      </c>
      <c r="C76" s="1666"/>
      <c r="D76" s="1155"/>
      <c r="E76" s="1155"/>
      <c r="F76" s="1155"/>
      <c r="G76" s="1155"/>
      <c r="H76" s="1155"/>
      <c r="I76" s="1155"/>
      <c r="J76" s="1155"/>
      <c r="K76" s="1155"/>
      <c r="L76" s="1156"/>
      <c r="N76" s="15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97"/>
      <c r="AF76" s="41"/>
      <c r="AI76" s="41"/>
      <c r="AN76" s="42"/>
      <c r="AO76" s="459"/>
      <c r="AP76" s="605"/>
      <c r="AS76" s="42"/>
    </row>
    <row r="77" spans="2:62" ht="12.9" customHeight="1">
      <c r="B77" s="653">
        <v>67</v>
      </c>
      <c r="C77" s="1667"/>
      <c r="D77" s="1668"/>
      <c r="E77" s="1668"/>
      <c r="F77" s="1668"/>
      <c r="G77" s="1668"/>
      <c r="H77" s="1668"/>
      <c r="I77" s="1668"/>
      <c r="J77" s="1668"/>
      <c r="K77" s="1668"/>
      <c r="L77" s="1669"/>
      <c r="N77" s="15"/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1"/>
      <c r="Z77" s="311"/>
      <c r="AA77" s="97"/>
      <c r="AF77" s="41"/>
      <c r="AI77" s="41"/>
      <c r="AN77" s="42"/>
      <c r="AO77" s="459"/>
      <c r="AP77" s="605"/>
      <c r="AS77" s="42"/>
    </row>
    <row r="78" spans="2:62" ht="12.9" customHeight="1">
      <c r="B78" s="652">
        <v>68</v>
      </c>
      <c r="C78" s="1380"/>
      <c r="D78" s="1381"/>
      <c r="E78" s="1381"/>
      <c r="F78" s="1381"/>
      <c r="G78" s="1381"/>
      <c r="H78" s="1381"/>
      <c r="I78" s="1381"/>
      <c r="J78" s="1381"/>
      <c r="K78" s="1381"/>
      <c r="L78" s="1382"/>
      <c r="N78" s="1383">
        <v>0</v>
      </c>
      <c r="O78" s="1214"/>
      <c r="AF78" s="41"/>
      <c r="AI78" s="41"/>
      <c r="AN78" s="42"/>
      <c r="AO78" s="459"/>
      <c r="AP78" s="605"/>
      <c r="AS78" s="42"/>
    </row>
    <row r="79" spans="2:62" ht="12.9" customHeight="1">
      <c r="B79" s="652">
        <v>69</v>
      </c>
      <c r="C79" s="1384" t="s">
        <v>164</v>
      </c>
      <c r="D79" s="1385"/>
      <c r="E79" s="1385"/>
      <c r="F79" s="1385"/>
      <c r="G79" s="1385"/>
      <c r="H79" s="267" t="s">
        <v>129</v>
      </c>
      <c r="I79" s="631" t="s">
        <v>165</v>
      </c>
      <c r="J79" s="1386" t="s">
        <v>70</v>
      </c>
      <c r="K79" s="1386"/>
      <c r="L79" s="390" t="s">
        <v>132</v>
      </c>
      <c r="AA79" s="16">
        <v>42491</v>
      </c>
      <c r="AB79" s="16">
        <v>43026</v>
      </c>
      <c r="AC79" s="16"/>
      <c r="AD79" s="16">
        <v>43862</v>
      </c>
      <c r="AE79" s="16">
        <v>43952</v>
      </c>
      <c r="AF79" s="16"/>
      <c r="AI79" s="16">
        <v>44105</v>
      </c>
      <c r="AJ79" s="259">
        <v>44256</v>
      </c>
      <c r="AN79" s="40">
        <v>44378</v>
      </c>
      <c r="AO79" s="459"/>
      <c r="AP79" s="605"/>
      <c r="AS79" s="42"/>
      <c r="AV79" s="40">
        <v>45658</v>
      </c>
    </row>
    <row r="80" spans="2:62" ht="12.9" customHeight="1">
      <c r="B80" s="653">
        <v>70</v>
      </c>
      <c r="C80" s="486" t="s">
        <v>167</v>
      </c>
      <c r="D80" s="487"/>
      <c r="E80" s="487"/>
      <c r="F80" s="487"/>
      <c r="G80" s="487"/>
      <c r="H80" s="663" t="s">
        <v>169</v>
      </c>
      <c r="I80" s="663" t="s">
        <v>169</v>
      </c>
      <c r="J80" s="1389">
        <f>ROUNDUP(((AS80*$N$78)+AS80),1)</f>
        <v>0</v>
      </c>
      <c r="K80" s="1389"/>
      <c r="L80" s="243">
        <v>0</v>
      </c>
      <c r="N80" s="244" t="s">
        <v>166</v>
      </c>
      <c r="AA80" s="16"/>
      <c r="AB80" s="16"/>
      <c r="AC80" s="16"/>
      <c r="AD80" s="16"/>
      <c r="AE80" s="16"/>
      <c r="AF80" s="41"/>
      <c r="AI80" s="41"/>
      <c r="AJ80" s="118"/>
      <c r="AN80" s="604"/>
      <c r="AO80" s="459"/>
      <c r="AP80" s="605"/>
      <c r="AS80" s="42">
        <v>0</v>
      </c>
      <c r="AT80" s="42">
        <f>AS80*1.1</f>
        <v>0</v>
      </c>
      <c r="AV80" s="42">
        <f>AT80*1.1</f>
        <v>0</v>
      </c>
    </row>
    <row r="81" spans="2:48" ht="12.9" customHeight="1">
      <c r="B81" s="652">
        <v>71</v>
      </c>
      <c r="C81" s="1532" t="s">
        <v>210</v>
      </c>
      <c r="D81" s="1533"/>
      <c r="E81" s="1533"/>
      <c r="F81" s="1533"/>
      <c r="G81" s="1534"/>
      <c r="H81" s="602" t="s">
        <v>169</v>
      </c>
      <c r="I81" s="780" t="s">
        <v>174</v>
      </c>
      <c r="J81" s="1535">
        <f>ROUNDUP(((AV81*$N$78)+AV81),1)</f>
        <v>41.6</v>
      </c>
      <c r="K81" s="1536"/>
      <c r="L81" s="496">
        <v>0</v>
      </c>
      <c r="N81" s="245" t="s">
        <v>178</v>
      </c>
      <c r="AA81" s="16"/>
      <c r="AB81" s="16"/>
      <c r="AC81" s="16"/>
      <c r="AD81" s="16"/>
      <c r="AE81" s="16"/>
      <c r="AF81" s="41"/>
      <c r="AI81" s="41"/>
      <c r="AJ81" s="118"/>
      <c r="AN81" s="604"/>
      <c r="AO81" s="777"/>
      <c r="AP81" s="778"/>
      <c r="AS81" s="42">
        <v>35.299999999999997</v>
      </c>
      <c r="AT81" s="42">
        <f>AS81*1.07</f>
        <v>37.771000000000001</v>
      </c>
      <c r="AV81" s="42">
        <f>AT81*1.1</f>
        <v>41.548100000000005</v>
      </c>
    </row>
    <row r="82" spans="2:48" ht="12.9" customHeight="1">
      <c r="B82" s="652">
        <v>72</v>
      </c>
      <c r="C82" s="1488" t="s">
        <v>188</v>
      </c>
      <c r="D82" s="1489"/>
      <c r="E82" s="1489"/>
      <c r="F82" s="1489"/>
      <c r="G82" s="1489"/>
      <c r="H82" s="1549" t="s">
        <v>1473</v>
      </c>
      <c r="I82" s="1393" t="s">
        <v>174</v>
      </c>
      <c r="J82" s="1462">
        <f>ROUNDUP(((AV82*$N$78)+AV82),1)</f>
        <v>129.29999999999998</v>
      </c>
      <c r="K82" s="1462"/>
      <c r="L82" s="1460">
        <v>0</v>
      </c>
      <c r="N82" s="245" t="s">
        <v>170</v>
      </c>
      <c r="AA82" s="1318">
        <v>54.2</v>
      </c>
      <c r="AB82" s="1318">
        <v>58.6</v>
      </c>
      <c r="AC82" s="1318">
        <f>AB82*1.1</f>
        <v>64.460000000000008</v>
      </c>
      <c r="AD82" s="1576">
        <f>AC82*1.1</f>
        <v>70.90600000000002</v>
      </c>
      <c r="AE82" s="1576">
        <f>AD82*1.1</f>
        <v>77.996600000000029</v>
      </c>
      <c r="AF82" s="1575"/>
      <c r="AI82" s="1579">
        <f>AE82*1.05</f>
        <v>81.896430000000038</v>
      </c>
      <c r="AJ82" s="1580">
        <f>AI82*1.1</f>
        <v>90.086073000000056</v>
      </c>
      <c r="AN82" s="1583">
        <f>AJ82*1.15</f>
        <v>103.59898395000006</v>
      </c>
      <c r="AO82" s="1584">
        <v>103.6</v>
      </c>
      <c r="AP82" s="1584">
        <f>AO82*1.06</f>
        <v>109.816</v>
      </c>
      <c r="AS82" s="42">
        <f>AP82</f>
        <v>109.816</v>
      </c>
      <c r="AT82" s="42">
        <f t="shared" ref="AT82:AT130" si="28">AS82*1.07</f>
        <v>117.50312000000001</v>
      </c>
      <c r="AV82" s="42">
        <f t="shared" ref="AV82:AV130" si="29">AT82*1.1</f>
        <v>129.25343200000003</v>
      </c>
    </row>
    <row r="83" spans="2:48" ht="12.9" customHeight="1">
      <c r="B83" s="653">
        <v>73</v>
      </c>
      <c r="C83" s="1490"/>
      <c r="D83" s="1491"/>
      <c r="E83" s="1491"/>
      <c r="F83" s="1491"/>
      <c r="G83" s="1491"/>
      <c r="H83" s="1550"/>
      <c r="I83" s="1394"/>
      <c r="J83" s="1463"/>
      <c r="K83" s="1463"/>
      <c r="L83" s="1461"/>
      <c r="N83" s="245" t="s">
        <v>171</v>
      </c>
      <c r="AA83" s="1318"/>
      <c r="AB83" s="1318"/>
      <c r="AC83" s="1318"/>
      <c r="AD83" s="1576"/>
      <c r="AE83" s="1576"/>
      <c r="AF83" s="1575"/>
      <c r="AI83" s="1579"/>
      <c r="AJ83" s="1580"/>
      <c r="AN83" s="1583"/>
      <c r="AO83" s="1585"/>
      <c r="AP83" s="1585"/>
      <c r="AS83" s="42">
        <f>AP83</f>
        <v>0</v>
      </c>
      <c r="AT83" s="42">
        <f t="shared" si="28"/>
        <v>0</v>
      </c>
      <c r="AV83" s="42">
        <f t="shared" si="29"/>
        <v>0</v>
      </c>
    </row>
    <row r="84" spans="2:48" ht="12.9" customHeight="1">
      <c r="B84" s="652">
        <v>74</v>
      </c>
      <c r="C84" s="1488" t="s">
        <v>189</v>
      </c>
      <c r="D84" s="1489"/>
      <c r="E84" s="1489"/>
      <c r="F84" s="1489"/>
      <c r="G84" s="1489"/>
      <c r="H84" s="1549" t="s">
        <v>1473</v>
      </c>
      <c r="I84" s="1393" t="s">
        <v>174</v>
      </c>
      <c r="J84" s="1462">
        <f>ROUNDUP(((AV84*$N$78)+AV84),1)</f>
        <v>206.2</v>
      </c>
      <c r="K84" s="1462"/>
      <c r="L84" s="1460">
        <v>0</v>
      </c>
      <c r="N84" s="245" t="s">
        <v>175</v>
      </c>
      <c r="AA84" s="1318">
        <v>86.4</v>
      </c>
      <c r="AB84" s="1318">
        <v>93.4</v>
      </c>
      <c r="AC84" s="1318">
        <f>AB84*1.1</f>
        <v>102.74000000000001</v>
      </c>
      <c r="AD84" s="1576">
        <f>AC84*1.1</f>
        <v>113.01400000000002</v>
      </c>
      <c r="AE84" s="1576">
        <f>AD84*1.1</f>
        <v>124.31540000000004</v>
      </c>
      <c r="AF84" s="1575"/>
      <c r="AI84" s="1579">
        <f>AE84*1.05</f>
        <v>130.53117000000006</v>
      </c>
      <c r="AJ84" s="1580">
        <f>AI84*1.1</f>
        <v>143.58428700000007</v>
      </c>
      <c r="AN84" s="1583">
        <f>AJ84*1.15</f>
        <v>165.12193005000006</v>
      </c>
      <c r="AO84" s="1584">
        <v>165.2</v>
      </c>
      <c r="AP84" s="1584">
        <f>AO84*1.06</f>
        <v>175.11199999999999</v>
      </c>
      <c r="AS84" s="42">
        <f>AP84</f>
        <v>175.11199999999999</v>
      </c>
      <c r="AT84" s="42">
        <f t="shared" si="28"/>
        <v>187.36984000000001</v>
      </c>
      <c r="AV84" s="42">
        <f t="shared" si="29"/>
        <v>206.10682400000002</v>
      </c>
    </row>
    <row r="85" spans="2:48" ht="12.9" customHeight="1">
      <c r="B85" s="652">
        <v>75</v>
      </c>
      <c r="C85" s="1490"/>
      <c r="D85" s="1491"/>
      <c r="E85" s="1491"/>
      <c r="F85" s="1491"/>
      <c r="G85" s="1491"/>
      <c r="H85" s="1551"/>
      <c r="I85" s="1394"/>
      <c r="J85" s="1463"/>
      <c r="K85" s="1463"/>
      <c r="L85" s="1461"/>
      <c r="N85" s="245" t="s">
        <v>176</v>
      </c>
      <c r="AA85" s="1318"/>
      <c r="AB85" s="1318"/>
      <c r="AC85" s="1318"/>
      <c r="AD85" s="1576"/>
      <c r="AE85" s="1576"/>
      <c r="AF85" s="1575"/>
      <c r="AI85" s="1579"/>
      <c r="AJ85" s="1580"/>
      <c r="AN85" s="1583"/>
      <c r="AO85" s="1585"/>
      <c r="AP85" s="1585"/>
      <c r="AS85" s="42">
        <f>AP85</f>
        <v>0</v>
      </c>
      <c r="AT85" s="42">
        <f t="shared" si="28"/>
        <v>0</v>
      </c>
      <c r="AV85" s="42">
        <f t="shared" si="29"/>
        <v>0</v>
      </c>
    </row>
    <row r="86" spans="2:48" ht="12.9" customHeight="1">
      <c r="B86" s="653">
        <v>76</v>
      </c>
      <c r="C86" s="1387" t="s">
        <v>177</v>
      </c>
      <c r="D86" s="1388"/>
      <c r="E86" s="1388"/>
      <c r="F86" s="1388"/>
      <c r="G86" s="1388"/>
      <c r="H86" s="779" t="s">
        <v>1473</v>
      </c>
      <c r="I86" s="781" t="s">
        <v>174</v>
      </c>
      <c r="J86" s="1389">
        <f>ROUNDUP(((AV86*$N$78)+AV86),1)</f>
        <v>106.6</v>
      </c>
      <c r="K86" s="1389"/>
      <c r="L86" s="243">
        <v>0</v>
      </c>
      <c r="N86" s="245" t="s">
        <v>180</v>
      </c>
      <c r="AA86" s="97">
        <v>46.75</v>
      </c>
      <c r="AB86" s="97">
        <v>50.5</v>
      </c>
      <c r="AC86" s="97">
        <f>AB86*1.1</f>
        <v>55.550000000000004</v>
      </c>
      <c r="AD86" s="41">
        <f>AC86*1.1</f>
        <v>61.105000000000011</v>
      </c>
      <c r="AE86" s="105">
        <f>AD86*1.1</f>
        <v>67.21550000000002</v>
      </c>
      <c r="AF86" s="41"/>
      <c r="AI86" s="110">
        <f>AE86*1.05</f>
        <v>70.576275000000024</v>
      </c>
      <c r="AJ86" s="298">
        <f>AI86*1.1</f>
        <v>77.633902500000033</v>
      </c>
      <c r="AN86" s="604">
        <f>AJ86*1.1</f>
        <v>85.397292750000048</v>
      </c>
      <c r="AO86" s="459">
        <v>85.4</v>
      </c>
      <c r="AP86" s="459">
        <f>AO86*1.06</f>
        <v>90.524000000000015</v>
      </c>
      <c r="AS86" s="42">
        <f>AP86</f>
        <v>90.524000000000015</v>
      </c>
      <c r="AT86" s="42">
        <f t="shared" si="28"/>
        <v>96.860680000000016</v>
      </c>
      <c r="AV86" s="42">
        <f t="shared" si="29"/>
        <v>106.54674800000002</v>
      </c>
    </row>
    <row r="87" spans="2:48" ht="12.9" customHeight="1">
      <c r="B87" s="652">
        <v>77</v>
      </c>
      <c r="C87" s="1651" t="s">
        <v>208</v>
      </c>
      <c r="D87" s="1376"/>
      <c r="E87" s="1376"/>
      <c r="F87" s="1376"/>
      <c r="G87" s="1652"/>
      <c r="H87" s="555" t="s">
        <v>187</v>
      </c>
      <c r="I87" s="780" t="s">
        <v>174</v>
      </c>
      <c r="J87" s="1389">
        <f t="shared" ref="J87:J88" si="30">ROUNDUP(((AV87*$N$78)+AV87),1)</f>
        <v>122.89999999999999</v>
      </c>
      <c r="K87" s="1389"/>
      <c r="L87" s="496">
        <v>0</v>
      </c>
      <c r="N87" s="244"/>
      <c r="AA87" s="16"/>
      <c r="AB87" s="16"/>
      <c r="AC87" s="16"/>
      <c r="AD87" s="16"/>
      <c r="AE87" s="16"/>
      <c r="AF87" s="41"/>
      <c r="AI87" s="41"/>
      <c r="AJ87" s="118"/>
      <c r="AN87" s="604"/>
      <c r="AO87" s="777"/>
      <c r="AP87" s="778"/>
      <c r="AS87" s="42">
        <v>104.4</v>
      </c>
      <c r="AT87" s="42">
        <f>AS87*1.07</f>
        <v>111.70800000000001</v>
      </c>
      <c r="AV87" s="42">
        <f t="shared" si="29"/>
        <v>122.87880000000003</v>
      </c>
    </row>
    <row r="88" spans="2:48" ht="12.9" customHeight="1">
      <c r="B88" s="652">
        <v>78</v>
      </c>
      <c r="C88" s="1682" t="s">
        <v>209</v>
      </c>
      <c r="D88" s="1683"/>
      <c r="E88" s="1683"/>
      <c r="F88" s="1683"/>
      <c r="G88" s="1684"/>
      <c r="H88" s="555" t="s">
        <v>187</v>
      </c>
      <c r="I88" s="780" t="s">
        <v>174</v>
      </c>
      <c r="J88" s="1389">
        <f t="shared" si="30"/>
        <v>163.19999999999999</v>
      </c>
      <c r="K88" s="1389"/>
      <c r="L88" s="496">
        <v>0</v>
      </c>
      <c r="N88" s="244"/>
      <c r="AA88" s="16"/>
      <c r="AB88" s="16"/>
      <c r="AC88" s="16"/>
      <c r="AD88" s="16"/>
      <c r="AE88" s="16"/>
      <c r="AF88" s="41"/>
      <c r="AI88" s="41"/>
      <c r="AJ88" s="118"/>
      <c r="AN88" s="604"/>
      <c r="AO88" s="777"/>
      <c r="AP88" s="778"/>
      <c r="AS88" s="42">
        <v>138.63</v>
      </c>
      <c r="AT88" s="42">
        <f t="shared" si="28"/>
        <v>148.33410000000001</v>
      </c>
      <c r="AV88" s="42">
        <f t="shared" si="29"/>
        <v>163.16751000000002</v>
      </c>
    </row>
    <row r="89" spans="2:48" ht="12.9" customHeight="1">
      <c r="B89" s="653">
        <v>79</v>
      </c>
      <c r="C89" s="1488" t="s">
        <v>172</v>
      </c>
      <c r="D89" s="1489"/>
      <c r="E89" s="1489"/>
      <c r="F89" s="1489"/>
      <c r="G89" s="1489"/>
      <c r="H89" s="1544" t="s">
        <v>173</v>
      </c>
      <c r="I89" s="1393" t="s">
        <v>174</v>
      </c>
      <c r="J89" s="1462">
        <f>ROUNDUP(((AV89*$N$78)+AV89),1)</f>
        <v>54.1</v>
      </c>
      <c r="K89" s="1462"/>
      <c r="L89" s="1460">
        <v>0</v>
      </c>
      <c r="AA89" s="1318">
        <v>28.5</v>
      </c>
      <c r="AB89" s="1318">
        <v>30.8</v>
      </c>
      <c r="AC89" s="1318">
        <f>AB89*1.1</f>
        <v>33.880000000000003</v>
      </c>
      <c r="AD89" s="1575">
        <f>AC89*1.1</f>
        <v>37.268000000000008</v>
      </c>
      <c r="AE89" s="1575">
        <f>AD89*1.1</f>
        <v>40.994800000000012</v>
      </c>
      <c r="AF89" s="1575"/>
      <c r="AI89" s="1579">
        <f>AE89*1.05</f>
        <v>43.044540000000012</v>
      </c>
      <c r="AJ89" s="1580">
        <f>AI89*1.1</f>
        <v>47.348994000000019</v>
      </c>
      <c r="AN89" s="1582">
        <f>AJ89*1.15</f>
        <v>54.451343100000017</v>
      </c>
      <c r="AO89" s="1584">
        <v>54.5</v>
      </c>
      <c r="AP89" s="1584">
        <f>AO89*1.06</f>
        <v>57.77</v>
      </c>
      <c r="AS89" s="42">
        <v>45.9</v>
      </c>
      <c r="AT89" s="42">
        <f t="shared" si="28"/>
        <v>49.113</v>
      </c>
      <c r="AV89" s="42">
        <f t="shared" si="29"/>
        <v>54.024300000000004</v>
      </c>
    </row>
    <row r="90" spans="2:48" ht="12.9" customHeight="1">
      <c r="B90" s="652">
        <v>80</v>
      </c>
      <c r="C90" s="1490"/>
      <c r="D90" s="1491"/>
      <c r="E90" s="1491"/>
      <c r="F90" s="1491"/>
      <c r="G90" s="1491"/>
      <c r="H90" s="1545"/>
      <c r="I90" s="1394"/>
      <c r="J90" s="1463"/>
      <c r="K90" s="1463"/>
      <c r="L90" s="1461"/>
      <c r="AA90" s="1318"/>
      <c r="AB90" s="1318"/>
      <c r="AC90" s="1318"/>
      <c r="AD90" s="1575"/>
      <c r="AE90" s="1575"/>
      <c r="AF90" s="1575"/>
      <c r="AI90" s="1579"/>
      <c r="AJ90" s="1580"/>
      <c r="AN90" s="1582">
        <f>AJ90</f>
        <v>0</v>
      </c>
      <c r="AO90" s="1585"/>
      <c r="AP90" s="1585"/>
      <c r="AS90" s="42">
        <f t="shared" ref="AS90:AS95" si="31">AP90</f>
        <v>0</v>
      </c>
      <c r="AT90" s="42">
        <f t="shared" si="28"/>
        <v>0</v>
      </c>
      <c r="AV90" s="42">
        <f t="shared" si="29"/>
        <v>0</v>
      </c>
    </row>
    <row r="91" spans="2:48" ht="12.9" customHeight="1">
      <c r="B91" s="652">
        <v>81</v>
      </c>
      <c r="C91" s="1476" t="s">
        <v>184</v>
      </c>
      <c r="D91" s="1465"/>
      <c r="E91" s="1465"/>
      <c r="F91" s="1465"/>
      <c r="G91" s="1465"/>
      <c r="H91" s="1546" t="s">
        <v>1473</v>
      </c>
      <c r="I91" s="1643" t="s">
        <v>174</v>
      </c>
      <c r="J91" s="1326">
        <f>ROUNDUP(((AV91*$N$78)+AV91),1)</f>
        <v>138.4</v>
      </c>
      <c r="K91" s="1327"/>
      <c r="L91" s="1653">
        <v>0</v>
      </c>
      <c r="AA91" s="97"/>
      <c r="AB91" s="97"/>
      <c r="AC91" s="97">
        <v>72.099999999999994</v>
      </c>
      <c r="AD91" s="330">
        <f>AC91*1.1</f>
        <v>79.31</v>
      </c>
      <c r="AE91" s="603">
        <f>AD91*1.1</f>
        <v>87.241000000000014</v>
      </c>
      <c r="AF91" s="41"/>
      <c r="AI91" s="110">
        <f>AE91*1.05</f>
        <v>91.603050000000025</v>
      </c>
      <c r="AJ91" s="298">
        <f>AI91*1.1</f>
        <v>100.76335500000003</v>
      </c>
      <c r="AN91" s="604">
        <f>AJ91*1.1</f>
        <v>110.83969050000005</v>
      </c>
      <c r="AO91" s="459">
        <v>110.9</v>
      </c>
      <c r="AP91" s="459">
        <f>AO91*1.06</f>
        <v>117.55400000000002</v>
      </c>
      <c r="AS91" s="42">
        <f t="shared" si="31"/>
        <v>117.55400000000002</v>
      </c>
      <c r="AT91" s="42">
        <f t="shared" si="28"/>
        <v>125.78278000000003</v>
      </c>
      <c r="AV91" s="42">
        <f t="shared" si="29"/>
        <v>138.36105800000004</v>
      </c>
    </row>
    <row r="92" spans="2:48" ht="12.9" customHeight="1">
      <c r="B92" s="653">
        <v>82</v>
      </c>
      <c r="C92" s="1467"/>
      <c r="D92" s="1468"/>
      <c r="E92" s="1468"/>
      <c r="F92" s="1468"/>
      <c r="G92" s="1468"/>
      <c r="H92" s="1547"/>
      <c r="I92" s="1483"/>
      <c r="J92" s="1328"/>
      <c r="K92" s="1329"/>
      <c r="L92" s="1487"/>
      <c r="AA92" s="97"/>
      <c r="AB92" s="97"/>
      <c r="AC92" s="97"/>
      <c r="AD92" s="330"/>
      <c r="AE92" s="603"/>
      <c r="AF92" s="41"/>
      <c r="AI92" s="110"/>
      <c r="AJ92" s="298"/>
      <c r="AN92" s="604"/>
      <c r="AO92" s="459"/>
      <c r="AP92" s="459"/>
      <c r="AS92" s="42">
        <f t="shared" si="31"/>
        <v>0</v>
      </c>
      <c r="AT92" s="42">
        <f t="shared" si="28"/>
        <v>0</v>
      </c>
      <c r="AV92" s="42">
        <f t="shared" si="29"/>
        <v>0</v>
      </c>
    </row>
    <row r="93" spans="2:48" ht="12.9" customHeight="1">
      <c r="B93" s="652">
        <v>83</v>
      </c>
      <c r="C93" s="1640" t="s">
        <v>1405</v>
      </c>
      <c r="D93" s="1641"/>
      <c r="E93" s="1641"/>
      <c r="F93" s="1641"/>
      <c r="G93" s="1642"/>
      <c r="H93" s="779" t="s">
        <v>1473</v>
      </c>
      <c r="I93" s="781" t="s">
        <v>174</v>
      </c>
      <c r="J93" s="1389">
        <f>ROUNDUP(((AV93*$N$78)+AV93),1)</f>
        <v>163.19999999999999</v>
      </c>
      <c r="K93" s="1389"/>
      <c r="L93" s="243">
        <v>0</v>
      </c>
      <c r="AA93" s="97">
        <v>71.5</v>
      </c>
      <c r="AB93" s="97">
        <v>77.3</v>
      </c>
      <c r="AC93" s="97">
        <f t="shared" ref="AC93:AE94" si="32">AB93*1.1</f>
        <v>85.03</v>
      </c>
      <c r="AD93" s="330">
        <f t="shared" si="32"/>
        <v>93.533000000000015</v>
      </c>
      <c r="AE93" s="603">
        <f t="shared" si="32"/>
        <v>102.88630000000002</v>
      </c>
      <c r="AF93" s="41"/>
      <c r="AI93" s="110">
        <f>AE93*1.05</f>
        <v>108.03061500000003</v>
      </c>
      <c r="AJ93" s="298">
        <f t="shared" ref="AJ93:AJ99" si="33">AI93*1.1</f>
        <v>118.83367650000004</v>
      </c>
      <c r="AN93" s="604">
        <f>AJ93*1.1</f>
        <v>130.71704415000005</v>
      </c>
      <c r="AO93" s="459">
        <v>130.80000000000001</v>
      </c>
      <c r="AP93" s="459">
        <f t="shared" ref="AP93:AP99" si="34">AO93*1.06</f>
        <v>138.64800000000002</v>
      </c>
      <c r="AS93" s="42">
        <f t="shared" si="31"/>
        <v>138.64800000000002</v>
      </c>
      <c r="AT93" s="42">
        <f t="shared" si="28"/>
        <v>148.35336000000004</v>
      </c>
      <c r="AV93" s="42">
        <f t="shared" si="29"/>
        <v>163.18869600000005</v>
      </c>
    </row>
    <row r="94" spans="2:48" ht="12.9" customHeight="1">
      <c r="B94" s="652">
        <v>84</v>
      </c>
      <c r="C94" s="1686" t="s">
        <v>1404</v>
      </c>
      <c r="D94" s="1641"/>
      <c r="E94" s="1641"/>
      <c r="F94" s="1641"/>
      <c r="G94" s="1642"/>
      <c r="H94" s="779" t="s">
        <v>1473</v>
      </c>
      <c r="I94" s="781" t="s">
        <v>174</v>
      </c>
      <c r="J94" s="1389">
        <f t="shared" ref="J94:J95" si="35">ROUNDUP(((AV94*$N$78)+AV94),1)</f>
        <v>341.90000000000003</v>
      </c>
      <c r="K94" s="1389"/>
      <c r="L94" s="243">
        <v>0</v>
      </c>
      <c r="AA94" s="97">
        <v>150</v>
      </c>
      <c r="AB94" s="97">
        <v>162</v>
      </c>
      <c r="AC94" s="97">
        <f t="shared" si="32"/>
        <v>178.20000000000002</v>
      </c>
      <c r="AD94" s="330">
        <f t="shared" si="32"/>
        <v>196.02000000000004</v>
      </c>
      <c r="AE94" s="603">
        <f t="shared" si="32"/>
        <v>215.62200000000007</v>
      </c>
      <c r="AF94" s="41"/>
      <c r="AI94" s="110">
        <f>AE94*1.05</f>
        <v>226.40310000000008</v>
      </c>
      <c r="AJ94" s="298">
        <f t="shared" si="33"/>
        <v>249.04341000000011</v>
      </c>
      <c r="AN94" s="604">
        <f>AJ94*1.1</f>
        <v>273.94775100000015</v>
      </c>
      <c r="AO94" s="459">
        <v>274</v>
      </c>
      <c r="AP94" s="459">
        <f t="shared" si="34"/>
        <v>290.44</v>
      </c>
      <c r="AS94" s="42">
        <f t="shared" si="31"/>
        <v>290.44</v>
      </c>
      <c r="AT94" s="42">
        <f t="shared" si="28"/>
        <v>310.77080000000001</v>
      </c>
      <c r="AV94" s="42">
        <f t="shared" si="29"/>
        <v>341.84788000000003</v>
      </c>
    </row>
    <row r="95" spans="2:48" ht="12.9" customHeight="1">
      <c r="B95" s="653">
        <v>85</v>
      </c>
      <c r="C95" s="1685" t="s">
        <v>183</v>
      </c>
      <c r="D95" s="1641"/>
      <c r="E95" s="1641"/>
      <c r="F95" s="1641"/>
      <c r="G95" s="1642"/>
      <c r="H95" s="779" t="s">
        <v>1473</v>
      </c>
      <c r="I95" s="781" t="s">
        <v>174</v>
      </c>
      <c r="J95" s="1389">
        <f t="shared" si="35"/>
        <v>239.29999999999998</v>
      </c>
      <c r="K95" s="1389"/>
      <c r="L95" s="243">
        <v>0</v>
      </c>
      <c r="N95" s="245"/>
      <c r="AA95" s="97">
        <v>105</v>
      </c>
      <c r="AB95" s="97">
        <v>113.4</v>
      </c>
      <c r="AC95" s="97">
        <f t="shared" ref="AC95" si="36">AB95*1.1</f>
        <v>124.74000000000002</v>
      </c>
      <c r="AD95" s="330">
        <f>AC95*1.1</f>
        <v>137.21400000000003</v>
      </c>
      <c r="AE95" s="603">
        <f>AD95*1.1</f>
        <v>150.93540000000004</v>
      </c>
      <c r="AF95" s="41"/>
      <c r="AI95" s="110">
        <f>AE95*1.05</f>
        <v>158.48217000000005</v>
      </c>
      <c r="AJ95" s="298">
        <f t="shared" si="33"/>
        <v>174.33038700000006</v>
      </c>
      <c r="AN95" s="604">
        <f>AJ95*1.1</f>
        <v>191.76342570000008</v>
      </c>
      <c r="AO95" s="459">
        <v>191.8</v>
      </c>
      <c r="AP95" s="459">
        <f t="shared" si="34"/>
        <v>203.30800000000002</v>
      </c>
      <c r="AS95" s="42">
        <f t="shared" si="31"/>
        <v>203.30800000000002</v>
      </c>
      <c r="AT95" s="42">
        <f t="shared" si="28"/>
        <v>217.53956000000002</v>
      </c>
      <c r="AV95" s="42">
        <f t="shared" si="29"/>
        <v>239.29351600000004</v>
      </c>
    </row>
    <row r="96" spans="2:48" ht="12" customHeight="1">
      <c r="B96" s="652">
        <v>86</v>
      </c>
      <c r="C96" s="1390" t="s">
        <v>179</v>
      </c>
      <c r="D96" s="1391"/>
      <c r="E96" s="1391"/>
      <c r="F96" s="1391"/>
      <c r="G96" s="1392"/>
      <c r="H96" s="779" t="s">
        <v>1473</v>
      </c>
      <c r="I96" s="781" t="s">
        <v>174</v>
      </c>
      <c r="J96" s="1389">
        <f>ROUNDUP(((AV96*$N$78)+AV96),1)</f>
        <v>17.600000000000001</v>
      </c>
      <c r="K96" s="1389"/>
      <c r="L96" s="243">
        <v>0</v>
      </c>
      <c r="AA96" s="97">
        <v>15.2</v>
      </c>
      <c r="AB96" s="97">
        <v>16.5</v>
      </c>
      <c r="AC96" s="97">
        <f>AB96*1.1</f>
        <v>18.150000000000002</v>
      </c>
      <c r="AD96" s="41">
        <f>AC96*1.1</f>
        <v>19.965000000000003</v>
      </c>
      <c r="AE96" s="105">
        <f>AD96*1.1</f>
        <v>21.961500000000004</v>
      </c>
      <c r="AF96" s="41"/>
      <c r="AI96" s="110">
        <f>AE96*1.05</f>
        <v>23.059575000000006</v>
      </c>
      <c r="AJ96" s="298">
        <f t="shared" si="33"/>
        <v>25.365532500000008</v>
      </c>
      <c r="AN96" s="604">
        <f>AJ96*1.1</f>
        <v>27.902085750000012</v>
      </c>
      <c r="AO96" s="459">
        <v>28</v>
      </c>
      <c r="AP96" s="459">
        <f t="shared" si="34"/>
        <v>29.68</v>
      </c>
      <c r="AS96" s="42">
        <v>14.9</v>
      </c>
      <c r="AT96" s="42">
        <f t="shared" si="28"/>
        <v>15.943000000000001</v>
      </c>
      <c r="AV96" s="42">
        <f t="shared" si="29"/>
        <v>17.537300000000002</v>
      </c>
    </row>
    <row r="97" spans="2:48" ht="12.9" customHeight="1">
      <c r="B97" s="652">
        <v>87</v>
      </c>
      <c r="C97" s="1650" t="s">
        <v>182</v>
      </c>
      <c r="D97" s="1391"/>
      <c r="E97" s="1391"/>
      <c r="F97" s="1391"/>
      <c r="G97" s="1392"/>
      <c r="H97" s="779" t="s">
        <v>1473</v>
      </c>
      <c r="I97" s="781" t="s">
        <v>174</v>
      </c>
      <c r="J97" s="1389">
        <f t="shared" ref="J97:J98" si="37">ROUNDUP(((AV97*$N$78)+AV97),1)</f>
        <v>22.900000000000002</v>
      </c>
      <c r="K97" s="1389"/>
      <c r="L97" s="243">
        <v>0</v>
      </c>
      <c r="N97" s="245"/>
      <c r="AA97" s="97"/>
      <c r="AB97" s="97"/>
      <c r="AC97" s="97">
        <v>23.7</v>
      </c>
      <c r="AD97" s="330">
        <f t="shared" ref="AD97:AE99" si="38">AC97*1.1</f>
        <v>26.07</v>
      </c>
      <c r="AE97" s="603">
        <f t="shared" si="38"/>
        <v>28.677000000000003</v>
      </c>
      <c r="AF97" s="41"/>
      <c r="AI97" s="110">
        <f>AE97*1.05</f>
        <v>30.110850000000006</v>
      </c>
      <c r="AJ97" s="298">
        <f t="shared" si="33"/>
        <v>33.121935000000008</v>
      </c>
      <c r="AN97" s="604">
        <f>AJ97*1.1</f>
        <v>36.434128500000014</v>
      </c>
      <c r="AO97" s="459">
        <v>36.5</v>
      </c>
      <c r="AP97" s="459">
        <f t="shared" si="34"/>
        <v>38.690000000000005</v>
      </c>
      <c r="AS97" s="42">
        <v>19.399999999999999</v>
      </c>
      <c r="AT97" s="42">
        <f t="shared" si="28"/>
        <v>20.757999999999999</v>
      </c>
      <c r="AV97" s="42">
        <f t="shared" si="29"/>
        <v>22.8338</v>
      </c>
    </row>
    <row r="98" spans="2:48" ht="12.9" customHeight="1">
      <c r="B98" s="653">
        <v>88</v>
      </c>
      <c r="C98" s="1650" t="s">
        <v>181</v>
      </c>
      <c r="D98" s="1391"/>
      <c r="E98" s="1391"/>
      <c r="F98" s="1391"/>
      <c r="G98" s="1392"/>
      <c r="H98" s="779" t="s">
        <v>1473</v>
      </c>
      <c r="I98" s="781" t="s">
        <v>174</v>
      </c>
      <c r="J98" s="1389">
        <f t="shared" si="37"/>
        <v>148.29999999999998</v>
      </c>
      <c r="K98" s="1389"/>
      <c r="L98" s="243">
        <v>0</v>
      </c>
      <c r="N98" s="245"/>
      <c r="AA98" s="97">
        <v>65</v>
      </c>
      <c r="AB98" s="97">
        <v>70.2</v>
      </c>
      <c r="AC98" s="97">
        <f t="shared" ref="AC98" si="39">AB98*1.1</f>
        <v>77.220000000000013</v>
      </c>
      <c r="AD98" s="41">
        <f t="shared" si="38"/>
        <v>84.942000000000021</v>
      </c>
      <c r="AE98" s="105">
        <f t="shared" si="38"/>
        <v>93.436200000000028</v>
      </c>
      <c r="AF98" s="41"/>
      <c r="AI98" s="110">
        <f t="shared" ref="AI98" si="40">AE98*1.05</f>
        <v>98.108010000000036</v>
      </c>
      <c r="AJ98" s="298">
        <f t="shared" si="33"/>
        <v>107.91881100000005</v>
      </c>
      <c r="AN98" s="604">
        <f t="shared" ref="AN98" si="41">AJ98*1.1</f>
        <v>118.71069210000006</v>
      </c>
      <c r="AO98" s="459">
        <v>118.8</v>
      </c>
      <c r="AP98" s="459">
        <f t="shared" si="34"/>
        <v>125.928</v>
      </c>
      <c r="AS98" s="42">
        <f>AP98</f>
        <v>125.928</v>
      </c>
      <c r="AT98" s="42">
        <f t="shared" si="28"/>
        <v>134.74296000000001</v>
      </c>
      <c r="AV98" s="42">
        <f t="shared" si="29"/>
        <v>148.21725600000002</v>
      </c>
    </row>
    <row r="99" spans="2:48" ht="12.9" customHeight="1">
      <c r="B99" s="652">
        <v>89</v>
      </c>
      <c r="C99" s="1476" t="s">
        <v>186</v>
      </c>
      <c r="D99" s="1465"/>
      <c r="E99" s="1465"/>
      <c r="F99" s="1465"/>
      <c r="G99" s="1466"/>
      <c r="H99" s="1548" t="s">
        <v>187</v>
      </c>
      <c r="I99" s="1393" t="s">
        <v>174</v>
      </c>
      <c r="J99" s="1462">
        <f>ROUNDUP(((AV99*$N$78)+AV99),1)</f>
        <v>120.3</v>
      </c>
      <c r="K99" s="1462"/>
      <c r="L99" s="1460">
        <v>0</v>
      </c>
      <c r="AA99" s="1318">
        <v>116</v>
      </c>
      <c r="AB99" s="1318">
        <v>125.3</v>
      </c>
      <c r="AC99" s="1318">
        <f>AB99*1.1</f>
        <v>137.83000000000001</v>
      </c>
      <c r="AD99" s="1576">
        <f t="shared" si="38"/>
        <v>151.61300000000003</v>
      </c>
      <c r="AE99" s="1576">
        <f t="shared" si="38"/>
        <v>166.77430000000004</v>
      </c>
      <c r="AF99" s="1577"/>
      <c r="AI99" s="1579">
        <f>AE99*1.05</f>
        <v>175.11301500000005</v>
      </c>
      <c r="AJ99" s="1580">
        <f t="shared" si="33"/>
        <v>192.62431650000008</v>
      </c>
      <c r="AN99" s="1583">
        <f>AJ99*1.15</f>
        <v>221.51796397500007</v>
      </c>
      <c r="AO99" s="1584">
        <v>221.6</v>
      </c>
      <c r="AP99" s="1584">
        <f t="shared" si="34"/>
        <v>234.89600000000002</v>
      </c>
      <c r="AS99" s="42">
        <v>102.2</v>
      </c>
      <c r="AT99" s="42">
        <f t="shared" si="28"/>
        <v>109.35400000000001</v>
      </c>
      <c r="AV99" s="42">
        <f t="shared" si="29"/>
        <v>120.28940000000003</v>
      </c>
    </row>
    <row r="100" spans="2:48" ht="12.9" customHeight="1">
      <c r="B100" s="652">
        <v>90</v>
      </c>
      <c r="C100" s="1467"/>
      <c r="D100" s="1468"/>
      <c r="E100" s="1468"/>
      <c r="F100" s="1468"/>
      <c r="G100" s="1469"/>
      <c r="H100" s="1548"/>
      <c r="I100" s="1394"/>
      <c r="J100" s="1463"/>
      <c r="K100" s="1463"/>
      <c r="L100" s="1461"/>
      <c r="AA100" s="1318"/>
      <c r="AB100" s="1318"/>
      <c r="AC100" s="1318"/>
      <c r="AD100" s="1576"/>
      <c r="AE100" s="1576"/>
      <c r="AF100" s="1577"/>
      <c r="AI100" s="1579"/>
      <c r="AJ100" s="1580"/>
      <c r="AN100" s="1583"/>
      <c r="AO100" s="1585"/>
      <c r="AP100" s="1585"/>
      <c r="AS100" s="42">
        <f>AP100</f>
        <v>0</v>
      </c>
      <c r="AT100" s="42">
        <f t="shared" si="28"/>
        <v>0</v>
      </c>
      <c r="AV100" s="42">
        <f t="shared" si="29"/>
        <v>0</v>
      </c>
    </row>
    <row r="101" spans="2:48" ht="12.9" customHeight="1">
      <c r="B101" s="653">
        <v>91</v>
      </c>
      <c r="C101" s="1464" t="s">
        <v>1458</v>
      </c>
      <c r="D101" s="1465"/>
      <c r="E101" s="1465"/>
      <c r="F101" s="1465"/>
      <c r="G101" s="1466"/>
      <c r="H101" s="1470" t="s">
        <v>191</v>
      </c>
      <c r="I101" s="1472" t="s">
        <v>174</v>
      </c>
      <c r="J101" s="1326">
        <f>ROUNDUP(((AV102*$N$78)+AV102),1)</f>
        <v>358.90000000000003</v>
      </c>
      <c r="K101" s="1327"/>
      <c r="L101" s="1486">
        <v>0</v>
      </c>
      <c r="N101" s="316"/>
      <c r="AD101" s="184"/>
      <c r="AE101" s="184"/>
      <c r="AT101" s="42">
        <f t="shared" si="28"/>
        <v>0</v>
      </c>
      <c r="AV101" s="42">
        <f t="shared" si="29"/>
        <v>0</v>
      </c>
    </row>
    <row r="102" spans="2:48" ht="12.9" customHeight="1">
      <c r="B102" s="652">
        <v>92</v>
      </c>
      <c r="C102" s="1467"/>
      <c r="D102" s="1468"/>
      <c r="E102" s="1468"/>
      <c r="F102" s="1468"/>
      <c r="G102" s="1469"/>
      <c r="H102" s="1471"/>
      <c r="I102" s="1473"/>
      <c r="J102" s="1474"/>
      <c r="K102" s="1475"/>
      <c r="L102" s="1680"/>
      <c r="N102" s="316"/>
      <c r="AD102" s="184"/>
      <c r="AE102" s="184"/>
      <c r="AS102" s="1">
        <v>304.89999999999998</v>
      </c>
      <c r="AT102" s="42">
        <f t="shared" si="28"/>
        <v>326.24299999999999</v>
      </c>
      <c r="AV102" s="42">
        <f t="shared" si="29"/>
        <v>358.8673</v>
      </c>
    </row>
    <row r="103" spans="2:48" ht="13.2" customHeight="1">
      <c r="B103" s="652">
        <v>93</v>
      </c>
      <c r="C103" s="1477" t="s">
        <v>1653</v>
      </c>
      <c r="D103" s="1478"/>
      <c r="E103" s="1478"/>
      <c r="F103" s="1478"/>
      <c r="G103" s="1478"/>
      <c r="H103" s="1481" t="s">
        <v>1652</v>
      </c>
      <c r="I103" s="1472" t="s">
        <v>174</v>
      </c>
      <c r="J103" s="1484">
        <f>ROUNDUP(((AV103*$N$78)+AV103),1)</f>
        <v>17.400000000000002</v>
      </c>
      <c r="K103" s="1485"/>
      <c r="L103" s="1486">
        <v>0</v>
      </c>
      <c r="AA103" s="97">
        <v>6.6</v>
      </c>
      <c r="AB103" s="97">
        <v>7.2</v>
      </c>
      <c r="AC103" s="97">
        <f>AB103*1.1</f>
        <v>7.9200000000000008</v>
      </c>
      <c r="AD103" s="330">
        <f>AC103*1.2</f>
        <v>9.5040000000000013</v>
      </c>
      <c r="AE103" s="603">
        <f>AD103*1.1</f>
        <v>10.454400000000001</v>
      </c>
      <c r="AF103" s="41"/>
      <c r="AI103" s="110">
        <f>AE103*1.05</f>
        <v>10.977120000000003</v>
      </c>
      <c r="AJ103" s="299">
        <f>AI103*1.1</f>
        <v>12.074832000000004</v>
      </c>
      <c r="AN103" s="604">
        <f>AJ103*1.15</f>
        <v>13.886056800000004</v>
      </c>
      <c r="AO103" s="459">
        <v>13.9</v>
      </c>
      <c r="AP103" s="459">
        <f>AO103*1.06</f>
        <v>14.734000000000002</v>
      </c>
      <c r="AS103" s="42">
        <f>AP103</f>
        <v>14.734000000000002</v>
      </c>
      <c r="AT103" s="42">
        <f t="shared" si="28"/>
        <v>15.765380000000002</v>
      </c>
      <c r="AV103" s="42">
        <f t="shared" si="29"/>
        <v>17.341918000000003</v>
      </c>
    </row>
    <row r="104" spans="2:48" ht="13.2" customHeight="1">
      <c r="B104" s="653">
        <v>94</v>
      </c>
      <c r="C104" s="1479"/>
      <c r="D104" s="1480"/>
      <c r="E104" s="1480"/>
      <c r="F104" s="1480"/>
      <c r="G104" s="1480"/>
      <c r="H104" s="1482"/>
      <c r="I104" s="1483"/>
      <c r="J104" s="1328"/>
      <c r="K104" s="1329"/>
      <c r="L104" s="1487"/>
      <c r="AA104" s="97"/>
      <c r="AB104" s="97"/>
      <c r="AC104" s="97"/>
      <c r="AD104" s="330"/>
      <c r="AE104" s="603"/>
      <c r="AF104" s="41"/>
      <c r="AI104" s="110"/>
      <c r="AJ104" s="985"/>
      <c r="AN104" s="604"/>
      <c r="AO104" s="777"/>
      <c r="AP104" s="777"/>
      <c r="AS104" s="42"/>
      <c r="AT104" s="42"/>
      <c r="AV104" s="42"/>
    </row>
    <row r="105" spans="2:48" ht="12.9" customHeight="1">
      <c r="B105" s="652">
        <v>95</v>
      </c>
      <c r="C105" s="1488" t="s">
        <v>193</v>
      </c>
      <c r="D105" s="1489"/>
      <c r="E105" s="1489"/>
      <c r="F105" s="1489"/>
      <c r="G105" s="1489"/>
      <c r="H105" s="1554" t="s">
        <v>187</v>
      </c>
      <c r="I105" s="1393" t="s">
        <v>185</v>
      </c>
      <c r="J105" s="1462">
        <f>ROUNDUP(((AV105*$N$78)+AV105),1)</f>
        <v>53</v>
      </c>
      <c r="K105" s="1462"/>
      <c r="L105" s="1460">
        <v>0.1</v>
      </c>
      <c r="AA105" s="1318">
        <v>35.4</v>
      </c>
      <c r="AB105" s="1318">
        <v>38.299999999999997</v>
      </c>
      <c r="AC105" s="1318">
        <f t="shared" ref="AC105" si="42">AB105*1.1</f>
        <v>42.13</v>
      </c>
      <c r="AD105" s="1576">
        <f>AC105*1.2</f>
        <v>50.556000000000004</v>
      </c>
      <c r="AE105" s="1576">
        <f>AD105*1.1</f>
        <v>55.61160000000001</v>
      </c>
      <c r="AF105" s="1575"/>
      <c r="AI105" s="1579">
        <f>AE105*1.05</f>
        <v>58.39218000000001</v>
      </c>
      <c r="AJ105" s="1580">
        <f>AI105*1.1</f>
        <v>64.231398000000013</v>
      </c>
      <c r="AN105" s="1582">
        <f>AJ105*1.15</f>
        <v>73.866107700000015</v>
      </c>
      <c r="AO105" s="1584">
        <v>73.900000000000006</v>
      </c>
      <c r="AP105" s="1584">
        <f t="shared" ref="AP105" si="43">AO105*1.06</f>
        <v>78.334000000000003</v>
      </c>
      <c r="AS105" s="42">
        <v>45</v>
      </c>
      <c r="AT105" s="42">
        <f t="shared" si="28"/>
        <v>48.150000000000006</v>
      </c>
      <c r="AV105" s="42">
        <f t="shared" si="29"/>
        <v>52.965000000000011</v>
      </c>
    </row>
    <row r="106" spans="2:48" ht="12.9" customHeight="1">
      <c r="B106" s="652">
        <v>96</v>
      </c>
      <c r="C106" s="1490"/>
      <c r="D106" s="1491"/>
      <c r="E106" s="1491"/>
      <c r="F106" s="1491"/>
      <c r="G106" s="1491"/>
      <c r="H106" s="1555"/>
      <c r="I106" s="1394"/>
      <c r="J106" s="1463"/>
      <c r="K106" s="1463"/>
      <c r="L106" s="1461"/>
      <c r="AA106" s="1318"/>
      <c r="AB106" s="1318"/>
      <c r="AC106" s="1318"/>
      <c r="AD106" s="1576"/>
      <c r="AE106" s="1576"/>
      <c r="AF106" s="1575"/>
      <c r="AI106" s="1579"/>
      <c r="AJ106" s="1580"/>
      <c r="AN106" s="1582">
        <f>AJ106</f>
        <v>0</v>
      </c>
      <c r="AO106" s="1585"/>
      <c r="AP106" s="1585"/>
      <c r="AS106" s="42">
        <f>AP106</f>
        <v>0</v>
      </c>
      <c r="AT106" s="42">
        <f t="shared" si="28"/>
        <v>0</v>
      </c>
      <c r="AV106" s="42">
        <f t="shared" si="29"/>
        <v>0</v>
      </c>
    </row>
    <row r="107" spans="2:48" ht="12.9" customHeight="1">
      <c r="B107" s="653">
        <v>97</v>
      </c>
      <c r="C107" s="1488" t="s">
        <v>195</v>
      </c>
      <c r="D107" s="1489"/>
      <c r="E107" s="1489"/>
      <c r="F107" s="1489"/>
      <c r="G107" s="1489"/>
      <c r="H107" s="1554" t="s">
        <v>187</v>
      </c>
      <c r="I107" s="1393" t="s">
        <v>185</v>
      </c>
      <c r="J107" s="1462">
        <f>ROUNDUP(((AV107*$N$78)+AV107),1)</f>
        <v>76.599999999999994</v>
      </c>
      <c r="K107" s="1462"/>
      <c r="L107" s="1460">
        <v>0.1</v>
      </c>
      <c r="AA107" s="272"/>
      <c r="AB107" s="272"/>
      <c r="AC107" s="272"/>
      <c r="AD107" s="331"/>
      <c r="AE107" s="331"/>
      <c r="AF107" s="43"/>
      <c r="AI107" s="332"/>
      <c r="AJ107" s="299"/>
      <c r="AN107" s="533"/>
      <c r="AO107" s="606"/>
      <c r="AP107" s="607"/>
      <c r="AS107" s="42">
        <v>65</v>
      </c>
      <c r="AT107" s="42">
        <f t="shared" si="28"/>
        <v>69.55</v>
      </c>
      <c r="AV107" s="42">
        <f t="shared" si="29"/>
        <v>76.50500000000001</v>
      </c>
    </row>
    <row r="108" spans="2:48" ht="12.9" customHeight="1">
      <c r="B108" s="652">
        <v>98</v>
      </c>
      <c r="C108" s="1490"/>
      <c r="D108" s="1491"/>
      <c r="E108" s="1491"/>
      <c r="F108" s="1491"/>
      <c r="G108" s="1491"/>
      <c r="H108" s="1555"/>
      <c r="I108" s="1394"/>
      <c r="J108" s="1463"/>
      <c r="K108" s="1463"/>
      <c r="L108" s="1461"/>
      <c r="AA108" s="272"/>
      <c r="AB108" s="272"/>
      <c r="AC108" s="272"/>
      <c r="AD108" s="331"/>
      <c r="AE108" s="331"/>
      <c r="AF108" s="43"/>
      <c r="AI108" s="332"/>
      <c r="AJ108" s="299"/>
      <c r="AN108" s="533"/>
      <c r="AO108" s="606"/>
      <c r="AP108" s="607"/>
      <c r="AS108" s="42"/>
      <c r="AT108" s="42">
        <f t="shared" si="28"/>
        <v>0</v>
      </c>
      <c r="AV108" s="42">
        <f t="shared" si="29"/>
        <v>0</v>
      </c>
    </row>
    <row r="109" spans="2:48" ht="12.9" customHeight="1">
      <c r="B109" s="652">
        <v>99</v>
      </c>
      <c r="C109" s="1623" t="s">
        <v>194</v>
      </c>
      <c r="D109" s="1489"/>
      <c r="E109" s="1489"/>
      <c r="F109" s="1489"/>
      <c r="G109" s="1489"/>
      <c r="H109" s="1552" t="s">
        <v>191</v>
      </c>
      <c r="I109" s="1393" t="s">
        <v>185</v>
      </c>
      <c r="J109" s="1462">
        <f>ROUNDUP(((AV109*$N$78)+AV109),1)</f>
        <v>106</v>
      </c>
      <c r="K109" s="1462"/>
      <c r="L109" s="1460">
        <v>0.1</v>
      </c>
      <c r="AA109" s="1318">
        <v>66.2</v>
      </c>
      <c r="AB109" s="1318">
        <v>71.5</v>
      </c>
      <c r="AC109" s="1318">
        <f t="shared" ref="AC109" si="44">AB109*1.1</f>
        <v>78.650000000000006</v>
      </c>
      <c r="AD109" s="1576">
        <f>AC109*1.2</f>
        <v>94.38000000000001</v>
      </c>
      <c r="AE109" s="1576">
        <f>AD109*1.1</f>
        <v>103.81800000000001</v>
      </c>
      <c r="AF109" s="1575"/>
      <c r="AI109" s="1579">
        <f>AE109*1.05</f>
        <v>109.00890000000001</v>
      </c>
      <c r="AJ109" s="1580">
        <f>AI109*1.1</f>
        <v>119.90979000000002</v>
      </c>
      <c r="AN109" s="1582">
        <f>AJ109*1.15</f>
        <v>137.89625850000002</v>
      </c>
      <c r="AO109" s="1588">
        <v>137.9</v>
      </c>
      <c r="AP109" s="1584">
        <f t="shared" ref="AP109" si="45">AO109*1.06</f>
        <v>146.17400000000001</v>
      </c>
      <c r="AS109" s="42">
        <v>90</v>
      </c>
      <c r="AT109" s="42">
        <f t="shared" si="28"/>
        <v>96.300000000000011</v>
      </c>
      <c r="AV109" s="42">
        <f t="shared" si="29"/>
        <v>105.93000000000002</v>
      </c>
    </row>
    <row r="110" spans="2:48" ht="21" customHeight="1">
      <c r="B110" s="653">
        <v>100</v>
      </c>
      <c r="C110" s="1490"/>
      <c r="D110" s="1491"/>
      <c r="E110" s="1491"/>
      <c r="F110" s="1491"/>
      <c r="G110" s="1491"/>
      <c r="H110" s="1553"/>
      <c r="I110" s="1394"/>
      <c r="J110" s="1463"/>
      <c r="K110" s="1463"/>
      <c r="L110" s="1461"/>
      <c r="AA110" s="1318"/>
      <c r="AB110" s="1318"/>
      <c r="AC110" s="1318"/>
      <c r="AD110" s="1576"/>
      <c r="AE110" s="1576"/>
      <c r="AF110" s="1575"/>
      <c r="AI110" s="1579"/>
      <c r="AJ110" s="1580"/>
      <c r="AN110" s="1582">
        <f>AJ110</f>
        <v>0</v>
      </c>
      <c r="AO110" s="1588"/>
      <c r="AP110" s="1585"/>
      <c r="AS110" s="42">
        <f>AP110</f>
        <v>0</v>
      </c>
      <c r="AT110" s="42">
        <f t="shared" si="28"/>
        <v>0</v>
      </c>
      <c r="AV110" s="42">
        <f t="shared" si="29"/>
        <v>0</v>
      </c>
    </row>
    <row r="111" spans="2:48" ht="12.9" customHeight="1">
      <c r="B111" s="652">
        <v>101</v>
      </c>
      <c r="C111" s="1488" t="s">
        <v>196</v>
      </c>
      <c r="D111" s="1489"/>
      <c r="E111" s="1489"/>
      <c r="F111" s="1489"/>
      <c r="G111" s="1489"/>
      <c r="H111" s="1552" t="s">
        <v>191</v>
      </c>
      <c r="I111" s="1393" t="s">
        <v>185</v>
      </c>
      <c r="J111" s="1462">
        <f>ROUNDUP(((AV111*$N$78)+AV111),1)</f>
        <v>235.4</v>
      </c>
      <c r="K111" s="1462"/>
      <c r="L111" s="1460">
        <v>0.1</v>
      </c>
      <c r="AA111" s="1318">
        <v>192.4</v>
      </c>
      <c r="AB111" s="1318">
        <v>207.8</v>
      </c>
      <c r="AC111" s="1318">
        <f t="shared" ref="AC111" si="46">AB111*1.1</f>
        <v>228.58000000000004</v>
      </c>
      <c r="AD111" s="1576">
        <f>AC111*1.2</f>
        <v>274.29600000000005</v>
      </c>
      <c r="AE111" s="1576">
        <f>AD111*1.1</f>
        <v>301.7256000000001</v>
      </c>
      <c r="AF111" s="1575"/>
      <c r="AI111" s="1579">
        <f>AE111*1.05</f>
        <v>316.81188000000014</v>
      </c>
      <c r="AJ111" s="1580">
        <f>AI111*1.1</f>
        <v>348.49306800000016</v>
      </c>
      <c r="AN111" s="1582">
        <f>AJ111*1.15</f>
        <v>400.76702820000014</v>
      </c>
      <c r="AO111" s="1588">
        <v>400.8</v>
      </c>
      <c r="AP111" s="1584">
        <f t="shared" ref="AP111" si="47">AO111*1.06</f>
        <v>424.84800000000001</v>
      </c>
      <c r="AS111" s="42">
        <v>200</v>
      </c>
      <c r="AT111" s="42">
        <f t="shared" si="28"/>
        <v>214</v>
      </c>
      <c r="AV111" s="42">
        <f t="shared" si="29"/>
        <v>235.4</v>
      </c>
    </row>
    <row r="112" spans="2:48" ht="12.9" customHeight="1">
      <c r="B112" s="652">
        <v>102</v>
      </c>
      <c r="C112" s="1490"/>
      <c r="D112" s="1491"/>
      <c r="E112" s="1491"/>
      <c r="F112" s="1491"/>
      <c r="G112" s="1491"/>
      <c r="H112" s="1553"/>
      <c r="I112" s="1394"/>
      <c r="J112" s="1463"/>
      <c r="K112" s="1463"/>
      <c r="L112" s="1461"/>
      <c r="AA112" s="1318"/>
      <c r="AB112" s="1318"/>
      <c r="AC112" s="1318"/>
      <c r="AD112" s="1576"/>
      <c r="AE112" s="1576"/>
      <c r="AF112" s="1575"/>
      <c r="AI112" s="1579"/>
      <c r="AJ112" s="1580"/>
      <c r="AN112" s="1582">
        <f>AJ112</f>
        <v>0</v>
      </c>
      <c r="AO112" s="1588"/>
      <c r="AP112" s="1585"/>
      <c r="AS112" s="42">
        <f>AP112</f>
        <v>0</v>
      </c>
      <c r="AT112" s="42">
        <f t="shared" si="28"/>
        <v>0</v>
      </c>
      <c r="AV112" s="42">
        <f t="shared" si="29"/>
        <v>0</v>
      </c>
    </row>
    <row r="113" spans="2:48" ht="12.9" customHeight="1">
      <c r="B113" s="653">
        <v>103</v>
      </c>
      <c r="C113" s="1488" t="s">
        <v>197</v>
      </c>
      <c r="D113" s="1489"/>
      <c r="E113" s="1489"/>
      <c r="F113" s="1489"/>
      <c r="G113" s="1489"/>
      <c r="H113" s="1552" t="s">
        <v>191</v>
      </c>
      <c r="I113" s="1393" t="s">
        <v>185</v>
      </c>
      <c r="J113" s="1462">
        <f>ROUNDUP(((AV113*$N$78)+AV113),1)</f>
        <v>270.8</v>
      </c>
      <c r="K113" s="1462"/>
      <c r="L113" s="1460">
        <v>0.1</v>
      </c>
      <c r="AA113" s="1318">
        <v>256.5</v>
      </c>
      <c r="AB113" s="1318">
        <v>277.10000000000002</v>
      </c>
      <c r="AC113" s="1318">
        <f t="shared" ref="AC113" si="48">AB113*1.1</f>
        <v>304.81000000000006</v>
      </c>
      <c r="AD113" s="1576">
        <f>AC113*1.2</f>
        <v>365.77200000000005</v>
      </c>
      <c r="AE113" s="1576">
        <f>AD113*1.1</f>
        <v>402.34920000000011</v>
      </c>
      <c r="AF113" s="1575"/>
      <c r="AI113" s="1579">
        <f>AE113*1.05</f>
        <v>422.46666000000016</v>
      </c>
      <c r="AJ113" s="1580">
        <f>AI113*1.1</f>
        <v>464.71332600000022</v>
      </c>
      <c r="AN113" s="1582">
        <f>AJ113*1.15</f>
        <v>534.4203249000002</v>
      </c>
      <c r="AO113" s="1588">
        <v>534.5</v>
      </c>
      <c r="AP113" s="1584">
        <f t="shared" ref="AP113" si="49">AO113*1.06</f>
        <v>566.57000000000005</v>
      </c>
      <c r="AS113" s="42">
        <v>230</v>
      </c>
      <c r="AT113" s="42">
        <f t="shared" si="28"/>
        <v>246.10000000000002</v>
      </c>
      <c r="AV113" s="42">
        <f t="shared" si="29"/>
        <v>270.71000000000004</v>
      </c>
    </row>
    <row r="114" spans="2:48" ht="12.9" customHeight="1">
      <c r="B114" s="652">
        <v>104</v>
      </c>
      <c r="C114" s="1490"/>
      <c r="D114" s="1491"/>
      <c r="E114" s="1491"/>
      <c r="F114" s="1491"/>
      <c r="G114" s="1491"/>
      <c r="H114" s="1553"/>
      <c r="I114" s="1394"/>
      <c r="J114" s="1463"/>
      <c r="K114" s="1463"/>
      <c r="L114" s="1461"/>
      <c r="AA114" s="1318"/>
      <c r="AB114" s="1318"/>
      <c r="AC114" s="1318"/>
      <c r="AD114" s="1576"/>
      <c r="AE114" s="1576"/>
      <c r="AF114" s="1575"/>
      <c r="AI114" s="1579"/>
      <c r="AJ114" s="1580"/>
      <c r="AN114" s="1582">
        <f>AJ114</f>
        <v>0</v>
      </c>
      <c r="AO114" s="1588"/>
      <c r="AP114" s="1585"/>
      <c r="AS114" s="42">
        <f>AP114</f>
        <v>0</v>
      </c>
      <c r="AT114" s="42">
        <f t="shared" si="28"/>
        <v>0</v>
      </c>
      <c r="AV114" s="42">
        <f t="shared" si="29"/>
        <v>0</v>
      </c>
    </row>
    <row r="115" spans="2:48" ht="12.9" customHeight="1">
      <c r="B115" s="652">
        <v>105</v>
      </c>
      <c r="C115" s="1488" t="s">
        <v>190</v>
      </c>
      <c r="D115" s="1489"/>
      <c r="E115" s="1489"/>
      <c r="F115" s="1489"/>
      <c r="G115" s="1489"/>
      <c r="H115" s="1552" t="s">
        <v>191</v>
      </c>
      <c r="I115" s="1393" t="s">
        <v>192</v>
      </c>
      <c r="J115" s="1462">
        <f>ROUNDUP(((AV115*$N$78)+AV115),1)</f>
        <v>144.29999999999998</v>
      </c>
      <c r="K115" s="1462"/>
      <c r="L115" s="1460">
        <v>0.1</v>
      </c>
      <c r="AA115" s="1318">
        <v>55.4</v>
      </c>
      <c r="AB115" s="1318">
        <v>59.9</v>
      </c>
      <c r="AC115" s="1318">
        <f>AB115*1.1</f>
        <v>65.89</v>
      </c>
      <c r="AD115" s="1576">
        <f>AC115*1.2</f>
        <v>79.067999999999998</v>
      </c>
      <c r="AE115" s="1576">
        <f>AD115*1.1</f>
        <v>86.974800000000002</v>
      </c>
      <c r="AF115" s="1575"/>
      <c r="AI115" s="1579">
        <f>AE115*1.05</f>
        <v>91.323540000000008</v>
      </c>
      <c r="AJ115" s="1580">
        <f>AI115*1.1</f>
        <v>100.45589400000001</v>
      </c>
      <c r="AN115" s="1582">
        <f>AJ115*1.15</f>
        <v>115.5242781</v>
      </c>
      <c r="AO115" s="1584">
        <v>115.6</v>
      </c>
      <c r="AP115" s="1584">
        <f>AO115*1.06</f>
        <v>122.536</v>
      </c>
      <c r="AS115" s="42">
        <f>AP115</f>
        <v>122.536</v>
      </c>
      <c r="AT115" s="42">
        <f t="shared" si="28"/>
        <v>131.11352000000002</v>
      </c>
      <c r="AV115" s="42">
        <f t="shared" si="29"/>
        <v>144.22487200000003</v>
      </c>
    </row>
    <row r="116" spans="2:48" ht="12.9" customHeight="1">
      <c r="B116" s="653">
        <v>106</v>
      </c>
      <c r="C116" s="1490"/>
      <c r="D116" s="1491"/>
      <c r="E116" s="1491"/>
      <c r="F116" s="1491"/>
      <c r="G116" s="1491"/>
      <c r="H116" s="1553"/>
      <c r="I116" s="1394"/>
      <c r="J116" s="1463"/>
      <c r="K116" s="1463"/>
      <c r="L116" s="1461"/>
      <c r="AA116" s="1318"/>
      <c r="AB116" s="1318"/>
      <c r="AC116" s="1318"/>
      <c r="AD116" s="1576"/>
      <c r="AE116" s="1576"/>
      <c r="AF116" s="1575"/>
      <c r="AI116" s="1579"/>
      <c r="AJ116" s="1580"/>
      <c r="AN116" s="1582">
        <f>AJ116</f>
        <v>0</v>
      </c>
      <c r="AO116" s="1585"/>
      <c r="AP116" s="1585"/>
      <c r="AS116" s="42">
        <f>AP116</f>
        <v>0</v>
      </c>
      <c r="AT116" s="42">
        <f t="shared" si="28"/>
        <v>0</v>
      </c>
      <c r="AV116" s="42">
        <f t="shared" si="29"/>
        <v>0</v>
      </c>
    </row>
    <row r="117" spans="2:48" ht="12.9" customHeight="1">
      <c r="B117" s="652">
        <v>107</v>
      </c>
      <c r="C117" s="1651" t="s">
        <v>207</v>
      </c>
      <c r="D117" s="1376"/>
      <c r="E117" s="1376"/>
      <c r="F117" s="1376"/>
      <c r="G117" s="1652"/>
      <c r="H117" s="601"/>
      <c r="I117" s="780" t="s">
        <v>192</v>
      </c>
      <c r="J117" s="1535">
        <f>ROUNDUP(((AV117*$N$78)+AV117),1)</f>
        <v>61.6</v>
      </c>
      <c r="K117" s="1536"/>
      <c r="L117" s="496">
        <v>0.1</v>
      </c>
      <c r="AA117" s="770"/>
      <c r="AB117" s="770"/>
      <c r="AC117" s="770"/>
      <c r="AD117" s="772"/>
      <c r="AE117" s="772"/>
      <c r="AF117" s="771"/>
      <c r="AI117" s="774"/>
      <c r="AJ117" s="775"/>
      <c r="AN117" s="776"/>
      <c r="AO117" s="607"/>
      <c r="AP117" s="607"/>
      <c r="AS117" s="42">
        <v>52.3</v>
      </c>
      <c r="AT117" s="42">
        <f t="shared" si="28"/>
        <v>55.960999999999999</v>
      </c>
      <c r="AV117" s="42">
        <f t="shared" si="29"/>
        <v>61.557100000000005</v>
      </c>
    </row>
    <row r="118" spans="2:48" ht="12.9" customHeight="1">
      <c r="B118" s="652">
        <v>108</v>
      </c>
      <c r="C118" s="1390" t="s">
        <v>199</v>
      </c>
      <c r="D118" s="1391"/>
      <c r="E118" s="1391"/>
      <c r="F118" s="1391"/>
      <c r="G118" s="1392"/>
      <c r="H118" s="226" t="s">
        <v>191</v>
      </c>
      <c r="I118" s="781" t="s">
        <v>185</v>
      </c>
      <c r="J118" s="1535">
        <f t="shared" ref="J118:J120" si="50">ROUNDUP(((AV118*$N$78)+AV118),1)</f>
        <v>284.5</v>
      </c>
      <c r="K118" s="1536"/>
      <c r="L118" s="243">
        <v>0</v>
      </c>
      <c r="AA118" s="770"/>
      <c r="AB118" s="770"/>
      <c r="AC118" s="770"/>
      <c r="AD118" s="772"/>
      <c r="AE118" s="772"/>
      <c r="AF118" s="771"/>
      <c r="AI118" s="774"/>
      <c r="AJ118" s="775"/>
      <c r="AN118" s="776"/>
      <c r="AO118" s="607"/>
      <c r="AP118" s="607"/>
      <c r="AS118" s="42">
        <v>241.7</v>
      </c>
      <c r="AT118" s="42">
        <f t="shared" si="28"/>
        <v>258.61900000000003</v>
      </c>
      <c r="AV118" s="42">
        <f t="shared" si="29"/>
        <v>284.48090000000008</v>
      </c>
    </row>
    <row r="119" spans="2:48" ht="12.9" customHeight="1">
      <c r="B119" s="653">
        <v>109</v>
      </c>
      <c r="C119" s="1390" t="s">
        <v>198</v>
      </c>
      <c r="D119" s="1391"/>
      <c r="E119" s="1391"/>
      <c r="F119" s="1391"/>
      <c r="G119" s="1392"/>
      <c r="H119" s="601"/>
      <c r="I119" s="781" t="s">
        <v>185</v>
      </c>
      <c r="J119" s="1535">
        <f t="shared" si="50"/>
        <v>47.1</v>
      </c>
      <c r="K119" s="1536"/>
      <c r="L119" s="243">
        <v>0</v>
      </c>
      <c r="AA119" s="770"/>
      <c r="AB119" s="770"/>
      <c r="AC119" s="770"/>
      <c r="AD119" s="772"/>
      <c r="AE119" s="772"/>
      <c r="AF119" s="771"/>
      <c r="AI119" s="774"/>
      <c r="AJ119" s="775"/>
      <c r="AN119" s="776"/>
      <c r="AO119" s="607"/>
      <c r="AP119" s="607"/>
      <c r="AS119" s="42">
        <v>40</v>
      </c>
      <c r="AT119" s="42">
        <f t="shared" si="28"/>
        <v>42.800000000000004</v>
      </c>
      <c r="AV119" s="42">
        <f t="shared" si="29"/>
        <v>47.080000000000005</v>
      </c>
    </row>
    <row r="120" spans="2:48" ht="12.9" customHeight="1">
      <c r="B120" s="652">
        <v>110</v>
      </c>
      <c r="C120" s="1390" t="s">
        <v>200</v>
      </c>
      <c r="D120" s="1391"/>
      <c r="E120" s="1391"/>
      <c r="F120" s="1391"/>
      <c r="G120" s="1392"/>
      <c r="H120" s="226" t="s">
        <v>191</v>
      </c>
      <c r="I120" s="781" t="s">
        <v>185</v>
      </c>
      <c r="J120" s="1535">
        <f t="shared" si="50"/>
        <v>86.3</v>
      </c>
      <c r="K120" s="1536"/>
      <c r="L120" s="243">
        <v>0</v>
      </c>
      <c r="AA120" s="97">
        <v>124.8</v>
      </c>
      <c r="AB120" s="97">
        <v>134.80000000000001</v>
      </c>
      <c r="AC120" s="97">
        <f>AB120*1.1</f>
        <v>148.28000000000003</v>
      </c>
      <c r="AD120" s="330">
        <f>AC120*1.1</f>
        <v>163.10800000000003</v>
      </c>
      <c r="AE120" s="603">
        <f>AD120*1.1</f>
        <v>179.41880000000006</v>
      </c>
      <c r="AF120" s="41"/>
      <c r="AI120" s="468">
        <f>AE120*1.05</f>
        <v>188.38974000000007</v>
      </c>
      <c r="AJ120" s="299">
        <f>AI120*1.1</f>
        <v>207.22871400000011</v>
      </c>
      <c r="AN120" s="604">
        <f>AJ120*1.1</f>
        <v>227.95158540000014</v>
      </c>
      <c r="AO120" s="459">
        <v>228</v>
      </c>
      <c r="AP120" s="459">
        <f>AO120*1.06</f>
        <v>241.68</v>
      </c>
      <c r="AS120" s="42">
        <v>73.3</v>
      </c>
      <c r="AT120" s="42">
        <f t="shared" si="28"/>
        <v>78.430999999999997</v>
      </c>
      <c r="AV120" s="42">
        <f t="shared" si="29"/>
        <v>86.274100000000004</v>
      </c>
    </row>
    <row r="121" spans="2:48" ht="12.9" customHeight="1">
      <c r="B121" s="652">
        <v>111</v>
      </c>
      <c r="C121" s="1624" t="s">
        <v>201</v>
      </c>
      <c r="D121" s="1625"/>
      <c r="E121" s="1625"/>
      <c r="F121" s="1625"/>
      <c r="G121" s="1626"/>
      <c r="H121" s="1105" t="s">
        <v>191</v>
      </c>
      <c r="I121" s="1070" t="s">
        <v>185</v>
      </c>
      <c r="J121" s="1326">
        <f>ROUNDUP(((AV121*$N$78)+AV121),1)</f>
        <v>105.89999999999999</v>
      </c>
      <c r="K121" s="1327"/>
      <c r="L121" s="1071">
        <v>0</v>
      </c>
      <c r="AA121" s="770"/>
      <c r="AB121" s="770"/>
      <c r="AC121" s="770"/>
      <c r="AD121" s="772"/>
      <c r="AE121" s="772"/>
      <c r="AF121" s="771"/>
      <c r="AI121" s="774"/>
      <c r="AJ121" s="775"/>
      <c r="AN121" s="776"/>
      <c r="AO121" s="607"/>
      <c r="AP121" s="607"/>
      <c r="AS121" s="1336">
        <v>89.9</v>
      </c>
      <c r="AT121" s="42">
        <f t="shared" si="28"/>
        <v>96.193000000000012</v>
      </c>
      <c r="AV121" s="42">
        <f t="shared" si="29"/>
        <v>105.81230000000002</v>
      </c>
    </row>
    <row r="122" spans="2:48" ht="12.9" customHeight="1">
      <c r="B122" s="653">
        <v>112</v>
      </c>
      <c r="C122" s="1627"/>
      <c r="D122" s="1628"/>
      <c r="E122" s="1628"/>
      <c r="F122" s="1628"/>
      <c r="G122" s="1629"/>
      <c r="H122" s="1106"/>
      <c r="I122" s="1052"/>
      <c r="J122" s="1328"/>
      <c r="K122" s="1329"/>
      <c r="L122" s="1053"/>
      <c r="AA122" s="770"/>
      <c r="AB122" s="770"/>
      <c r="AC122" s="770"/>
      <c r="AD122" s="772"/>
      <c r="AE122" s="772"/>
      <c r="AF122" s="771"/>
      <c r="AI122" s="774"/>
      <c r="AJ122" s="775"/>
      <c r="AN122" s="776"/>
      <c r="AO122" s="607"/>
      <c r="AP122" s="607"/>
      <c r="AS122" s="1336"/>
      <c r="AT122" s="42">
        <f t="shared" si="28"/>
        <v>0</v>
      </c>
      <c r="AV122" s="42">
        <f t="shared" si="29"/>
        <v>0</v>
      </c>
    </row>
    <row r="123" spans="2:48" ht="12.9" customHeight="1">
      <c r="B123" s="652">
        <v>113</v>
      </c>
      <c r="C123" s="1390" t="s">
        <v>206</v>
      </c>
      <c r="D123" s="1391"/>
      <c r="E123" s="1391"/>
      <c r="F123" s="1391"/>
      <c r="G123" s="1392"/>
      <c r="H123" s="602" t="s">
        <v>169</v>
      </c>
      <c r="I123" s="780" t="s">
        <v>185</v>
      </c>
      <c r="J123" s="1535">
        <f>ROUNDUP(((AV123*$N$78)+AV123),1)</f>
        <v>156.6</v>
      </c>
      <c r="K123" s="1536"/>
      <c r="L123" s="496">
        <v>0.1</v>
      </c>
      <c r="AA123" s="770"/>
      <c r="AB123" s="770"/>
      <c r="AC123" s="770"/>
      <c r="AD123" s="772"/>
      <c r="AE123" s="772"/>
      <c r="AF123" s="771"/>
      <c r="AI123" s="774"/>
      <c r="AJ123" s="775"/>
      <c r="AN123" s="776"/>
      <c r="AO123" s="607"/>
      <c r="AP123" s="607"/>
      <c r="AS123" s="42">
        <v>133</v>
      </c>
      <c r="AT123" s="42">
        <f t="shared" si="28"/>
        <v>142.31</v>
      </c>
      <c r="AV123" s="42">
        <f t="shared" si="29"/>
        <v>156.54100000000003</v>
      </c>
    </row>
    <row r="124" spans="2:48" ht="12.9" customHeight="1">
      <c r="B124" s="652">
        <v>114</v>
      </c>
      <c r="C124" s="1390" t="s">
        <v>203</v>
      </c>
      <c r="D124" s="1391"/>
      <c r="E124" s="1391"/>
      <c r="F124" s="1391"/>
      <c r="G124" s="1392"/>
      <c r="H124" s="555" t="s">
        <v>187</v>
      </c>
      <c r="I124" s="781" t="s">
        <v>185</v>
      </c>
      <c r="J124" s="1535">
        <f t="shared" ref="J124:J127" si="51">ROUNDUP(((AV124*$N$78)+AV124),1)</f>
        <v>6.5</v>
      </c>
      <c r="K124" s="1536"/>
      <c r="L124" s="243">
        <v>0.1</v>
      </c>
      <c r="AA124" s="770"/>
      <c r="AB124" s="770"/>
      <c r="AC124" s="770"/>
      <c r="AD124" s="772"/>
      <c r="AE124" s="772"/>
      <c r="AF124" s="771"/>
      <c r="AI124" s="774"/>
      <c r="AJ124" s="775"/>
      <c r="AN124" s="776"/>
      <c r="AO124" s="607"/>
      <c r="AP124" s="607"/>
      <c r="AS124" s="42">
        <v>5.5</v>
      </c>
      <c r="AT124" s="42">
        <f t="shared" si="28"/>
        <v>5.8850000000000007</v>
      </c>
      <c r="AV124" s="42">
        <f t="shared" si="29"/>
        <v>6.4735000000000014</v>
      </c>
    </row>
    <row r="125" spans="2:48" ht="12.9" customHeight="1">
      <c r="B125" s="653">
        <v>115</v>
      </c>
      <c r="C125" s="1390" t="s">
        <v>204</v>
      </c>
      <c r="D125" s="1391"/>
      <c r="E125" s="1391"/>
      <c r="F125" s="1391"/>
      <c r="G125" s="1392"/>
      <c r="H125" s="555" t="s">
        <v>187</v>
      </c>
      <c r="I125" s="781" t="s">
        <v>185</v>
      </c>
      <c r="J125" s="1535">
        <f t="shared" si="51"/>
        <v>8.1</v>
      </c>
      <c r="K125" s="1536"/>
      <c r="L125" s="243">
        <v>0.1</v>
      </c>
      <c r="N125" s="245"/>
      <c r="AA125" s="97"/>
      <c r="AB125" s="97"/>
      <c r="AC125" s="97"/>
      <c r="AD125" s="41"/>
      <c r="AE125" s="773"/>
      <c r="AF125" s="41"/>
      <c r="AI125" s="110"/>
      <c r="AJ125" s="298"/>
      <c r="AN125" s="604"/>
      <c r="AO125" s="777"/>
      <c r="AP125" s="777"/>
      <c r="AS125" s="42">
        <v>6.8</v>
      </c>
      <c r="AT125" s="42">
        <f t="shared" si="28"/>
        <v>7.2759999999999998</v>
      </c>
      <c r="AV125" s="42">
        <f t="shared" si="29"/>
        <v>8.0036000000000005</v>
      </c>
    </row>
    <row r="126" spans="2:48" ht="12.9" customHeight="1">
      <c r="B126" s="652">
        <v>116</v>
      </c>
      <c r="C126" s="1390" t="s">
        <v>203</v>
      </c>
      <c r="D126" s="1391"/>
      <c r="E126" s="1391"/>
      <c r="F126" s="1391"/>
      <c r="G126" s="1392"/>
      <c r="H126" s="1105" t="s">
        <v>205</v>
      </c>
      <c r="I126" s="781" t="s">
        <v>185</v>
      </c>
      <c r="J126" s="1535">
        <f t="shared" si="51"/>
        <v>6.1</v>
      </c>
      <c r="K126" s="1536"/>
      <c r="L126" s="1071">
        <v>0.1</v>
      </c>
      <c r="N126" s="245"/>
      <c r="AA126" s="97"/>
      <c r="AB126" s="97"/>
      <c r="AC126" s="97"/>
      <c r="AD126" s="41"/>
      <c r="AE126" s="773"/>
      <c r="AF126" s="41"/>
      <c r="AI126" s="110"/>
      <c r="AJ126" s="298"/>
      <c r="AN126" s="604"/>
      <c r="AO126" s="777"/>
      <c r="AP126" s="777"/>
      <c r="AS126" s="42">
        <v>5.0999999999999996</v>
      </c>
      <c r="AT126" s="42">
        <f t="shared" si="28"/>
        <v>5.4569999999999999</v>
      </c>
      <c r="AV126" s="42">
        <f t="shared" si="29"/>
        <v>6.0026999999999999</v>
      </c>
    </row>
    <row r="127" spans="2:48" ht="12.9" customHeight="1">
      <c r="B127" s="652">
        <v>117</v>
      </c>
      <c r="C127" s="1391" t="s">
        <v>204</v>
      </c>
      <c r="D127" s="1391"/>
      <c r="E127" s="1391"/>
      <c r="F127" s="1391"/>
      <c r="G127" s="1392"/>
      <c r="H127" s="1105" t="s">
        <v>205</v>
      </c>
      <c r="I127" s="781" t="s">
        <v>185</v>
      </c>
      <c r="J127" s="1535">
        <f t="shared" si="51"/>
        <v>7.8</v>
      </c>
      <c r="K127" s="1536"/>
      <c r="L127" s="1071">
        <v>0.1</v>
      </c>
      <c r="N127" s="245"/>
      <c r="AA127" s="97"/>
      <c r="AB127" s="97"/>
      <c r="AC127" s="97"/>
      <c r="AD127" s="41"/>
      <c r="AE127" s="773"/>
      <c r="AF127" s="41"/>
      <c r="AI127" s="110"/>
      <c r="AJ127" s="298"/>
      <c r="AN127" s="604"/>
      <c r="AO127" s="777"/>
      <c r="AP127" s="777"/>
      <c r="AS127" s="42">
        <v>6.6</v>
      </c>
      <c r="AT127" s="42">
        <f t="shared" si="28"/>
        <v>7.0620000000000003</v>
      </c>
      <c r="AV127" s="42">
        <f t="shared" si="29"/>
        <v>7.7682000000000011</v>
      </c>
    </row>
    <row r="128" spans="2:48" ht="12.9" customHeight="1">
      <c r="B128" s="653">
        <v>118</v>
      </c>
      <c r="C128" s="1646" t="s">
        <v>168</v>
      </c>
      <c r="D128" s="1647"/>
      <c r="E128" s="1647"/>
      <c r="F128" s="1647"/>
      <c r="G128" s="1647"/>
      <c r="H128" s="1630" t="s">
        <v>1473</v>
      </c>
      <c r="I128" s="1500" t="s">
        <v>169</v>
      </c>
      <c r="J128" s="1462">
        <f>ROUNDUP(((AV128*$N$78)+AV128),1)</f>
        <v>33.200000000000003</v>
      </c>
      <c r="K128" s="1462"/>
      <c r="L128" s="1460">
        <v>0</v>
      </c>
      <c r="AA128" s="1318">
        <v>15</v>
      </c>
      <c r="AB128" s="1318">
        <v>15</v>
      </c>
      <c r="AC128" s="1318">
        <f>AB128*1.1</f>
        <v>16.5</v>
      </c>
      <c r="AD128" s="1575">
        <f>AC128*1.1</f>
        <v>18.150000000000002</v>
      </c>
      <c r="AE128" s="1575">
        <f>AD128*1.1</f>
        <v>19.965000000000003</v>
      </c>
      <c r="AF128" s="1575"/>
      <c r="AI128" s="1579">
        <f>AE128*1.05</f>
        <v>20.963250000000006</v>
      </c>
      <c r="AJ128" s="1580">
        <f>AI128*1.1</f>
        <v>23.059575000000009</v>
      </c>
      <c r="AN128" s="1582">
        <f>AJ128*1.15</f>
        <v>26.51851125000001</v>
      </c>
      <c r="AO128" s="1584">
        <v>26.6</v>
      </c>
      <c r="AP128" s="1584">
        <f>AO128*1.06</f>
        <v>28.196000000000002</v>
      </c>
      <c r="AS128" s="42">
        <f t="shared" ref="AS128:AS129" si="52">AP128</f>
        <v>28.196000000000002</v>
      </c>
      <c r="AT128" s="42">
        <f t="shared" si="28"/>
        <v>30.169720000000002</v>
      </c>
      <c r="AV128" s="42">
        <f t="shared" si="29"/>
        <v>33.186692000000008</v>
      </c>
    </row>
    <row r="129" spans="2:48" ht="12.9" customHeight="1">
      <c r="B129" s="652">
        <v>119</v>
      </c>
      <c r="C129" s="1648"/>
      <c r="D129" s="1649"/>
      <c r="E129" s="1649"/>
      <c r="F129" s="1649"/>
      <c r="G129" s="1649"/>
      <c r="H129" s="1631"/>
      <c r="I129" s="1501"/>
      <c r="J129" s="1463"/>
      <c r="K129" s="1463"/>
      <c r="L129" s="1461"/>
      <c r="AA129" s="1318"/>
      <c r="AB129" s="1318"/>
      <c r="AC129" s="1318"/>
      <c r="AD129" s="1575"/>
      <c r="AE129" s="1575"/>
      <c r="AF129" s="1575"/>
      <c r="AI129" s="1579"/>
      <c r="AJ129" s="1580"/>
      <c r="AN129" s="1582">
        <f t="shared" ref="AN129" si="53">AJ129</f>
        <v>0</v>
      </c>
      <c r="AO129" s="1585"/>
      <c r="AP129" s="1585"/>
      <c r="AS129" s="42">
        <f t="shared" si="52"/>
        <v>0</v>
      </c>
      <c r="AT129" s="42">
        <f t="shared" si="28"/>
        <v>0</v>
      </c>
      <c r="AV129" s="42">
        <f t="shared" si="29"/>
        <v>0</v>
      </c>
    </row>
    <row r="130" spans="2:48">
      <c r="B130" s="652">
        <v>120</v>
      </c>
      <c r="C130" s="1039" t="s">
        <v>202</v>
      </c>
      <c r="D130" s="1039"/>
      <c r="E130" s="1039"/>
      <c r="F130" s="1039"/>
      <c r="G130" s="1040"/>
      <c r="H130" s="226" t="s">
        <v>169</v>
      </c>
      <c r="I130" s="781" t="s">
        <v>174</v>
      </c>
      <c r="J130" s="1535">
        <f>ROUNDUP(((AV130*$N$78)+AV130),1)</f>
        <v>47.1</v>
      </c>
      <c r="K130" s="1536"/>
      <c r="L130" s="243">
        <v>0</v>
      </c>
      <c r="AS130" s="42">
        <v>40</v>
      </c>
      <c r="AT130" s="42">
        <f t="shared" si="28"/>
        <v>42.800000000000004</v>
      </c>
      <c r="AV130" s="42">
        <f t="shared" si="29"/>
        <v>47.080000000000005</v>
      </c>
    </row>
    <row r="131" spans="2:48">
      <c r="B131" s="653">
        <v>121</v>
      </c>
      <c r="C131" s="1674"/>
      <c r="D131" s="1674"/>
      <c r="E131" s="1674"/>
      <c r="F131" s="1674"/>
      <c r="G131" s="1674"/>
      <c r="H131" s="1674"/>
      <c r="I131" s="1674"/>
      <c r="J131" s="1674"/>
      <c r="K131" s="1674"/>
      <c r="L131" s="1675"/>
      <c r="AS131" s="42"/>
      <c r="AT131" s="42"/>
      <c r="AV131" s="42"/>
    </row>
    <row r="132" spans="2:48">
      <c r="B132" s="652">
        <v>122</v>
      </c>
      <c r="C132" s="1676"/>
      <c r="D132" s="1676"/>
      <c r="E132" s="1676"/>
      <c r="F132" s="1676"/>
      <c r="G132" s="1676"/>
      <c r="H132" s="1676"/>
      <c r="I132" s="1676"/>
      <c r="J132" s="1676"/>
      <c r="K132" s="1676"/>
      <c r="L132" s="1677"/>
      <c r="AS132" s="42"/>
      <c r="AT132" s="42"/>
      <c r="AV132" s="42"/>
    </row>
    <row r="133" spans="2:48">
      <c r="B133" s="652">
        <v>123</v>
      </c>
      <c r="C133" s="1676"/>
      <c r="D133" s="1676"/>
      <c r="E133" s="1676"/>
      <c r="F133" s="1676"/>
      <c r="G133" s="1676"/>
      <c r="H133" s="1676"/>
      <c r="I133" s="1676"/>
      <c r="J133" s="1676"/>
      <c r="K133" s="1676"/>
      <c r="L133" s="1677"/>
      <c r="AS133" s="42"/>
    </row>
    <row r="134" spans="2:48">
      <c r="B134" s="653">
        <v>124</v>
      </c>
      <c r="C134" s="1676"/>
      <c r="D134" s="1676"/>
      <c r="E134" s="1676"/>
      <c r="F134" s="1676"/>
      <c r="G134" s="1676"/>
      <c r="H134" s="1676"/>
      <c r="I134" s="1676"/>
      <c r="J134" s="1676"/>
      <c r="K134" s="1676"/>
      <c r="L134" s="1677"/>
      <c r="AS134" s="42"/>
    </row>
    <row r="135" spans="2:48">
      <c r="B135" s="652">
        <v>125</v>
      </c>
      <c r="C135" s="1676"/>
      <c r="D135" s="1676"/>
      <c r="E135" s="1676"/>
      <c r="F135" s="1676"/>
      <c r="G135" s="1676"/>
      <c r="H135" s="1676"/>
      <c r="I135" s="1676"/>
      <c r="J135" s="1676"/>
      <c r="K135" s="1676"/>
      <c r="L135" s="1677"/>
      <c r="AS135" s="42"/>
    </row>
    <row r="136" spans="2:48">
      <c r="B136" s="652">
        <v>126</v>
      </c>
      <c r="C136" s="1678"/>
      <c r="D136" s="1678"/>
      <c r="E136" s="1678"/>
      <c r="F136" s="1678"/>
      <c r="G136" s="1678"/>
      <c r="H136" s="1678"/>
      <c r="I136" s="1678"/>
      <c r="J136" s="1678"/>
      <c r="K136" s="1678"/>
      <c r="L136" s="1679"/>
    </row>
    <row r="137" spans="2:48">
      <c r="B137" s="653">
        <v>127</v>
      </c>
      <c r="C137" s="1644" t="s">
        <v>211</v>
      </c>
      <c r="D137" s="1644"/>
      <c r="E137" s="1644"/>
      <c r="F137" s="1644"/>
      <c r="G137" s="1644"/>
      <c r="H137" s="1644"/>
      <c r="I137" s="1644"/>
      <c r="J137" s="1644"/>
      <c r="K137" s="1644"/>
      <c r="L137" s="1645"/>
      <c r="N137" s="316"/>
      <c r="AD137" s="184"/>
      <c r="AE137" s="184"/>
    </row>
    <row r="138" spans="2:48">
      <c r="B138" s="652">
        <v>128</v>
      </c>
      <c r="C138" s="1632" t="s">
        <v>212</v>
      </c>
      <c r="D138" s="1632"/>
      <c r="E138" s="1632"/>
      <c r="F138" s="1632"/>
      <c r="G138" s="1632"/>
      <c r="H138" s="1632"/>
      <c r="I138" s="1632"/>
      <c r="J138" s="1632"/>
      <c r="K138" s="1632"/>
      <c r="L138" s="1633"/>
      <c r="N138" s="316"/>
      <c r="AD138" s="184"/>
      <c r="AE138" s="184"/>
    </row>
    <row r="139" spans="2:48" ht="15" thickBot="1">
      <c r="B139" s="1125">
        <v>129</v>
      </c>
      <c r="C139" s="1634" t="s">
        <v>1477</v>
      </c>
      <c r="D139" s="1635"/>
      <c r="E139" s="1635"/>
      <c r="F139" s="1635"/>
      <c r="G139" s="1635"/>
      <c r="H139" s="1635"/>
      <c r="I139" s="1635"/>
      <c r="J139" s="1635"/>
      <c r="K139" s="1635"/>
      <c r="L139" s="1636"/>
      <c r="N139" s="316"/>
      <c r="AD139" s="184"/>
      <c r="AE139" s="184"/>
    </row>
    <row r="140" spans="2:48" ht="10.5" customHeight="1">
      <c r="B140" s="647"/>
      <c r="C140" s="5"/>
      <c r="D140" s="5"/>
      <c r="E140" s="5"/>
      <c r="F140" s="5"/>
      <c r="G140" s="224"/>
      <c r="H140" s="5"/>
      <c r="I140" s="5"/>
      <c r="J140" s="5"/>
      <c r="K140" s="13" t="s">
        <v>214</v>
      </c>
      <c r="L140" s="14" t="str">
        <f>$L$2</f>
        <v>2026 - v.03</v>
      </c>
      <c r="N140" s="15"/>
      <c r="AD140" s="184"/>
      <c r="AE140" s="184"/>
    </row>
    <row r="141" spans="2:48" ht="12.9" customHeight="1">
      <c r="B141" s="1154" t="s">
        <v>126</v>
      </c>
      <c r="C141" s="1155"/>
      <c r="D141" s="1155"/>
      <c r="E141" s="1155"/>
      <c r="F141" s="1155"/>
      <c r="G141" s="1155"/>
      <c r="H141" s="1155"/>
      <c r="I141" s="1155"/>
      <c r="J141" s="1155"/>
      <c r="K141" s="1155"/>
      <c r="L141" s="1156"/>
      <c r="N141" s="1589"/>
      <c r="O141" s="1589"/>
      <c r="AD141" s="184"/>
      <c r="AE141" s="184"/>
    </row>
    <row r="142" spans="2:48" ht="12.9" customHeight="1">
      <c r="B142" s="1158" t="s">
        <v>127</v>
      </c>
      <c r="C142" s="1159"/>
      <c r="D142" s="1159"/>
      <c r="E142" s="1159"/>
      <c r="F142" s="1159"/>
      <c r="G142" s="1159"/>
      <c r="H142" s="1159"/>
      <c r="I142" s="1159"/>
      <c r="J142" s="1159"/>
      <c r="K142" s="1159"/>
      <c r="L142" s="1160"/>
      <c r="AD142" s="184"/>
      <c r="AE142" s="184"/>
    </row>
    <row r="143" spans="2:48" ht="12.9" customHeight="1">
      <c r="B143" s="648"/>
      <c r="C143" s="7"/>
      <c r="D143" s="7"/>
      <c r="E143" s="7"/>
      <c r="F143" s="7"/>
      <c r="G143" s="7"/>
      <c r="H143" s="7"/>
      <c r="I143" s="7"/>
      <c r="J143" s="7"/>
      <c r="K143" s="7"/>
      <c r="L143" s="17"/>
      <c r="AD143" s="184"/>
      <c r="AE143" s="184"/>
    </row>
    <row r="144" spans="2:48" ht="12.9" customHeight="1">
      <c r="B144" s="225">
        <v>130</v>
      </c>
      <c r="C144" s="1637" t="s">
        <v>215</v>
      </c>
      <c r="D144" s="1638"/>
      <c r="E144" s="1638"/>
      <c r="F144" s="1638"/>
      <c r="G144" s="1638"/>
      <c r="H144" s="1638"/>
      <c r="I144" s="1638"/>
      <c r="J144" s="1638"/>
      <c r="K144" s="1638"/>
      <c r="L144" s="1639"/>
      <c r="N144" s="383"/>
      <c r="AD144" s="184"/>
      <c r="AE144" s="184"/>
    </row>
    <row r="145" spans="2:31" ht="12.9" customHeight="1">
      <c r="B145" s="225" t="s">
        <v>149</v>
      </c>
      <c r="C145" s="303"/>
      <c r="D145" s="201"/>
      <c r="E145" s="1498" t="s">
        <v>216</v>
      </c>
      <c r="F145" s="1498" t="s">
        <v>217</v>
      </c>
      <c r="G145" s="1498" t="s">
        <v>218</v>
      </c>
      <c r="H145" s="1498" t="s">
        <v>219</v>
      </c>
      <c r="I145" s="1055" t="s">
        <v>220</v>
      </c>
      <c r="J145" s="1498" t="s">
        <v>221</v>
      </c>
      <c r="K145" s="184"/>
      <c r="L145" s="1113"/>
      <c r="N145" s="383"/>
      <c r="AD145" s="184"/>
      <c r="AE145" s="184"/>
    </row>
    <row r="146" spans="2:31" ht="12.9" customHeight="1" thickBot="1">
      <c r="B146" s="225">
        <v>132</v>
      </c>
      <c r="C146" s="303"/>
      <c r="D146" s="201"/>
      <c r="E146" s="1499"/>
      <c r="F146" s="1499"/>
      <c r="G146" s="1499"/>
      <c r="H146" s="1499"/>
      <c r="I146" s="1056"/>
      <c r="J146" s="1499"/>
      <c r="K146" s="184"/>
      <c r="L146" s="1160"/>
      <c r="N146" s="589"/>
      <c r="AD146" s="184"/>
      <c r="AE146" s="184"/>
    </row>
    <row r="147" spans="2:31" ht="12.9" customHeight="1" thickTop="1" thickBot="1">
      <c r="B147" s="225">
        <v>133</v>
      </c>
      <c r="C147" s="1565" t="s">
        <v>222</v>
      </c>
      <c r="D147" s="1566"/>
      <c r="E147" s="608" t="s">
        <v>223</v>
      </c>
      <c r="F147" s="608" t="s">
        <v>223</v>
      </c>
      <c r="G147" s="608" t="s">
        <v>224</v>
      </c>
      <c r="H147" s="608" t="s">
        <v>224</v>
      </c>
      <c r="I147" s="608" t="s">
        <v>223</v>
      </c>
      <c r="J147" s="608" t="s">
        <v>225</v>
      </c>
      <c r="K147" s="184"/>
      <c r="L147" s="1160"/>
      <c r="N147" s="589"/>
      <c r="AD147" s="184"/>
      <c r="AE147" s="184"/>
    </row>
    <row r="148" spans="2:31" ht="12.9" customHeight="1" thickTop="1" thickBot="1">
      <c r="B148" s="225">
        <v>134</v>
      </c>
      <c r="C148" s="1565" t="s">
        <v>226</v>
      </c>
      <c r="D148" s="1566"/>
      <c r="E148" s="608" t="s">
        <v>227</v>
      </c>
      <c r="F148" s="608" t="s">
        <v>228</v>
      </c>
      <c r="G148" s="608" t="s">
        <v>228</v>
      </c>
      <c r="H148" s="608" t="s">
        <v>227</v>
      </c>
      <c r="I148" s="608" t="s">
        <v>229</v>
      </c>
      <c r="J148" s="608" t="s">
        <v>229</v>
      </c>
      <c r="K148" s="184"/>
      <c r="L148" s="258"/>
      <c r="N148" s="589"/>
      <c r="AD148" s="184"/>
      <c r="AE148" s="184"/>
    </row>
    <row r="149" spans="2:31" ht="12.9" customHeight="1" thickTop="1" thickBot="1">
      <c r="B149" s="225">
        <v>135</v>
      </c>
      <c r="C149" s="1565" t="s">
        <v>230</v>
      </c>
      <c r="D149" s="1566"/>
      <c r="E149" s="608" t="s">
        <v>231</v>
      </c>
      <c r="F149" s="608" t="s">
        <v>231</v>
      </c>
      <c r="G149" s="608" t="s">
        <v>231</v>
      </c>
      <c r="H149" s="608" t="s">
        <v>231</v>
      </c>
      <c r="I149" s="608" t="s">
        <v>231</v>
      </c>
      <c r="J149" s="608" t="s">
        <v>231</v>
      </c>
      <c r="K149" s="184"/>
      <c r="L149" s="258"/>
      <c r="N149" s="589"/>
      <c r="AD149" s="184"/>
      <c r="AE149" s="184"/>
    </row>
    <row r="150" spans="2:31" ht="12.9" customHeight="1" thickTop="1" thickBot="1">
      <c r="B150" s="225">
        <v>136</v>
      </c>
      <c r="C150" s="1565" t="s">
        <v>232</v>
      </c>
      <c r="D150" s="1566"/>
      <c r="E150" s="608" t="s">
        <v>233</v>
      </c>
      <c r="F150" s="608" t="s">
        <v>233</v>
      </c>
      <c r="G150" s="608" t="s">
        <v>233</v>
      </c>
      <c r="H150" s="608" t="s">
        <v>233</v>
      </c>
      <c r="I150" s="608" t="s">
        <v>233</v>
      </c>
      <c r="J150" s="608" t="s">
        <v>233</v>
      </c>
      <c r="K150" s="184"/>
      <c r="L150" s="258"/>
      <c r="N150" s="589"/>
      <c r="AD150" s="184"/>
      <c r="AE150" s="184"/>
    </row>
    <row r="151" spans="2:31" ht="12.9" customHeight="1" thickTop="1" thickBot="1">
      <c r="B151" s="225">
        <v>137</v>
      </c>
      <c r="C151" s="1565" t="s">
        <v>234</v>
      </c>
      <c r="D151" s="1566"/>
      <c r="E151" s="608" t="s">
        <v>229</v>
      </c>
      <c r="F151" s="608" t="s">
        <v>235</v>
      </c>
      <c r="G151" s="608" t="s">
        <v>236</v>
      </c>
      <c r="H151" s="608" t="s">
        <v>229</v>
      </c>
      <c r="I151" s="608" t="s">
        <v>237</v>
      </c>
      <c r="J151" s="608" t="s">
        <v>574</v>
      </c>
      <c r="K151" s="184"/>
      <c r="L151" s="258"/>
      <c r="N151" s="589"/>
      <c r="AD151" s="184"/>
      <c r="AE151" s="184"/>
    </row>
    <row r="152" spans="2:31" ht="12.9" customHeight="1" thickTop="1" thickBot="1">
      <c r="B152" s="225">
        <v>138</v>
      </c>
      <c r="C152" s="1565" t="s">
        <v>239</v>
      </c>
      <c r="D152" s="1566"/>
      <c r="E152" s="608" t="s">
        <v>235</v>
      </c>
      <c r="F152" s="608" t="s">
        <v>240</v>
      </c>
      <c r="G152" s="608" t="s">
        <v>241</v>
      </c>
      <c r="H152" s="608" t="s">
        <v>235</v>
      </c>
      <c r="I152" s="608" t="s">
        <v>240</v>
      </c>
      <c r="J152" s="608" t="s">
        <v>242</v>
      </c>
      <c r="K152" s="184"/>
      <c r="L152" s="258"/>
      <c r="N152" s="589"/>
      <c r="AD152" s="184"/>
      <c r="AE152" s="184"/>
    </row>
    <row r="153" spans="2:31" ht="12.9" customHeight="1" thickTop="1" thickBot="1">
      <c r="B153" s="225">
        <v>139</v>
      </c>
      <c r="C153" s="1556" t="s">
        <v>243</v>
      </c>
      <c r="D153" s="1557"/>
      <c r="E153" s="609" t="s">
        <v>244</v>
      </c>
      <c r="F153" s="609" t="s">
        <v>245</v>
      </c>
      <c r="G153" s="609" t="s">
        <v>245</v>
      </c>
      <c r="H153" s="609" t="s">
        <v>245</v>
      </c>
      <c r="I153" s="609" t="s">
        <v>244</v>
      </c>
      <c r="J153" s="609" t="s">
        <v>245</v>
      </c>
      <c r="K153" s="184"/>
      <c r="L153" s="258"/>
      <c r="N153" s="15"/>
      <c r="AD153" s="184"/>
      <c r="AE153" s="184"/>
    </row>
    <row r="154" spans="2:31" ht="12.9" customHeight="1" thickTop="1" thickBot="1">
      <c r="B154" s="225">
        <v>140</v>
      </c>
      <c r="C154" s="1556" t="s">
        <v>246</v>
      </c>
      <c r="D154" s="1557"/>
      <c r="E154" s="609" t="s">
        <v>244</v>
      </c>
      <c r="F154" s="609" t="s">
        <v>245</v>
      </c>
      <c r="G154" s="609" t="s">
        <v>245</v>
      </c>
      <c r="H154" s="609" t="s">
        <v>245</v>
      </c>
      <c r="I154" s="609" t="s">
        <v>247</v>
      </c>
      <c r="J154" s="609" t="s">
        <v>247</v>
      </c>
      <c r="K154" s="184"/>
      <c r="L154" s="258"/>
      <c r="N154" s="1589"/>
      <c r="O154" s="1589"/>
      <c r="AD154" s="184"/>
      <c r="AE154" s="184"/>
    </row>
    <row r="155" spans="2:31" ht="12.9" customHeight="1" thickTop="1" thickBot="1">
      <c r="B155" s="225">
        <v>141</v>
      </c>
      <c r="C155" s="1556" t="s">
        <v>248</v>
      </c>
      <c r="D155" s="1557"/>
      <c r="E155" s="609" t="s">
        <v>244</v>
      </c>
      <c r="F155" s="609" t="s">
        <v>245</v>
      </c>
      <c r="G155" s="609" t="s">
        <v>245</v>
      </c>
      <c r="H155" s="609" t="s">
        <v>245</v>
      </c>
      <c r="I155" s="609" t="s">
        <v>244</v>
      </c>
      <c r="J155" s="609" t="s">
        <v>245</v>
      </c>
      <c r="K155" s="184"/>
      <c r="L155" s="258"/>
      <c r="N155" s="588"/>
      <c r="O155" s="588"/>
      <c r="AD155" s="184"/>
      <c r="AE155" s="184"/>
    </row>
    <row r="156" spans="2:31" ht="12.9" customHeight="1" thickTop="1" thickBot="1">
      <c r="B156" s="225">
        <v>142</v>
      </c>
      <c r="C156" s="1556" t="s">
        <v>1655</v>
      </c>
      <c r="D156" s="1557"/>
      <c r="E156" s="609" t="s">
        <v>244</v>
      </c>
      <c r="F156" s="609" t="s">
        <v>245</v>
      </c>
      <c r="G156" s="609" t="s">
        <v>247</v>
      </c>
      <c r="H156" s="609" t="s">
        <v>247</v>
      </c>
      <c r="I156" s="609" t="s">
        <v>247</v>
      </c>
      <c r="J156" s="609" t="s">
        <v>247</v>
      </c>
      <c r="K156" s="184"/>
      <c r="L156" s="258"/>
      <c r="AD156" s="184"/>
      <c r="AE156" s="184"/>
    </row>
    <row r="157" spans="2:31" ht="12.9" customHeight="1" thickTop="1" thickBot="1">
      <c r="B157" s="225">
        <v>143</v>
      </c>
      <c r="C157" s="1556" t="s">
        <v>249</v>
      </c>
      <c r="D157" s="1557"/>
      <c r="E157" s="609" t="s">
        <v>247</v>
      </c>
      <c r="F157" s="609" t="s">
        <v>247</v>
      </c>
      <c r="G157" s="609" t="s">
        <v>247</v>
      </c>
      <c r="H157" s="609" t="s">
        <v>247</v>
      </c>
      <c r="I157" s="609" t="s">
        <v>244</v>
      </c>
      <c r="J157" s="609" t="s">
        <v>245</v>
      </c>
      <c r="K157" s="184"/>
      <c r="L157" s="258"/>
      <c r="N157" s="383"/>
      <c r="AD157" s="184"/>
      <c r="AE157" s="184"/>
    </row>
    <row r="158" spans="2:31" ht="12.9" customHeight="1" thickTop="1" thickBot="1">
      <c r="B158" s="225">
        <v>144</v>
      </c>
      <c r="C158" s="1556" t="s">
        <v>250</v>
      </c>
      <c r="D158" s="1557"/>
      <c r="E158" s="609" t="s">
        <v>247</v>
      </c>
      <c r="F158" s="609" t="s">
        <v>247</v>
      </c>
      <c r="G158" s="609" t="s">
        <v>247</v>
      </c>
      <c r="H158" s="609" t="s">
        <v>247</v>
      </c>
      <c r="I158" s="609" t="s">
        <v>244</v>
      </c>
      <c r="J158" s="609" t="s">
        <v>245</v>
      </c>
      <c r="K158" s="184"/>
      <c r="L158" s="258"/>
      <c r="N158" s="1567"/>
      <c r="AD158" s="184"/>
      <c r="AE158" s="184"/>
    </row>
    <row r="159" spans="2:31" ht="12.9" customHeight="1" thickTop="1" thickBot="1">
      <c r="B159" s="225">
        <v>145</v>
      </c>
      <c r="C159" s="1556" t="s">
        <v>251</v>
      </c>
      <c r="D159" s="1557"/>
      <c r="E159" s="609" t="s">
        <v>244</v>
      </c>
      <c r="F159" s="609" t="s">
        <v>247</v>
      </c>
      <c r="G159" s="609" t="s">
        <v>247</v>
      </c>
      <c r="H159" s="609" t="s">
        <v>247</v>
      </c>
      <c r="I159" s="609" t="s">
        <v>247</v>
      </c>
      <c r="J159" s="609" t="s">
        <v>247</v>
      </c>
      <c r="K159" s="184"/>
      <c r="L159" s="258"/>
      <c r="N159" s="1567"/>
      <c r="AD159" s="184"/>
      <c r="AE159" s="184"/>
    </row>
    <row r="160" spans="2:31" ht="12.9" customHeight="1" thickTop="1">
      <c r="B160" s="225">
        <v>146</v>
      </c>
      <c r="C160" s="1558" t="s">
        <v>252</v>
      </c>
      <c r="D160" s="1559"/>
      <c r="E160" s="1559"/>
      <c r="F160" s="1559"/>
      <c r="G160" s="1559"/>
      <c r="H160" s="1559"/>
      <c r="I160" s="1560"/>
      <c r="J160" s="348"/>
      <c r="K160" s="348"/>
      <c r="L160" s="246"/>
      <c r="N160" s="1567"/>
      <c r="AD160" s="184"/>
      <c r="AE160" s="184"/>
    </row>
    <row r="161" spans="2:31" ht="12.9" customHeight="1">
      <c r="B161" s="225">
        <v>147</v>
      </c>
      <c r="C161" s="1561" t="s">
        <v>253</v>
      </c>
      <c r="D161" s="1562"/>
      <c r="E161" s="1562"/>
      <c r="F161" s="1563" t="s">
        <v>254</v>
      </c>
      <c r="G161" s="1563"/>
      <c r="H161" s="1564" t="s">
        <v>255</v>
      </c>
      <c r="I161" s="1564"/>
      <c r="J161" s="348"/>
      <c r="K161" s="348"/>
      <c r="L161" s="246"/>
      <c r="N161" s="1567"/>
      <c r="AD161" s="184"/>
      <c r="AE161" s="184"/>
    </row>
    <row r="162" spans="2:31" ht="12.9" customHeight="1">
      <c r="B162" s="225">
        <v>148</v>
      </c>
      <c r="C162" s="1520" t="s">
        <v>256</v>
      </c>
      <c r="D162" s="1521"/>
      <c r="E162" s="1521"/>
      <c r="F162" s="1522" t="s">
        <v>257</v>
      </c>
      <c r="G162" s="1523"/>
      <c r="H162" s="1524" t="s">
        <v>265</v>
      </c>
      <c r="I162" s="1525"/>
      <c r="J162" s="348"/>
      <c r="K162" s="348"/>
      <c r="L162" s="246"/>
      <c r="N162" s="1567"/>
      <c r="AD162" s="184"/>
      <c r="AE162" s="184"/>
    </row>
    <row r="163" spans="2:31" ht="12.9" customHeight="1">
      <c r="B163" s="225">
        <v>149</v>
      </c>
      <c r="C163" s="1520" t="s">
        <v>258</v>
      </c>
      <c r="D163" s="1521"/>
      <c r="E163" s="1521"/>
      <c r="F163" s="1522" t="s">
        <v>257</v>
      </c>
      <c r="G163" s="1523"/>
      <c r="H163" s="1524" t="s">
        <v>259</v>
      </c>
      <c r="I163" s="1525"/>
      <c r="J163" s="348"/>
      <c r="K163" s="348"/>
      <c r="L163" s="246"/>
      <c r="N163" s="1567"/>
      <c r="AD163" s="184"/>
      <c r="AE163" s="184"/>
    </row>
    <row r="164" spans="2:31" ht="12.9" customHeight="1">
      <c r="B164" s="225">
        <v>150</v>
      </c>
      <c r="C164" s="1520" t="s">
        <v>260</v>
      </c>
      <c r="D164" s="1521"/>
      <c r="E164" s="1521"/>
      <c r="F164" s="1522" t="s">
        <v>261</v>
      </c>
      <c r="G164" s="1523"/>
      <c r="H164" s="1524" t="s">
        <v>265</v>
      </c>
      <c r="I164" s="1525"/>
      <c r="J164" s="348"/>
      <c r="K164" s="348"/>
      <c r="L164" s="246"/>
      <c r="N164" s="1567"/>
      <c r="AD164" s="184"/>
      <c r="AE164" s="184"/>
    </row>
    <row r="165" spans="2:31" ht="12.9" customHeight="1">
      <c r="B165" s="225">
        <v>151</v>
      </c>
      <c r="C165" s="1520" t="s">
        <v>262</v>
      </c>
      <c r="D165" s="1521"/>
      <c r="E165" s="1521"/>
      <c r="F165" s="1522" t="s">
        <v>263</v>
      </c>
      <c r="G165" s="1523"/>
      <c r="H165" s="1524" t="s">
        <v>265</v>
      </c>
      <c r="I165" s="1525"/>
      <c r="J165" s="348"/>
      <c r="K165" s="348"/>
      <c r="L165" s="246"/>
      <c r="N165" s="1567"/>
      <c r="AD165" s="184"/>
      <c r="AE165" s="184"/>
    </row>
    <row r="166" spans="2:31" ht="12.9" customHeight="1">
      <c r="B166" s="225">
        <v>152</v>
      </c>
      <c r="C166" s="1604" t="s">
        <v>264</v>
      </c>
      <c r="D166" s="1605"/>
      <c r="E166" s="1605"/>
      <c r="F166" s="1606" t="s">
        <v>263</v>
      </c>
      <c r="G166" s="1607"/>
      <c r="H166" s="1524" t="s">
        <v>265</v>
      </c>
      <c r="I166" s="1525"/>
      <c r="J166" s="214"/>
      <c r="K166" s="214"/>
      <c r="L166" s="216"/>
      <c r="N166" s="589"/>
      <c r="AD166" s="184"/>
      <c r="AE166" s="184"/>
    </row>
    <row r="167" spans="2:31" ht="12.9" customHeight="1">
      <c r="B167" s="225">
        <v>153</v>
      </c>
      <c r="C167" s="1520" t="s">
        <v>266</v>
      </c>
      <c r="D167" s="1521"/>
      <c r="E167" s="1521"/>
      <c r="F167" s="1522" t="s">
        <v>267</v>
      </c>
      <c r="G167" s="1523"/>
      <c r="H167" s="1524" t="s">
        <v>267</v>
      </c>
      <c r="I167" s="1525"/>
      <c r="J167" s="348"/>
      <c r="K167" s="348"/>
      <c r="L167" s="246"/>
      <c r="N167" s="1567"/>
      <c r="AD167" s="184"/>
      <c r="AE167" s="184"/>
    </row>
    <row r="168" spans="2:31" ht="12.9" customHeight="1">
      <c r="B168" s="225">
        <v>154</v>
      </c>
      <c r="C168" s="1520" t="s">
        <v>268</v>
      </c>
      <c r="D168" s="1521"/>
      <c r="E168" s="1521"/>
      <c r="F168" s="1522" t="s">
        <v>257</v>
      </c>
      <c r="G168" s="1523"/>
      <c r="H168" s="1524" t="s">
        <v>265</v>
      </c>
      <c r="I168" s="1525"/>
      <c r="J168" s="348"/>
      <c r="K168" s="348"/>
      <c r="L168" s="246"/>
      <c r="N168" s="1567"/>
      <c r="AD168" s="184"/>
      <c r="AE168" s="184"/>
    </row>
    <row r="169" spans="2:31" ht="12.9" customHeight="1">
      <c r="B169" s="225">
        <v>155</v>
      </c>
      <c r="C169" s="1520" t="s">
        <v>269</v>
      </c>
      <c r="D169" s="1521"/>
      <c r="E169" s="1521"/>
      <c r="F169" s="1522" t="s">
        <v>263</v>
      </c>
      <c r="G169" s="1523"/>
      <c r="H169" s="1524" t="s">
        <v>265</v>
      </c>
      <c r="I169" s="1525"/>
      <c r="J169" s="348"/>
      <c r="K169" s="348"/>
      <c r="L169" s="246"/>
      <c r="N169" s="1567"/>
      <c r="AD169" s="184"/>
      <c r="AE169" s="184"/>
    </row>
    <row r="170" spans="2:31" ht="12.9" customHeight="1">
      <c r="B170" s="225">
        <v>156</v>
      </c>
      <c r="C170" s="1526" t="s">
        <v>270</v>
      </c>
      <c r="D170" s="1527"/>
      <c r="E170" s="1527"/>
      <c r="F170" s="1528" t="s">
        <v>263</v>
      </c>
      <c r="G170" s="1529"/>
      <c r="H170" s="1530" t="s">
        <v>265</v>
      </c>
      <c r="I170" s="1531"/>
      <c r="J170" s="348"/>
      <c r="K170" s="348"/>
      <c r="L170" s="246"/>
      <c r="N170" s="1567"/>
      <c r="AD170" s="184"/>
      <c r="AE170" s="184"/>
    </row>
    <row r="171" spans="2:31" ht="12.9" customHeight="1">
      <c r="B171" s="225">
        <v>157</v>
      </c>
      <c r="C171" s="1568" t="s">
        <v>271</v>
      </c>
      <c r="D171" s="1569"/>
      <c r="E171" s="1569"/>
      <c r="F171" s="1569"/>
      <c r="G171" s="1569"/>
      <c r="H171" s="1569"/>
      <c r="I171" s="1569"/>
      <c r="J171" s="1569"/>
      <c r="K171" s="1569"/>
      <c r="L171" s="1570"/>
      <c r="N171" s="590"/>
      <c r="AD171" s="184"/>
      <c r="AE171" s="184"/>
    </row>
    <row r="172" spans="2:31" ht="12.9" customHeight="1">
      <c r="B172" s="225">
        <v>158</v>
      </c>
      <c r="C172" s="1594" t="s">
        <v>1474</v>
      </c>
      <c r="D172" s="1595"/>
      <c r="E172" s="1595"/>
      <c r="F172" s="1595"/>
      <c r="G172" s="1595"/>
      <c r="H172" s="1595"/>
      <c r="I172" s="1595"/>
      <c r="J172" s="1595"/>
      <c r="K172" s="1595"/>
      <c r="L172" s="1596"/>
      <c r="N172" s="590"/>
      <c r="AD172" s="184"/>
      <c r="AE172" s="184"/>
    </row>
    <row r="173" spans="2:31" ht="12.9" customHeight="1">
      <c r="B173" s="225">
        <v>159</v>
      </c>
      <c r="C173" s="1597"/>
      <c r="D173" s="1598"/>
      <c r="E173" s="1598"/>
      <c r="F173" s="1598"/>
      <c r="G173" s="1598"/>
      <c r="H173" s="1598"/>
      <c r="I173" s="1598"/>
      <c r="J173" s="1598"/>
      <c r="K173" s="1598"/>
      <c r="L173" s="1599"/>
      <c r="N173" s="590"/>
      <c r="AD173" s="184"/>
      <c r="AE173" s="184"/>
    </row>
    <row r="174" spans="2:31" ht="12.9" customHeight="1">
      <c r="B174" s="225">
        <v>160</v>
      </c>
      <c r="C174" s="1597"/>
      <c r="D174" s="1598"/>
      <c r="E174" s="1598"/>
      <c r="F174" s="1598"/>
      <c r="G174" s="1598"/>
      <c r="H174" s="1598"/>
      <c r="I174" s="1598"/>
      <c r="J174" s="1598"/>
      <c r="K174" s="1598"/>
      <c r="L174" s="1599"/>
      <c r="N174" s="590"/>
      <c r="AD174" s="184"/>
      <c r="AE174" s="184"/>
    </row>
    <row r="175" spans="2:31" ht="12.9" customHeight="1">
      <c r="B175" s="225">
        <v>161</v>
      </c>
      <c r="C175" s="1600" t="s">
        <v>272</v>
      </c>
      <c r="D175" s="1595"/>
      <c r="E175" s="1595"/>
      <c r="F175" s="1595"/>
      <c r="G175" s="1595"/>
      <c r="H175" s="1595"/>
      <c r="I175" s="1595"/>
      <c r="J175" s="1595"/>
      <c r="K175" s="1595"/>
      <c r="L175" s="1596"/>
      <c r="N175" s="590"/>
      <c r="AD175" s="184"/>
      <c r="AE175" s="184"/>
    </row>
    <row r="176" spans="2:31" ht="12.9" customHeight="1">
      <c r="B176" s="225">
        <v>162</v>
      </c>
      <c r="C176" s="1601"/>
      <c r="D176" s="1602"/>
      <c r="E176" s="1602"/>
      <c r="F176" s="1602"/>
      <c r="G176" s="1602"/>
      <c r="H176" s="1602"/>
      <c r="I176" s="1602"/>
      <c r="J176" s="1602"/>
      <c r="K176" s="1602"/>
      <c r="L176" s="1603"/>
      <c r="N176" s="590"/>
      <c r="AD176" s="184"/>
      <c r="AE176" s="184"/>
    </row>
    <row r="177" spans="2:31" ht="12.9" customHeight="1">
      <c r="B177" s="225">
        <v>163</v>
      </c>
      <c r="C177" s="1571" t="s">
        <v>273</v>
      </c>
      <c r="D177" s="1503"/>
      <c r="E177" s="1503"/>
      <c r="F177" s="1503"/>
      <c r="G177" s="1503"/>
      <c r="H177" s="1503"/>
      <c r="I177" s="1503"/>
      <c r="J177" s="1503"/>
      <c r="K177" s="1503"/>
      <c r="L177" s="1504"/>
      <c r="N177" s="590"/>
      <c r="AD177" s="184"/>
      <c r="AE177" s="184"/>
    </row>
    <row r="178" spans="2:31" ht="12.9" customHeight="1">
      <c r="B178" s="225">
        <v>164</v>
      </c>
      <c r="C178" s="1572" t="s">
        <v>274</v>
      </c>
      <c r="D178" s="1573"/>
      <c r="E178" s="1573"/>
      <c r="F178" s="1573"/>
      <c r="G178" s="1573"/>
      <c r="H178" s="1573"/>
      <c r="I178" s="1573"/>
      <c r="J178" s="1573"/>
      <c r="K178" s="1573"/>
      <c r="L178" s="1574"/>
      <c r="N178" s="1567"/>
      <c r="AD178" s="184"/>
      <c r="AE178" s="184"/>
    </row>
    <row r="179" spans="2:31" ht="12.9" customHeight="1">
      <c r="B179" s="225">
        <v>165</v>
      </c>
      <c r="C179" s="1508" t="s">
        <v>275</v>
      </c>
      <c r="D179" s="1509"/>
      <c r="E179" s="1509"/>
      <c r="F179" s="1509"/>
      <c r="G179" s="1509"/>
      <c r="H179" s="1509"/>
      <c r="I179" s="1509"/>
      <c r="J179" s="1509"/>
      <c r="K179" s="1509"/>
      <c r="L179" s="1510"/>
      <c r="N179" s="1567"/>
    </row>
    <row r="180" spans="2:31" ht="12.9" customHeight="1">
      <c r="B180" s="225">
        <v>166</v>
      </c>
      <c r="C180" s="1508" t="s">
        <v>276</v>
      </c>
      <c r="D180" s="1509"/>
      <c r="E180" s="1509"/>
      <c r="F180" s="1509"/>
      <c r="G180" s="1509"/>
      <c r="H180" s="1509"/>
      <c r="I180" s="1509"/>
      <c r="J180" s="1509"/>
      <c r="K180" s="1509"/>
      <c r="L180" s="1510"/>
      <c r="N180" s="1567"/>
    </row>
    <row r="181" spans="2:31" ht="12.9" customHeight="1">
      <c r="B181" s="225">
        <v>167</v>
      </c>
      <c r="C181" s="1508" t="s">
        <v>277</v>
      </c>
      <c r="D181" s="1509"/>
      <c r="E181" s="1509"/>
      <c r="F181" s="1509"/>
      <c r="G181" s="1509"/>
      <c r="H181" s="1509"/>
      <c r="I181" s="1509"/>
      <c r="J181" s="1509"/>
      <c r="K181" s="1509"/>
      <c r="L181" s="1510"/>
      <c r="N181" s="1567"/>
    </row>
    <row r="182" spans="2:31" ht="12.9" customHeight="1">
      <c r="B182" s="225">
        <v>168</v>
      </c>
      <c r="C182" s="1619" t="s">
        <v>1324</v>
      </c>
      <c r="D182" s="1506"/>
      <c r="E182" s="1506"/>
      <c r="F182" s="1506"/>
      <c r="G182" s="1506"/>
      <c r="H182" s="1506"/>
      <c r="I182" s="1506"/>
      <c r="J182" s="1506"/>
      <c r="K182" s="1506"/>
      <c r="L182" s="1507"/>
      <c r="N182" s="589"/>
    </row>
    <row r="183" spans="2:31" ht="12.9" customHeight="1">
      <c r="B183" s="225">
        <v>169</v>
      </c>
      <c r="C183" s="1067" t="s">
        <v>1325</v>
      </c>
      <c r="D183" s="1058"/>
      <c r="E183" s="1058"/>
      <c r="F183" s="1058"/>
      <c r="G183" s="1058"/>
      <c r="H183" s="1058"/>
      <c r="I183" s="1058"/>
      <c r="J183" s="1058"/>
      <c r="K183" s="1058"/>
      <c r="L183" s="1059"/>
      <c r="N183" s="589"/>
    </row>
    <row r="184" spans="2:31" ht="12.9" customHeight="1">
      <c r="B184" s="225">
        <v>170</v>
      </c>
      <c r="C184" s="1505" t="s">
        <v>278</v>
      </c>
      <c r="D184" s="1506"/>
      <c r="E184" s="1506"/>
      <c r="F184" s="1506"/>
      <c r="G184" s="1506"/>
      <c r="H184" s="1506"/>
      <c r="I184" s="1506"/>
      <c r="J184" s="1506"/>
      <c r="K184" s="1506"/>
      <c r="L184" s="1507"/>
      <c r="N184" s="589"/>
    </row>
    <row r="185" spans="2:31" ht="12.9" customHeight="1">
      <c r="B185" s="225">
        <v>171</v>
      </c>
      <c r="C185" s="1505" t="s">
        <v>279</v>
      </c>
      <c r="D185" s="1506"/>
      <c r="E185" s="1506"/>
      <c r="F185" s="1506"/>
      <c r="G185" s="1506"/>
      <c r="H185" s="1506"/>
      <c r="I185" s="1506"/>
      <c r="J185" s="1506"/>
      <c r="K185" s="1506"/>
      <c r="L185" s="1507"/>
      <c r="N185" s="589"/>
    </row>
    <row r="186" spans="2:31" ht="12.9" customHeight="1">
      <c r="B186" s="225">
        <v>172</v>
      </c>
      <c r="C186" s="1057" t="s">
        <v>280</v>
      </c>
      <c r="D186" s="1058"/>
      <c r="E186" s="1058"/>
      <c r="F186" s="1058"/>
      <c r="G186" s="1058"/>
      <c r="H186" s="1058"/>
      <c r="I186" s="1058"/>
      <c r="J186" s="1058"/>
      <c r="K186" s="1058"/>
      <c r="L186" s="1059"/>
      <c r="N186" s="589"/>
    </row>
    <row r="187" spans="2:31" ht="12.9" customHeight="1">
      <c r="B187" s="225">
        <v>173</v>
      </c>
      <c r="C187" s="1505" t="s">
        <v>281</v>
      </c>
      <c r="D187" s="1506"/>
      <c r="E187" s="1506"/>
      <c r="F187" s="1506"/>
      <c r="G187" s="1506"/>
      <c r="H187" s="1506"/>
      <c r="I187" s="1506"/>
      <c r="J187" s="1506"/>
      <c r="K187" s="1506"/>
      <c r="L187" s="1507"/>
      <c r="N187" s="589"/>
    </row>
    <row r="188" spans="2:31" ht="12.9" customHeight="1">
      <c r="B188" s="225">
        <v>174</v>
      </c>
      <c r="C188" s="1514" t="s">
        <v>1997</v>
      </c>
      <c r="D188" s="1515"/>
      <c r="E188" s="1515"/>
      <c r="F188" s="1515"/>
      <c r="G188" s="1515"/>
      <c r="H188" s="1515"/>
      <c r="I188" s="1515"/>
      <c r="J188" s="1515"/>
      <c r="K188" s="1515"/>
      <c r="L188" s="1516"/>
      <c r="N188" s="1140"/>
    </row>
    <row r="189" spans="2:31" ht="18.600000000000001" customHeight="1">
      <c r="B189" s="225">
        <v>175</v>
      </c>
      <c r="C189" s="1517"/>
      <c r="D189" s="1518"/>
      <c r="E189" s="1518"/>
      <c r="F189" s="1518"/>
      <c r="G189" s="1518"/>
      <c r="H189" s="1518"/>
      <c r="I189" s="1518"/>
      <c r="J189" s="1518"/>
      <c r="K189" s="1518"/>
      <c r="L189" s="1519"/>
      <c r="N189" s="590"/>
    </row>
    <row r="190" spans="2:31" ht="12.9" customHeight="1">
      <c r="B190" s="225">
        <v>176</v>
      </c>
      <c r="C190" s="1067" t="s">
        <v>1478</v>
      </c>
      <c r="D190" s="1060"/>
      <c r="E190" s="1060"/>
      <c r="F190" s="1060"/>
      <c r="G190" s="1060"/>
      <c r="H190" s="1060"/>
      <c r="I190" s="1060"/>
      <c r="J190" s="1060"/>
      <c r="K190" s="1060"/>
      <c r="L190" s="1061"/>
      <c r="N190" s="590"/>
    </row>
    <row r="191" spans="2:31" ht="22.2" customHeight="1">
      <c r="B191" s="225">
        <v>177</v>
      </c>
      <c r="C191" s="1508" t="s">
        <v>282</v>
      </c>
      <c r="D191" s="1509"/>
      <c r="E191" s="1509"/>
      <c r="F191" s="1509"/>
      <c r="G191" s="1509"/>
      <c r="H191" s="1509"/>
      <c r="I191" s="1509"/>
      <c r="J191" s="1509"/>
      <c r="K191" s="1509"/>
      <c r="L191" s="1510"/>
      <c r="N191" s="590"/>
    </row>
    <row r="192" spans="2:31" ht="36.6" customHeight="1">
      <c r="B192" s="225">
        <v>178</v>
      </c>
      <c r="C192" s="1511" t="s">
        <v>1479</v>
      </c>
      <c r="D192" s="1512"/>
      <c r="E192" s="1512"/>
      <c r="F192" s="1512"/>
      <c r="G192" s="1512"/>
      <c r="H192" s="1512"/>
      <c r="I192" s="1512"/>
      <c r="J192" s="1512"/>
      <c r="K192" s="1512"/>
      <c r="L192" s="1513"/>
      <c r="N192" s="590"/>
    </row>
    <row r="193" spans="2:14" ht="12.9" customHeight="1">
      <c r="B193" s="225">
        <v>179</v>
      </c>
      <c r="C193" s="1502" t="s">
        <v>1326</v>
      </c>
      <c r="D193" s="1503"/>
      <c r="E193" s="1503"/>
      <c r="F193" s="1503"/>
      <c r="G193" s="1503"/>
      <c r="H193" s="1503"/>
      <c r="I193" s="1503"/>
      <c r="J193" s="1503"/>
      <c r="K193" s="1503"/>
      <c r="L193" s="1504"/>
      <c r="N193" s="590"/>
    </row>
    <row r="194" spans="2:14" ht="26.25" customHeight="1">
      <c r="B194" s="225">
        <v>180</v>
      </c>
      <c r="C194" s="1612" t="s">
        <v>283</v>
      </c>
      <c r="D194" s="1512"/>
      <c r="E194" s="1512"/>
      <c r="F194" s="1512"/>
      <c r="G194" s="1512"/>
      <c r="H194" s="1512"/>
      <c r="I194" s="1512"/>
      <c r="J194" s="1512"/>
      <c r="K194" s="1512"/>
      <c r="L194" s="1513"/>
      <c r="N194" s="589"/>
    </row>
    <row r="195" spans="2:14" ht="42.6" customHeight="1">
      <c r="B195" s="225">
        <v>181</v>
      </c>
      <c r="C195" s="1609" t="s">
        <v>1487</v>
      </c>
      <c r="D195" s="1610"/>
      <c r="E195" s="1610"/>
      <c r="F195" s="1610"/>
      <c r="G195" s="1610"/>
      <c r="H195" s="1610"/>
      <c r="I195" s="1610"/>
      <c r="J195" s="1610"/>
      <c r="K195" s="1610"/>
      <c r="L195" s="1611"/>
      <c r="N195" s="589"/>
    </row>
    <row r="196" spans="2:14" ht="12.9" customHeight="1">
      <c r="B196" s="225">
        <v>182</v>
      </c>
      <c r="C196" s="1613" t="s">
        <v>1406</v>
      </c>
      <c r="D196" s="1614"/>
      <c r="E196" s="1614"/>
      <c r="F196" s="1614"/>
      <c r="G196" s="1614"/>
      <c r="H196" s="1614"/>
      <c r="I196" s="1614"/>
      <c r="J196" s="1614"/>
      <c r="K196" s="1614"/>
      <c r="L196" s="1615"/>
      <c r="N196" s="589"/>
    </row>
    <row r="197" spans="2:14" ht="12.9" customHeight="1">
      <c r="B197" s="225">
        <v>183</v>
      </c>
      <c r="C197" s="1616" t="s">
        <v>284</v>
      </c>
      <c r="D197" s="1617"/>
      <c r="E197" s="1617"/>
      <c r="F197" s="1617"/>
      <c r="G197" s="1617"/>
      <c r="H197" s="1617"/>
      <c r="I197" s="1617"/>
      <c r="J197" s="1617"/>
      <c r="K197" s="1617"/>
      <c r="L197" s="1618"/>
      <c r="N197" s="589"/>
    </row>
    <row r="198" spans="2:14" ht="12.9" customHeight="1">
      <c r="B198" s="225">
        <v>184</v>
      </c>
      <c r="C198" s="1620" t="s">
        <v>285</v>
      </c>
      <c r="D198" s="1621"/>
      <c r="E198" s="1621"/>
      <c r="F198" s="1621"/>
      <c r="G198" s="1621"/>
      <c r="H198" s="1621"/>
      <c r="I198" s="1621"/>
      <c r="J198" s="1621"/>
      <c r="K198" s="1621"/>
      <c r="L198" s="1622"/>
      <c r="N198" s="589"/>
    </row>
    <row r="199" spans="2:14" ht="12.9" customHeight="1">
      <c r="B199" s="225">
        <v>185</v>
      </c>
      <c r="C199" s="1604" t="s">
        <v>286</v>
      </c>
      <c r="D199" s="1605"/>
      <c r="E199" s="1605"/>
      <c r="F199" s="1605"/>
      <c r="G199" s="1605"/>
      <c r="H199" s="1605"/>
      <c r="I199" s="1605"/>
      <c r="J199" s="1605"/>
      <c r="K199" s="1605"/>
      <c r="L199" s="1608"/>
      <c r="N199" s="589"/>
    </row>
    <row r="200" spans="2:14" ht="12.9" customHeight="1">
      <c r="B200" s="225">
        <v>186</v>
      </c>
      <c r="C200" s="1604" t="s">
        <v>287</v>
      </c>
      <c r="D200" s="1605"/>
      <c r="E200" s="1605"/>
      <c r="F200" s="1605"/>
      <c r="G200" s="1605"/>
      <c r="H200" s="1605"/>
      <c r="I200" s="1605"/>
      <c r="J200" s="1605"/>
      <c r="K200" s="1605"/>
      <c r="L200" s="1608"/>
      <c r="N200" s="589"/>
    </row>
    <row r="201" spans="2:14" ht="12.9" customHeight="1">
      <c r="B201" s="225">
        <v>187</v>
      </c>
      <c r="C201" s="1604" t="s">
        <v>288</v>
      </c>
      <c r="D201" s="1605"/>
      <c r="E201" s="1605"/>
      <c r="F201" s="1605"/>
      <c r="G201" s="1605"/>
      <c r="H201" s="1605"/>
      <c r="I201" s="1605"/>
      <c r="J201" s="1605"/>
      <c r="K201" s="1605"/>
      <c r="L201" s="1608"/>
      <c r="N201" s="589"/>
    </row>
    <row r="202" spans="2:14" ht="12.9" customHeight="1">
      <c r="B202" s="225">
        <v>188</v>
      </c>
      <c r="C202" s="1256" t="s">
        <v>1480</v>
      </c>
      <c r="D202" s="1605"/>
      <c r="E202" s="1605"/>
      <c r="F202" s="1605"/>
      <c r="G202" s="1605"/>
      <c r="H202" s="1605"/>
      <c r="I202" s="1605"/>
      <c r="J202" s="1605"/>
      <c r="K202" s="1605"/>
      <c r="L202" s="1608"/>
      <c r="N202" s="589"/>
    </row>
    <row r="203" spans="2:14" ht="12.9" customHeight="1">
      <c r="B203" s="225">
        <v>189</v>
      </c>
      <c r="C203" s="1256" t="s">
        <v>1352</v>
      </c>
      <c r="D203" s="1605"/>
      <c r="E203" s="1605"/>
      <c r="F203" s="1605"/>
      <c r="G203" s="1605"/>
      <c r="H203" s="1605"/>
      <c r="I203" s="1605"/>
      <c r="J203" s="1605"/>
      <c r="K203" s="1605"/>
      <c r="L203" s="1608"/>
      <c r="N203" s="589"/>
    </row>
    <row r="204" spans="2:14" ht="12.9" customHeight="1">
      <c r="B204" s="225">
        <v>190</v>
      </c>
      <c r="C204" s="1590" t="s">
        <v>291</v>
      </c>
      <c r="D204" s="1489"/>
      <c r="E204" s="1489"/>
      <c r="F204" s="1489"/>
      <c r="G204" s="1489"/>
      <c r="H204" s="1489"/>
      <c r="I204" s="1489"/>
      <c r="J204" s="1489"/>
      <c r="K204" s="1489"/>
      <c r="L204" s="1591"/>
      <c r="N204" s="589"/>
    </row>
    <row r="205" spans="2:14" hidden="1">
      <c r="B205" s="225">
        <v>191</v>
      </c>
      <c r="C205" s="1592"/>
      <c r="D205" s="1491"/>
      <c r="E205" s="1491"/>
      <c r="F205" s="1491"/>
      <c r="G205" s="1491"/>
      <c r="H205" s="1491"/>
      <c r="I205" s="1491"/>
      <c r="J205" s="1491"/>
      <c r="K205" s="1491"/>
      <c r="L205" s="1593"/>
      <c r="N205" s="589"/>
    </row>
    <row r="206" spans="2:14">
      <c r="B206" s="225">
        <v>192</v>
      </c>
      <c r="C206" s="1492" t="s">
        <v>292</v>
      </c>
      <c r="D206" s="1493"/>
      <c r="E206" s="1493"/>
      <c r="F206" s="1493"/>
      <c r="G206" s="1493"/>
      <c r="H206" s="1493"/>
      <c r="I206" s="1493"/>
      <c r="J206" s="1493"/>
      <c r="K206" s="1493"/>
      <c r="L206" s="1494"/>
      <c r="N206" s="589"/>
    </row>
    <row r="207" spans="2:14">
      <c r="B207" s="225">
        <v>193</v>
      </c>
      <c r="C207" s="1492" t="s">
        <v>293</v>
      </c>
      <c r="D207" s="1493"/>
      <c r="E207" s="1493"/>
      <c r="F207" s="1493"/>
      <c r="G207" s="1493"/>
      <c r="H207" s="1493"/>
      <c r="I207" s="1493"/>
      <c r="J207" s="1493"/>
      <c r="K207" s="1493"/>
      <c r="L207" s="1494"/>
      <c r="M207" s="610"/>
      <c r="N207" s="589"/>
    </row>
    <row r="208" spans="2:14" ht="15" thickBot="1">
      <c r="B208" s="1126">
        <v>194</v>
      </c>
      <c r="C208" s="1495" t="s">
        <v>294</v>
      </c>
      <c r="D208" s="1496"/>
      <c r="E208" s="1496"/>
      <c r="F208" s="1496"/>
      <c r="G208" s="1496"/>
      <c r="H208" s="1496"/>
      <c r="I208" s="1496"/>
      <c r="J208" s="1496"/>
      <c r="K208" s="1496"/>
      <c r="L208" s="1497"/>
      <c r="N208" s="589"/>
    </row>
  </sheetData>
  <sheetProtection algorithmName="SHA-512" hashValue="INKoOdQyHl1VKTjoH6xXLqX1HhiPfgFYL3kkHPGLNzy17dfpfxBq8gm/gWOHh8Y4OVRUozEcFeKVaKx6RJ6SYg==" saltValue="6PO8fbT6V5wCbb2UD4pHtA==" spinCount="100000" sheet="1" objects="1" scenarios="1" formatCells="0"/>
  <mergeCells count="494">
    <mergeCell ref="C51:D51"/>
    <mergeCell ref="C66:L70"/>
    <mergeCell ref="E64:G64"/>
    <mergeCell ref="I64:J64"/>
    <mergeCell ref="I58:J58"/>
    <mergeCell ref="C58:D58"/>
    <mergeCell ref="E58:G58"/>
    <mergeCell ref="C59:D59"/>
    <mergeCell ref="E59:G59"/>
    <mergeCell ref="I59:J59"/>
    <mergeCell ref="C60:D60"/>
    <mergeCell ref="E60:G60"/>
    <mergeCell ref="I60:J60"/>
    <mergeCell ref="C61:D61"/>
    <mergeCell ref="E44:G44"/>
    <mergeCell ref="I44:J44"/>
    <mergeCell ref="E45:G45"/>
    <mergeCell ref="I45:J45"/>
    <mergeCell ref="I52:J53"/>
    <mergeCell ref="E47:G47"/>
    <mergeCell ref="C131:L136"/>
    <mergeCell ref="L101:L102"/>
    <mergeCell ref="I48:J48"/>
    <mergeCell ref="I56:J56"/>
    <mergeCell ref="C57:D57"/>
    <mergeCell ref="E57:G57"/>
    <mergeCell ref="I57:J57"/>
    <mergeCell ref="E48:G48"/>
    <mergeCell ref="J95:K95"/>
    <mergeCell ref="J94:K94"/>
    <mergeCell ref="J93:K93"/>
    <mergeCell ref="C91:G92"/>
    <mergeCell ref="C84:G85"/>
    <mergeCell ref="C82:G83"/>
    <mergeCell ref="C88:G88"/>
    <mergeCell ref="J88:K88"/>
    <mergeCell ref="C95:G95"/>
    <mergeCell ref="C94:G94"/>
    <mergeCell ref="K24:K25"/>
    <mergeCell ref="K27:K28"/>
    <mergeCell ref="L89:L90"/>
    <mergeCell ref="L91:L92"/>
    <mergeCell ref="C54:D54"/>
    <mergeCell ref="E54:G54"/>
    <mergeCell ref="I54:J54"/>
    <mergeCell ref="K52:K53"/>
    <mergeCell ref="C55:D55"/>
    <mergeCell ref="E55:G55"/>
    <mergeCell ref="I55:J55"/>
    <mergeCell ref="C56:D56"/>
    <mergeCell ref="E56:G56"/>
    <mergeCell ref="J91:K92"/>
    <mergeCell ref="E43:G43"/>
    <mergeCell ref="I43:J43"/>
    <mergeCell ref="C45:D50"/>
    <mergeCell ref="I50:J50"/>
    <mergeCell ref="E50:G50"/>
    <mergeCell ref="I47:J47"/>
    <mergeCell ref="C87:G87"/>
    <mergeCell ref="H24:H25"/>
    <mergeCell ref="H27:H28"/>
    <mergeCell ref="C75:L77"/>
    <mergeCell ref="C93:G93"/>
    <mergeCell ref="I91:I92"/>
    <mergeCell ref="J89:K90"/>
    <mergeCell ref="J84:K85"/>
    <mergeCell ref="I82:I83"/>
    <mergeCell ref="I84:I85"/>
    <mergeCell ref="J82:K83"/>
    <mergeCell ref="C89:G90"/>
    <mergeCell ref="C137:L137"/>
    <mergeCell ref="C128:G129"/>
    <mergeCell ref="J128:K129"/>
    <mergeCell ref="C97:G97"/>
    <mergeCell ref="J97:K97"/>
    <mergeCell ref="J119:K119"/>
    <mergeCell ref="C118:G118"/>
    <mergeCell ref="J118:K118"/>
    <mergeCell ref="J120:K120"/>
    <mergeCell ref="I111:I112"/>
    <mergeCell ref="C98:G98"/>
    <mergeCell ref="J98:K98"/>
    <mergeCell ref="C123:G123"/>
    <mergeCell ref="J123:K123"/>
    <mergeCell ref="C117:G117"/>
    <mergeCell ref="J117:K117"/>
    <mergeCell ref="C138:L138"/>
    <mergeCell ref="C139:L139"/>
    <mergeCell ref="B141:L141"/>
    <mergeCell ref="B142:L142"/>
    <mergeCell ref="C144:L144"/>
    <mergeCell ref="C147:D147"/>
    <mergeCell ref="C148:D148"/>
    <mergeCell ref="C149:D149"/>
    <mergeCell ref="J145:J146"/>
    <mergeCell ref="L146:L147"/>
    <mergeCell ref="J130:K130"/>
    <mergeCell ref="C124:G124"/>
    <mergeCell ref="J124:K124"/>
    <mergeCell ref="C125:G125"/>
    <mergeCell ref="J125:K125"/>
    <mergeCell ref="C126:G126"/>
    <mergeCell ref="J126:K126"/>
    <mergeCell ref="C127:G127"/>
    <mergeCell ref="J127:K127"/>
    <mergeCell ref="H128:H129"/>
    <mergeCell ref="J121:K122"/>
    <mergeCell ref="C109:G110"/>
    <mergeCell ref="J109:K110"/>
    <mergeCell ref="C105:G106"/>
    <mergeCell ref="J105:K106"/>
    <mergeCell ref="I105:I106"/>
    <mergeCell ref="I109:I110"/>
    <mergeCell ref="I107:I108"/>
    <mergeCell ref="C121:G122"/>
    <mergeCell ref="C113:G114"/>
    <mergeCell ref="I113:I114"/>
    <mergeCell ref="C115:G116"/>
    <mergeCell ref="J115:K116"/>
    <mergeCell ref="I115:I116"/>
    <mergeCell ref="C119:G119"/>
    <mergeCell ref="C204:L205"/>
    <mergeCell ref="C172:L174"/>
    <mergeCell ref="C175:L176"/>
    <mergeCell ref="C166:E166"/>
    <mergeCell ref="F166:G166"/>
    <mergeCell ref="H166:I166"/>
    <mergeCell ref="C167:E167"/>
    <mergeCell ref="F167:G167"/>
    <mergeCell ref="H167:I167"/>
    <mergeCell ref="C168:E168"/>
    <mergeCell ref="F168:G168"/>
    <mergeCell ref="H168:I168"/>
    <mergeCell ref="C200:L200"/>
    <mergeCell ref="C195:L195"/>
    <mergeCell ref="C203:L203"/>
    <mergeCell ref="C194:L194"/>
    <mergeCell ref="C196:L196"/>
    <mergeCell ref="C197:L197"/>
    <mergeCell ref="C201:L201"/>
    <mergeCell ref="C199:L199"/>
    <mergeCell ref="C202:L202"/>
    <mergeCell ref="C182:L182"/>
    <mergeCell ref="C198:L198"/>
    <mergeCell ref="AD113:AD114"/>
    <mergeCell ref="AE109:AE110"/>
    <mergeCell ref="AE111:AE112"/>
    <mergeCell ref="AE113:AE114"/>
    <mergeCell ref="AB111:AB112"/>
    <mergeCell ref="AB113:AB114"/>
    <mergeCell ref="AC111:AC112"/>
    <mergeCell ref="AC113:AC114"/>
    <mergeCell ref="N164:N165"/>
    <mergeCell ref="AD128:AD129"/>
    <mergeCell ref="N158:N159"/>
    <mergeCell ref="N160:N161"/>
    <mergeCell ref="N141:O141"/>
    <mergeCell ref="N154:O154"/>
    <mergeCell ref="AA128:AA129"/>
    <mergeCell ref="N162:N163"/>
    <mergeCell ref="AP109:AP110"/>
    <mergeCell ref="AP111:AP112"/>
    <mergeCell ref="AP113:AP114"/>
    <mergeCell ref="AO24:AO25"/>
    <mergeCell ref="AO27:AO28"/>
    <mergeCell ref="AO128:AO129"/>
    <mergeCell ref="AO89:AO90"/>
    <mergeCell ref="AO99:AO100"/>
    <mergeCell ref="AO82:AO83"/>
    <mergeCell ref="AO84:AO85"/>
    <mergeCell ref="AO115:AO116"/>
    <mergeCell ref="AO105:AO106"/>
    <mergeCell ref="AP24:AP25"/>
    <mergeCell ref="AP27:AP28"/>
    <mergeCell ref="AP128:AP129"/>
    <mergeCell ref="AP89:AP90"/>
    <mergeCell ref="AP99:AP100"/>
    <mergeCell ref="AP82:AP83"/>
    <mergeCell ref="AP84:AP85"/>
    <mergeCell ref="AP115:AP116"/>
    <mergeCell ref="AP105:AP106"/>
    <mergeCell ref="AO109:AO110"/>
    <mergeCell ref="AO111:AO112"/>
    <mergeCell ref="AO113:AO114"/>
    <mergeCell ref="AN24:AN25"/>
    <mergeCell ref="AN27:AN28"/>
    <mergeCell ref="AN128:AN129"/>
    <mergeCell ref="AN89:AN90"/>
    <mergeCell ref="AN99:AN100"/>
    <mergeCell ref="AN82:AN83"/>
    <mergeCell ref="AN84:AN85"/>
    <mergeCell ref="AN115:AN116"/>
    <mergeCell ref="AN105:AN106"/>
    <mergeCell ref="AN109:AN110"/>
    <mergeCell ref="AN111:AN112"/>
    <mergeCell ref="AN113:AN114"/>
    <mergeCell ref="AJ24:AJ25"/>
    <mergeCell ref="AJ27:AJ28"/>
    <mergeCell ref="AJ128:AJ129"/>
    <mergeCell ref="AJ89:AJ90"/>
    <mergeCell ref="AJ99:AJ100"/>
    <mergeCell ref="AJ82:AJ83"/>
    <mergeCell ref="AJ84:AJ85"/>
    <mergeCell ref="AJ115:AJ116"/>
    <mergeCell ref="AJ105:AJ106"/>
    <mergeCell ref="AJ109:AJ110"/>
    <mergeCell ref="AJ111:AJ112"/>
    <mergeCell ref="AJ113:AJ114"/>
    <mergeCell ref="AI24:AI25"/>
    <mergeCell ref="AI27:AI28"/>
    <mergeCell ref="AI128:AI129"/>
    <mergeCell ref="AI89:AI90"/>
    <mergeCell ref="AI99:AI100"/>
    <mergeCell ref="AI82:AI83"/>
    <mergeCell ref="AI84:AI85"/>
    <mergeCell ref="AI115:AI116"/>
    <mergeCell ref="AI105:AI106"/>
    <mergeCell ref="AI109:AI110"/>
    <mergeCell ref="AI111:AI112"/>
    <mergeCell ref="AI113:AI114"/>
    <mergeCell ref="AF89:AF90"/>
    <mergeCell ref="AF99:AF100"/>
    <mergeCell ref="AF82:AF83"/>
    <mergeCell ref="AF84:AF85"/>
    <mergeCell ref="AF115:AF116"/>
    <mergeCell ref="AF105:AF106"/>
    <mergeCell ref="AF109:AF110"/>
    <mergeCell ref="AF111:AF112"/>
    <mergeCell ref="AE128:AE129"/>
    <mergeCell ref="AE89:AE90"/>
    <mergeCell ref="AE99:AE100"/>
    <mergeCell ref="AE82:AE83"/>
    <mergeCell ref="AE84:AE85"/>
    <mergeCell ref="AE115:AE116"/>
    <mergeCell ref="AE105:AE106"/>
    <mergeCell ref="AF113:AF114"/>
    <mergeCell ref="AF128:AF129"/>
    <mergeCell ref="AD89:AD90"/>
    <mergeCell ref="AD99:AD100"/>
    <mergeCell ref="AD82:AD83"/>
    <mergeCell ref="AD84:AD85"/>
    <mergeCell ref="AD115:AD116"/>
    <mergeCell ref="AD105:AD106"/>
    <mergeCell ref="AD109:AD110"/>
    <mergeCell ref="AD111:AD112"/>
    <mergeCell ref="AB128:AB129"/>
    <mergeCell ref="AB89:AB90"/>
    <mergeCell ref="AB99:AB100"/>
    <mergeCell ref="AB82:AB83"/>
    <mergeCell ref="AB84:AB85"/>
    <mergeCell ref="AB115:AB116"/>
    <mergeCell ref="AB105:AB106"/>
    <mergeCell ref="AB109:AB110"/>
    <mergeCell ref="AC128:AC129"/>
    <mergeCell ref="AC89:AC90"/>
    <mergeCell ref="AC99:AC100"/>
    <mergeCell ref="AC82:AC83"/>
    <mergeCell ref="AC84:AC85"/>
    <mergeCell ref="AC115:AC116"/>
    <mergeCell ref="AC105:AC106"/>
    <mergeCell ref="AC109:AC110"/>
    <mergeCell ref="AA89:AA90"/>
    <mergeCell ref="AA99:AA100"/>
    <mergeCell ref="AA82:AA83"/>
    <mergeCell ref="AA84:AA85"/>
    <mergeCell ref="AA115:AA116"/>
    <mergeCell ref="AA105:AA106"/>
    <mergeCell ref="AA109:AA110"/>
    <mergeCell ref="AA111:AA112"/>
    <mergeCell ref="AA113:AA114"/>
    <mergeCell ref="N167:N168"/>
    <mergeCell ref="N169:N170"/>
    <mergeCell ref="N178:N179"/>
    <mergeCell ref="N180:N181"/>
    <mergeCell ref="C163:E163"/>
    <mergeCell ref="F163:G163"/>
    <mergeCell ref="H163:I163"/>
    <mergeCell ref="C164:E164"/>
    <mergeCell ref="F164:G164"/>
    <mergeCell ref="H164:I164"/>
    <mergeCell ref="C165:E165"/>
    <mergeCell ref="F165:G165"/>
    <mergeCell ref="H165:I165"/>
    <mergeCell ref="C171:L171"/>
    <mergeCell ref="C177:L177"/>
    <mergeCell ref="C178:L178"/>
    <mergeCell ref="C181:L181"/>
    <mergeCell ref="C179:L179"/>
    <mergeCell ref="C180:L180"/>
    <mergeCell ref="C159:D159"/>
    <mergeCell ref="C160:I160"/>
    <mergeCell ref="C158:D158"/>
    <mergeCell ref="C161:E161"/>
    <mergeCell ref="F161:G161"/>
    <mergeCell ref="H161:I161"/>
    <mergeCell ref="H162:I162"/>
    <mergeCell ref="C150:D150"/>
    <mergeCell ref="C151:D151"/>
    <mergeCell ref="C152:D152"/>
    <mergeCell ref="C153:D153"/>
    <mergeCell ref="C162:E162"/>
    <mergeCell ref="F162:G162"/>
    <mergeCell ref="C154:D154"/>
    <mergeCell ref="C155:D155"/>
    <mergeCell ref="C156:D156"/>
    <mergeCell ref="C157:D157"/>
    <mergeCell ref="H89:H90"/>
    <mergeCell ref="H91:H92"/>
    <mergeCell ref="H99:H100"/>
    <mergeCell ref="H82:H83"/>
    <mergeCell ref="H84:H85"/>
    <mergeCell ref="H115:H116"/>
    <mergeCell ref="H105:H106"/>
    <mergeCell ref="H109:H110"/>
    <mergeCell ref="H107:H108"/>
    <mergeCell ref="H111:H112"/>
    <mergeCell ref="H113:H114"/>
    <mergeCell ref="C81:G81"/>
    <mergeCell ref="J81:K81"/>
    <mergeCell ref="L82:L83"/>
    <mergeCell ref="L84:L85"/>
    <mergeCell ref="E46:G46"/>
    <mergeCell ref="I46:J46"/>
    <mergeCell ref="C52:D53"/>
    <mergeCell ref="E52:G53"/>
    <mergeCell ref="H52:H53"/>
    <mergeCell ref="E61:G61"/>
    <mergeCell ref="E49:G49"/>
    <mergeCell ref="I49:J49"/>
    <mergeCell ref="C65:D65"/>
    <mergeCell ref="E65:G65"/>
    <mergeCell ref="I65:J65"/>
    <mergeCell ref="L52:L65"/>
    <mergeCell ref="I61:J61"/>
    <mergeCell ref="C62:D62"/>
    <mergeCell ref="E62:G62"/>
    <mergeCell ref="I62:J62"/>
    <mergeCell ref="C63:D63"/>
    <mergeCell ref="E63:G63"/>
    <mergeCell ref="I63:J63"/>
    <mergeCell ref="C64:D64"/>
    <mergeCell ref="L115:L116"/>
    <mergeCell ref="C207:L207"/>
    <mergeCell ref="C208:L208"/>
    <mergeCell ref="E145:E146"/>
    <mergeCell ref="F145:F146"/>
    <mergeCell ref="G145:G146"/>
    <mergeCell ref="H145:H146"/>
    <mergeCell ref="I128:I129"/>
    <mergeCell ref="C193:L193"/>
    <mergeCell ref="C184:L184"/>
    <mergeCell ref="C120:G120"/>
    <mergeCell ref="C206:L206"/>
    <mergeCell ref="C185:L185"/>
    <mergeCell ref="C187:L187"/>
    <mergeCell ref="C191:L191"/>
    <mergeCell ref="C192:L192"/>
    <mergeCell ref="C188:L189"/>
    <mergeCell ref="C169:E169"/>
    <mergeCell ref="F169:G169"/>
    <mergeCell ref="H169:I169"/>
    <mergeCell ref="L128:L129"/>
    <mergeCell ref="C170:E170"/>
    <mergeCell ref="F170:G170"/>
    <mergeCell ref="H170:I170"/>
    <mergeCell ref="L105:L106"/>
    <mergeCell ref="L109:L110"/>
    <mergeCell ref="L107:L108"/>
    <mergeCell ref="L111:L112"/>
    <mergeCell ref="L113:L114"/>
    <mergeCell ref="J113:K114"/>
    <mergeCell ref="C101:G102"/>
    <mergeCell ref="L99:L100"/>
    <mergeCell ref="I99:I100"/>
    <mergeCell ref="H101:H102"/>
    <mergeCell ref="I101:I102"/>
    <mergeCell ref="J101:K102"/>
    <mergeCell ref="C99:G100"/>
    <mergeCell ref="J99:K100"/>
    <mergeCell ref="C103:G104"/>
    <mergeCell ref="H103:H104"/>
    <mergeCell ref="I103:I104"/>
    <mergeCell ref="J103:K104"/>
    <mergeCell ref="L103:L104"/>
    <mergeCell ref="C107:G108"/>
    <mergeCell ref="J107:K108"/>
    <mergeCell ref="C111:G112"/>
    <mergeCell ref="J111:K112"/>
    <mergeCell ref="I42:J42"/>
    <mergeCell ref="C29:D41"/>
    <mergeCell ref="E33:G33"/>
    <mergeCell ref="I33:J33"/>
    <mergeCell ref="E34:G34"/>
    <mergeCell ref="I34:J34"/>
    <mergeCell ref="E35:G35"/>
    <mergeCell ref="I35:J35"/>
    <mergeCell ref="E37:G37"/>
    <mergeCell ref="I37:J37"/>
    <mergeCell ref="I32:J32"/>
    <mergeCell ref="I36:J36"/>
    <mergeCell ref="I38:J38"/>
    <mergeCell ref="E32:G32"/>
    <mergeCell ref="E36:G36"/>
    <mergeCell ref="AO6:AP6"/>
    <mergeCell ref="E9:G9"/>
    <mergeCell ref="I9:J9"/>
    <mergeCell ref="C21:D21"/>
    <mergeCell ref="E21:G21"/>
    <mergeCell ref="I21:J21"/>
    <mergeCell ref="E18:G18"/>
    <mergeCell ref="C14:D15"/>
    <mergeCell ref="I14:J15"/>
    <mergeCell ref="I16:J16"/>
    <mergeCell ref="C17:D17"/>
    <mergeCell ref="E17:G17"/>
    <mergeCell ref="I17:J17"/>
    <mergeCell ref="I18:J18"/>
    <mergeCell ref="C18:D20"/>
    <mergeCell ref="E19:G20"/>
    <mergeCell ref="H19:H20"/>
    <mergeCell ref="I19:J20"/>
    <mergeCell ref="C16:D16"/>
    <mergeCell ref="E16:G16"/>
    <mergeCell ref="K19:K20"/>
    <mergeCell ref="E14:G14"/>
    <mergeCell ref="E15:G15"/>
    <mergeCell ref="B3:L3"/>
    <mergeCell ref="N3:O3"/>
    <mergeCell ref="B4:L4"/>
    <mergeCell ref="C6:D6"/>
    <mergeCell ref="E6:G6"/>
    <mergeCell ref="I6:J6"/>
    <mergeCell ref="I10:J10"/>
    <mergeCell ref="E11:G11"/>
    <mergeCell ref="I11:J11"/>
    <mergeCell ref="C7:D8"/>
    <mergeCell ref="E7:G8"/>
    <mergeCell ref="H7:H8"/>
    <mergeCell ref="I7:J8"/>
    <mergeCell ref="K7:K8"/>
    <mergeCell ref="C9:D13"/>
    <mergeCell ref="E12:G13"/>
    <mergeCell ref="H12:H13"/>
    <mergeCell ref="I12:J13"/>
    <mergeCell ref="K12:K13"/>
    <mergeCell ref="E10:G10"/>
    <mergeCell ref="AS121:AS122"/>
    <mergeCell ref="K14:K15"/>
    <mergeCell ref="E51:G51"/>
    <mergeCell ref="I51:J51"/>
    <mergeCell ref="N72:O72"/>
    <mergeCell ref="B73:L73"/>
    <mergeCell ref="C78:L78"/>
    <mergeCell ref="N78:O78"/>
    <mergeCell ref="C79:G79"/>
    <mergeCell ref="J79:K79"/>
    <mergeCell ref="C86:G86"/>
    <mergeCell ref="J86:K86"/>
    <mergeCell ref="C96:G96"/>
    <mergeCell ref="J96:K96"/>
    <mergeCell ref="I89:I90"/>
    <mergeCell ref="B72:L72"/>
    <mergeCell ref="J80:K80"/>
    <mergeCell ref="J87:K87"/>
    <mergeCell ref="C23:D23"/>
    <mergeCell ref="E23:G23"/>
    <mergeCell ref="I23:J23"/>
    <mergeCell ref="I22:J22"/>
    <mergeCell ref="C43:D43"/>
    <mergeCell ref="C22:D22"/>
    <mergeCell ref="E26:G26"/>
    <mergeCell ref="C44:D44"/>
    <mergeCell ref="E22:G22"/>
    <mergeCell ref="E39:G39"/>
    <mergeCell ref="I39:J39"/>
    <mergeCell ref="E40:G40"/>
    <mergeCell ref="I40:J40"/>
    <mergeCell ref="I26:J26"/>
    <mergeCell ref="E29:G29"/>
    <mergeCell ref="I29:J29"/>
    <mergeCell ref="E30:G30"/>
    <mergeCell ref="I30:J30"/>
    <mergeCell ref="E31:G31"/>
    <mergeCell ref="I31:J31"/>
    <mergeCell ref="E38:G38"/>
    <mergeCell ref="C24:D28"/>
    <mergeCell ref="I27:J28"/>
    <mergeCell ref="E27:G28"/>
    <mergeCell ref="E24:G25"/>
    <mergeCell ref="I24:J25"/>
    <mergeCell ref="E41:G41"/>
    <mergeCell ref="I41:J41"/>
    <mergeCell ref="C42:D42"/>
    <mergeCell ref="E42:G42"/>
  </mergeCells>
  <printOptions horizontalCentered="1" verticalCentered="1"/>
  <pageMargins left="0" right="0" top="0" bottom="0" header="0" footer="0"/>
  <pageSetup paperSize="9" scale="83" fitToHeight="0" orientation="portrait" r:id="rId1"/>
  <headerFooter alignWithMargins="0"/>
  <rowBreaks count="2" manualBreakCount="2">
    <brk id="70" min="1" max="12" man="1"/>
    <brk id="139" min="1" max="1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B1:BC203"/>
  <sheetViews>
    <sheetView view="pageBreakPreview" topLeftCell="B1" zoomScale="115" zoomScaleNormal="100" zoomScaleSheetLayoutView="115" workbookViewId="0">
      <selection activeCell="N3" sqref="N3:O3"/>
    </sheetView>
  </sheetViews>
  <sheetFormatPr defaultColWidth="9.109375" defaultRowHeight="14.4"/>
  <cols>
    <col min="1" max="1" width="9.109375" style="1"/>
    <col min="2" max="2" width="4.33203125" style="1" customWidth="1"/>
    <col min="3" max="6" width="9.5546875" style="1" customWidth="1"/>
    <col min="7" max="7" width="13.109375" style="1" customWidth="1"/>
    <col min="8" max="12" width="9.5546875" style="1" customWidth="1"/>
    <col min="13" max="13" width="5" style="1" bestFit="1" customWidth="1"/>
    <col min="14" max="14" width="11.44140625" style="1" customWidth="1"/>
    <col min="15" max="15" width="12.6640625" style="1" customWidth="1"/>
    <col min="16" max="16" width="15.109375" style="1" hidden="1" customWidth="1"/>
    <col min="17" max="26" width="15" style="1" hidden="1" customWidth="1"/>
    <col min="27" max="29" width="8.6640625" style="1" hidden="1" customWidth="1"/>
    <col min="30" max="30" width="11.21875" style="1" hidden="1" customWidth="1"/>
    <col min="31" max="31" width="9.33203125" style="296" hidden="1" customWidth="1"/>
    <col min="32" max="34" width="9.33203125" style="1" hidden="1" customWidth="1"/>
    <col min="35" max="35" width="10.44140625" style="1" hidden="1" customWidth="1"/>
    <col min="36" max="36" width="9.33203125" style="1" hidden="1" customWidth="1"/>
    <col min="37" max="37" width="8.6640625" style="1" hidden="1" customWidth="1"/>
    <col min="38" max="38" width="10.44140625" style="1" hidden="1" customWidth="1"/>
    <col min="39" max="39" width="11.5546875" style="1" hidden="1" customWidth="1"/>
    <col min="40" max="40" width="8.33203125" style="1" hidden="1" customWidth="1"/>
    <col min="41" max="41" width="9.33203125" style="1" hidden="1" customWidth="1"/>
    <col min="42" max="42" width="10.44140625" style="1" hidden="1" customWidth="1"/>
    <col min="43" max="43" width="11.5546875" style="1" hidden="1" customWidth="1"/>
    <col min="44" max="44" width="12.5546875" style="1" hidden="1" customWidth="1"/>
    <col min="45" max="45" width="12.33203125" style="1" hidden="1" customWidth="1"/>
    <col min="46" max="46" width="9.33203125" style="1" customWidth="1"/>
    <col min="47" max="47" width="12.5546875" style="1" hidden="1" customWidth="1"/>
    <col min="48" max="55" width="6.5546875" style="1" hidden="1" customWidth="1"/>
    <col min="56" max="56" width="7.44140625" style="1" customWidth="1"/>
    <col min="57" max="57" width="6.88671875" style="1" customWidth="1"/>
    <col min="58" max="58" width="8.109375" style="1" customWidth="1"/>
    <col min="59" max="16384" width="9.109375" style="1"/>
  </cols>
  <sheetData>
    <row r="1" spans="2:45" ht="15" thickBot="1">
      <c r="B1" s="470"/>
      <c r="C1" s="118"/>
      <c r="D1" s="118"/>
      <c r="E1" s="118"/>
      <c r="F1" s="118"/>
      <c r="G1" s="118"/>
      <c r="H1" s="118"/>
      <c r="I1" s="118"/>
      <c r="J1" s="118"/>
      <c r="K1" s="118"/>
      <c r="L1" s="118"/>
    </row>
    <row r="2" spans="2:45">
      <c r="B2" s="4"/>
      <c r="C2" s="5"/>
      <c r="D2" s="5"/>
      <c r="E2" s="5"/>
      <c r="F2" s="5"/>
      <c r="G2" s="224"/>
      <c r="H2" s="5"/>
      <c r="I2" s="5"/>
      <c r="J2" s="320"/>
      <c r="K2" s="13" t="s">
        <v>295</v>
      </c>
      <c r="L2" s="14" t="str">
        <f>Rolô!L2</f>
        <v>2026 - v.03</v>
      </c>
      <c r="N2" s="15" t="s">
        <v>66</v>
      </c>
    </row>
    <row r="3" spans="2:45">
      <c r="B3" s="1154" t="s">
        <v>296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2:45">
      <c r="B4" s="1158" t="s">
        <v>127</v>
      </c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45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45" ht="12.9" customHeight="1">
      <c r="B6" s="190" t="s">
        <v>68</v>
      </c>
      <c r="C6" s="1399" t="s">
        <v>128</v>
      </c>
      <c r="D6" s="1399"/>
      <c r="E6" s="1399" t="s">
        <v>129</v>
      </c>
      <c r="F6" s="1399"/>
      <c r="G6" s="1399"/>
      <c r="H6" s="1042" t="s">
        <v>130</v>
      </c>
      <c r="I6" s="1399" t="s">
        <v>131</v>
      </c>
      <c r="J6" s="1399"/>
      <c r="K6" s="1042" t="s">
        <v>132</v>
      </c>
      <c r="L6" s="186"/>
      <c r="AA6" s="16">
        <v>42491</v>
      </c>
      <c r="AC6" s="16">
        <v>42583</v>
      </c>
      <c r="AD6" s="520">
        <v>43026</v>
      </c>
      <c r="AE6" s="521">
        <v>43258</v>
      </c>
      <c r="AG6" s="531">
        <v>43862</v>
      </c>
      <c r="AH6" s="531">
        <v>43952</v>
      </c>
      <c r="AI6" s="531">
        <v>44105</v>
      </c>
      <c r="AJ6" s="531">
        <v>44256</v>
      </c>
      <c r="AK6" s="40">
        <v>44378</v>
      </c>
      <c r="AL6" s="1433">
        <v>44501</v>
      </c>
      <c r="AM6" s="1433"/>
      <c r="AO6" s="40">
        <v>44682</v>
      </c>
      <c r="AQ6" s="40">
        <v>45658</v>
      </c>
      <c r="AS6" s="40">
        <v>46082</v>
      </c>
    </row>
    <row r="7" spans="2:45" ht="12.9" customHeight="1">
      <c r="B7" s="365">
        <v>1</v>
      </c>
      <c r="C7" s="1405" t="s">
        <v>297</v>
      </c>
      <c r="D7" s="1406"/>
      <c r="E7" s="1405" t="s">
        <v>1333</v>
      </c>
      <c r="F7" s="1781"/>
      <c r="G7" s="1406"/>
      <c r="H7" s="500">
        <v>2.8</v>
      </c>
      <c r="I7" s="1395">
        <f>ROUNDUP(((AS7*$N$3)+AS7),1)</f>
        <v>404.3</v>
      </c>
      <c r="J7" s="1396"/>
      <c r="K7" s="371">
        <v>0</v>
      </c>
      <c r="L7" s="1763"/>
      <c r="AA7" s="97">
        <v>222.6</v>
      </c>
      <c r="AC7" s="97"/>
      <c r="AD7" s="41">
        <v>240.5</v>
      </c>
      <c r="AE7" s="41">
        <v>264.60000000000002</v>
      </c>
      <c r="AF7" s="41"/>
      <c r="AG7" s="41">
        <f>AE7*1.06</f>
        <v>280.47600000000006</v>
      </c>
      <c r="AH7" s="41">
        <f>AG7*1.1</f>
        <v>308.5236000000001</v>
      </c>
      <c r="AI7" s="41">
        <f>AH7</f>
        <v>308.5236000000001</v>
      </c>
      <c r="AJ7" s="298">
        <f>AI7*1.05</f>
        <v>323.94978000000015</v>
      </c>
      <c r="AK7" s="532">
        <f>AJ7</f>
        <v>323.94978000000015</v>
      </c>
      <c r="AL7" s="260">
        <v>324</v>
      </c>
      <c r="AM7" s="260">
        <f>AL7*1.06</f>
        <v>343.44</v>
      </c>
      <c r="AO7" s="1">
        <f>AM7</f>
        <v>343.44</v>
      </c>
      <c r="AP7" s="1">
        <f>AO7*1.07</f>
        <v>367.48080000000004</v>
      </c>
      <c r="AQ7" s="1">
        <f>AP7*1.1</f>
        <v>404.22888000000006</v>
      </c>
      <c r="AS7" s="1">
        <f>AQ7</f>
        <v>404.22888000000006</v>
      </c>
    </row>
    <row r="8" spans="2:45" ht="12.9" customHeight="1">
      <c r="B8" s="366">
        <v>2</v>
      </c>
      <c r="C8" s="1421" t="s">
        <v>298</v>
      </c>
      <c r="D8" s="1786"/>
      <c r="E8" s="1782" t="s">
        <v>1516</v>
      </c>
      <c r="F8" s="1783"/>
      <c r="G8" s="1784"/>
      <c r="H8" s="501">
        <v>2.8</v>
      </c>
      <c r="I8" s="1754">
        <f>ROUNDUP(((AS8*$N$3)+AS8),1)</f>
        <v>661.9</v>
      </c>
      <c r="J8" s="1372"/>
      <c r="K8" s="371">
        <v>0</v>
      </c>
      <c r="L8" s="1763"/>
      <c r="AA8" s="97">
        <v>364.7</v>
      </c>
      <c r="AC8" s="97"/>
      <c r="AD8" s="41">
        <v>393.9</v>
      </c>
      <c r="AE8" s="41">
        <v>433.3</v>
      </c>
      <c r="AF8" s="41"/>
      <c r="AG8" s="41">
        <f t="shared" ref="AG8:AG25" si="0">AE8*1.06</f>
        <v>459.29800000000006</v>
      </c>
      <c r="AH8" s="41">
        <f t="shared" ref="AH8:AH23" si="1">AG8*1.1</f>
        <v>505.22780000000012</v>
      </c>
      <c r="AI8" s="41">
        <f t="shared" ref="AI8:AI44" si="2">AH8</f>
        <v>505.22780000000012</v>
      </c>
      <c r="AJ8" s="1580">
        <f t="shared" ref="AJ8:AJ25" si="3">AI8*1.05</f>
        <v>530.48919000000012</v>
      </c>
      <c r="AK8" s="1582">
        <f>AJ8</f>
        <v>530.48919000000012</v>
      </c>
      <c r="AL8" s="260">
        <v>530.5</v>
      </c>
      <c r="AM8" s="260">
        <f t="shared" ref="AM8:AM44" si="4">AL8*1.06</f>
        <v>562.33000000000004</v>
      </c>
      <c r="AO8" s="1">
        <f t="shared" ref="AO8:AO44" si="5">AM8</f>
        <v>562.33000000000004</v>
      </c>
      <c r="AP8" s="1">
        <f t="shared" ref="AP8:AP45" si="6">AO8*1.07</f>
        <v>601.69310000000007</v>
      </c>
      <c r="AQ8" s="1">
        <f t="shared" ref="AQ8:AQ45" si="7">AP8*1.1</f>
        <v>661.86241000000018</v>
      </c>
      <c r="AS8" s="1">
        <f>AQ8</f>
        <v>661.86241000000018</v>
      </c>
    </row>
    <row r="9" spans="2:45" ht="12.9" customHeight="1">
      <c r="B9" s="365">
        <v>3</v>
      </c>
      <c r="C9" s="1787"/>
      <c r="D9" s="1788"/>
      <c r="E9" s="656" t="s">
        <v>1334</v>
      </c>
      <c r="F9" s="1069"/>
      <c r="G9" s="1075"/>
      <c r="H9" s="502">
        <v>3</v>
      </c>
      <c r="I9" s="1756"/>
      <c r="J9" s="1374"/>
      <c r="K9" s="371">
        <v>0</v>
      </c>
      <c r="L9" s="1763"/>
      <c r="AA9" s="97"/>
      <c r="AC9" s="97"/>
      <c r="AD9" s="41"/>
      <c r="AE9" s="41"/>
      <c r="AF9" s="41"/>
      <c r="AG9" s="41"/>
      <c r="AH9" s="41"/>
      <c r="AI9" s="41"/>
      <c r="AJ9" s="1580"/>
      <c r="AK9" s="1582">
        <f t="shared" ref="AK9:AK11" si="8">AJ9*1.05</f>
        <v>0</v>
      </c>
      <c r="AL9" s="260"/>
      <c r="AM9" s="260"/>
      <c r="AO9" s="1">
        <f t="shared" si="5"/>
        <v>0</v>
      </c>
      <c r="AP9" s="1">
        <f t="shared" si="6"/>
        <v>0</v>
      </c>
      <c r="AQ9" s="1">
        <f t="shared" si="7"/>
        <v>0</v>
      </c>
      <c r="AS9" s="1">
        <f>AQ9</f>
        <v>0</v>
      </c>
    </row>
    <row r="10" spans="2:45" ht="12.9" customHeight="1">
      <c r="B10" s="365">
        <v>4</v>
      </c>
      <c r="C10" s="1789" t="s">
        <v>2017</v>
      </c>
      <c r="D10" s="1724"/>
      <c r="E10" s="1769" t="s">
        <v>1461</v>
      </c>
      <c r="F10" s="1605"/>
      <c r="G10" s="1711"/>
      <c r="H10" s="503">
        <v>3</v>
      </c>
      <c r="I10" s="1754">
        <f>ROUNDUP(((AS10*$N$3)+AS10),1)</f>
        <v>302.70000000000005</v>
      </c>
      <c r="J10" s="1372"/>
      <c r="K10" s="371">
        <v>0</v>
      </c>
      <c r="L10" s="1763"/>
      <c r="AA10" s="97">
        <v>238.2</v>
      </c>
      <c r="AC10" s="97"/>
      <c r="AD10" s="41">
        <v>257.3</v>
      </c>
      <c r="AE10" s="41">
        <v>283.10000000000002</v>
      </c>
      <c r="AF10" s="41"/>
      <c r="AG10" s="41">
        <f t="shared" si="0"/>
        <v>300.08600000000001</v>
      </c>
      <c r="AH10" s="41">
        <f t="shared" si="1"/>
        <v>330.09460000000001</v>
      </c>
      <c r="AI10" s="41">
        <f t="shared" si="2"/>
        <v>330.09460000000001</v>
      </c>
      <c r="AJ10" s="1580">
        <f t="shared" si="3"/>
        <v>346.59933000000001</v>
      </c>
      <c r="AK10" s="1582">
        <f>AJ10</f>
        <v>346.59933000000001</v>
      </c>
      <c r="AL10" s="260">
        <v>346.6</v>
      </c>
      <c r="AM10" s="260">
        <f t="shared" si="4"/>
        <v>367.39600000000002</v>
      </c>
      <c r="AO10" s="1">
        <f t="shared" si="5"/>
        <v>367.39600000000002</v>
      </c>
      <c r="AP10" s="1">
        <f t="shared" si="6"/>
        <v>393.11372000000006</v>
      </c>
      <c r="AQ10" s="1">
        <f t="shared" si="7"/>
        <v>432.42509200000012</v>
      </c>
      <c r="AS10" s="1">
        <f>AQ10+(AQ10-(AQ10*1.3))</f>
        <v>302.69756440000003</v>
      </c>
    </row>
    <row r="11" spans="2:45" ht="12.9" customHeight="1">
      <c r="B11" s="365">
        <v>5</v>
      </c>
      <c r="C11" s="1787"/>
      <c r="D11" s="1788"/>
      <c r="E11" s="1072" t="s">
        <v>1335</v>
      </c>
      <c r="F11" s="1065"/>
      <c r="G11" s="1073"/>
      <c r="H11" s="503">
        <v>2.8</v>
      </c>
      <c r="I11" s="1756"/>
      <c r="J11" s="1374"/>
      <c r="K11" s="371">
        <v>0</v>
      </c>
      <c r="L11" s="1763"/>
      <c r="AA11" s="97"/>
      <c r="AC11" s="97"/>
      <c r="AD11" s="41"/>
      <c r="AE11" s="41"/>
      <c r="AF11" s="41"/>
      <c r="AG11" s="41"/>
      <c r="AH11" s="41"/>
      <c r="AI11" s="41"/>
      <c r="AJ11" s="1580"/>
      <c r="AK11" s="1582">
        <f t="shared" si="8"/>
        <v>0</v>
      </c>
      <c r="AL11" s="260"/>
      <c r="AM11" s="260"/>
      <c r="AO11" s="1">
        <f t="shared" si="5"/>
        <v>0</v>
      </c>
      <c r="AP11" s="1">
        <f t="shared" si="6"/>
        <v>0</v>
      </c>
      <c r="AQ11" s="1">
        <f t="shared" si="7"/>
        <v>0</v>
      </c>
      <c r="AS11" s="1">
        <f t="shared" ref="AS11:AS19" si="9">AQ11+(AQ11-(AQ11*1.3))</f>
        <v>0</v>
      </c>
    </row>
    <row r="12" spans="2:45" ht="12.9" customHeight="1">
      <c r="B12" s="366">
        <v>6</v>
      </c>
      <c r="C12" s="1785" t="s">
        <v>2019</v>
      </c>
      <c r="D12" s="1707"/>
      <c r="E12" s="1083" t="s">
        <v>1643</v>
      </c>
      <c r="F12" s="1065"/>
      <c r="G12" s="1073"/>
      <c r="H12" s="503">
        <v>3</v>
      </c>
      <c r="I12" s="1395">
        <f>ROUNDUP(((AS12*$N$3)+AS12),1)</f>
        <v>302.70000000000005</v>
      </c>
      <c r="J12" s="1396"/>
      <c r="K12" s="371">
        <v>0</v>
      </c>
      <c r="L12" s="1763"/>
      <c r="AA12" s="97"/>
      <c r="AC12" s="97"/>
      <c r="AD12" s="41"/>
      <c r="AE12" s="41"/>
      <c r="AF12" s="41"/>
      <c r="AG12" s="41"/>
      <c r="AH12" s="41"/>
      <c r="AI12" s="41"/>
      <c r="AJ12" s="703"/>
      <c r="AK12" s="704"/>
      <c r="AL12" s="260"/>
      <c r="AM12" s="260"/>
      <c r="AO12" s="1">
        <v>367.4</v>
      </c>
      <c r="AP12" s="1">
        <f t="shared" si="6"/>
        <v>393.11799999999999</v>
      </c>
      <c r="AQ12" s="1">
        <f t="shared" si="7"/>
        <v>432.42980000000006</v>
      </c>
      <c r="AS12" s="1">
        <f>302.69</f>
        <v>302.69</v>
      </c>
    </row>
    <row r="13" spans="2:45" ht="12.9" customHeight="1">
      <c r="B13" s="365">
        <v>7</v>
      </c>
      <c r="C13" s="760" t="s">
        <v>1462</v>
      </c>
      <c r="D13" s="1084"/>
      <c r="E13" s="1083" t="s">
        <v>1644</v>
      </c>
      <c r="F13" s="1065"/>
      <c r="G13" s="1073"/>
      <c r="H13" s="503">
        <v>3</v>
      </c>
      <c r="I13" s="1395">
        <f t="shared" ref="I13:I19" si="10">ROUNDUP(((AS13*$N$3)+AS13),1)</f>
        <v>404.3</v>
      </c>
      <c r="J13" s="1396"/>
      <c r="K13" s="371">
        <v>0</v>
      </c>
      <c r="L13" s="1763"/>
      <c r="AA13" s="97"/>
      <c r="AC13" s="97"/>
      <c r="AD13" s="41"/>
      <c r="AE13" s="41"/>
      <c r="AF13" s="41"/>
      <c r="AG13" s="41"/>
      <c r="AH13" s="41"/>
      <c r="AI13" s="41"/>
      <c r="AJ13" s="703"/>
      <c r="AK13" s="704"/>
      <c r="AL13" s="260"/>
      <c r="AM13" s="260"/>
      <c r="AO13" s="1">
        <v>429.3</v>
      </c>
      <c r="AP13" s="1">
        <f t="shared" si="6"/>
        <v>459.35100000000006</v>
      </c>
      <c r="AQ13" s="1">
        <f t="shared" si="7"/>
        <v>505.28610000000009</v>
      </c>
      <c r="AS13" s="1">
        <f>AQ13+(AQ13-(AQ13*1.2))</f>
        <v>404.22888000000012</v>
      </c>
    </row>
    <row r="14" spans="2:45" ht="12.9" customHeight="1">
      <c r="B14" s="365">
        <v>8</v>
      </c>
      <c r="C14" s="1604" t="s">
        <v>2018</v>
      </c>
      <c r="D14" s="1711"/>
      <c r="E14" s="1072" t="s">
        <v>1336</v>
      </c>
      <c r="F14" s="1065"/>
      <c r="G14" s="1073"/>
      <c r="H14" s="503">
        <v>2.8</v>
      </c>
      <c r="I14" s="1395">
        <f t="shared" si="10"/>
        <v>338</v>
      </c>
      <c r="J14" s="1396"/>
      <c r="K14" s="371">
        <v>0</v>
      </c>
      <c r="L14" s="1763"/>
      <c r="AA14" s="97">
        <v>248.2</v>
      </c>
      <c r="AC14" s="97"/>
      <c r="AD14" s="41">
        <v>268.10000000000002</v>
      </c>
      <c r="AE14" s="41">
        <v>295</v>
      </c>
      <c r="AF14" s="41"/>
      <c r="AG14" s="41">
        <f t="shared" si="0"/>
        <v>312.7</v>
      </c>
      <c r="AH14" s="41">
        <f t="shared" si="1"/>
        <v>343.97</v>
      </c>
      <c r="AI14" s="41">
        <f t="shared" si="2"/>
        <v>343.97</v>
      </c>
      <c r="AJ14" s="298">
        <f t="shared" si="3"/>
        <v>361.16850000000005</v>
      </c>
      <c r="AK14" s="532">
        <f>AJ14</f>
        <v>361.16850000000005</v>
      </c>
      <c r="AL14" s="260">
        <v>361.2</v>
      </c>
      <c r="AM14" s="260">
        <f t="shared" si="4"/>
        <v>382.87200000000001</v>
      </c>
      <c r="AO14" s="1">
        <f t="shared" si="5"/>
        <v>382.87200000000001</v>
      </c>
      <c r="AP14" s="1">
        <f t="shared" si="6"/>
        <v>409.67304000000001</v>
      </c>
      <c r="AQ14" s="1">
        <f t="shared" si="7"/>
        <v>450.64034400000003</v>
      </c>
      <c r="AS14" s="1">
        <f>AQ14+(AQ14-(AQ14*1.25))</f>
        <v>337.98025800000005</v>
      </c>
    </row>
    <row r="15" spans="2:45" ht="12.6" customHeight="1">
      <c r="B15" s="365">
        <v>9</v>
      </c>
      <c r="C15" s="1604" t="s">
        <v>2007</v>
      </c>
      <c r="D15" s="1711"/>
      <c r="E15" s="1072" t="s">
        <v>2005</v>
      </c>
      <c r="F15" s="1065"/>
      <c r="G15" s="1073"/>
      <c r="H15" s="503">
        <v>2.8</v>
      </c>
      <c r="I15" s="1395">
        <f t="shared" si="10"/>
        <v>338</v>
      </c>
      <c r="J15" s="1396"/>
      <c r="K15" s="371">
        <v>0</v>
      </c>
      <c r="L15" s="1763"/>
      <c r="AA15" s="97">
        <v>248.2</v>
      </c>
      <c r="AC15" s="97"/>
      <c r="AD15" s="41">
        <v>268.10000000000002</v>
      </c>
      <c r="AE15" s="41">
        <v>295</v>
      </c>
      <c r="AF15" s="41"/>
      <c r="AG15" s="41">
        <f t="shared" si="0"/>
        <v>312.7</v>
      </c>
      <c r="AH15" s="41">
        <f t="shared" si="1"/>
        <v>343.97</v>
      </c>
      <c r="AI15" s="41">
        <f t="shared" si="2"/>
        <v>343.97</v>
      </c>
      <c r="AJ15" s="298">
        <f t="shared" si="3"/>
        <v>361.16850000000005</v>
      </c>
      <c r="AK15" s="532">
        <f t="shared" ref="AK15:AK25" si="11">AJ15</f>
        <v>361.16850000000005</v>
      </c>
      <c r="AL15" s="260">
        <v>361.2</v>
      </c>
      <c r="AM15" s="260">
        <f t="shared" si="4"/>
        <v>382.87200000000001</v>
      </c>
      <c r="AO15" s="1">
        <f t="shared" si="5"/>
        <v>382.87200000000001</v>
      </c>
      <c r="AP15" s="1">
        <f t="shared" si="6"/>
        <v>409.67304000000001</v>
      </c>
      <c r="AQ15" s="1">
        <f t="shared" si="7"/>
        <v>450.64034400000003</v>
      </c>
      <c r="AS15" s="1">
        <f>AQ15+(AQ15-(AQ15*1.25))</f>
        <v>337.98025800000005</v>
      </c>
    </row>
    <row r="16" spans="2:45" s="664" customFormat="1" ht="12.9" customHeight="1">
      <c r="B16" s="365">
        <v>10</v>
      </c>
      <c r="C16" s="1697" t="s">
        <v>2008</v>
      </c>
      <c r="D16" s="1698"/>
      <c r="E16" s="1143" t="s">
        <v>2006</v>
      </c>
      <c r="F16" s="1144"/>
      <c r="G16" s="1142"/>
      <c r="H16" s="1145">
        <v>2.8</v>
      </c>
      <c r="I16" s="1395">
        <f t="shared" si="10"/>
        <v>353.8</v>
      </c>
      <c r="J16" s="1396"/>
      <c r="K16" s="480">
        <v>0</v>
      </c>
      <c r="L16" s="1763"/>
      <c r="AA16" s="665"/>
      <c r="AC16" s="665"/>
      <c r="AD16" s="442"/>
      <c r="AE16" s="442"/>
      <c r="AF16" s="442"/>
      <c r="AG16" s="442"/>
      <c r="AH16" s="442"/>
      <c r="AI16" s="442"/>
      <c r="AJ16" s="666"/>
      <c r="AK16" s="1146"/>
      <c r="AL16" s="668"/>
      <c r="AM16" s="668"/>
      <c r="AQ16" s="664">
        <v>505.3</v>
      </c>
      <c r="AS16" s="1">
        <f t="shared" si="9"/>
        <v>353.71000000000004</v>
      </c>
    </row>
    <row r="17" spans="2:45" s="664" customFormat="1" ht="12.9" customHeight="1">
      <c r="B17" s="365">
        <v>11</v>
      </c>
      <c r="C17" s="1697" t="s">
        <v>2013</v>
      </c>
      <c r="D17" s="1698"/>
      <c r="E17" s="1143" t="s">
        <v>2009</v>
      </c>
      <c r="F17" s="1144"/>
      <c r="G17" s="1142"/>
      <c r="H17" s="1145">
        <v>3</v>
      </c>
      <c r="I17" s="1395">
        <f t="shared" si="10"/>
        <v>324.40000000000003</v>
      </c>
      <c r="J17" s="1396"/>
      <c r="K17" s="480">
        <v>0</v>
      </c>
      <c r="L17" s="1763"/>
      <c r="AA17" s="665"/>
      <c r="AC17" s="665"/>
      <c r="AD17" s="442"/>
      <c r="AE17" s="442"/>
      <c r="AF17" s="442"/>
      <c r="AG17" s="442"/>
      <c r="AH17" s="442"/>
      <c r="AI17" s="442"/>
      <c r="AJ17" s="666"/>
      <c r="AK17" s="1146"/>
      <c r="AL17" s="668"/>
      <c r="AM17" s="668"/>
      <c r="AQ17" s="664">
        <v>463.4</v>
      </c>
      <c r="AS17" s="1">
        <f t="shared" si="9"/>
        <v>324.38</v>
      </c>
    </row>
    <row r="18" spans="2:45" s="664" customFormat="1" ht="12.9" customHeight="1">
      <c r="B18" s="365">
        <v>12</v>
      </c>
      <c r="C18" s="1697" t="s">
        <v>2012</v>
      </c>
      <c r="D18" s="1698"/>
      <c r="E18" s="1143" t="s">
        <v>2011</v>
      </c>
      <c r="F18" s="1144"/>
      <c r="G18" s="1142"/>
      <c r="H18" s="1145">
        <v>3</v>
      </c>
      <c r="I18" s="1395">
        <f t="shared" si="10"/>
        <v>315.5</v>
      </c>
      <c r="J18" s="1396"/>
      <c r="K18" s="480">
        <v>0</v>
      </c>
      <c r="L18" s="1763"/>
      <c r="AA18" s="665"/>
      <c r="AC18" s="665"/>
      <c r="AD18" s="442"/>
      <c r="AE18" s="442"/>
      <c r="AF18" s="442"/>
      <c r="AG18" s="442"/>
      <c r="AH18" s="442"/>
      <c r="AI18" s="442"/>
      <c r="AJ18" s="666"/>
      <c r="AK18" s="1146"/>
      <c r="AL18" s="668"/>
      <c r="AM18" s="668"/>
      <c r="AQ18" s="664">
        <v>450.7</v>
      </c>
      <c r="AS18" s="1">
        <f t="shared" si="9"/>
        <v>315.49</v>
      </c>
    </row>
    <row r="19" spans="2:45" s="664" customFormat="1" ht="12.9" customHeight="1">
      <c r="B19" s="366">
        <v>13</v>
      </c>
      <c r="C19" s="1697" t="s">
        <v>2010</v>
      </c>
      <c r="D19" s="1698"/>
      <c r="E19" s="1143" t="s">
        <v>2014</v>
      </c>
      <c r="F19" s="1144"/>
      <c r="G19" s="1142"/>
      <c r="H19" s="1145">
        <v>2.8</v>
      </c>
      <c r="I19" s="1395">
        <f t="shared" si="10"/>
        <v>353.8</v>
      </c>
      <c r="J19" s="1396"/>
      <c r="K19" s="480">
        <v>0</v>
      </c>
      <c r="L19" s="1763"/>
      <c r="AA19" s="665"/>
      <c r="AC19" s="665"/>
      <c r="AD19" s="442"/>
      <c r="AE19" s="442"/>
      <c r="AF19" s="442"/>
      <c r="AG19" s="442"/>
      <c r="AH19" s="442"/>
      <c r="AI19" s="442"/>
      <c r="AJ19" s="666"/>
      <c r="AK19" s="1146"/>
      <c r="AL19" s="668"/>
      <c r="AM19" s="668"/>
      <c r="AQ19" s="664">
        <v>505.3</v>
      </c>
      <c r="AS19" s="1">
        <f t="shared" si="9"/>
        <v>353.71000000000004</v>
      </c>
    </row>
    <row r="20" spans="2:45" ht="12.9" customHeight="1">
      <c r="B20" s="365">
        <v>14</v>
      </c>
      <c r="C20" s="1703" t="s">
        <v>299</v>
      </c>
      <c r="D20" s="1704"/>
      <c r="E20" s="1710" t="s">
        <v>1337</v>
      </c>
      <c r="F20" s="1605"/>
      <c r="G20" s="1711"/>
      <c r="H20" s="503">
        <v>2.5</v>
      </c>
      <c r="I20" s="1395">
        <f>ROUNDUP(((AS20*$N$3)+AS20),1)</f>
        <v>411.90000000000003</v>
      </c>
      <c r="J20" s="1396"/>
      <c r="K20" s="371">
        <v>0</v>
      </c>
      <c r="L20" s="1763"/>
      <c r="AA20" s="97">
        <v>238.2</v>
      </c>
      <c r="AC20" s="97"/>
      <c r="AD20" s="41">
        <v>257.3</v>
      </c>
      <c r="AE20" s="41">
        <v>283.10000000000002</v>
      </c>
      <c r="AF20" s="41"/>
      <c r="AG20" s="41">
        <f t="shared" si="0"/>
        <v>300.08600000000001</v>
      </c>
      <c r="AH20" s="41">
        <f t="shared" si="1"/>
        <v>330.09460000000001</v>
      </c>
      <c r="AI20" s="41">
        <f t="shared" si="2"/>
        <v>330.09460000000001</v>
      </c>
      <c r="AJ20" s="298">
        <f>AI20</f>
        <v>330.09460000000001</v>
      </c>
      <c r="AK20" s="532">
        <f t="shared" si="11"/>
        <v>330.09460000000001</v>
      </c>
      <c r="AL20" s="260">
        <v>330.1</v>
      </c>
      <c r="AM20" s="260">
        <f t="shared" si="4"/>
        <v>349.90600000000006</v>
      </c>
      <c r="AO20" s="1">
        <f t="shared" si="5"/>
        <v>349.90600000000006</v>
      </c>
      <c r="AP20" s="1">
        <f t="shared" si="6"/>
        <v>374.39942000000008</v>
      </c>
      <c r="AQ20" s="1">
        <f t="shared" si="7"/>
        <v>411.83936200000011</v>
      </c>
      <c r="AS20" s="1">
        <f>AQ20</f>
        <v>411.83936200000011</v>
      </c>
    </row>
    <row r="21" spans="2:45" ht="12.9" customHeight="1">
      <c r="B21" s="365">
        <v>15</v>
      </c>
      <c r="C21" s="1703" t="s">
        <v>300</v>
      </c>
      <c r="D21" s="1704"/>
      <c r="E21" s="1705" t="s">
        <v>1338</v>
      </c>
      <c r="F21" s="1706"/>
      <c r="G21" s="1707"/>
      <c r="H21" s="503">
        <v>2.5</v>
      </c>
      <c r="I21" s="1708">
        <f t="shared" ref="I21:I22" si="12">ROUNDUP(((AS21*$N$3)+AS21),1)</f>
        <v>411.90000000000003</v>
      </c>
      <c r="J21" s="1709"/>
      <c r="K21" s="371">
        <v>0</v>
      </c>
      <c r="L21" s="1763"/>
      <c r="AA21" s="97">
        <v>238.2</v>
      </c>
      <c r="AC21" s="97"/>
      <c r="AD21" s="41">
        <v>257.3</v>
      </c>
      <c r="AE21" s="41">
        <v>283.10000000000002</v>
      </c>
      <c r="AF21" s="41"/>
      <c r="AG21" s="41">
        <f t="shared" si="0"/>
        <v>300.08600000000001</v>
      </c>
      <c r="AH21" s="41">
        <f t="shared" si="1"/>
        <v>330.09460000000001</v>
      </c>
      <c r="AI21" s="41">
        <f t="shared" si="2"/>
        <v>330.09460000000001</v>
      </c>
      <c r="AJ21" s="298">
        <f t="shared" ref="AJ21:AJ23" si="13">AI21</f>
        <v>330.09460000000001</v>
      </c>
      <c r="AK21" s="532">
        <f t="shared" si="11"/>
        <v>330.09460000000001</v>
      </c>
      <c r="AL21" s="260">
        <v>330.1</v>
      </c>
      <c r="AM21" s="260">
        <f t="shared" si="4"/>
        <v>349.90600000000006</v>
      </c>
      <c r="AO21" s="1">
        <f t="shared" si="5"/>
        <v>349.90600000000006</v>
      </c>
      <c r="AP21" s="1">
        <f t="shared" si="6"/>
        <v>374.39942000000008</v>
      </c>
      <c r="AQ21" s="1">
        <f t="shared" si="7"/>
        <v>411.83936200000011</v>
      </c>
      <c r="AS21" s="1">
        <f t="shared" ref="AS21:AS23" si="14">AQ21</f>
        <v>411.83936200000011</v>
      </c>
    </row>
    <row r="22" spans="2:45" ht="12.9" customHeight="1">
      <c r="B22" s="365">
        <v>16</v>
      </c>
      <c r="C22" s="1703" t="s">
        <v>301</v>
      </c>
      <c r="D22" s="1704"/>
      <c r="E22" s="1710" t="s">
        <v>1339</v>
      </c>
      <c r="F22" s="1605"/>
      <c r="G22" s="1711"/>
      <c r="H22" s="503">
        <v>2.5</v>
      </c>
      <c r="I22" s="1708">
        <f t="shared" si="12"/>
        <v>411.90000000000003</v>
      </c>
      <c r="J22" s="1709"/>
      <c r="K22" s="371">
        <v>0</v>
      </c>
      <c r="L22" s="1763"/>
      <c r="AA22" s="97">
        <v>238.2</v>
      </c>
      <c r="AC22" s="97"/>
      <c r="AD22" s="41">
        <v>257.3</v>
      </c>
      <c r="AE22" s="41">
        <v>283.10000000000002</v>
      </c>
      <c r="AF22" s="41"/>
      <c r="AG22" s="41">
        <f t="shared" si="0"/>
        <v>300.08600000000001</v>
      </c>
      <c r="AH22" s="41">
        <f t="shared" si="1"/>
        <v>330.09460000000001</v>
      </c>
      <c r="AI22" s="41">
        <f t="shared" si="2"/>
        <v>330.09460000000001</v>
      </c>
      <c r="AJ22" s="298">
        <f t="shared" si="13"/>
        <v>330.09460000000001</v>
      </c>
      <c r="AK22" s="532">
        <f t="shared" si="11"/>
        <v>330.09460000000001</v>
      </c>
      <c r="AL22" s="260">
        <v>330.1</v>
      </c>
      <c r="AM22" s="260">
        <f t="shared" si="4"/>
        <v>349.90600000000006</v>
      </c>
      <c r="AO22" s="1">
        <f t="shared" si="5"/>
        <v>349.90600000000006</v>
      </c>
      <c r="AP22" s="1">
        <f t="shared" si="6"/>
        <v>374.39942000000008</v>
      </c>
      <c r="AQ22" s="1">
        <f t="shared" si="7"/>
        <v>411.83936200000011</v>
      </c>
      <c r="AS22" s="1">
        <f t="shared" si="14"/>
        <v>411.83936200000011</v>
      </c>
    </row>
    <row r="23" spans="2:45" ht="12.9" customHeight="1">
      <c r="B23" s="366">
        <v>17</v>
      </c>
      <c r="C23" s="1712" t="s">
        <v>302</v>
      </c>
      <c r="D23" s="1713"/>
      <c r="E23" s="1714" t="s">
        <v>1551</v>
      </c>
      <c r="F23" s="1715"/>
      <c r="G23" s="1716"/>
      <c r="H23" s="764">
        <v>2.5</v>
      </c>
      <c r="I23" s="1717">
        <f>ROUNDUP(((AS23*$N$3)+AS23),1)</f>
        <v>108.19999999999999</v>
      </c>
      <c r="J23" s="1718"/>
      <c r="K23" s="765">
        <v>0</v>
      </c>
      <c r="L23" s="1763"/>
      <c r="AA23" s="97">
        <v>80</v>
      </c>
      <c r="AC23" s="97"/>
      <c r="AD23" s="41">
        <v>86.4</v>
      </c>
      <c r="AE23" s="41">
        <v>74.3</v>
      </c>
      <c r="AF23" s="41">
        <f>67.5*1.1</f>
        <v>74.25</v>
      </c>
      <c r="AG23" s="41">
        <v>78.8</v>
      </c>
      <c r="AH23" s="41">
        <f t="shared" si="1"/>
        <v>86.68</v>
      </c>
      <c r="AI23" s="41">
        <v>86.63</v>
      </c>
      <c r="AJ23" s="298">
        <f t="shared" si="13"/>
        <v>86.63</v>
      </c>
      <c r="AK23" s="532">
        <f t="shared" si="11"/>
        <v>86.63</v>
      </c>
      <c r="AL23" s="260">
        <v>86.7</v>
      </c>
      <c r="AM23" s="260">
        <f t="shared" si="4"/>
        <v>91.902000000000001</v>
      </c>
      <c r="AO23" s="1">
        <f t="shared" si="5"/>
        <v>91.902000000000001</v>
      </c>
      <c r="AP23" s="1">
        <f t="shared" si="6"/>
        <v>98.33514000000001</v>
      </c>
      <c r="AQ23" s="1">
        <f t="shared" si="7"/>
        <v>108.16865400000002</v>
      </c>
      <c r="AS23" s="1">
        <f t="shared" si="14"/>
        <v>108.16865400000002</v>
      </c>
    </row>
    <row r="24" spans="2:45" ht="12.9" customHeight="1">
      <c r="B24" s="365">
        <v>18</v>
      </c>
      <c r="C24" s="1728" t="s">
        <v>303</v>
      </c>
      <c r="D24" s="1388"/>
      <c r="E24" s="1729" t="s">
        <v>1340</v>
      </c>
      <c r="F24" s="1729"/>
      <c r="G24" s="1729"/>
      <c r="H24" s="766" t="s">
        <v>169</v>
      </c>
      <c r="I24" s="1395">
        <f>ROUNDUP(((AS24*$N$3)+AS24),1)</f>
        <v>409.20000000000005</v>
      </c>
      <c r="J24" s="1396"/>
      <c r="K24" s="767">
        <v>0</v>
      </c>
      <c r="L24" s="1763"/>
      <c r="AA24" s="97">
        <v>298</v>
      </c>
      <c r="AC24" s="97"/>
      <c r="AD24" s="41">
        <v>321.89999999999998</v>
      </c>
      <c r="AE24" s="41">
        <v>354.1</v>
      </c>
      <c r="AF24" s="41"/>
      <c r="AG24" s="41">
        <f>AE24*1.06</f>
        <v>375.34600000000006</v>
      </c>
      <c r="AH24" s="41">
        <f>AG24*1.04</f>
        <v>390.35984000000008</v>
      </c>
      <c r="AI24" s="41">
        <f t="shared" si="2"/>
        <v>390.35984000000008</v>
      </c>
      <c r="AJ24" s="298">
        <f t="shared" si="3"/>
        <v>409.87783200000013</v>
      </c>
      <c r="AK24" s="532">
        <f t="shared" si="11"/>
        <v>409.87783200000013</v>
      </c>
      <c r="AL24" s="260">
        <v>409.9</v>
      </c>
      <c r="AM24" s="260">
        <f t="shared" si="4"/>
        <v>434.49399999999997</v>
      </c>
      <c r="AO24" s="1">
        <f t="shared" si="5"/>
        <v>434.49399999999997</v>
      </c>
      <c r="AP24" s="1">
        <f t="shared" si="6"/>
        <v>464.90857999999997</v>
      </c>
      <c r="AQ24" s="1">
        <f t="shared" si="7"/>
        <v>511.39943800000003</v>
      </c>
      <c r="AS24" s="1">
        <f>AQ24+(AQ24-(AQ24*1.2))</f>
        <v>409.11955040000009</v>
      </c>
    </row>
    <row r="25" spans="2:45" ht="12.9" customHeight="1">
      <c r="B25" s="365">
        <v>19</v>
      </c>
      <c r="C25" s="1728"/>
      <c r="D25" s="1388"/>
      <c r="E25" s="1705" t="s">
        <v>1341</v>
      </c>
      <c r="F25" s="1721"/>
      <c r="G25" s="1722"/>
      <c r="H25" s="766" t="s">
        <v>169</v>
      </c>
      <c r="I25" s="1395">
        <f>ROUNDUP(((AS25*$N$3)+AS25),1)</f>
        <v>286.5</v>
      </c>
      <c r="J25" s="1396"/>
      <c r="K25" s="768">
        <v>0</v>
      </c>
      <c r="L25" s="1763"/>
      <c r="AA25" s="97">
        <v>208.6</v>
      </c>
      <c r="AC25" s="97"/>
      <c r="AD25" s="41">
        <v>225.3</v>
      </c>
      <c r="AE25" s="41">
        <v>247.9</v>
      </c>
      <c r="AF25" s="41"/>
      <c r="AG25" s="41">
        <f t="shared" si="0"/>
        <v>262.774</v>
      </c>
      <c r="AH25" s="41">
        <f>AG25*1.04</f>
        <v>273.28496000000001</v>
      </c>
      <c r="AI25" s="41">
        <f t="shared" si="2"/>
        <v>273.28496000000001</v>
      </c>
      <c r="AJ25" s="298">
        <f t="shared" si="3"/>
        <v>286.949208</v>
      </c>
      <c r="AK25" s="532">
        <f t="shared" si="11"/>
        <v>286.949208</v>
      </c>
      <c r="AL25" s="260">
        <v>287</v>
      </c>
      <c r="AM25" s="260">
        <f t="shared" si="4"/>
        <v>304.22000000000003</v>
      </c>
      <c r="AO25" s="1">
        <f t="shared" si="5"/>
        <v>304.22000000000003</v>
      </c>
      <c r="AP25" s="1">
        <f t="shared" si="6"/>
        <v>325.51540000000006</v>
      </c>
      <c r="AQ25" s="1">
        <f t="shared" si="7"/>
        <v>358.0669400000001</v>
      </c>
      <c r="AS25" s="1">
        <f t="shared" ref="AS25" si="15">AQ25+(AQ25-(AQ25*1.2))</f>
        <v>286.45355200000012</v>
      </c>
    </row>
    <row r="26" spans="2:45" ht="12.9" customHeight="1">
      <c r="B26" s="365">
        <v>20</v>
      </c>
      <c r="C26" s="1723" t="s">
        <v>1468</v>
      </c>
      <c r="D26" s="1724"/>
      <c r="E26" s="1725" t="s">
        <v>1642</v>
      </c>
      <c r="F26" s="1726"/>
      <c r="G26" s="1727"/>
      <c r="H26" s="960">
        <v>7.2</v>
      </c>
      <c r="I26" s="1719">
        <f>ROUNDUP(((AS26*$N$3)+AS26),1)</f>
        <v>253.29999999999998</v>
      </c>
      <c r="J26" s="1720"/>
      <c r="K26" s="769">
        <v>0</v>
      </c>
      <c r="L26" s="1763"/>
      <c r="AA26" s="97"/>
      <c r="AC26" s="97"/>
      <c r="AD26" s="41"/>
      <c r="AE26" s="41"/>
      <c r="AF26" s="41"/>
      <c r="AG26" s="41"/>
      <c r="AH26" s="41"/>
      <c r="AI26" s="41"/>
      <c r="AJ26" s="298"/>
      <c r="AK26" s="532"/>
      <c r="AL26" s="260"/>
      <c r="AM26" s="260"/>
      <c r="AP26" s="1">
        <v>255.8</v>
      </c>
      <c r="AQ26" s="1">
        <f t="shared" si="7"/>
        <v>281.38000000000005</v>
      </c>
      <c r="AS26" s="1">
        <f>AQ26+(AQ26-(AQ26*1.1))</f>
        <v>253.24200000000002</v>
      </c>
    </row>
    <row r="27" spans="2:45" ht="12.9" customHeight="1">
      <c r="B27" s="365">
        <v>21</v>
      </c>
      <c r="C27" s="1770" t="s">
        <v>304</v>
      </c>
      <c r="D27" s="1771"/>
      <c r="E27" s="1771"/>
      <c r="F27" s="1771"/>
      <c r="G27" s="1771"/>
      <c r="H27" s="1771"/>
      <c r="I27" s="1771"/>
      <c r="J27" s="1771"/>
      <c r="K27" s="1772"/>
      <c r="L27" s="1763"/>
      <c r="AA27" s="97"/>
      <c r="AC27" s="97"/>
      <c r="AH27" s="41"/>
      <c r="AI27" s="41"/>
      <c r="AJ27" s="41"/>
      <c r="AK27" s="532"/>
      <c r="AL27" s="260"/>
      <c r="AM27" s="260"/>
      <c r="AO27" s="1">
        <f t="shared" si="5"/>
        <v>0</v>
      </c>
      <c r="AP27" s="1">
        <f t="shared" si="6"/>
        <v>0</v>
      </c>
      <c r="AQ27" s="1">
        <f t="shared" si="7"/>
        <v>0</v>
      </c>
      <c r="AS27" s="40">
        <v>46082</v>
      </c>
    </row>
    <row r="28" spans="2:45" ht="12.9" customHeight="1">
      <c r="B28" s="365">
        <v>22</v>
      </c>
      <c r="C28" s="1764" t="s">
        <v>305</v>
      </c>
      <c r="D28" s="1765"/>
      <c r="E28" s="1694" t="s">
        <v>1978</v>
      </c>
      <c r="F28" s="1621"/>
      <c r="G28" s="1695"/>
      <c r="H28" s="502">
        <v>2.7</v>
      </c>
      <c r="I28" s="1696">
        <f>ROUNDUP(((AS28*$N$3)+AS28),1)</f>
        <v>169.7</v>
      </c>
      <c r="J28" s="1396"/>
      <c r="K28" s="516">
        <v>0</v>
      </c>
      <c r="L28" s="1763"/>
      <c r="AA28" s="97">
        <v>160.19999999999999</v>
      </c>
      <c r="AC28" s="97">
        <v>129.78</v>
      </c>
      <c r="AD28" s="41">
        <v>135</v>
      </c>
      <c r="AE28" s="41">
        <v>148.5</v>
      </c>
      <c r="AF28" s="296"/>
      <c r="AG28" s="41">
        <f>AE28*1.06</f>
        <v>157.41</v>
      </c>
      <c r="AH28" s="41">
        <f>AG28*1.07</f>
        <v>168.42869999999999</v>
      </c>
      <c r="AI28" s="298">
        <f>AH28*1.08</f>
        <v>181.902996</v>
      </c>
      <c r="AJ28" s="298">
        <f>AI28*1.05</f>
        <v>190.9981458</v>
      </c>
      <c r="AK28" s="532">
        <f>AJ28</f>
        <v>190.9981458</v>
      </c>
      <c r="AL28" s="260">
        <v>191</v>
      </c>
      <c r="AM28" s="260">
        <f t="shared" si="4"/>
        <v>202.46</v>
      </c>
      <c r="AO28" s="1">
        <v>182.3</v>
      </c>
      <c r="AP28" s="1">
        <f t="shared" si="6"/>
        <v>195.06100000000004</v>
      </c>
      <c r="AQ28" s="1">
        <f t="shared" si="7"/>
        <v>214.56710000000007</v>
      </c>
      <c r="AR28" s="118">
        <f>(AQ28*(-7%))+AQ28</f>
        <v>199.54740300000006</v>
      </c>
      <c r="AS28" s="1">
        <f>AR28+(AR28-(AR28*1.15))</f>
        <v>169.61529255000008</v>
      </c>
    </row>
    <row r="29" spans="2:45" ht="12.9" customHeight="1">
      <c r="B29" s="365">
        <v>23</v>
      </c>
      <c r="C29" s="1367"/>
      <c r="D29" s="1766"/>
      <c r="E29" s="1699" t="s">
        <v>1977</v>
      </c>
      <c r="F29" s="1700"/>
      <c r="G29" s="1701"/>
      <c r="H29" s="502">
        <v>3</v>
      </c>
      <c r="I29" s="1696">
        <f t="shared" ref="I29:I34" si="16">ROUNDUP(((AS29*$N$3)+AS29),1)</f>
        <v>169.7</v>
      </c>
      <c r="J29" s="1396"/>
      <c r="K29" s="516">
        <v>0</v>
      </c>
      <c r="L29" s="1763"/>
      <c r="AA29" s="97"/>
      <c r="AC29" s="97"/>
      <c r="AD29" s="41"/>
      <c r="AE29" s="41"/>
      <c r="AF29" s="296"/>
      <c r="AG29" s="41"/>
      <c r="AH29" s="41"/>
      <c r="AI29" s="298"/>
      <c r="AJ29" s="298"/>
      <c r="AK29" s="532"/>
      <c r="AL29" s="260"/>
      <c r="AM29" s="260"/>
      <c r="AQ29" s="1">
        <v>214.6</v>
      </c>
      <c r="AR29" s="118">
        <f t="shared" ref="AR29:AR36" si="17">(AQ29*(-7%))+AQ29</f>
        <v>199.578</v>
      </c>
      <c r="AS29" s="1">
        <f t="shared" ref="AS29:AS45" si="18">AR29+(AR29-(AR29*1.15))</f>
        <v>169.64130000000003</v>
      </c>
    </row>
    <row r="30" spans="2:45" ht="12.9" customHeight="1">
      <c r="B30" s="365">
        <v>24</v>
      </c>
      <c r="C30" s="1367"/>
      <c r="D30" s="1766"/>
      <c r="E30" s="1074" t="s">
        <v>1993</v>
      </c>
      <c r="F30" s="1069"/>
      <c r="G30" s="1075"/>
      <c r="H30" s="502">
        <v>2.15</v>
      </c>
      <c r="I30" s="1696">
        <f t="shared" si="16"/>
        <v>214.6</v>
      </c>
      <c r="J30" s="1396"/>
      <c r="K30" s="516">
        <v>0</v>
      </c>
      <c r="L30" s="1763"/>
      <c r="AA30" s="97"/>
      <c r="AC30" s="97"/>
      <c r="AD30" s="41"/>
      <c r="AE30" s="41">
        <v>148.5</v>
      </c>
      <c r="AF30" s="296"/>
      <c r="AG30" s="41">
        <f t="shared" ref="AG30:AG44" si="19">AE30*1.06</f>
        <v>157.41</v>
      </c>
      <c r="AH30" s="41">
        <f t="shared" ref="AH30:AH37" si="20">AG30*1.07</f>
        <v>168.42869999999999</v>
      </c>
      <c r="AI30" s="298">
        <f>AH30*1.08</f>
        <v>181.902996</v>
      </c>
      <c r="AJ30" s="298">
        <f t="shared" ref="AJ30:AJ44" si="21">AI30*1.05</f>
        <v>190.9981458</v>
      </c>
      <c r="AK30" s="532">
        <f t="shared" ref="AK30:AK32" si="22">AJ30</f>
        <v>190.9981458</v>
      </c>
      <c r="AL30" s="260">
        <v>191</v>
      </c>
      <c r="AM30" s="260">
        <f t="shared" si="4"/>
        <v>202.46</v>
      </c>
      <c r="AO30" s="1">
        <v>182.3</v>
      </c>
      <c r="AP30" s="1">
        <f t="shared" si="6"/>
        <v>195.06100000000004</v>
      </c>
      <c r="AQ30" s="1">
        <f t="shared" si="7"/>
        <v>214.56710000000007</v>
      </c>
      <c r="AR30" s="118">
        <f>AQ30</f>
        <v>214.56710000000007</v>
      </c>
      <c r="AS30" s="1">
        <v>214.6</v>
      </c>
    </row>
    <row r="31" spans="2:45" ht="12.9" customHeight="1">
      <c r="B31" s="365">
        <v>25</v>
      </c>
      <c r="C31" s="1767"/>
      <c r="D31" s="1768"/>
      <c r="E31" s="1139" t="s">
        <v>1994</v>
      </c>
      <c r="F31" s="1123"/>
      <c r="G31" s="1124"/>
      <c r="H31" s="502">
        <v>2.15</v>
      </c>
      <c r="I31" s="1696">
        <f t="shared" si="16"/>
        <v>169.7</v>
      </c>
      <c r="J31" s="1396"/>
      <c r="K31" s="516"/>
      <c r="L31" s="1763"/>
      <c r="AA31" s="97"/>
      <c r="AC31" s="97"/>
      <c r="AD31" s="41"/>
      <c r="AE31" s="41"/>
      <c r="AF31" s="296"/>
      <c r="AG31" s="41"/>
      <c r="AH31" s="41"/>
      <c r="AI31" s="298"/>
      <c r="AJ31" s="298"/>
      <c r="AK31" s="532"/>
      <c r="AL31" s="260"/>
      <c r="AM31" s="260"/>
      <c r="AQ31" s="1">
        <v>214.56</v>
      </c>
      <c r="AR31" s="118">
        <f>(AQ31*(-7%))+AQ31</f>
        <v>199.54079999999999</v>
      </c>
      <c r="AS31" s="1">
        <f t="shared" si="18"/>
        <v>169.60968</v>
      </c>
    </row>
    <row r="32" spans="2:45" ht="12.9" customHeight="1">
      <c r="B32" s="365">
        <v>26</v>
      </c>
      <c r="C32" s="1933" t="s">
        <v>306</v>
      </c>
      <c r="D32" s="1934"/>
      <c r="E32" s="1083" t="s">
        <v>1459</v>
      </c>
      <c r="F32" s="1065"/>
      <c r="G32" s="1073"/>
      <c r="H32" s="503">
        <v>2.8</v>
      </c>
      <c r="I32" s="1696">
        <f t="shared" si="16"/>
        <v>188.4</v>
      </c>
      <c r="J32" s="1396"/>
      <c r="K32" s="372">
        <v>0</v>
      </c>
      <c r="L32" s="1763"/>
      <c r="AA32" s="97"/>
      <c r="AC32" s="97"/>
      <c r="AD32" s="41"/>
      <c r="AE32" s="41"/>
      <c r="AF32" s="296"/>
      <c r="AG32" s="41"/>
      <c r="AH32" s="41"/>
      <c r="AI32" s="41"/>
      <c r="AJ32" s="298">
        <v>268.39999999999998</v>
      </c>
      <c r="AK32" s="532">
        <f t="shared" si="22"/>
        <v>268.39999999999998</v>
      </c>
      <c r="AL32" s="260">
        <v>268.39999999999998</v>
      </c>
      <c r="AM32" s="260">
        <f t="shared" si="4"/>
        <v>284.50399999999996</v>
      </c>
      <c r="AO32" s="1">
        <f t="shared" si="5"/>
        <v>284.50399999999996</v>
      </c>
      <c r="AP32" s="1">
        <f t="shared" si="6"/>
        <v>304.41927999999996</v>
      </c>
      <c r="AQ32" s="1">
        <f t="shared" si="7"/>
        <v>334.86120799999998</v>
      </c>
      <c r="AR32" s="118">
        <f>(AQ32*(-25%))+AQ32</f>
        <v>251.14590599999997</v>
      </c>
      <c r="AS32" s="1">
        <f>AR32+(AR32-(AR32*1.25))</f>
        <v>188.35942949999998</v>
      </c>
    </row>
    <row r="33" spans="2:52" ht="12.9" customHeight="1">
      <c r="B33" s="365">
        <v>27</v>
      </c>
      <c r="C33" s="1767"/>
      <c r="D33" s="1768"/>
      <c r="E33" s="808" t="s">
        <v>1511</v>
      </c>
      <c r="F33" s="1065"/>
      <c r="G33" s="1073"/>
      <c r="H33" s="503">
        <v>2.7</v>
      </c>
      <c r="I33" s="1696">
        <f t="shared" si="16"/>
        <v>317.3</v>
      </c>
      <c r="J33" s="1396"/>
      <c r="K33" s="372">
        <v>0</v>
      </c>
      <c r="L33" s="1763"/>
      <c r="AA33" s="97"/>
      <c r="AC33" s="97"/>
      <c r="AD33" s="41"/>
      <c r="AE33" s="41"/>
      <c r="AF33" s="296"/>
      <c r="AG33" s="41"/>
      <c r="AH33" s="41"/>
      <c r="AI33" s="41"/>
      <c r="AJ33" s="298"/>
      <c r="AK33" s="532"/>
      <c r="AL33" s="260"/>
      <c r="AM33" s="260"/>
      <c r="AO33" s="1">
        <v>322</v>
      </c>
      <c r="AP33" s="1">
        <f t="shared" si="6"/>
        <v>344.54</v>
      </c>
      <c r="AQ33" s="1">
        <f t="shared" si="7"/>
        <v>378.99400000000003</v>
      </c>
      <c r="AR33" s="118">
        <f t="shared" si="17"/>
        <v>352.46442000000002</v>
      </c>
      <c r="AS33" s="1">
        <f>AR33+(AR33-(AR33*1.1))</f>
        <v>317.21797799999996</v>
      </c>
    </row>
    <row r="34" spans="2:52" ht="12.9" customHeight="1">
      <c r="B34" s="365">
        <v>28</v>
      </c>
      <c r="C34" s="1697" t="s">
        <v>307</v>
      </c>
      <c r="D34" s="1698"/>
      <c r="E34" s="1769" t="s">
        <v>1675</v>
      </c>
      <c r="F34" s="1605"/>
      <c r="G34" s="1711"/>
      <c r="H34" s="503">
        <v>2.4</v>
      </c>
      <c r="I34" s="1696">
        <f t="shared" si="16"/>
        <v>266.40000000000003</v>
      </c>
      <c r="J34" s="1396"/>
      <c r="K34" s="372">
        <v>0</v>
      </c>
      <c r="L34" s="1763"/>
      <c r="AA34" s="97">
        <v>165.5</v>
      </c>
      <c r="AC34" s="97"/>
      <c r="AD34" s="41">
        <v>172.2</v>
      </c>
      <c r="AE34" s="41">
        <v>189.5</v>
      </c>
      <c r="AF34" s="296"/>
      <c r="AG34" s="41">
        <f t="shared" si="19"/>
        <v>200.87</v>
      </c>
      <c r="AH34" s="41">
        <f>AG34*1.1</f>
        <v>220.95700000000002</v>
      </c>
      <c r="AI34" s="298">
        <f>AH34*1.08</f>
        <v>238.63356000000005</v>
      </c>
      <c r="AJ34" s="298">
        <f>AI34*1.1</f>
        <v>262.49691600000006</v>
      </c>
      <c r="AK34" s="534">
        <f>AJ34*1.05</f>
        <v>275.62176180000006</v>
      </c>
      <c r="AL34" s="260">
        <v>275.7</v>
      </c>
      <c r="AM34" s="260">
        <f t="shared" si="4"/>
        <v>292.24200000000002</v>
      </c>
      <c r="AO34" s="1">
        <f t="shared" si="5"/>
        <v>292.24200000000002</v>
      </c>
      <c r="AP34" s="1">
        <f t="shared" si="6"/>
        <v>312.69894000000005</v>
      </c>
      <c r="AQ34" s="1">
        <f t="shared" si="7"/>
        <v>343.96883400000007</v>
      </c>
      <c r="AR34" s="118">
        <f>(AQ34*(-12%))+AQ34</f>
        <v>302.69257392000009</v>
      </c>
      <c r="AS34" s="1">
        <f>AR34+(AR34-(AR34*1.12))</f>
        <v>266.36946504960002</v>
      </c>
    </row>
    <row r="35" spans="2:52" ht="12.9" customHeight="1">
      <c r="B35" s="366">
        <v>29</v>
      </c>
      <c r="C35" s="1933" t="s">
        <v>308</v>
      </c>
      <c r="D35" s="1934"/>
      <c r="E35" s="2018" t="s">
        <v>1513</v>
      </c>
      <c r="F35" s="1747"/>
      <c r="G35" s="1724"/>
      <c r="H35" s="2016">
        <v>2.6</v>
      </c>
      <c r="I35" s="1754">
        <f>ROUNDUP(((AS35*$N$3)+AS35),1)</f>
        <v>202.1</v>
      </c>
      <c r="J35" s="1372"/>
      <c r="K35" s="1432">
        <v>0</v>
      </c>
      <c r="L35" s="1763"/>
      <c r="AA35" s="97">
        <v>129.80000000000001</v>
      </c>
      <c r="AC35" s="97"/>
      <c r="AD35" s="41">
        <v>135</v>
      </c>
      <c r="AE35" s="41">
        <v>148.5</v>
      </c>
      <c r="AF35" s="296"/>
      <c r="AG35" s="41">
        <f t="shared" si="19"/>
        <v>157.41</v>
      </c>
      <c r="AH35" s="41">
        <f>AG35*1.1</f>
        <v>173.15100000000001</v>
      </c>
      <c r="AI35" s="1575">
        <f t="shared" si="2"/>
        <v>173.15100000000001</v>
      </c>
      <c r="AJ35" s="1580">
        <f>AI35*1.1</f>
        <v>190.46610000000004</v>
      </c>
      <c r="AK35" s="1582">
        <f>AJ35</f>
        <v>190.46610000000004</v>
      </c>
      <c r="AL35" s="260">
        <v>190.5</v>
      </c>
      <c r="AM35" s="260">
        <f t="shared" si="4"/>
        <v>201.93</v>
      </c>
      <c r="AO35" s="1">
        <v>171.7</v>
      </c>
      <c r="AP35" s="1">
        <f t="shared" si="6"/>
        <v>183.71899999999999</v>
      </c>
      <c r="AQ35" s="1">
        <f t="shared" si="7"/>
        <v>202.0909</v>
      </c>
      <c r="AR35" s="118">
        <f>AQ35</f>
        <v>202.0909</v>
      </c>
      <c r="AS35" s="1">
        <v>202.1</v>
      </c>
    </row>
    <row r="36" spans="2:52" ht="12.9" customHeight="1">
      <c r="B36" s="365">
        <v>30</v>
      </c>
      <c r="C36" s="1767"/>
      <c r="D36" s="1768"/>
      <c r="E36" s="2019"/>
      <c r="F36" s="1750"/>
      <c r="G36" s="1788"/>
      <c r="H36" s="2017"/>
      <c r="I36" s="1756"/>
      <c r="J36" s="1374"/>
      <c r="K36" s="1420"/>
      <c r="L36" s="1763"/>
      <c r="AA36" s="97"/>
      <c r="AC36" s="97"/>
      <c r="AD36" s="41"/>
      <c r="AE36" s="41"/>
      <c r="AF36" s="296"/>
      <c r="AG36" s="41"/>
      <c r="AH36" s="41"/>
      <c r="AI36" s="1575"/>
      <c r="AJ36" s="1580"/>
      <c r="AK36" s="1582"/>
      <c r="AL36" s="260"/>
      <c r="AM36" s="260"/>
      <c r="AO36" s="1">
        <f t="shared" si="5"/>
        <v>0</v>
      </c>
      <c r="AP36" s="1">
        <f t="shared" si="6"/>
        <v>0</v>
      </c>
      <c r="AQ36" s="1">
        <f t="shared" si="7"/>
        <v>0</v>
      </c>
      <c r="AR36" s="1">
        <f t="shared" si="17"/>
        <v>0</v>
      </c>
      <c r="AS36" s="1">
        <f t="shared" si="18"/>
        <v>0</v>
      </c>
    </row>
    <row r="37" spans="2:52" ht="12.9" customHeight="1">
      <c r="B37" s="365">
        <v>31</v>
      </c>
      <c r="C37" s="1933" t="s">
        <v>309</v>
      </c>
      <c r="D37" s="1934"/>
      <c r="E37" s="1710" t="s">
        <v>1342</v>
      </c>
      <c r="F37" s="1605"/>
      <c r="G37" s="1711"/>
      <c r="H37" s="503">
        <v>2.7</v>
      </c>
      <c r="I37" s="1696">
        <f>ROUNDUP(((AS37*$N$3)+AS37),1)</f>
        <v>214.6</v>
      </c>
      <c r="J37" s="1396"/>
      <c r="K37" s="372">
        <v>0</v>
      </c>
      <c r="L37" s="1763"/>
      <c r="AA37" s="97">
        <v>148.19999999999999</v>
      </c>
      <c r="AC37" s="97"/>
      <c r="AD37" s="41">
        <v>154.19999999999999</v>
      </c>
      <c r="AE37" s="41">
        <v>169.7</v>
      </c>
      <c r="AF37" s="296"/>
      <c r="AG37" s="41">
        <f t="shared" si="19"/>
        <v>179.88200000000001</v>
      </c>
      <c r="AH37" s="41">
        <f t="shared" si="20"/>
        <v>192.47374000000002</v>
      </c>
      <c r="AI37" s="41">
        <f t="shared" si="2"/>
        <v>192.47374000000002</v>
      </c>
      <c r="AJ37" s="298">
        <f t="shared" si="21"/>
        <v>202.09742700000004</v>
      </c>
      <c r="AK37" s="532">
        <f>AJ37</f>
        <v>202.09742700000004</v>
      </c>
      <c r="AL37" s="260">
        <v>202.1</v>
      </c>
      <c r="AM37" s="260">
        <f t="shared" si="4"/>
        <v>214.226</v>
      </c>
      <c r="AO37" s="1">
        <v>182.3</v>
      </c>
      <c r="AP37" s="1">
        <f t="shared" si="6"/>
        <v>195.06100000000004</v>
      </c>
      <c r="AQ37" s="1">
        <f t="shared" si="7"/>
        <v>214.56710000000007</v>
      </c>
      <c r="AR37" s="118">
        <f>AQ37</f>
        <v>214.56710000000007</v>
      </c>
      <c r="AS37" s="1">
        <v>214.6</v>
      </c>
    </row>
    <row r="38" spans="2:52" ht="12.9" customHeight="1">
      <c r="B38" s="365">
        <v>32</v>
      </c>
      <c r="C38" s="1767"/>
      <c r="D38" s="1768"/>
      <c r="E38" s="2020" t="s">
        <v>1343</v>
      </c>
      <c r="F38" s="1605"/>
      <c r="G38" s="1711"/>
      <c r="H38" s="504">
        <v>2.5</v>
      </c>
      <c r="I38" s="1717">
        <f>ROUNDUP(((AS38*$N$3)+AS38),1)</f>
        <v>108.2</v>
      </c>
      <c r="J38" s="1718"/>
      <c r="K38" s="322">
        <v>0</v>
      </c>
      <c r="L38" s="1763"/>
      <c r="AA38" s="97">
        <v>148.19999999999999</v>
      </c>
      <c r="AC38" s="97"/>
      <c r="AD38" s="41">
        <v>154.19999999999999</v>
      </c>
      <c r="AE38" s="41">
        <v>74.3</v>
      </c>
      <c r="AF38" s="41">
        <f>67.5*1.1</f>
        <v>74.25</v>
      </c>
      <c r="AG38" s="41">
        <f t="shared" si="19"/>
        <v>78.757999999999996</v>
      </c>
      <c r="AH38" s="41">
        <f>AG38*1.1</f>
        <v>86.633800000000008</v>
      </c>
      <c r="AI38" s="41">
        <f t="shared" si="2"/>
        <v>86.633800000000008</v>
      </c>
      <c r="AJ38" s="298">
        <f>AI38</f>
        <v>86.633800000000008</v>
      </c>
      <c r="AK38" s="532">
        <f t="shared" ref="AK38:AK44" si="23">AJ38</f>
        <v>86.633800000000008</v>
      </c>
      <c r="AL38" s="260">
        <v>86.7</v>
      </c>
      <c r="AM38" s="260">
        <f t="shared" si="4"/>
        <v>91.902000000000001</v>
      </c>
      <c r="AO38" s="1">
        <f t="shared" si="5"/>
        <v>91.902000000000001</v>
      </c>
      <c r="AP38" s="1">
        <f t="shared" si="6"/>
        <v>98.33514000000001</v>
      </c>
      <c r="AQ38" s="1">
        <f t="shared" si="7"/>
        <v>108.16865400000002</v>
      </c>
      <c r="AR38" s="118">
        <f>AQ38</f>
        <v>108.16865400000002</v>
      </c>
      <c r="AS38" s="1">
        <v>108.2</v>
      </c>
    </row>
    <row r="39" spans="2:52" ht="12.9" customHeight="1">
      <c r="B39" s="365">
        <v>33</v>
      </c>
      <c r="C39" s="2008" t="s">
        <v>310</v>
      </c>
      <c r="D39" s="2009"/>
      <c r="E39" s="1076" t="s">
        <v>1344</v>
      </c>
      <c r="F39" s="899"/>
      <c r="G39" s="506"/>
      <c r="H39" s="505">
        <v>2.7</v>
      </c>
      <c r="I39" s="1696">
        <f>ROUNDUP(((AS39*$N$3)+AS39),1)</f>
        <v>120.3</v>
      </c>
      <c r="J39" s="1396"/>
      <c r="K39" s="1077">
        <v>0</v>
      </c>
      <c r="L39" s="1763"/>
      <c r="AA39" s="97"/>
      <c r="AC39" s="97"/>
      <c r="AD39" s="41"/>
      <c r="AE39" s="41"/>
      <c r="AF39" s="296"/>
      <c r="AG39" s="41"/>
      <c r="AH39" s="41">
        <v>120</v>
      </c>
      <c r="AI39" s="41">
        <f t="shared" si="2"/>
        <v>120</v>
      </c>
      <c r="AJ39" s="298">
        <f t="shared" si="21"/>
        <v>126</v>
      </c>
      <c r="AK39" s="532">
        <f t="shared" si="23"/>
        <v>126</v>
      </c>
      <c r="AL39" s="260">
        <v>126</v>
      </c>
      <c r="AM39" s="260">
        <f t="shared" si="4"/>
        <v>133.56</v>
      </c>
      <c r="AO39" s="1">
        <f t="shared" si="5"/>
        <v>133.56</v>
      </c>
      <c r="AP39" s="1">
        <f t="shared" si="6"/>
        <v>142.9092</v>
      </c>
      <c r="AQ39" s="1">
        <f t="shared" si="7"/>
        <v>157.20012</v>
      </c>
      <c r="AR39" s="118">
        <f>(AQ39*(-10%))+AQ39</f>
        <v>141.480108</v>
      </c>
      <c r="AS39" s="1">
        <f t="shared" si="18"/>
        <v>120.25809180000002</v>
      </c>
    </row>
    <row r="40" spans="2:52" ht="12.9" customHeight="1">
      <c r="B40" s="365">
        <v>34</v>
      </c>
      <c r="C40" s="2010"/>
      <c r="D40" s="2011"/>
      <c r="E40" s="2012" t="s">
        <v>1510</v>
      </c>
      <c r="F40" s="1721"/>
      <c r="G40" s="2013"/>
      <c r="H40" s="505">
        <v>2.7</v>
      </c>
      <c r="I40" s="1696">
        <f t="shared" ref="I40:I42" si="24">ROUNDUP(((AS40*$N$3)+AS40),1)</f>
        <v>151</v>
      </c>
      <c r="J40" s="1396"/>
      <c r="K40" s="1077">
        <v>0</v>
      </c>
      <c r="L40" s="1763"/>
      <c r="AA40" s="97"/>
      <c r="AC40" s="97"/>
      <c r="AD40" s="41"/>
      <c r="AE40" s="41"/>
      <c r="AF40" s="296"/>
      <c r="AG40" s="41"/>
      <c r="AH40" s="41"/>
      <c r="AI40" s="41"/>
      <c r="AJ40" s="298"/>
      <c r="AK40" s="532"/>
      <c r="AL40" s="260"/>
      <c r="AM40" s="260"/>
      <c r="AO40" s="1">
        <v>167.6</v>
      </c>
      <c r="AP40" s="1">
        <f t="shared" si="6"/>
        <v>179.33199999999999</v>
      </c>
      <c r="AQ40" s="1">
        <f t="shared" si="7"/>
        <v>197.26520000000002</v>
      </c>
      <c r="AR40" s="118">
        <f>(AQ40*(-10%))+AQ40</f>
        <v>177.53868000000003</v>
      </c>
      <c r="AS40" s="1">
        <f t="shared" si="18"/>
        <v>150.90787800000004</v>
      </c>
    </row>
    <row r="41" spans="2:52" ht="12.9" customHeight="1">
      <c r="B41" s="365">
        <v>35</v>
      </c>
      <c r="C41" s="1730" t="s">
        <v>311</v>
      </c>
      <c r="D41" s="1731"/>
      <c r="E41" s="1732" t="s">
        <v>1345</v>
      </c>
      <c r="F41" s="1733"/>
      <c r="G41" s="1734"/>
      <c r="H41" s="505">
        <v>2.7</v>
      </c>
      <c r="I41" s="1696">
        <f t="shared" si="24"/>
        <v>170.7</v>
      </c>
      <c r="J41" s="1396"/>
      <c r="K41" s="1077">
        <v>0</v>
      </c>
      <c r="L41" s="1763"/>
      <c r="AA41" s="97"/>
      <c r="AC41" s="97"/>
      <c r="AD41" s="41">
        <v>141.1</v>
      </c>
      <c r="AE41" s="41">
        <v>155.30000000000001</v>
      </c>
      <c r="AF41" s="296"/>
      <c r="AG41" s="41">
        <f t="shared" si="19"/>
        <v>164.61800000000002</v>
      </c>
      <c r="AH41" s="41">
        <f>AG41*1.07</f>
        <v>176.14126000000005</v>
      </c>
      <c r="AI41" s="41">
        <f t="shared" si="2"/>
        <v>176.14126000000005</v>
      </c>
      <c r="AJ41" s="298">
        <f t="shared" si="21"/>
        <v>184.94832300000004</v>
      </c>
      <c r="AK41" s="532">
        <f t="shared" si="23"/>
        <v>184.94832300000004</v>
      </c>
      <c r="AL41" s="260">
        <v>185</v>
      </c>
      <c r="AM41" s="260">
        <f t="shared" si="4"/>
        <v>196.10000000000002</v>
      </c>
      <c r="AO41" s="1">
        <f t="shared" si="5"/>
        <v>196.10000000000002</v>
      </c>
      <c r="AP41" s="1">
        <f t="shared" si="6"/>
        <v>209.82700000000003</v>
      </c>
      <c r="AQ41" s="1">
        <f t="shared" si="7"/>
        <v>230.80970000000005</v>
      </c>
      <c r="AR41" s="118">
        <f>(AQ41*(-13%))+AQ41</f>
        <v>200.80443900000003</v>
      </c>
      <c r="AS41" s="1">
        <f t="shared" si="18"/>
        <v>170.68377315000004</v>
      </c>
    </row>
    <row r="42" spans="2:52" ht="12.9" customHeight="1">
      <c r="B42" s="366">
        <v>36</v>
      </c>
      <c r="C42" s="1730" t="s">
        <v>312</v>
      </c>
      <c r="D42" s="1731"/>
      <c r="E42" s="1735" t="s">
        <v>1346</v>
      </c>
      <c r="F42" s="1733"/>
      <c r="G42" s="1734"/>
      <c r="H42" s="505">
        <v>2.7</v>
      </c>
      <c r="I42" s="1696">
        <f t="shared" si="24"/>
        <v>196.7</v>
      </c>
      <c r="J42" s="1396"/>
      <c r="K42" s="1077">
        <v>0</v>
      </c>
      <c r="L42" s="1763"/>
      <c r="AA42" s="97"/>
      <c r="AC42" s="97"/>
      <c r="AD42" s="41">
        <v>148.5</v>
      </c>
      <c r="AE42" s="41">
        <v>163.4</v>
      </c>
      <c r="AF42" s="296"/>
      <c r="AG42" s="41">
        <f t="shared" si="19"/>
        <v>173.20400000000001</v>
      </c>
      <c r="AH42" s="41">
        <f>AG42*1.07</f>
        <v>185.32828000000001</v>
      </c>
      <c r="AI42" s="41">
        <f t="shared" si="2"/>
        <v>185.32828000000001</v>
      </c>
      <c r="AJ42" s="298">
        <f t="shared" si="21"/>
        <v>194.594694</v>
      </c>
      <c r="AK42" s="532">
        <f t="shared" si="23"/>
        <v>194.594694</v>
      </c>
      <c r="AL42" s="260">
        <v>194.6</v>
      </c>
      <c r="AM42" s="260">
        <f t="shared" si="4"/>
        <v>206.27600000000001</v>
      </c>
      <c r="AO42" s="1">
        <f t="shared" si="5"/>
        <v>206.27600000000001</v>
      </c>
      <c r="AP42" s="1">
        <f t="shared" si="6"/>
        <v>220.71532000000002</v>
      </c>
      <c r="AQ42" s="1">
        <f t="shared" si="7"/>
        <v>242.78685200000004</v>
      </c>
      <c r="AR42" s="118">
        <f>(AQ42*(-10%))+AQ42</f>
        <v>218.50816680000003</v>
      </c>
      <c r="AS42" s="1">
        <f>AR42+(AR42-(AR42*1.1))</f>
        <v>196.65735012000002</v>
      </c>
    </row>
    <row r="43" spans="2:52" ht="12.9" customHeight="1">
      <c r="B43" s="365">
        <v>37</v>
      </c>
      <c r="C43" s="1736" t="s">
        <v>313</v>
      </c>
      <c r="D43" s="1731"/>
      <c r="E43" s="1746" t="s">
        <v>1347</v>
      </c>
      <c r="F43" s="1747"/>
      <c r="G43" s="1748"/>
      <c r="H43" s="1752">
        <v>2.7</v>
      </c>
      <c r="I43" s="1754">
        <f>ROUNDUP(((AS43*$N$3)+AS43),1)</f>
        <v>185.79999999999998</v>
      </c>
      <c r="J43" s="1755"/>
      <c r="K43" s="1744">
        <v>0</v>
      </c>
      <c r="L43" s="1763"/>
      <c r="AA43" s="97"/>
      <c r="AC43" s="97"/>
      <c r="AD43" s="41">
        <v>148.5</v>
      </c>
      <c r="AE43" s="41">
        <v>163.4</v>
      </c>
      <c r="AF43" s="296"/>
      <c r="AG43" s="41">
        <f t="shared" si="19"/>
        <v>173.20400000000001</v>
      </c>
      <c r="AH43" s="41">
        <f>AG43*1.07</f>
        <v>185.32828000000001</v>
      </c>
      <c r="AI43" s="41">
        <f t="shared" si="2"/>
        <v>185.32828000000001</v>
      </c>
      <c r="AJ43" s="298">
        <f t="shared" si="21"/>
        <v>194.594694</v>
      </c>
      <c r="AK43" s="532">
        <f t="shared" si="23"/>
        <v>194.594694</v>
      </c>
      <c r="AL43" s="260">
        <v>194.6</v>
      </c>
      <c r="AM43" s="260">
        <f t="shared" si="4"/>
        <v>206.27600000000001</v>
      </c>
      <c r="AO43" s="1">
        <f t="shared" si="5"/>
        <v>206.27600000000001</v>
      </c>
      <c r="AP43" s="1">
        <f t="shared" si="6"/>
        <v>220.71532000000002</v>
      </c>
      <c r="AQ43" s="1">
        <f t="shared" si="7"/>
        <v>242.78685200000004</v>
      </c>
      <c r="AR43" s="118">
        <f>(AQ43*(-10%))+AQ43</f>
        <v>218.50816680000003</v>
      </c>
      <c r="AS43" s="1">
        <f t="shared" si="18"/>
        <v>185.73194178000003</v>
      </c>
    </row>
    <row r="44" spans="2:52" ht="12.9" customHeight="1">
      <c r="B44" s="365">
        <v>38</v>
      </c>
      <c r="C44" s="1737"/>
      <c r="D44" s="1738"/>
      <c r="E44" s="1749"/>
      <c r="F44" s="1750"/>
      <c r="G44" s="1751"/>
      <c r="H44" s="1753"/>
      <c r="I44" s="1756"/>
      <c r="J44" s="1757"/>
      <c r="K44" s="1745"/>
      <c r="L44" s="1763"/>
      <c r="AA44" s="97"/>
      <c r="AC44" s="97"/>
      <c r="AD44" s="41"/>
      <c r="AE44" s="41">
        <f>AE43</f>
        <v>163.4</v>
      </c>
      <c r="AF44" s="296"/>
      <c r="AG44" s="41">
        <f t="shared" si="19"/>
        <v>173.20400000000001</v>
      </c>
      <c r="AH44" s="41">
        <f>AG44*1.07</f>
        <v>185.32828000000001</v>
      </c>
      <c r="AI44" s="41">
        <f t="shared" si="2"/>
        <v>185.32828000000001</v>
      </c>
      <c r="AJ44" s="298">
        <f t="shared" si="21"/>
        <v>194.594694</v>
      </c>
      <c r="AK44" s="532">
        <f t="shared" si="23"/>
        <v>194.594694</v>
      </c>
      <c r="AL44" s="260">
        <v>194.6</v>
      </c>
      <c r="AM44" s="260">
        <f t="shared" si="4"/>
        <v>206.27600000000001</v>
      </c>
      <c r="AO44" s="1">
        <f t="shared" si="5"/>
        <v>206.27600000000001</v>
      </c>
      <c r="AP44" s="1">
        <f t="shared" si="6"/>
        <v>220.71532000000002</v>
      </c>
      <c r="AS44" s="1">
        <f t="shared" si="18"/>
        <v>0</v>
      </c>
    </row>
    <row r="45" spans="2:52" ht="12.9" customHeight="1">
      <c r="B45" s="365">
        <v>39</v>
      </c>
      <c r="C45" s="1739" t="s">
        <v>1460</v>
      </c>
      <c r="D45" s="1738"/>
      <c r="E45" s="1740" t="s">
        <v>1295</v>
      </c>
      <c r="F45" s="1733"/>
      <c r="G45" s="1734"/>
      <c r="H45" s="640">
        <v>2.8</v>
      </c>
      <c r="I45" s="1696">
        <f>ROUNDUP(((AS45*$N$3)+AS45),1)</f>
        <v>176.6</v>
      </c>
      <c r="J45" s="1396"/>
      <c r="K45" s="1077">
        <v>0</v>
      </c>
      <c r="L45" s="1763"/>
      <c r="AA45" s="97"/>
      <c r="AC45" s="97"/>
      <c r="AD45" s="41"/>
      <c r="AE45" s="41"/>
      <c r="AF45" s="296"/>
      <c r="AG45" s="41"/>
      <c r="AH45" s="41"/>
      <c r="AI45" s="41"/>
      <c r="AJ45" s="298"/>
      <c r="AK45" s="532"/>
      <c r="AL45" s="184"/>
      <c r="AM45" s="184"/>
      <c r="AO45" s="1">
        <v>196.1</v>
      </c>
      <c r="AP45" s="1">
        <f t="shared" si="6"/>
        <v>209.827</v>
      </c>
      <c r="AQ45" s="1">
        <f t="shared" si="7"/>
        <v>230.80970000000002</v>
      </c>
      <c r="AR45" s="118">
        <f>(AQ45*(-10%))+AQ45</f>
        <v>207.72873000000001</v>
      </c>
      <c r="AS45" s="1">
        <f t="shared" si="18"/>
        <v>176.56942050000004</v>
      </c>
    </row>
    <row r="46" spans="2:52">
      <c r="B46" s="366">
        <v>40</v>
      </c>
      <c r="C46" s="1737" t="s">
        <v>1971</v>
      </c>
      <c r="D46" s="1738"/>
      <c r="E46" s="1758" t="s">
        <v>1649</v>
      </c>
      <c r="F46" s="1605"/>
      <c r="G46" s="1759"/>
      <c r="H46" s="979">
        <v>2.8</v>
      </c>
      <c r="I46" s="1696">
        <f>ROUNDUP(((AS46*$N$3)+AS46),1)</f>
        <v>292.3</v>
      </c>
      <c r="J46" s="1396"/>
      <c r="K46" s="980">
        <v>0</v>
      </c>
      <c r="L46" s="1763"/>
      <c r="AA46" s="97"/>
      <c r="AC46" s="97"/>
      <c r="AD46" s="41"/>
      <c r="AE46" s="41"/>
      <c r="AF46" s="296"/>
      <c r="AG46" s="41"/>
      <c r="AH46" s="41"/>
      <c r="AI46" s="41"/>
      <c r="AJ46" s="298"/>
      <c r="AK46" s="532"/>
      <c r="AL46" s="184"/>
      <c r="AM46" s="184"/>
      <c r="AP46" s="1">
        <v>292.3</v>
      </c>
      <c r="AQ46" s="1">
        <f>AP46</f>
        <v>292.3</v>
      </c>
      <c r="AR46" s="118">
        <f>AQ46</f>
        <v>292.3</v>
      </c>
      <c r="AS46" s="1">
        <v>292.3</v>
      </c>
    </row>
    <row r="47" spans="2:52" ht="12.9" customHeight="1">
      <c r="B47" s="365">
        <v>41</v>
      </c>
      <c r="C47" s="1741" t="s">
        <v>159</v>
      </c>
      <c r="D47" s="1742"/>
      <c r="E47" s="1742"/>
      <c r="F47" s="1742"/>
      <c r="G47" s="1742"/>
      <c r="H47" s="1742"/>
      <c r="I47" s="1742"/>
      <c r="J47" s="1742"/>
      <c r="K47" s="1742"/>
      <c r="L47" s="1743"/>
      <c r="AA47" s="97"/>
      <c r="AC47" s="97"/>
      <c r="AG47" s="41"/>
      <c r="AH47" s="41"/>
      <c r="AI47" s="41"/>
      <c r="AK47" s="298"/>
    </row>
    <row r="48" spans="2:52" ht="12.9" customHeight="1">
      <c r="B48" s="365">
        <v>42</v>
      </c>
      <c r="C48" s="1760" t="s">
        <v>160</v>
      </c>
      <c r="D48" s="1761"/>
      <c r="E48" s="1761"/>
      <c r="F48" s="1761"/>
      <c r="G48" s="1761"/>
      <c r="H48" s="1761"/>
      <c r="I48" s="1761"/>
      <c r="J48" s="1761"/>
      <c r="K48" s="1761"/>
      <c r="L48" s="1762"/>
      <c r="N48" s="1007" t="s">
        <v>1444</v>
      </c>
      <c r="O48" s="1007"/>
      <c r="P48" s="1007"/>
      <c r="Q48" s="1007"/>
      <c r="R48" s="1007"/>
      <c r="S48" s="1007"/>
      <c r="T48" s="1007"/>
      <c r="U48" s="1007"/>
      <c r="V48" s="1007"/>
      <c r="W48" s="1007"/>
      <c r="X48" s="1007"/>
      <c r="Y48" s="1007"/>
      <c r="Z48" s="1007"/>
      <c r="AA48" s="1007"/>
      <c r="AB48" s="1007"/>
      <c r="AC48" s="1007"/>
      <c r="AD48" s="1007"/>
      <c r="AE48" s="1007"/>
      <c r="AF48" s="1007"/>
      <c r="AG48" s="1007"/>
      <c r="AH48" s="1007"/>
      <c r="AI48" s="1007"/>
      <c r="AJ48" s="1007"/>
      <c r="AK48" s="1007"/>
      <c r="AL48" s="1007"/>
      <c r="AM48" s="1007"/>
      <c r="AN48" s="1007"/>
      <c r="AO48" s="1007"/>
      <c r="AP48" s="1007"/>
      <c r="AQ48" s="1007"/>
      <c r="AR48" s="1007"/>
      <c r="AS48" s="1007"/>
      <c r="AT48" s="1007"/>
      <c r="AU48" s="1007"/>
      <c r="AV48" s="1007"/>
      <c r="AW48" s="1007"/>
      <c r="AX48" s="1007"/>
      <c r="AY48" s="1007"/>
      <c r="AZ48" s="1007"/>
    </row>
    <row r="49" spans="2:48" ht="12.9" customHeight="1">
      <c r="B49" s="365">
        <v>43</v>
      </c>
      <c r="C49" s="2006" t="s">
        <v>314</v>
      </c>
      <c r="D49" s="2007"/>
      <c r="E49" s="2007"/>
      <c r="F49" s="2007"/>
      <c r="G49" s="2007"/>
      <c r="H49" s="2007"/>
      <c r="I49" s="2007"/>
      <c r="J49" s="2007"/>
      <c r="K49" s="2007"/>
      <c r="L49" s="186"/>
      <c r="N49" s="1383">
        <v>0</v>
      </c>
      <c r="O49" s="1214"/>
      <c r="AA49" s="522" t="s">
        <v>315</v>
      </c>
      <c r="AB49" s="522" t="s">
        <v>316</v>
      </c>
      <c r="AC49" s="522" t="s">
        <v>315</v>
      </c>
      <c r="AD49" s="522" t="s">
        <v>316</v>
      </c>
      <c r="AE49" s="523" t="s">
        <v>315</v>
      </c>
      <c r="AF49" s="524" t="s">
        <v>316</v>
      </c>
      <c r="AG49" s="523" t="s">
        <v>315</v>
      </c>
      <c r="AH49" s="535" t="s">
        <v>316</v>
      </c>
      <c r="AI49" s="536" t="s">
        <v>315</v>
      </c>
      <c r="AJ49" s="537" t="s">
        <v>316</v>
      </c>
      <c r="AK49" s="538" t="s">
        <v>315</v>
      </c>
      <c r="AL49" s="539" t="s">
        <v>316</v>
      </c>
      <c r="AM49" s="540" t="s">
        <v>315</v>
      </c>
      <c r="AN49" s="540" t="s">
        <v>316</v>
      </c>
      <c r="AO49" s="554" t="s">
        <v>315</v>
      </c>
      <c r="AP49" s="554" t="s">
        <v>316</v>
      </c>
      <c r="AQ49" s="554" t="s">
        <v>315</v>
      </c>
      <c r="AR49" s="554" t="s">
        <v>316</v>
      </c>
      <c r="AU49" s="554" t="s">
        <v>315</v>
      </c>
      <c r="AV49" s="554" t="s">
        <v>316</v>
      </c>
    </row>
    <row r="50" spans="2:48" ht="12.9" customHeight="1">
      <c r="B50" s="365">
        <v>44</v>
      </c>
      <c r="C50" s="2014" t="s">
        <v>317</v>
      </c>
      <c r="D50" s="2015"/>
      <c r="E50" s="2015"/>
      <c r="F50" s="507"/>
      <c r="G50" s="2014" t="s">
        <v>318</v>
      </c>
      <c r="H50" s="2015"/>
      <c r="I50" s="2015"/>
      <c r="J50" s="507"/>
      <c r="K50" s="517" t="s">
        <v>132</v>
      </c>
      <c r="L50" s="186"/>
      <c r="AA50" s="97">
        <v>385</v>
      </c>
      <c r="AB50" s="97">
        <v>143</v>
      </c>
      <c r="AC50" s="97">
        <v>415.8</v>
      </c>
      <c r="AD50" s="97">
        <v>154.44</v>
      </c>
      <c r="AE50" s="525">
        <f>AC50*1.1</f>
        <v>457.38000000000005</v>
      </c>
      <c r="AF50" s="526">
        <f>AD50*1.1</f>
        <v>169.88400000000001</v>
      </c>
      <c r="AG50" s="525">
        <f>AE50*1.1</f>
        <v>503.11800000000011</v>
      </c>
      <c r="AH50" s="541">
        <f>AF50*1.1</f>
        <v>186.87240000000003</v>
      </c>
      <c r="AI50" s="542">
        <f>AG50*1.05</f>
        <v>528.27390000000014</v>
      </c>
      <c r="AJ50" s="543">
        <f>AH50*1.05</f>
        <v>196.21602000000004</v>
      </c>
      <c r="AK50" s="544">
        <f>AI50*1.05</f>
        <v>554.68759500000021</v>
      </c>
      <c r="AL50" s="545">
        <f>AJ50*1.05</f>
        <v>206.02682100000004</v>
      </c>
      <c r="AM50" s="260">
        <v>528.29999999999995</v>
      </c>
      <c r="AN50" s="260">
        <v>196.3</v>
      </c>
      <c r="AO50" s="260">
        <f>AM50*1.06</f>
        <v>559.99799999999993</v>
      </c>
      <c r="AP50" s="260">
        <f>AN50*1.06</f>
        <v>208.07800000000003</v>
      </c>
      <c r="AQ50" s="1">
        <f>AO50*1.07</f>
        <v>599.19785999999999</v>
      </c>
      <c r="AR50" s="1">
        <f>AP50*1.07</f>
        <v>222.64346000000003</v>
      </c>
      <c r="AU50" s="1">
        <f>AQ50*1.1</f>
        <v>659.11764600000004</v>
      </c>
      <c r="AV50" s="1">
        <f>AR50*1.1</f>
        <v>244.90780600000005</v>
      </c>
    </row>
    <row r="51" spans="2:48" ht="12.9" customHeight="1">
      <c r="B51" s="365">
        <v>45</v>
      </c>
      <c r="C51" s="508" t="s">
        <v>319</v>
      </c>
      <c r="D51" s="1702" t="s">
        <v>320</v>
      </c>
      <c r="E51" s="1702"/>
      <c r="F51" s="198"/>
      <c r="G51" s="508" t="s">
        <v>321</v>
      </c>
      <c r="H51" s="1702" t="s">
        <v>322</v>
      </c>
      <c r="I51" s="1702"/>
      <c r="J51" s="215"/>
      <c r="K51" s="1778">
        <v>0</v>
      </c>
      <c r="L51" s="186"/>
      <c r="AA51" s="97">
        <v>385</v>
      </c>
      <c r="AB51" s="97">
        <v>154</v>
      </c>
      <c r="AC51" s="97">
        <v>415.8</v>
      </c>
      <c r="AD51" s="97">
        <v>166.32</v>
      </c>
      <c r="AE51" s="525">
        <f t="shared" ref="AE51:AH60" si="25">AC51*1.1</f>
        <v>457.38000000000005</v>
      </c>
      <c r="AF51" s="526">
        <f t="shared" si="25"/>
        <v>182.952</v>
      </c>
      <c r="AG51" s="525">
        <f t="shared" si="25"/>
        <v>503.11800000000011</v>
      </c>
      <c r="AH51" s="541">
        <f t="shared" si="25"/>
        <v>201.24720000000002</v>
      </c>
      <c r="AI51" s="542">
        <f t="shared" ref="AI51:AI60" si="26">AG51*1.05</f>
        <v>528.27390000000014</v>
      </c>
      <c r="AJ51" s="543">
        <f t="shared" ref="AJ51:AJ53" si="27">AH51*1.05</f>
        <v>211.30956000000003</v>
      </c>
      <c r="AK51" s="544">
        <f t="shared" ref="AK51:AL60" si="28">AI51*1.05</f>
        <v>554.68759500000021</v>
      </c>
      <c r="AL51" s="545">
        <f t="shared" si="28"/>
        <v>221.87503800000005</v>
      </c>
      <c r="AM51" s="260">
        <v>792.5</v>
      </c>
      <c r="AN51" s="260">
        <v>211.4</v>
      </c>
      <c r="AO51" s="260">
        <v>840.1</v>
      </c>
      <c r="AP51" s="260">
        <f t="shared" ref="AP51:AP53" si="29">AN51*1.06</f>
        <v>224.084</v>
      </c>
      <c r="AQ51" s="1">
        <f t="shared" ref="AQ51:AQ60" si="30">AO51*1.07</f>
        <v>898.90700000000004</v>
      </c>
      <c r="AR51" s="1">
        <f t="shared" ref="AR51:AR60" si="31">AP51*1.07</f>
        <v>239.76988000000003</v>
      </c>
      <c r="AU51" s="1">
        <f t="shared" ref="AU51:AV60" si="32">AQ51*1.1</f>
        <v>988.79770000000008</v>
      </c>
      <c r="AV51" s="1">
        <f t="shared" si="32"/>
        <v>263.74686800000006</v>
      </c>
    </row>
    <row r="52" spans="2:48" ht="12.9" customHeight="1">
      <c r="B52" s="365">
        <v>46</v>
      </c>
      <c r="C52" s="509">
        <v>1</v>
      </c>
      <c r="D52" s="1935">
        <f>ROUNDUP((((AU50*$N$49)+AU50)*C52),1)</f>
        <v>659.2</v>
      </c>
      <c r="E52" s="1935"/>
      <c r="F52" s="198"/>
      <c r="G52" s="510" t="s">
        <v>323</v>
      </c>
      <c r="H52" s="1935">
        <f>ROUNDUP(((AV50*$N$49)+AV50),1)</f>
        <v>245</v>
      </c>
      <c r="I52" s="1935"/>
      <c r="J52" s="215"/>
      <c r="K52" s="1779"/>
      <c r="L52" s="186"/>
      <c r="AA52" s="97">
        <v>385</v>
      </c>
      <c r="AB52" s="97">
        <v>165</v>
      </c>
      <c r="AC52" s="97">
        <v>415.8</v>
      </c>
      <c r="AD52" s="97">
        <v>178.2</v>
      </c>
      <c r="AE52" s="525">
        <f t="shared" si="25"/>
        <v>457.38000000000005</v>
      </c>
      <c r="AF52" s="526">
        <f t="shared" si="25"/>
        <v>196.02</v>
      </c>
      <c r="AG52" s="525">
        <f t="shared" si="25"/>
        <v>503.11800000000011</v>
      </c>
      <c r="AH52" s="541">
        <f t="shared" si="25"/>
        <v>215.62200000000004</v>
      </c>
      <c r="AI52" s="542">
        <f t="shared" si="26"/>
        <v>528.27390000000014</v>
      </c>
      <c r="AJ52" s="543">
        <f t="shared" si="27"/>
        <v>226.40310000000005</v>
      </c>
      <c r="AK52" s="544">
        <f t="shared" si="28"/>
        <v>554.68759500000021</v>
      </c>
      <c r="AL52" s="545">
        <f t="shared" si="28"/>
        <v>237.72325500000005</v>
      </c>
      <c r="AM52" s="260">
        <v>1056.5999999999999</v>
      </c>
      <c r="AN52" s="260">
        <v>226.5</v>
      </c>
      <c r="AO52" s="260">
        <f t="shared" ref="AO52:AO60" si="33">AM52*1.06</f>
        <v>1119.9959999999999</v>
      </c>
      <c r="AP52" s="260">
        <f t="shared" si="29"/>
        <v>240.09</v>
      </c>
      <c r="AQ52" s="1">
        <f t="shared" si="30"/>
        <v>1198.39572</v>
      </c>
      <c r="AR52" s="1">
        <f t="shared" si="31"/>
        <v>256.8963</v>
      </c>
      <c r="AU52" s="1">
        <f t="shared" si="32"/>
        <v>1318.2352920000001</v>
      </c>
      <c r="AV52" s="1">
        <f t="shared" si="32"/>
        <v>282.58593000000002</v>
      </c>
    </row>
    <row r="53" spans="2:48" ht="12.9" customHeight="1">
      <c r="B53" s="365">
        <v>47</v>
      </c>
      <c r="C53" s="509">
        <v>1.5</v>
      </c>
      <c r="D53" s="1776">
        <f>ROUNDUP((((AU50*$N$49)+AU50)*C53),1)</f>
        <v>988.7</v>
      </c>
      <c r="E53" s="1777"/>
      <c r="F53" s="198"/>
      <c r="G53" s="510" t="s">
        <v>324</v>
      </c>
      <c r="H53" s="1935">
        <f t="shared" ref="H53:H55" si="34">ROUNDUP(((AV51*$N$49)+AV51),1)</f>
        <v>263.8</v>
      </c>
      <c r="I53" s="1935"/>
      <c r="J53" s="215"/>
      <c r="K53" s="1779"/>
      <c r="L53" s="186"/>
      <c r="AA53" s="97">
        <v>385</v>
      </c>
      <c r="AB53" s="2"/>
      <c r="AC53" s="97">
        <v>415.8</v>
      </c>
      <c r="AD53" s="2"/>
      <c r="AE53" s="525">
        <f t="shared" si="25"/>
        <v>457.38000000000005</v>
      </c>
      <c r="AF53" s="527">
        <v>208.1</v>
      </c>
      <c r="AG53" s="525">
        <f t="shared" si="25"/>
        <v>503.11800000000011</v>
      </c>
      <c r="AH53" s="541">
        <f>AF53*1.1</f>
        <v>228.91000000000003</v>
      </c>
      <c r="AI53" s="542">
        <f t="shared" si="26"/>
        <v>528.27390000000014</v>
      </c>
      <c r="AJ53" s="543">
        <f t="shared" si="27"/>
        <v>240.35550000000003</v>
      </c>
      <c r="AK53" s="544">
        <f t="shared" si="28"/>
        <v>554.68759500000021</v>
      </c>
      <c r="AL53" s="545">
        <f t="shared" si="28"/>
        <v>252.37327500000004</v>
      </c>
      <c r="AM53" s="260">
        <v>1320.7</v>
      </c>
      <c r="AN53" s="260">
        <v>240.4</v>
      </c>
      <c r="AO53" s="260">
        <f t="shared" si="33"/>
        <v>1399.942</v>
      </c>
      <c r="AP53" s="260">
        <f t="shared" si="29"/>
        <v>254.82400000000001</v>
      </c>
      <c r="AQ53" s="1">
        <f t="shared" si="30"/>
        <v>1497.93794</v>
      </c>
      <c r="AR53" s="1">
        <f t="shared" si="31"/>
        <v>272.66168000000005</v>
      </c>
      <c r="AU53" s="1">
        <f t="shared" si="32"/>
        <v>1647.7317340000002</v>
      </c>
      <c r="AV53" s="1">
        <f t="shared" si="32"/>
        <v>299.9278480000001</v>
      </c>
    </row>
    <row r="54" spans="2:48" ht="12.9" customHeight="1">
      <c r="B54" s="365">
        <v>48</v>
      </c>
      <c r="C54" s="509">
        <v>2</v>
      </c>
      <c r="D54" s="1776">
        <f>ROUNDUP((((AU50*$N$49)+AU50)*C54),1)</f>
        <v>1318.3</v>
      </c>
      <c r="E54" s="1777"/>
      <c r="F54" s="198"/>
      <c r="G54" s="510" t="s">
        <v>325</v>
      </c>
      <c r="H54" s="1935">
        <f t="shared" si="34"/>
        <v>282.60000000000002</v>
      </c>
      <c r="I54" s="1935"/>
      <c r="J54" s="215"/>
      <c r="K54" s="1779"/>
      <c r="L54" s="186"/>
      <c r="N54" s="42"/>
      <c r="AA54" s="97">
        <v>385</v>
      </c>
      <c r="AB54" s="2"/>
      <c r="AC54" s="97">
        <v>415.8</v>
      </c>
      <c r="AD54" s="2"/>
      <c r="AE54" s="525">
        <f t="shared" si="25"/>
        <v>457.38000000000005</v>
      </c>
      <c r="AF54" s="527"/>
      <c r="AG54" s="525">
        <f t="shared" si="25"/>
        <v>503.11800000000011</v>
      </c>
      <c r="AH54" s="546"/>
      <c r="AI54" s="542">
        <f t="shared" si="26"/>
        <v>528.27390000000014</v>
      </c>
      <c r="AJ54" s="547"/>
      <c r="AK54" s="544">
        <f t="shared" si="28"/>
        <v>554.68759500000021</v>
      </c>
      <c r="AL54" s="545"/>
      <c r="AM54" s="260">
        <v>1584.9</v>
      </c>
      <c r="AN54" s="260"/>
      <c r="AO54" s="260">
        <f t="shared" si="33"/>
        <v>1679.9940000000001</v>
      </c>
      <c r="AP54" s="260"/>
      <c r="AQ54" s="1">
        <f t="shared" si="30"/>
        <v>1797.5935800000002</v>
      </c>
      <c r="AR54" s="1">
        <f t="shared" si="31"/>
        <v>0</v>
      </c>
      <c r="AU54" s="1">
        <f t="shared" si="32"/>
        <v>1977.3529380000004</v>
      </c>
      <c r="AV54" s="1">
        <f t="shared" si="32"/>
        <v>0</v>
      </c>
    </row>
    <row r="55" spans="2:48" ht="12.9" customHeight="1">
      <c r="B55" s="365">
        <v>49</v>
      </c>
      <c r="C55" s="509">
        <v>2.5</v>
      </c>
      <c r="D55" s="1776">
        <f>ROUNDUP((((AU50*$N$49)+AU50)*C55),1)</f>
        <v>1647.8</v>
      </c>
      <c r="E55" s="1777"/>
      <c r="F55" s="198"/>
      <c r="G55" s="510" t="s">
        <v>326</v>
      </c>
      <c r="H55" s="1935">
        <f t="shared" si="34"/>
        <v>300</v>
      </c>
      <c r="I55" s="1935"/>
      <c r="J55" s="215"/>
      <c r="K55" s="1779"/>
      <c r="L55" s="186"/>
      <c r="AA55" s="97">
        <v>385</v>
      </c>
      <c r="AB55" s="2"/>
      <c r="AC55" s="97">
        <v>415.8</v>
      </c>
      <c r="AD55" s="2"/>
      <c r="AE55" s="525">
        <f t="shared" si="25"/>
        <v>457.38000000000005</v>
      </c>
      <c r="AF55" s="527"/>
      <c r="AG55" s="525">
        <f t="shared" si="25"/>
        <v>503.11800000000011</v>
      </c>
      <c r="AH55" s="546"/>
      <c r="AI55" s="542">
        <f t="shared" si="26"/>
        <v>528.27390000000014</v>
      </c>
      <c r="AJ55" s="547"/>
      <c r="AK55" s="544">
        <f t="shared" si="28"/>
        <v>554.68759500000021</v>
      </c>
      <c r="AL55" s="545"/>
      <c r="AM55" s="260">
        <v>1849</v>
      </c>
      <c r="AN55" s="260"/>
      <c r="AO55" s="260">
        <f t="shared" si="33"/>
        <v>1959.94</v>
      </c>
      <c r="AP55" s="260"/>
      <c r="AQ55" s="1">
        <f t="shared" si="30"/>
        <v>2097.1358</v>
      </c>
      <c r="AR55" s="1">
        <f t="shared" si="31"/>
        <v>0</v>
      </c>
      <c r="AU55" s="1">
        <f t="shared" si="32"/>
        <v>2306.8493800000001</v>
      </c>
      <c r="AV55" s="1">
        <f t="shared" si="32"/>
        <v>0</v>
      </c>
    </row>
    <row r="56" spans="2:48" ht="12.9" customHeight="1">
      <c r="B56" s="365">
        <v>50</v>
      </c>
      <c r="C56" s="509">
        <v>3</v>
      </c>
      <c r="D56" s="1776">
        <f>ROUNDUP((((AU50*$N$49)+AU50)*C56),1)</f>
        <v>1977.3999999999999</v>
      </c>
      <c r="E56" s="1777"/>
      <c r="F56" s="198"/>
      <c r="G56" s="511" t="s">
        <v>327</v>
      </c>
      <c r="H56" s="1943" t="s">
        <v>328</v>
      </c>
      <c r="I56" s="1944"/>
      <c r="J56" s="215"/>
      <c r="K56" s="1779"/>
      <c r="L56" s="186"/>
      <c r="AA56" s="97">
        <v>385</v>
      </c>
      <c r="AB56" s="2"/>
      <c r="AC56" s="97">
        <v>415.8</v>
      </c>
      <c r="AD56" s="2"/>
      <c r="AE56" s="525">
        <f t="shared" si="25"/>
        <v>457.38000000000005</v>
      </c>
      <c r="AF56" s="527"/>
      <c r="AG56" s="525">
        <f t="shared" si="25"/>
        <v>503.11800000000011</v>
      </c>
      <c r="AH56" s="546"/>
      <c r="AI56" s="542">
        <f t="shared" si="26"/>
        <v>528.27390000000014</v>
      </c>
      <c r="AJ56" s="547"/>
      <c r="AK56" s="544">
        <f t="shared" si="28"/>
        <v>554.68759500000021</v>
      </c>
      <c r="AL56" s="545"/>
      <c r="AM56" s="260">
        <v>2113.1</v>
      </c>
      <c r="AN56" s="260"/>
      <c r="AO56" s="260">
        <f t="shared" si="33"/>
        <v>2239.886</v>
      </c>
      <c r="AP56" s="260"/>
      <c r="AQ56" s="1">
        <f t="shared" si="30"/>
        <v>2396.6780200000003</v>
      </c>
      <c r="AR56" s="1">
        <f t="shared" si="31"/>
        <v>0</v>
      </c>
      <c r="AU56" s="1">
        <f t="shared" si="32"/>
        <v>2636.3458220000007</v>
      </c>
      <c r="AV56" s="1">
        <f t="shared" si="32"/>
        <v>0</v>
      </c>
    </row>
    <row r="57" spans="2:48" ht="12.9" customHeight="1">
      <c r="B57" s="365">
        <v>51</v>
      </c>
      <c r="C57" s="509">
        <v>3.5</v>
      </c>
      <c r="D57" s="1776">
        <f>ROUNDUP((((AU50*$N$49)+AU50)*C57),1)</f>
        <v>2307</v>
      </c>
      <c r="E57" s="1777"/>
      <c r="F57" s="198"/>
      <c r="G57" s="512"/>
      <c r="H57" s="1775"/>
      <c r="I57" s="1775"/>
      <c r="J57" s="215"/>
      <c r="K57" s="1779"/>
      <c r="L57" s="186"/>
      <c r="AA57" s="97">
        <v>385</v>
      </c>
      <c r="AB57" s="2"/>
      <c r="AC57" s="379">
        <v>415.8</v>
      </c>
      <c r="AD57" s="2"/>
      <c r="AE57" s="525">
        <f t="shared" si="25"/>
        <v>457.38000000000005</v>
      </c>
      <c r="AF57" s="527"/>
      <c r="AG57" s="525">
        <f t="shared" si="25"/>
        <v>503.11800000000011</v>
      </c>
      <c r="AH57" s="546"/>
      <c r="AI57" s="542">
        <f t="shared" si="26"/>
        <v>528.27390000000014</v>
      </c>
      <c r="AJ57" s="547"/>
      <c r="AK57" s="544">
        <f t="shared" si="28"/>
        <v>554.68759500000021</v>
      </c>
      <c r="AL57" s="545"/>
      <c r="AM57" s="260">
        <v>2377.3000000000002</v>
      </c>
      <c r="AN57" s="260"/>
      <c r="AO57" s="260">
        <f t="shared" si="33"/>
        <v>2519.9380000000001</v>
      </c>
      <c r="AP57" s="260"/>
      <c r="AQ57" s="1">
        <f t="shared" si="30"/>
        <v>2696.3336600000002</v>
      </c>
      <c r="AR57" s="1">
        <f t="shared" si="31"/>
        <v>0</v>
      </c>
      <c r="AU57" s="1">
        <f t="shared" si="32"/>
        <v>2965.9670260000007</v>
      </c>
      <c r="AV57" s="1">
        <f t="shared" si="32"/>
        <v>0</v>
      </c>
    </row>
    <row r="58" spans="2:48" ht="12.9" customHeight="1">
      <c r="B58" s="366">
        <v>52</v>
      </c>
      <c r="C58" s="509">
        <v>4</v>
      </c>
      <c r="D58" s="1776">
        <f>ROUNDUP((((AU50*$N$49)+AU50)*C58),1)</f>
        <v>2636.5</v>
      </c>
      <c r="E58" s="1777"/>
      <c r="F58" s="198"/>
      <c r="G58" s="512"/>
      <c r="H58" s="1775"/>
      <c r="I58" s="1775"/>
      <c r="J58" s="215"/>
      <c r="K58" s="1779"/>
      <c r="L58" s="186"/>
      <c r="AA58" s="97">
        <v>385</v>
      </c>
      <c r="AB58" s="2"/>
      <c r="AC58" s="97">
        <v>415.8</v>
      </c>
      <c r="AD58" s="2"/>
      <c r="AE58" s="525">
        <f t="shared" si="25"/>
        <v>457.38000000000005</v>
      </c>
      <c r="AF58" s="527"/>
      <c r="AG58" s="525">
        <f t="shared" si="25"/>
        <v>503.11800000000011</v>
      </c>
      <c r="AH58" s="546"/>
      <c r="AI58" s="542">
        <f t="shared" si="26"/>
        <v>528.27390000000014</v>
      </c>
      <c r="AJ58" s="547"/>
      <c r="AK58" s="544">
        <f t="shared" si="28"/>
        <v>554.68759500000021</v>
      </c>
      <c r="AL58" s="545"/>
      <c r="AM58" s="260">
        <v>2641.4</v>
      </c>
      <c r="AN58" s="260"/>
      <c r="AO58" s="260">
        <f t="shared" si="33"/>
        <v>2799.884</v>
      </c>
      <c r="AP58" s="260"/>
      <c r="AQ58" s="1">
        <f t="shared" si="30"/>
        <v>2995.8758800000001</v>
      </c>
      <c r="AR58" s="1">
        <f t="shared" si="31"/>
        <v>0</v>
      </c>
      <c r="AU58" s="1">
        <f t="shared" si="32"/>
        <v>3295.4634680000004</v>
      </c>
      <c r="AV58" s="1">
        <f t="shared" si="32"/>
        <v>0</v>
      </c>
    </row>
    <row r="59" spans="2:48" ht="12.9" customHeight="1">
      <c r="B59" s="365">
        <v>53</v>
      </c>
      <c r="C59" s="509">
        <v>4.5</v>
      </c>
      <c r="D59" s="1776">
        <f>ROUNDUP((((AU50*$N$49)+AU50)*C59),1)</f>
        <v>2966.1</v>
      </c>
      <c r="E59" s="1777"/>
      <c r="F59" s="198"/>
      <c r="G59" s="512"/>
      <c r="H59" s="1775"/>
      <c r="I59" s="1775"/>
      <c r="J59" s="215"/>
      <c r="K59" s="1779"/>
      <c r="L59" s="186"/>
      <c r="AA59" s="97">
        <v>385</v>
      </c>
      <c r="AB59" s="2"/>
      <c r="AC59" s="97">
        <v>415.8</v>
      </c>
      <c r="AD59" s="2"/>
      <c r="AE59" s="525">
        <f t="shared" si="25"/>
        <v>457.38000000000005</v>
      </c>
      <c r="AF59" s="527"/>
      <c r="AG59" s="525">
        <f t="shared" si="25"/>
        <v>503.11800000000011</v>
      </c>
      <c r="AH59" s="546"/>
      <c r="AI59" s="542">
        <f t="shared" si="26"/>
        <v>528.27390000000014</v>
      </c>
      <c r="AJ59" s="547"/>
      <c r="AK59" s="544">
        <f t="shared" si="28"/>
        <v>554.68759500000021</v>
      </c>
      <c r="AL59" s="545"/>
      <c r="AM59" s="260">
        <v>2905.6</v>
      </c>
      <c r="AN59" s="260"/>
      <c r="AO59" s="260">
        <f t="shared" si="33"/>
        <v>3079.9360000000001</v>
      </c>
      <c r="AP59" s="260"/>
      <c r="AQ59" s="1">
        <f t="shared" si="30"/>
        <v>3295.5315200000005</v>
      </c>
      <c r="AR59" s="1">
        <f t="shared" si="31"/>
        <v>0</v>
      </c>
      <c r="AU59" s="1">
        <f t="shared" si="32"/>
        <v>3625.0846720000009</v>
      </c>
      <c r="AV59" s="1">
        <f t="shared" si="32"/>
        <v>0</v>
      </c>
    </row>
    <row r="60" spans="2:48" ht="12.9" customHeight="1" thickBot="1">
      <c r="B60" s="365">
        <v>54</v>
      </c>
      <c r="C60" s="509">
        <v>5</v>
      </c>
      <c r="D60" s="1776">
        <f>ROUNDUP((((AU50*$N$49)+AU50)*C60),1)</f>
        <v>3295.6</v>
      </c>
      <c r="E60" s="1777"/>
      <c r="F60" s="198"/>
      <c r="G60" s="512"/>
      <c r="H60" s="1775"/>
      <c r="I60" s="1775"/>
      <c r="J60" s="215"/>
      <c r="K60" s="1779"/>
      <c r="L60" s="186"/>
      <c r="AA60" s="97">
        <v>385</v>
      </c>
      <c r="AB60" s="2"/>
      <c r="AC60" s="97">
        <v>415.8</v>
      </c>
      <c r="AD60" s="2"/>
      <c r="AE60" s="528">
        <f t="shared" si="25"/>
        <v>457.38000000000005</v>
      </c>
      <c r="AF60" s="529"/>
      <c r="AG60" s="528">
        <f t="shared" si="25"/>
        <v>503.11800000000011</v>
      </c>
      <c r="AH60" s="548"/>
      <c r="AI60" s="549">
        <f t="shared" si="26"/>
        <v>528.27390000000014</v>
      </c>
      <c r="AJ60" s="550"/>
      <c r="AK60" s="551">
        <f t="shared" si="28"/>
        <v>554.68759500000021</v>
      </c>
      <c r="AL60" s="552"/>
      <c r="AM60" s="260">
        <v>3169.7</v>
      </c>
      <c r="AN60" s="260"/>
      <c r="AO60" s="260">
        <f t="shared" si="33"/>
        <v>3359.8820000000001</v>
      </c>
      <c r="AP60" s="260"/>
      <c r="AQ60" s="1">
        <f t="shared" si="30"/>
        <v>3595.0737400000003</v>
      </c>
      <c r="AR60" s="1">
        <f t="shared" si="31"/>
        <v>0</v>
      </c>
      <c r="AU60" s="1">
        <f t="shared" si="32"/>
        <v>3954.5811140000005</v>
      </c>
      <c r="AV60" s="1">
        <f t="shared" si="32"/>
        <v>0</v>
      </c>
    </row>
    <row r="61" spans="2:48" ht="12.9" customHeight="1">
      <c r="B61" s="365">
        <v>55</v>
      </c>
      <c r="C61" s="509">
        <v>5.5</v>
      </c>
      <c r="D61" s="1776">
        <f>ROUNDUP((((AU50*$N$49)+AU50)*C61),1)</f>
        <v>3625.2</v>
      </c>
      <c r="E61" s="1777"/>
      <c r="F61" s="198"/>
      <c r="G61" s="512"/>
      <c r="H61" s="1775"/>
      <c r="I61" s="1775"/>
      <c r="J61" s="215"/>
      <c r="K61" s="1779"/>
      <c r="L61" s="186"/>
      <c r="AA61" s="24"/>
      <c r="AC61" s="24"/>
      <c r="AH61" s="41"/>
      <c r="AK61" s="298"/>
    </row>
    <row r="62" spans="2:48" ht="12.9" customHeight="1">
      <c r="B62" s="365">
        <v>56</v>
      </c>
      <c r="C62" s="509">
        <v>6</v>
      </c>
      <c r="D62" s="1776">
        <f>ROUNDUP((((AU50*$N$49)+AU50)*C62),1)</f>
        <v>3954.7999999999997</v>
      </c>
      <c r="E62" s="1777"/>
      <c r="F62" s="198"/>
      <c r="G62" s="512"/>
      <c r="H62" s="1775"/>
      <c r="I62" s="1775"/>
      <c r="J62" s="215"/>
      <c r="K62" s="1780"/>
      <c r="L62" s="186"/>
      <c r="AA62" s="24"/>
      <c r="AC62" s="24"/>
      <c r="AH62" s="41"/>
      <c r="AK62" s="298"/>
    </row>
    <row r="63" spans="2:48" ht="12.9" customHeight="1">
      <c r="B63" s="365">
        <v>57</v>
      </c>
      <c r="C63" s="513" t="s">
        <v>327</v>
      </c>
      <c r="D63" s="1794" t="s">
        <v>328</v>
      </c>
      <c r="E63" s="1794"/>
      <c r="F63" s="198"/>
      <c r="G63" s="514"/>
      <c r="H63" s="1795"/>
      <c r="I63" s="1795"/>
      <c r="J63" s="215"/>
      <c r="K63" s="518"/>
      <c r="L63" s="186"/>
      <c r="AA63" s="24"/>
      <c r="AC63" s="24"/>
      <c r="AH63" s="41"/>
      <c r="AK63" s="298"/>
    </row>
    <row r="64" spans="2:48" ht="12.9" customHeight="1">
      <c r="B64" s="365">
        <v>58</v>
      </c>
      <c r="C64" s="1773" t="s">
        <v>329</v>
      </c>
      <c r="D64" s="1774"/>
      <c r="E64" s="1774"/>
      <c r="F64" s="1774"/>
      <c r="G64" s="1774"/>
      <c r="H64" s="226" t="s">
        <v>129</v>
      </c>
      <c r="I64" s="632" t="s">
        <v>165</v>
      </c>
      <c r="J64" s="1799" t="s">
        <v>330</v>
      </c>
      <c r="K64" s="1799"/>
      <c r="L64" s="242" t="s">
        <v>132</v>
      </c>
      <c r="AA64" s="530"/>
      <c r="AC64" s="530"/>
      <c r="AE64" s="521">
        <v>43258</v>
      </c>
      <c r="AF64" s="531">
        <v>43868</v>
      </c>
      <c r="AG64" s="531">
        <v>43958</v>
      </c>
      <c r="AH64" s="531">
        <v>43958</v>
      </c>
      <c r="AI64" s="531">
        <v>44111</v>
      </c>
      <c r="AJ64" s="553">
        <v>44256</v>
      </c>
      <c r="AK64" s="553">
        <v>44378</v>
      </c>
      <c r="AL64" s="1792">
        <v>44501</v>
      </c>
      <c r="AM64" s="1792"/>
      <c r="AO64" s="40">
        <v>45658</v>
      </c>
    </row>
    <row r="65" spans="2:41" ht="12.9" customHeight="1">
      <c r="B65" s="366">
        <v>59</v>
      </c>
      <c r="C65" s="1728" t="s">
        <v>331</v>
      </c>
      <c r="D65" s="1388"/>
      <c r="E65" s="1388"/>
      <c r="F65" s="1388"/>
      <c r="G65" s="1388"/>
      <c r="H65" s="226" t="s">
        <v>187</v>
      </c>
      <c r="I65" s="1079" t="s">
        <v>174</v>
      </c>
      <c r="J65" s="1223">
        <f>ROUNDUP(((AO65*$N$49)+AO65),1)</f>
        <v>101.39999999999999</v>
      </c>
      <c r="K65" s="1223"/>
      <c r="L65" s="243">
        <v>0</v>
      </c>
      <c r="AA65" s="97">
        <v>42.5</v>
      </c>
      <c r="AC65" s="97">
        <v>42.5</v>
      </c>
      <c r="AD65" s="41">
        <v>45.9</v>
      </c>
      <c r="AE65" s="41">
        <v>50.5</v>
      </c>
      <c r="AF65" s="41">
        <f>AE65*1.1</f>
        <v>55.550000000000004</v>
      </c>
      <c r="AG65" s="41">
        <f>AF65*1.1</f>
        <v>61.105000000000011</v>
      </c>
      <c r="AH65" s="41">
        <f>AG65</f>
        <v>61.105000000000011</v>
      </c>
      <c r="AI65" s="41">
        <f>AH65*1.05</f>
        <v>64.160250000000019</v>
      </c>
      <c r="AJ65" s="298">
        <f>AI65*1.1</f>
        <v>70.576275000000024</v>
      </c>
      <c r="AK65" s="298">
        <f>AJ65</f>
        <v>70.576275000000024</v>
      </c>
      <c r="AL65" s="260">
        <v>70.599999999999994</v>
      </c>
      <c r="AM65" s="260">
        <v>86.1</v>
      </c>
      <c r="AN65" s="1">
        <f>AM65*1.07</f>
        <v>92.126999999999995</v>
      </c>
      <c r="AO65" s="1">
        <f>AN65*1.1</f>
        <v>101.33970000000001</v>
      </c>
    </row>
    <row r="66" spans="2:41" ht="12.9" customHeight="1">
      <c r="B66" s="365">
        <v>60</v>
      </c>
      <c r="C66" s="1793" t="s">
        <v>332</v>
      </c>
      <c r="D66" s="1391"/>
      <c r="E66" s="1391"/>
      <c r="F66" s="1391"/>
      <c r="G66" s="1392"/>
      <c r="H66" s="226" t="s">
        <v>187</v>
      </c>
      <c r="I66" s="1079" t="s">
        <v>174</v>
      </c>
      <c r="J66" s="1223">
        <f t="shared" ref="J66:J67" si="35">ROUNDUP(((AO66*$N$49)+AO66),1)</f>
        <v>120.3</v>
      </c>
      <c r="K66" s="1223"/>
      <c r="L66" s="243">
        <v>0</v>
      </c>
      <c r="AA66" s="97">
        <v>50.4</v>
      </c>
      <c r="AC66" s="97">
        <v>50.4</v>
      </c>
      <c r="AD66" s="41">
        <v>54.5</v>
      </c>
      <c r="AE66" s="41">
        <v>60</v>
      </c>
      <c r="AF66" s="41">
        <f t="shared" ref="AF66:AG68" si="36">AE66*1.1</f>
        <v>66</v>
      </c>
      <c r="AG66" s="41">
        <f t="shared" si="36"/>
        <v>72.600000000000009</v>
      </c>
      <c r="AH66" s="41">
        <f t="shared" ref="AH66:AH68" si="37">AG66</f>
        <v>72.600000000000009</v>
      </c>
      <c r="AI66" s="41">
        <f t="shared" ref="AI66" si="38">AH66*1.05</f>
        <v>76.230000000000018</v>
      </c>
      <c r="AJ66" s="298">
        <f t="shared" ref="AJ66:AJ68" si="39">AI66*1.1</f>
        <v>83.853000000000023</v>
      </c>
      <c r="AK66" s="298">
        <f t="shared" ref="AK66:AK68" si="40">AJ66</f>
        <v>83.853000000000023</v>
      </c>
      <c r="AL66" s="260">
        <v>83.9</v>
      </c>
      <c r="AM66" s="260">
        <v>102.2</v>
      </c>
      <c r="AN66" s="1">
        <f t="shared" ref="AN66:AN68" si="41">AM66*1.07</f>
        <v>109.35400000000001</v>
      </c>
      <c r="AO66" s="1">
        <f t="shared" ref="AO66:AO68" si="42">AN66*1.1</f>
        <v>120.28940000000003</v>
      </c>
    </row>
    <row r="67" spans="2:41" ht="12.9" customHeight="1">
      <c r="B67" s="365">
        <v>61</v>
      </c>
      <c r="C67" s="1793" t="s">
        <v>333</v>
      </c>
      <c r="D67" s="1391"/>
      <c r="E67" s="1391"/>
      <c r="F67" s="1391"/>
      <c r="G67" s="1392"/>
      <c r="H67" s="226" t="s">
        <v>187</v>
      </c>
      <c r="I67" s="1079" t="s">
        <v>174</v>
      </c>
      <c r="J67" s="1223">
        <f t="shared" si="35"/>
        <v>136.5</v>
      </c>
      <c r="K67" s="1223"/>
      <c r="L67" s="243">
        <v>0</v>
      </c>
      <c r="AA67" s="97">
        <v>57.2</v>
      </c>
      <c r="AC67" s="97">
        <v>57.2</v>
      </c>
      <c r="AD67" s="41">
        <v>61.8</v>
      </c>
      <c r="AE67" s="41">
        <v>68</v>
      </c>
      <c r="AF67" s="41">
        <f t="shared" si="36"/>
        <v>74.800000000000011</v>
      </c>
      <c r="AG67" s="41">
        <f t="shared" si="36"/>
        <v>82.280000000000015</v>
      </c>
      <c r="AH67" s="41">
        <f t="shared" si="37"/>
        <v>82.280000000000015</v>
      </c>
      <c r="AI67" s="41">
        <f t="shared" ref="AI67" si="43">AH67*1.05</f>
        <v>86.39400000000002</v>
      </c>
      <c r="AJ67" s="298">
        <f t="shared" si="39"/>
        <v>95.033400000000029</v>
      </c>
      <c r="AK67" s="298">
        <f t="shared" si="40"/>
        <v>95.033400000000029</v>
      </c>
      <c r="AL67" s="260">
        <v>95.1</v>
      </c>
      <c r="AM67" s="260">
        <v>115.9</v>
      </c>
      <c r="AN67" s="1">
        <f t="shared" si="41"/>
        <v>124.01300000000002</v>
      </c>
      <c r="AO67" s="1">
        <f t="shared" si="42"/>
        <v>136.41430000000003</v>
      </c>
    </row>
    <row r="68" spans="2:41" ht="12.9" customHeight="1">
      <c r="B68" s="365">
        <v>62</v>
      </c>
      <c r="C68" s="1736" t="s">
        <v>334</v>
      </c>
      <c r="D68" s="1806"/>
      <c r="E68" s="1806"/>
      <c r="F68" s="1806"/>
      <c r="G68" s="1807"/>
      <c r="H68" s="1105" t="s">
        <v>187</v>
      </c>
      <c r="I68" s="701" t="s">
        <v>174</v>
      </c>
      <c r="J68" s="1270">
        <f>ROUNDUP(((AO68*$N$49)+AO68),1)</f>
        <v>156.4</v>
      </c>
      <c r="K68" s="1270"/>
      <c r="L68" s="1071">
        <v>0</v>
      </c>
      <c r="AA68" s="97">
        <v>65.5</v>
      </c>
      <c r="AC68" s="97">
        <v>65.5</v>
      </c>
      <c r="AD68" s="41">
        <v>70.8</v>
      </c>
      <c r="AE68" s="41">
        <v>77.900000000000006</v>
      </c>
      <c r="AF68" s="41">
        <f t="shared" si="36"/>
        <v>85.690000000000012</v>
      </c>
      <c r="AG68" s="41">
        <f t="shared" si="36"/>
        <v>94.259000000000015</v>
      </c>
      <c r="AH68" s="41">
        <f t="shared" si="37"/>
        <v>94.259000000000015</v>
      </c>
      <c r="AI68" s="41">
        <f t="shared" ref="AI68" si="44">AH68*1.05</f>
        <v>98.971950000000021</v>
      </c>
      <c r="AJ68" s="298">
        <f t="shared" si="39"/>
        <v>108.86914500000003</v>
      </c>
      <c r="AK68" s="298">
        <f t="shared" si="40"/>
        <v>108.86914500000003</v>
      </c>
      <c r="AL68" s="260">
        <v>108.9</v>
      </c>
      <c r="AM68" s="260">
        <v>132.80000000000001</v>
      </c>
      <c r="AN68" s="1">
        <f t="shared" si="41"/>
        <v>142.09600000000003</v>
      </c>
      <c r="AO68" s="1">
        <f t="shared" si="42"/>
        <v>156.30560000000006</v>
      </c>
    </row>
    <row r="69" spans="2:41" ht="12.9" customHeight="1">
      <c r="B69" s="366">
        <v>63</v>
      </c>
      <c r="C69" s="1800" t="s">
        <v>335</v>
      </c>
      <c r="D69" s="1801"/>
      <c r="E69" s="1801"/>
      <c r="F69" s="1801"/>
      <c r="G69" s="1801"/>
      <c r="H69" s="1801"/>
      <c r="I69" s="1801"/>
      <c r="J69" s="1801"/>
      <c r="K69" s="1801"/>
      <c r="L69" s="1802"/>
      <c r="AA69" s="530"/>
      <c r="AC69" s="530"/>
    </row>
    <row r="70" spans="2:41" ht="12.9" customHeight="1">
      <c r="B70" s="365">
        <v>64</v>
      </c>
      <c r="C70" s="1147" t="s">
        <v>2015</v>
      </c>
      <c r="D70" s="515"/>
      <c r="E70" s="515"/>
      <c r="F70" s="515"/>
      <c r="G70" s="515"/>
      <c r="H70" s="515"/>
      <c r="I70" s="515"/>
      <c r="J70" s="515"/>
      <c r="K70" s="515"/>
      <c r="L70" s="519"/>
      <c r="AA70" s="530"/>
      <c r="AC70" s="530"/>
    </row>
    <row r="71" spans="2:41" ht="12.9" customHeight="1">
      <c r="B71" s="365">
        <v>65</v>
      </c>
      <c r="C71" s="1089" t="s">
        <v>1512</v>
      </c>
      <c r="D71" s="1103"/>
      <c r="E71" s="1103"/>
      <c r="F71" s="1103"/>
      <c r="G71" s="1103"/>
      <c r="H71" s="1103"/>
      <c r="I71" s="1103"/>
      <c r="J71" s="1103"/>
      <c r="K71" s="1103"/>
      <c r="L71" s="1108"/>
    </row>
    <row r="72" spans="2:41" ht="12.9" customHeight="1">
      <c r="B72" s="365">
        <v>66</v>
      </c>
      <c r="C72" s="1089" t="s">
        <v>2016</v>
      </c>
      <c r="D72" s="1103"/>
      <c r="E72" s="1103"/>
      <c r="F72" s="1103"/>
      <c r="G72" s="1103"/>
      <c r="H72" s="1103"/>
      <c r="I72" s="1103"/>
      <c r="J72" s="1103"/>
      <c r="K72" s="1103"/>
      <c r="L72" s="1108"/>
    </row>
    <row r="73" spans="2:41" ht="12.9" customHeight="1" thickBot="1">
      <c r="B73" s="365">
        <v>67</v>
      </c>
      <c r="C73" s="1803" t="s">
        <v>336</v>
      </c>
      <c r="D73" s="1804"/>
      <c r="E73" s="1804"/>
      <c r="F73" s="1804"/>
      <c r="G73" s="1804"/>
      <c r="H73" s="1804"/>
      <c r="I73" s="1804"/>
      <c r="J73" s="1804"/>
      <c r="K73" s="1804"/>
      <c r="L73" s="1805"/>
    </row>
    <row r="74" spans="2:41">
      <c r="B74" s="4"/>
      <c r="C74" s="5"/>
      <c r="D74" s="5"/>
      <c r="E74" s="5"/>
      <c r="F74" s="5"/>
      <c r="G74" s="224"/>
      <c r="H74" s="5"/>
      <c r="I74" s="5"/>
      <c r="J74" s="5"/>
      <c r="K74" s="13" t="s">
        <v>337</v>
      </c>
      <c r="L74" s="14" t="str">
        <f>Rolô!L2</f>
        <v>2026 - v.03</v>
      </c>
      <c r="N74" s="15" t="s">
        <v>163</v>
      </c>
    </row>
    <row r="75" spans="2:41">
      <c r="B75" s="1154" t="s">
        <v>296</v>
      </c>
      <c r="C75" s="1155"/>
      <c r="D75" s="1155"/>
      <c r="E75" s="1155"/>
      <c r="F75" s="1155"/>
      <c r="G75" s="1155"/>
      <c r="H75" s="1155"/>
      <c r="I75" s="1155"/>
      <c r="J75" s="1155"/>
      <c r="K75" s="1155"/>
      <c r="L75" s="1156"/>
      <c r="N75" s="1383">
        <v>0</v>
      </c>
      <c r="O75" s="1214"/>
    </row>
    <row r="76" spans="2:41">
      <c r="B76" s="1158" t="s">
        <v>127</v>
      </c>
      <c r="C76" s="1159"/>
      <c r="D76" s="1159"/>
      <c r="E76" s="1159"/>
      <c r="F76" s="1159"/>
      <c r="G76" s="1159"/>
      <c r="H76" s="1159"/>
      <c r="I76" s="1159"/>
      <c r="J76" s="1159"/>
      <c r="K76" s="1159"/>
      <c r="L76" s="1160"/>
    </row>
    <row r="77" spans="2:41" ht="5.0999999999999996" customHeight="1">
      <c r="B77" s="6"/>
      <c r="C77" s="7"/>
      <c r="D77" s="7"/>
      <c r="E77" s="7"/>
      <c r="F77" s="7"/>
      <c r="G77" s="7"/>
      <c r="H77" s="7"/>
      <c r="I77" s="7"/>
      <c r="J77" s="7"/>
      <c r="K77" s="7"/>
      <c r="L77" s="17"/>
    </row>
    <row r="78" spans="2:41" ht="12.9" customHeight="1">
      <c r="B78" s="193">
        <v>68</v>
      </c>
      <c r="C78" s="1796" t="s">
        <v>162</v>
      </c>
      <c r="D78" s="1797"/>
      <c r="E78" s="1797"/>
      <c r="F78" s="1797"/>
      <c r="G78" s="1797"/>
      <c r="H78" s="1797"/>
      <c r="I78" s="1797"/>
      <c r="J78" s="1797"/>
      <c r="K78" s="1797"/>
      <c r="L78" s="1798"/>
    </row>
    <row r="79" spans="2:41" ht="12.9" customHeight="1">
      <c r="B79" s="193">
        <v>69</v>
      </c>
      <c r="C79" s="1981" t="s">
        <v>164</v>
      </c>
      <c r="D79" s="1982"/>
      <c r="E79" s="1982"/>
      <c r="F79" s="1982"/>
      <c r="G79" s="1982"/>
      <c r="H79" s="226" t="s">
        <v>129</v>
      </c>
      <c r="I79" s="632" t="s">
        <v>165</v>
      </c>
      <c r="J79" s="1983" t="s">
        <v>70</v>
      </c>
      <c r="K79" s="1984"/>
      <c r="L79" s="242" t="s">
        <v>132</v>
      </c>
      <c r="N79" s="244" t="s">
        <v>166</v>
      </c>
      <c r="AA79" s="16">
        <v>42491</v>
      </c>
      <c r="AC79" s="16">
        <v>42491</v>
      </c>
      <c r="AE79" s="584">
        <v>43862</v>
      </c>
      <c r="AF79" s="584">
        <v>43952</v>
      </c>
      <c r="AG79" s="584">
        <v>44105</v>
      </c>
      <c r="AH79" s="584">
        <v>44256</v>
      </c>
      <c r="AI79" s="584">
        <v>44287</v>
      </c>
      <c r="AJ79" s="1868">
        <v>44501</v>
      </c>
      <c r="AK79" s="1868"/>
    </row>
    <row r="80" spans="2:41" ht="12.9" customHeight="1">
      <c r="B80" s="193">
        <v>70</v>
      </c>
      <c r="C80" s="1590" t="s">
        <v>1440</v>
      </c>
      <c r="D80" s="1489"/>
      <c r="E80" s="1489"/>
      <c r="F80" s="1489"/>
      <c r="G80" s="1646"/>
      <c r="H80" s="1939" t="s">
        <v>169</v>
      </c>
      <c r="I80" s="1808" t="s">
        <v>169</v>
      </c>
      <c r="J80" s="1826">
        <f>ROUNDUP(((AM81*$N$75)+AM81),1)</f>
        <v>33.200000000000003</v>
      </c>
      <c r="K80" s="1827"/>
      <c r="L80" s="1930" t="s">
        <v>169</v>
      </c>
      <c r="N80" s="245" t="s">
        <v>170</v>
      </c>
      <c r="AA80" s="1319">
        <v>15</v>
      </c>
      <c r="AC80" s="1319">
        <v>15</v>
      </c>
      <c r="AD80" s="1319">
        <f>AC80*1.1</f>
        <v>16.5</v>
      </c>
      <c r="AF80" s="296"/>
      <c r="AG80" s="2"/>
      <c r="AH80" s="118"/>
      <c r="AJ80" s="260"/>
      <c r="AK80" s="260"/>
      <c r="AM80" s="40">
        <v>45658</v>
      </c>
    </row>
    <row r="81" spans="2:39" ht="12.9" customHeight="1">
      <c r="B81" s="193">
        <v>71</v>
      </c>
      <c r="C81" s="1592"/>
      <c r="D81" s="1491"/>
      <c r="E81" s="1491"/>
      <c r="F81" s="1491"/>
      <c r="G81" s="1938"/>
      <c r="H81" s="1940"/>
      <c r="I81" s="1809"/>
      <c r="J81" s="1905"/>
      <c r="K81" s="1906"/>
      <c r="L81" s="1931"/>
      <c r="N81" s="245" t="s">
        <v>171</v>
      </c>
      <c r="AA81" s="1319"/>
      <c r="AC81" s="1319"/>
      <c r="AD81" s="1319"/>
      <c r="AE81" s="41">
        <f>AD80*1.1</f>
        <v>18.150000000000002</v>
      </c>
      <c r="AF81" s="41">
        <f>AE81*1.1</f>
        <v>19.965000000000003</v>
      </c>
      <c r="AG81" s="41">
        <f>AF81*1.05</f>
        <v>20.963250000000006</v>
      </c>
      <c r="AH81" s="298">
        <f>AG81*1.1</f>
        <v>23.059575000000009</v>
      </c>
      <c r="AI81" s="42">
        <f>AH81*1.15</f>
        <v>26.51851125000001</v>
      </c>
      <c r="AJ81" s="260">
        <v>26.6</v>
      </c>
      <c r="AK81" s="260">
        <f>AJ81*1.06</f>
        <v>28.196000000000002</v>
      </c>
      <c r="AL81" s="1">
        <f>AK81*1.07</f>
        <v>30.169720000000002</v>
      </c>
      <c r="AM81" s="1">
        <f>AL81*1.1</f>
        <v>33.186692000000008</v>
      </c>
    </row>
    <row r="82" spans="2:39" ht="12.9" customHeight="1">
      <c r="B82" s="193">
        <v>72</v>
      </c>
      <c r="C82" s="1936"/>
      <c r="D82" s="1937"/>
      <c r="E82" s="1937"/>
      <c r="F82" s="1937"/>
      <c r="G82" s="1648"/>
      <c r="H82" s="1810"/>
      <c r="I82" s="1810"/>
      <c r="J82" s="1828"/>
      <c r="K82" s="1829"/>
      <c r="L82" s="1932"/>
      <c r="N82" s="245" t="s">
        <v>175</v>
      </c>
      <c r="AA82" s="1979"/>
      <c r="AC82" s="1979"/>
      <c r="AD82" s="1979"/>
      <c r="AE82" s="41"/>
      <c r="AF82" s="41"/>
      <c r="AG82" s="41"/>
      <c r="AH82" s="298"/>
      <c r="AI82" s="42"/>
      <c r="AJ82" s="260"/>
      <c r="AK82" s="260">
        <f t="shared" ref="AK82:AK104" si="45">AJ82*1.06</f>
        <v>0</v>
      </c>
      <c r="AL82" s="1">
        <f t="shared" ref="AL82:AL104" si="46">AK82*1.07</f>
        <v>0</v>
      </c>
      <c r="AM82" s="1">
        <f t="shared" ref="AM82:AM104" si="47">AL82*1.1</f>
        <v>0</v>
      </c>
    </row>
    <row r="83" spans="2:39" ht="12.9" customHeight="1">
      <c r="B83" s="193">
        <v>73</v>
      </c>
      <c r="C83" s="1590" t="s">
        <v>338</v>
      </c>
      <c r="D83" s="1489"/>
      <c r="E83" s="1489"/>
      <c r="F83" s="1489"/>
      <c r="G83" s="1489"/>
      <c r="H83" s="1941" t="s">
        <v>1481</v>
      </c>
      <c r="I83" s="1811" t="s">
        <v>174</v>
      </c>
      <c r="J83" s="1826">
        <f>ROUNDUP(((AM84*$N$75)+AM84),1)</f>
        <v>106.6</v>
      </c>
      <c r="K83" s="1827"/>
      <c r="L83" s="1907">
        <v>0</v>
      </c>
      <c r="N83" s="245" t="s">
        <v>176</v>
      </c>
      <c r="AA83" s="1319">
        <v>46.75</v>
      </c>
      <c r="AC83" s="1319">
        <v>50.5</v>
      </c>
      <c r="AD83" s="1319">
        <f>AC83*1.1</f>
        <v>55.550000000000004</v>
      </c>
      <c r="AE83" s="1575">
        <f>AD83*1.1</f>
        <v>61.105000000000011</v>
      </c>
      <c r="AF83" s="1575">
        <f>AE83*1.1</f>
        <v>67.21550000000002</v>
      </c>
      <c r="AG83" s="1575">
        <f>AF83*1.05</f>
        <v>70.576275000000024</v>
      </c>
      <c r="AH83" s="1580">
        <f t="shared" ref="AH83:AH104" si="48">AG83*1.1</f>
        <v>77.633902500000033</v>
      </c>
      <c r="AI83" s="1336">
        <f>AH83*1.1</f>
        <v>85.397292750000048</v>
      </c>
      <c r="AJ83" s="260"/>
      <c r="AK83" s="260">
        <f t="shared" si="45"/>
        <v>0</v>
      </c>
      <c r="AL83" s="1">
        <f t="shared" si="46"/>
        <v>0</v>
      </c>
      <c r="AM83" s="1">
        <f t="shared" si="47"/>
        <v>0</v>
      </c>
    </row>
    <row r="84" spans="2:39" ht="12.9" customHeight="1">
      <c r="B84" s="193">
        <v>74</v>
      </c>
      <c r="C84" s="1936"/>
      <c r="D84" s="1937"/>
      <c r="E84" s="1937"/>
      <c r="F84" s="1937"/>
      <c r="G84" s="1937"/>
      <c r="H84" s="1942"/>
      <c r="I84" s="1812"/>
      <c r="J84" s="1828"/>
      <c r="K84" s="1829"/>
      <c r="L84" s="1908"/>
      <c r="N84" s="245" t="s">
        <v>178</v>
      </c>
      <c r="AA84" s="1319"/>
      <c r="AC84" s="1319"/>
      <c r="AD84" s="1319"/>
      <c r="AE84" s="1575"/>
      <c r="AF84" s="1575"/>
      <c r="AG84" s="1575"/>
      <c r="AH84" s="1580"/>
      <c r="AI84" s="1336"/>
      <c r="AJ84" s="260">
        <v>85.4</v>
      </c>
      <c r="AK84" s="260">
        <f t="shared" si="45"/>
        <v>90.524000000000015</v>
      </c>
      <c r="AL84" s="1">
        <f t="shared" si="46"/>
        <v>96.860680000000016</v>
      </c>
      <c r="AM84" s="1">
        <f t="shared" si="47"/>
        <v>106.54674800000002</v>
      </c>
    </row>
    <row r="85" spans="2:39" ht="12.9" customHeight="1">
      <c r="B85" s="193">
        <v>75</v>
      </c>
      <c r="C85" s="1793" t="s">
        <v>179</v>
      </c>
      <c r="D85" s="1391"/>
      <c r="E85" s="1391"/>
      <c r="F85" s="1391"/>
      <c r="G85" s="1392"/>
      <c r="H85" s="788" t="s">
        <v>1481</v>
      </c>
      <c r="I85" s="1079" t="s">
        <v>174</v>
      </c>
      <c r="J85" s="1330">
        <f>ROUNDUP(((AM85*$N$75)+AM85),1)</f>
        <v>17.600000000000001</v>
      </c>
      <c r="K85" s="1331"/>
      <c r="L85" s="243">
        <v>0</v>
      </c>
      <c r="AA85" s="97">
        <v>15.2</v>
      </c>
      <c r="AC85" s="97">
        <v>16.5</v>
      </c>
      <c r="AD85" s="97">
        <f>AC85*1.1</f>
        <v>18.150000000000002</v>
      </c>
      <c r="AE85" s="41">
        <f>AD85*1.1</f>
        <v>19.965000000000003</v>
      </c>
      <c r="AF85" s="41">
        <f>AE85*1.1</f>
        <v>21.961500000000004</v>
      </c>
      <c r="AG85" s="41">
        <f t="shared" ref="AG85:AG104" si="49">AF85*1.05</f>
        <v>23.059575000000006</v>
      </c>
      <c r="AH85" s="298">
        <f t="shared" si="48"/>
        <v>25.365532500000008</v>
      </c>
      <c r="AI85" s="42">
        <f>AH85*1.1</f>
        <v>27.902085750000012</v>
      </c>
      <c r="AJ85" s="260">
        <v>28</v>
      </c>
      <c r="AK85" s="260">
        <v>14.9</v>
      </c>
      <c r="AL85" s="1">
        <f t="shared" si="46"/>
        <v>15.943000000000001</v>
      </c>
      <c r="AM85" s="1">
        <f t="shared" si="47"/>
        <v>17.537300000000002</v>
      </c>
    </row>
    <row r="86" spans="2:39" ht="12.9" customHeight="1">
      <c r="B86" s="193">
        <v>76</v>
      </c>
      <c r="C86" s="1904" t="s">
        <v>182</v>
      </c>
      <c r="D86" s="1391"/>
      <c r="E86" s="1391"/>
      <c r="F86" s="1391"/>
      <c r="G86" s="1392"/>
      <c r="H86" s="788" t="s">
        <v>1481</v>
      </c>
      <c r="I86" s="1079" t="s">
        <v>174</v>
      </c>
      <c r="J86" s="1330">
        <f t="shared" ref="J86:J87" si="50">ROUNDUP(((AM86*$N$75)+AM86),1)</f>
        <v>22.900000000000002</v>
      </c>
      <c r="K86" s="1331"/>
      <c r="L86" s="243">
        <v>0</v>
      </c>
      <c r="AA86" s="97"/>
      <c r="AC86" s="97"/>
      <c r="AD86" s="97">
        <v>23.7</v>
      </c>
      <c r="AE86" s="41">
        <f t="shared" ref="AE86:AF98" si="51">AD86*1.1</f>
        <v>26.07</v>
      </c>
      <c r="AF86" s="41">
        <f t="shared" si="51"/>
        <v>28.677000000000003</v>
      </c>
      <c r="AG86" s="41">
        <f t="shared" si="49"/>
        <v>30.110850000000006</v>
      </c>
      <c r="AH86" s="298">
        <f t="shared" si="48"/>
        <v>33.121935000000008</v>
      </c>
      <c r="AI86" s="42">
        <f t="shared" ref="AI86:AI88" si="52">AH86*1.1</f>
        <v>36.434128500000014</v>
      </c>
      <c r="AJ86" s="260">
        <v>36.5</v>
      </c>
      <c r="AK86" s="260">
        <v>19.399999999999999</v>
      </c>
      <c r="AL86" s="1">
        <f t="shared" si="46"/>
        <v>20.757999999999999</v>
      </c>
      <c r="AM86" s="1">
        <f t="shared" si="47"/>
        <v>22.8338</v>
      </c>
    </row>
    <row r="87" spans="2:39" ht="12.9" customHeight="1">
      <c r="B87" s="193">
        <v>77</v>
      </c>
      <c r="C87" s="1904" t="s">
        <v>339</v>
      </c>
      <c r="D87" s="1391"/>
      <c r="E87" s="1391"/>
      <c r="F87" s="1391"/>
      <c r="G87" s="1392"/>
      <c r="H87" s="788" t="s">
        <v>1481</v>
      </c>
      <c r="I87" s="1079" t="s">
        <v>174</v>
      </c>
      <c r="J87" s="1330">
        <f t="shared" si="50"/>
        <v>239.29999999999998</v>
      </c>
      <c r="K87" s="1331"/>
      <c r="L87" s="243">
        <v>0</v>
      </c>
      <c r="AA87" s="97"/>
      <c r="AC87" s="97"/>
      <c r="AD87" s="97">
        <v>124.8</v>
      </c>
      <c r="AE87" s="41">
        <f t="shared" si="51"/>
        <v>137.28</v>
      </c>
      <c r="AF87" s="41">
        <v>150.9</v>
      </c>
      <c r="AG87" s="41">
        <v>158.51</v>
      </c>
      <c r="AH87" s="298">
        <f t="shared" si="48"/>
        <v>174.36099999999999</v>
      </c>
      <c r="AI87" s="42">
        <f t="shared" si="52"/>
        <v>191.7971</v>
      </c>
      <c r="AJ87" s="260">
        <v>191.8</v>
      </c>
      <c r="AK87" s="260">
        <f t="shared" si="45"/>
        <v>203.30800000000002</v>
      </c>
      <c r="AL87" s="1">
        <f t="shared" si="46"/>
        <v>217.53956000000002</v>
      </c>
      <c r="AM87" s="1">
        <f t="shared" si="47"/>
        <v>239.29351600000004</v>
      </c>
    </row>
    <row r="88" spans="2:39" ht="12.9" customHeight="1">
      <c r="B88" s="193">
        <v>78</v>
      </c>
      <c r="C88" s="1997" t="s">
        <v>340</v>
      </c>
      <c r="D88" s="1998"/>
      <c r="E88" s="1998"/>
      <c r="F88" s="1998"/>
      <c r="G88" s="1999"/>
      <c r="H88" s="2003" t="s">
        <v>1481</v>
      </c>
      <c r="I88" s="1643" t="s">
        <v>185</v>
      </c>
      <c r="J88" s="1326">
        <f>ROUNDUP(((AM88*$N$75)+AM88),1)</f>
        <v>341.90000000000003</v>
      </c>
      <c r="K88" s="1327"/>
      <c r="L88" s="1653">
        <v>0</v>
      </c>
      <c r="AA88" s="97"/>
      <c r="AC88" s="97"/>
      <c r="AD88" s="97">
        <v>178.2</v>
      </c>
      <c r="AE88" s="41">
        <f t="shared" si="51"/>
        <v>196.02</v>
      </c>
      <c r="AF88" s="41">
        <f t="shared" si="51"/>
        <v>215.62200000000004</v>
      </c>
      <c r="AG88" s="41">
        <f t="shared" si="49"/>
        <v>226.40310000000005</v>
      </c>
      <c r="AH88" s="298">
        <f t="shared" si="48"/>
        <v>249.04341000000008</v>
      </c>
      <c r="AI88" s="42">
        <f t="shared" si="52"/>
        <v>273.9477510000001</v>
      </c>
      <c r="AJ88" s="260">
        <v>274</v>
      </c>
      <c r="AK88" s="260">
        <f t="shared" si="45"/>
        <v>290.44</v>
      </c>
      <c r="AL88" s="1">
        <f t="shared" si="46"/>
        <v>310.77080000000001</v>
      </c>
      <c r="AM88" s="1">
        <f t="shared" si="47"/>
        <v>341.84788000000003</v>
      </c>
    </row>
    <row r="89" spans="2:39" s="664" customFormat="1" ht="12.9" customHeight="1">
      <c r="B89" s="193">
        <v>79</v>
      </c>
      <c r="C89" s="2000"/>
      <c r="D89" s="2001"/>
      <c r="E89" s="2001"/>
      <c r="F89" s="2001"/>
      <c r="G89" s="2002"/>
      <c r="H89" s="2004"/>
      <c r="I89" s="1483"/>
      <c r="J89" s="1328"/>
      <c r="K89" s="1329"/>
      <c r="L89" s="1487"/>
      <c r="AA89" s="665"/>
      <c r="AC89" s="665"/>
      <c r="AD89" s="665"/>
      <c r="AE89" s="442"/>
      <c r="AF89" s="442"/>
      <c r="AG89" s="442"/>
      <c r="AH89" s="666"/>
      <c r="AI89" s="667"/>
      <c r="AJ89" s="668"/>
      <c r="AK89" s="668"/>
      <c r="AL89" s="1">
        <f t="shared" si="46"/>
        <v>0</v>
      </c>
      <c r="AM89" s="1">
        <f t="shared" si="47"/>
        <v>0</v>
      </c>
    </row>
    <row r="90" spans="2:39" ht="12.9" customHeight="1">
      <c r="B90" s="193">
        <v>80</v>
      </c>
      <c r="C90" s="1477" t="s">
        <v>1653</v>
      </c>
      <c r="D90" s="1478"/>
      <c r="E90" s="1478"/>
      <c r="F90" s="1478"/>
      <c r="G90" s="1478"/>
      <c r="H90" s="1481" t="s">
        <v>1652</v>
      </c>
      <c r="I90" s="1790" t="s">
        <v>174</v>
      </c>
      <c r="J90" s="1239">
        <f>ROUNDUP(((AM90*$N$75)+AM90),1)</f>
        <v>17.400000000000002</v>
      </c>
      <c r="K90" s="1327"/>
      <c r="L90" s="1653">
        <v>0</v>
      </c>
      <c r="AA90" s="97">
        <v>6.6</v>
      </c>
      <c r="AC90" s="97">
        <v>7.2</v>
      </c>
      <c r="AD90" s="97">
        <f>AC90*1.1</f>
        <v>7.9200000000000008</v>
      </c>
      <c r="AE90" s="41">
        <f>AD90*1.2</f>
        <v>9.5040000000000013</v>
      </c>
      <c r="AF90" s="41">
        <f>AE90*1.1</f>
        <v>10.454400000000001</v>
      </c>
      <c r="AG90" s="41">
        <f t="shared" si="49"/>
        <v>10.977120000000003</v>
      </c>
      <c r="AH90" s="298">
        <f t="shared" si="48"/>
        <v>12.074832000000004</v>
      </c>
      <c r="AI90" s="42">
        <f>AH90*1.15</f>
        <v>13.886056800000004</v>
      </c>
      <c r="AJ90" s="260">
        <v>13.9</v>
      </c>
      <c r="AK90" s="260">
        <f t="shared" si="45"/>
        <v>14.734000000000002</v>
      </c>
      <c r="AL90" s="1">
        <f t="shared" si="46"/>
        <v>15.765380000000002</v>
      </c>
      <c r="AM90" s="1">
        <f t="shared" si="47"/>
        <v>17.341918000000003</v>
      </c>
    </row>
    <row r="91" spans="2:39" ht="12.9" customHeight="1">
      <c r="B91" s="193">
        <v>81</v>
      </c>
      <c r="C91" s="1479"/>
      <c r="D91" s="1480"/>
      <c r="E91" s="1480"/>
      <c r="F91" s="1480"/>
      <c r="G91" s="1480"/>
      <c r="H91" s="1482"/>
      <c r="I91" s="1791"/>
      <c r="J91" s="1813"/>
      <c r="K91" s="1329"/>
      <c r="L91" s="1487"/>
      <c r="AA91" s="97"/>
      <c r="AC91" s="97"/>
      <c r="AD91" s="97"/>
      <c r="AE91" s="41"/>
      <c r="AF91" s="41"/>
      <c r="AG91" s="41"/>
      <c r="AH91" s="298"/>
      <c r="AI91" s="42"/>
      <c r="AJ91" s="260"/>
      <c r="AK91" s="260"/>
    </row>
    <row r="92" spans="2:39" ht="12.9" customHeight="1">
      <c r="B92" s="193">
        <v>82</v>
      </c>
      <c r="C92" s="1823" t="s">
        <v>341</v>
      </c>
      <c r="D92" s="1465"/>
      <c r="E92" s="1465"/>
      <c r="F92" s="1465"/>
      <c r="G92" s="1465"/>
      <c r="H92" s="1821" t="s">
        <v>342</v>
      </c>
      <c r="I92" s="1643" t="s">
        <v>185</v>
      </c>
      <c r="J92" s="1826">
        <f>ROUNDUP(((AM92*$N$75)+AM92),1)</f>
        <v>53</v>
      </c>
      <c r="K92" s="1827"/>
      <c r="L92" s="1460">
        <v>0.1</v>
      </c>
      <c r="AA92" s="1318">
        <v>35.4</v>
      </c>
      <c r="AC92" s="1318">
        <v>38.299999999999997</v>
      </c>
      <c r="AD92" s="1319">
        <f>AC92*1.1</f>
        <v>42.13</v>
      </c>
      <c r="AE92" s="1575">
        <f>AD92*1.2</f>
        <v>50.556000000000004</v>
      </c>
      <c r="AF92" s="1575">
        <f>AE92*1.1</f>
        <v>55.61160000000001</v>
      </c>
      <c r="AG92" s="1575">
        <f t="shared" si="49"/>
        <v>58.39218000000001</v>
      </c>
      <c r="AH92" s="1580">
        <f t="shared" si="48"/>
        <v>64.231398000000013</v>
      </c>
      <c r="AI92" s="1336">
        <f>AH92*1.15</f>
        <v>73.866107700000015</v>
      </c>
      <c r="AJ92" s="260">
        <v>73.900000000000006</v>
      </c>
      <c r="AK92" s="260">
        <v>45</v>
      </c>
      <c r="AL92" s="1">
        <f t="shared" si="46"/>
        <v>48.150000000000006</v>
      </c>
      <c r="AM92" s="1">
        <f t="shared" si="47"/>
        <v>52.965000000000011</v>
      </c>
    </row>
    <row r="93" spans="2:39" ht="12.9" customHeight="1">
      <c r="B93" s="193">
        <v>83</v>
      </c>
      <c r="C93" s="1824"/>
      <c r="D93" s="1825"/>
      <c r="E93" s="1825"/>
      <c r="F93" s="1825"/>
      <c r="G93" s="1825"/>
      <c r="H93" s="1822"/>
      <c r="I93" s="1483"/>
      <c r="J93" s="1828"/>
      <c r="K93" s="1829"/>
      <c r="L93" s="1461"/>
      <c r="AA93" s="1318"/>
      <c r="AC93" s="1318"/>
      <c r="AD93" s="1979"/>
      <c r="AE93" s="1575"/>
      <c r="AF93" s="1575"/>
      <c r="AG93" s="1575"/>
      <c r="AH93" s="1580"/>
      <c r="AI93" s="1336"/>
      <c r="AJ93" s="260"/>
      <c r="AK93" s="260">
        <f t="shared" si="45"/>
        <v>0</v>
      </c>
      <c r="AL93" s="1">
        <f t="shared" si="46"/>
        <v>0</v>
      </c>
      <c r="AM93" s="1">
        <f t="shared" si="47"/>
        <v>0</v>
      </c>
    </row>
    <row r="94" spans="2:39" ht="12.9" customHeight="1">
      <c r="B94" s="193">
        <v>84</v>
      </c>
      <c r="C94" s="1820" t="s">
        <v>343</v>
      </c>
      <c r="D94" s="1641"/>
      <c r="E94" s="1641"/>
      <c r="F94" s="1641"/>
      <c r="G94" s="1642"/>
      <c r="H94" s="788" t="s">
        <v>1481</v>
      </c>
      <c r="I94" s="1079" t="s">
        <v>185</v>
      </c>
      <c r="J94" s="1330">
        <f>ROUNDUP(((AM94*$N$75)+AM94),1)</f>
        <v>47.1</v>
      </c>
      <c r="K94" s="1331"/>
      <c r="L94" s="243">
        <v>0</v>
      </c>
      <c r="AA94" s="97">
        <v>78.3</v>
      </c>
      <c r="AC94" s="41">
        <v>84.6</v>
      </c>
      <c r="AD94" s="97">
        <f>AC94*1.1</f>
        <v>93.06</v>
      </c>
      <c r="AE94" s="41">
        <f>AD94*1.1</f>
        <v>102.36600000000001</v>
      </c>
      <c r="AF94" s="41">
        <f>AE94*1.1</f>
        <v>112.60260000000002</v>
      </c>
      <c r="AG94" s="41">
        <f t="shared" si="49"/>
        <v>118.23273000000003</v>
      </c>
      <c r="AH94" s="298">
        <f t="shared" si="48"/>
        <v>130.05600300000003</v>
      </c>
      <c r="AI94" s="42">
        <f>AH94*1.1</f>
        <v>143.06160330000006</v>
      </c>
      <c r="AJ94" s="260">
        <v>143.1</v>
      </c>
      <c r="AK94" s="260">
        <v>40</v>
      </c>
      <c r="AL94" s="1">
        <f t="shared" si="46"/>
        <v>42.800000000000004</v>
      </c>
      <c r="AM94" s="1">
        <f t="shared" si="47"/>
        <v>47.080000000000005</v>
      </c>
    </row>
    <row r="95" spans="2:39" ht="12.9" customHeight="1">
      <c r="B95" s="193">
        <v>85</v>
      </c>
      <c r="C95" s="1820" t="s">
        <v>344</v>
      </c>
      <c r="D95" s="1641"/>
      <c r="E95" s="1641"/>
      <c r="F95" s="1641"/>
      <c r="G95" s="1642"/>
      <c r="H95" s="790" t="s">
        <v>187</v>
      </c>
      <c r="I95" s="1079" t="s">
        <v>185</v>
      </c>
      <c r="J95" s="1330">
        <f t="shared" ref="J95:J97" si="53">ROUNDUP(((AM95*$N$75)+AM95),1)</f>
        <v>6.3999999999999995</v>
      </c>
      <c r="K95" s="1331"/>
      <c r="L95" s="243">
        <v>0.1</v>
      </c>
      <c r="AA95" s="97">
        <v>2.4</v>
      </c>
      <c r="AC95" s="97">
        <v>2.6</v>
      </c>
      <c r="AD95" s="97">
        <f>AC95*1.1</f>
        <v>2.8600000000000003</v>
      </c>
      <c r="AE95" s="41">
        <f>AD95*1.2</f>
        <v>3.4320000000000004</v>
      </c>
      <c r="AF95" s="41">
        <f t="shared" ref="AF95:AF97" si="54">AE95*1.1</f>
        <v>3.7752000000000008</v>
      </c>
      <c r="AG95" s="41">
        <f t="shared" si="49"/>
        <v>3.963960000000001</v>
      </c>
      <c r="AH95" s="298">
        <f t="shared" si="48"/>
        <v>4.3603560000000012</v>
      </c>
      <c r="AI95" s="42">
        <f>AH95*1.15</f>
        <v>5.0144094000000008</v>
      </c>
      <c r="AJ95" s="260">
        <v>5.0999999999999996</v>
      </c>
      <c r="AK95" s="260">
        <f t="shared" si="45"/>
        <v>5.4059999999999997</v>
      </c>
      <c r="AL95" s="1">
        <f t="shared" si="46"/>
        <v>5.7844199999999999</v>
      </c>
      <c r="AM95" s="1">
        <f t="shared" si="47"/>
        <v>6.3628620000000007</v>
      </c>
    </row>
    <row r="96" spans="2:39" ht="12.9" customHeight="1">
      <c r="B96" s="193">
        <v>86</v>
      </c>
      <c r="C96" s="1820" t="s">
        <v>345</v>
      </c>
      <c r="D96" s="1641"/>
      <c r="E96" s="1641"/>
      <c r="F96" s="1641"/>
      <c r="G96" s="1642"/>
      <c r="H96" s="790" t="s">
        <v>187</v>
      </c>
      <c r="I96" s="1079" t="s">
        <v>192</v>
      </c>
      <c r="J96" s="1330">
        <f t="shared" si="53"/>
        <v>8</v>
      </c>
      <c r="K96" s="1331"/>
      <c r="L96" s="243">
        <v>0.1</v>
      </c>
      <c r="AA96" s="97">
        <v>3</v>
      </c>
      <c r="AC96" s="97">
        <v>3.3</v>
      </c>
      <c r="AD96" s="97">
        <f>AC96*1.1</f>
        <v>3.63</v>
      </c>
      <c r="AE96" s="41">
        <f>AD96*1.2</f>
        <v>4.3559999999999999</v>
      </c>
      <c r="AF96" s="41">
        <f t="shared" si="54"/>
        <v>4.7915999999999999</v>
      </c>
      <c r="AG96" s="41">
        <f t="shared" si="49"/>
        <v>5.03118</v>
      </c>
      <c r="AH96" s="298">
        <f t="shared" si="48"/>
        <v>5.5342980000000006</v>
      </c>
      <c r="AI96" s="42">
        <f t="shared" ref="AI96:AI97" si="55">AH96*1.15</f>
        <v>6.3644427000000006</v>
      </c>
      <c r="AJ96" s="260">
        <v>6.4</v>
      </c>
      <c r="AK96" s="260">
        <f t="shared" si="45"/>
        <v>6.7840000000000007</v>
      </c>
      <c r="AL96" s="1">
        <f t="shared" si="46"/>
        <v>7.2588800000000013</v>
      </c>
      <c r="AM96" s="1">
        <f t="shared" si="47"/>
        <v>7.9847680000000025</v>
      </c>
    </row>
    <row r="97" spans="2:39" ht="12.9" customHeight="1">
      <c r="B97" s="193">
        <v>87</v>
      </c>
      <c r="C97" s="1986" t="s">
        <v>346</v>
      </c>
      <c r="D97" s="1987"/>
      <c r="E97" s="1987"/>
      <c r="F97" s="1987"/>
      <c r="G97" s="1988"/>
      <c r="H97" s="790" t="s">
        <v>191</v>
      </c>
      <c r="I97" s="467" t="s">
        <v>185</v>
      </c>
      <c r="J97" s="1330">
        <f t="shared" si="53"/>
        <v>64.3</v>
      </c>
      <c r="K97" s="1331"/>
      <c r="L97" s="243">
        <v>0</v>
      </c>
      <c r="AA97" s="97">
        <v>22.4</v>
      </c>
      <c r="AC97" s="97">
        <v>24.2</v>
      </c>
      <c r="AD97" s="97">
        <v>29.4</v>
      </c>
      <c r="AE97" s="41">
        <v>35.24</v>
      </c>
      <c r="AF97" s="41">
        <f t="shared" si="54"/>
        <v>38.764000000000003</v>
      </c>
      <c r="AG97" s="41">
        <f t="shared" si="49"/>
        <v>40.702200000000005</v>
      </c>
      <c r="AH97" s="298">
        <f t="shared" si="48"/>
        <v>44.772420000000011</v>
      </c>
      <c r="AI97" s="42">
        <f t="shared" si="55"/>
        <v>51.48828300000001</v>
      </c>
      <c r="AJ97" s="260">
        <v>51.5</v>
      </c>
      <c r="AK97" s="260">
        <f t="shared" si="45"/>
        <v>54.59</v>
      </c>
      <c r="AL97" s="1">
        <f t="shared" si="46"/>
        <v>58.411300000000004</v>
      </c>
      <c r="AM97" s="1">
        <f t="shared" si="47"/>
        <v>64.252430000000004</v>
      </c>
    </row>
    <row r="98" spans="2:39" ht="12.9" customHeight="1">
      <c r="B98" s="193">
        <v>88</v>
      </c>
      <c r="C98" s="1259" t="s">
        <v>1482</v>
      </c>
      <c r="D98" s="1489"/>
      <c r="E98" s="1489"/>
      <c r="F98" s="1489"/>
      <c r="G98" s="1489"/>
      <c r="H98" s="1818" t="s">
        <v>187</v>
      </c>
      <c r="I98" s="1816" t="s">
        <v>174</v>
      </c>
      <c r="J98" s="1826">
        <f>ROUNDUP(((AM98*$N$75)+AM98),1)</f>
        <v>53.300000000000004</v>
      </c>
      <c r="K98" s="1827"/>
      <c r="L98" s="1460">
        <v>0</v>
      </c>
      <c r="AA98" s="1319">
        <v>21.3</v>
      </c>
      <c r="AC98" s="1319">
        <v>23.1</v>
      </c>
      <c r="AD98" s="1319">
        <f>AC98*1.1</f>
        <v>25.410000000000004</v>
      </c>
      <c r="AE98" s="1575">
        <f t="shared" si="51"/>
        <v>27.951000000000008</v>
      </c>
      <c r="AF98" s="1575">
        <f t="shared" si="51"/>
        <v>30.746100000000009</v>
      </c>
      <c r="AG98" s="1575">
        <f t="shared" si="49"/>
        <v>32.283405000000009</v>
      </c>
      <c r="AH98" s="1580">
        <f t="shared" si="48"/>
        <v>35.511745500000011</v>
      </c>
      <c r="AI98" s="1581">
        <f>AH98*1.2</f>
        <v>42.614094600000008</v>
      </c>
      <c r="AJ98" s="260">
        <v>42.7</v>
      </c>
      <c r="AK98" s="260">
        <f t="shared" si="45"/>
        <v>45.262000000000008</v>
      </c>
      <c r="AL98" s="1">
        <f t="shared" si="46"/>
        <v>48.430340000000008</v>
      </c>
      <c r="AM98" s="1">
        <f t="shared" si="47"/>
        <v>53.273374000000011</v>
      </c>
    </row>
    <row r="99" spans="2:39" ht="12.9" customHeight="1">
      <c r="B99" s="193">
        <v>89</v>
      </c>
      <c r="C99" s="1592"/>
      <c r="D99" s="1491"/>
      <c r="E99" s="1491"/>
      <c r="F99" s="1491"/>
      <c r="G99" s="1491"/>
      <c r="H99" s="1819"/>
      <c r="I99" s="1817"/>
      <c r="J99" s="1828"/>
      <c r="K99" s="1829"/>
      <c r="L99" s="1461"/>
      <c r="N99" s="316"/>
      <c r="AA99" s="1979"/>
      <c r="AC99" s="1979"/>
      <c r="AD99" s="1979"/>
      <c r="AE99" s="1575"/>
      <c r="AF99" s="1575"/>
      <c r="AG99" s="1575"/>
      <c r="AH99" s="1580"/>
      <c r="AI99" s="1581"/>
      <c r="AJ99" s="260"/>
      <c r="AK99" s="260">
        <f t="shared" si="45"/>
        <v>0</v>
      </c>
      <c r="AL99" s="1">
        <f t="shared" si="46"/>
        <v>0</v>
      </c>
      <c r="AM99" s="1">
        <f t="shared" si="47"/>
        <v>0</v>
      </c>
    </row>
    <row r="100" spans="2:39" ht="12.9" customHeight="1">
      <c r="B100" s="193">
        <v>90</v>
      </c>
      <c r="C100" s="1820" t="s">
        <v>347</v>
      </c>
      <c r="D100" s="1641"/>
      <c r="E100" s="1641"/>
      <c r="F100" s="1641"/>
      <c r="G100" s="1642"/>
      <c r="H100" s="791" t="s">
        <v>205</v>
      </c>
      <c r="I100" s="467" t="s">
        <v>185</v>
      </c>
      <c r="J100" s="1814">
        <f>ROUNDUP(((AM100*$N$75)+AM100),1)</f>
        <v>18.5</v>
      </c>
      <c r="K100" s="1815"/>
      <c r="L100" s="393">
        <v>0.1</v>
      </c>
      <c r="N100" s="316"/>
      <c r="AA100" s="97">
        <v>5.2</v>
      </c>
      <c r="AC100" s="97">
        <v>5.7</v>
      </c>
      <c r="AD100" s="97">
        <f>AC100*1.1</f>
        <v>6.2700000000000005</v>
      </c>
      <c r="AE100" s="41">
        <f>AD100*1.5</f>
        <v>9.4050000000000011</v>
      </c>
      <c r="AF100" s="41">
        <f>AE100*1.1</f>
        <v>10.345500000000001</v>
      </c>
      <c r="AG100" s="41">
        <f t="shared" si="49"/>
        <v>10.862775000000001</v>
      </c>
      <c r="AH100" s="298">
        <f t="shared" si="48"/>
        <v>11.949052500000002</v>
      </c>
      <c r="AI100" s="42">
        <f>AH100*1.15</f>
        <v>13.741410375000001</v>
      </c>
      <c r="AJ100" s="260">
        <v>13.8</v>
      </c>
      <c r="AK100" s="260">
        <v>15.7</v>
      </c>
      <c r="AL100" s="1">
        <f t="shared" si="46"/>
        <v>16.798999999999999</v>
      </c>
      <c r="AM100" s="1">
        <f t="shared" si="47"/>
        <v>18.478899999999999</v>
      </c>
    </row>
    <row r="101" spans="2:39" s="664" customFormat="1" ht="12.9" customHeight="1">
      <c r="B101" s="193">
        <v>91</v>
      </c>
      <c r="C101" s="1820" t="s">
        <v>348</v>
      </c>
      <c r="D101" s="1641"/>
      <c r="E101" s="1641"/>
      <c r="F101" s="1641"/>
      <c r="G101" s="1642"/>
      <c r="H101" s="791" t="s">
        <v>205</v>
      </c>
      <c r="I101" s="467" t="s">
        <v>185</v>
      </c>
      <c r="J101" s="1814">
        <f t="shared" ref="J101:J104" si="56">ROUNDUP(((AM101*$N$75)+AM101),1)</f>
        <v>5.8</v>
      </c>
      <c r="K101" s="1815"/>
      <c r="L101" s="393">
        <v>0.1</v>
      </c>
      <c r="N101" s="669"/>
      <c r="AA101" s="665">
        <v>1.8</v>
      </c>
      <c r="AC101" s="665">
        <v>2</v>
      </c>
      <c r="AD101" s="665">
        <f>AC101*1.1</f>
        <v>2.2000000000000002</v>
      </c>
      <c r="AE101" s="442">
        <f>AD101*1.5</f>
        <v>3.3000000000000003</v>
      </c>
      <c r="AF101" s="442">
        <f>AE101*1.1</f>
        <v>3.6300000000000008</v>
      </c>
      <c r="AG101" s="442">
        <f t="shared" si="49"/>
        <v>3.811500000000001</v>
      </c>
      <c r="AH101" s="666">
        <f t="shared" si="48"/>
        <v>4.1926500000000013</v>
      </c>
      <c r="AI101" s="667">
        <f t="shared" ref="AI101" si="57">AH101*1.15</f>
        <v>4.8215475000000012</v>
      </c>
      <c r="AJ101" s="668">
        <v>4.9000000000000004</v>
      </c>
      <c r="AK101" s="668">
        <v>4.8499999999999996</v>
      </c>
      <c r="AL101" s="1">
        <f t="shared" si="46"/>
        <v>5.1894999999999998</v>
      </c>
      <c r="AM101" s="1">
        <f t="shared" si="47"/>
        <v>5.70845</v>
      </c>
    </row>
    <row r="102" spans="2:39" ht="12.9" customHeight="1">
      <c r="B102" s="193">
        <v>92</v>
      </c>
      <c r="C102" s="1038" t="s">
        <v>200</v>
      </c>
      <c r="D102" s="1039"/>
      <c r="E102" s="1039"/>
      <c r="F102" s="1039"/>
      <c r="G102" s="1040"/>
      <c r="H102" s="790" t="s">
        <v>169</v>
      </c>
      <c r="I102" s="495" t="s">
        <v>174</v>
      </c>
      <c r="J102" s="1814">
        <f t="shared" si="56"/>
        <v>86.3</v>
      </c>
      <c r="K102" s="1815"/>
      <c r="L102" s="243">
        <v>0</v>
      </c>
      <c r="N102" s="316"/>
      <c r="AA102" s="97"/>
      <c r="AC102" s="97"/>
      <c r="AD102" s="97"/>
      <c r="AE102" s="41"/>
      <c r="AF102" s="41">
        <v>108.7</v>
      </c>
      <c r="AG102" s="41">
        <f t="shared" si="49"/>
        <v>114.13500000000001</v>
      </c>
      <c r="AH102" s="298">
        <f t="shared" si="48"/>
        <v>125.54850000000002</v>
      </c>
      <c r="AI102" s="42">
        <f>AH102*1.1</f>
        <v>138.10335000000003</v>
      </c>
      <c r="AJ102" s="260">
        <v>138.19999999999999</v>
      </c>
      <c r="AK102" s="260">
        <v>73.3</v>
      </c>
      <c r="AL102" s="1">
        <f t="shared" si="46"/>
        <v>78.430999999999997</v>
      </c>
      <c r="AM102" s="1">
        <f t="shared" si="47"/>
        <v>86.274100000000004</v>
      </c>
    </row>
    <row r="103" spans="2:39" ht="12.9" customHeight="1">
      <c r="B103" s="193">
        <v>93</v>
      </c>
      <c r="C103" s="1651" t="s">
        <v>349</v>
      </c>
      <c r="D103" s="1376"/>
      <c r="E103" s="1376"/>
      <c r="F103" s="1376"/>
      <c r="G103" s="1652"/>
      <c r="H103" s="792" t="s">
        <v>169</v>
      </c>
      <c r="I103" s="495" t="s">
        <v>174</v>
      </c>
      <c r="J103" s="1814">
        <f t="shared" si="56"/>
        <v>122.89999999999999</v>
      </c>
      <c r="K103" s="1815"/>
      <c r="L103" s="496">
        <v>0</v>
      </c>
      <c r="N103" s="316"/>
      <c r="AA103" s="97"/>
      <c r="AC103" s="97"/>
      <c r="AD103" s="97"/>
      <c r="AE103" s="41"/>
      <c r="AF103" s="41">
        <v>77.5</v>
      </c>
      <c r="AG103" s="41">
        <f t="shared" si="49"/>
        <v>81.375</v>
      </c>
      <c r="AH103" s="298">
        <f t="shared" si="48"/>
        <v>89.512500000000003</v>
      </c>
      <c r="AI103" s="42">
        <f t="shared" ref="AI103:AI104" si="58">AH103*1.1</f>
        <v>98.463750000000005</v>
      </c>
      <c r="AJ103" s="260">
        <v>98.5</v>
      </c>
      <c r="AK103" s="260">
        <f t="shared" si="45"/>
        <v>104.41000000000001</v>
      </c>
      <c r="AL103" s="1">
        <f t="shared" si="46"/>
        <v>111.71870000000001</v>
      </c>
      <c r="AM103" s="1">
        <f t="shared" si="47"/>
        <v>122.89057000000003</v>
      </c>
    </row>
    <row r="104" spans="2:39" ht="12.9" customHeight="1">
      <c r="B104" s="193">
        <v>94</v>
      </c>
      <c r="C104" s="1682" t="s">
        <v>350</v>
      </c>
      <c r="D104" s="1683"/>
      <c r="E104" s="1683"/>
      <c r="F104" s="1683"/>
      <c r="G104" s="1684"/>
      <c r="H104" s="792" t="s">
        <v>169</v>
      </c>
      <c r="I104" s="495" t="s">
        <v>174</v>
      </c>
      <c r="J104" s="1814">
        <f t="shared" si="56"/>
        <v>163.19999999999999</v>
      </c>
      <c r="K104" s="1815"/>
      <c r="L104" s="496">
        <v>0</v>
      </c>
      <c r="N104" s="316"/>
      <c r="AA104" s="97"/>
      <c r="AC104" s="97"/>
      <c r="AD104" s="97"/>
      <c r="AE104" s="41"/>
      <c r="AF104" s="41">
        <v>102.9</v>
      </c>
      <c r="AG104" s="41">
        <f t="shared" si="49"/>
        <v>108.04500000000002</v>
      </c>
      <c r="AH104" s="298">
        <f t="shared" si="48"/>
        <v>118.84950000000002</v>
      </c>
      <c r="AI104" s="42">
        <f t="shared" si="58"/>
        <v>130.73445000000004</v>
      </c>
      <c r="AJ104" s="260">
        <v>130.80000000000001</v>
      </c>
      <c r="AK104" s="260">
        <f t="shared" si="45"/>
        <v>138.64800000000002</v>
      </c>
      <c r="AL104" s="1">
        <f t="shared" si="46"/>
        <v>148.35336000000004</v>
      </c>
      <c r="AM104" s="1">
        <f t="shared" si="47"/>
        <v>163.18869600000005</v>
      </c>
    </row>
    <row r="105" spans="2:39" ht="12.9" customHeight="1">
      <c r="B105" s="193">
        <v>95</v>
      </c>
      <c r="C105" s="1924" t="s">
        <v>211</v>
      </c>
      <c r="D105" s="1925"/>
      <c r="E105" s="1925"/>
      <c r="F105" s="1925"/>
      <c r="G105" s="1925"/>
      <c r="H105" s="1925"/>
      <c r="I105" s="1925"/>
      <c r="J105" s="1925"/>
      <c r="K105" s="1925"/>
      <c r="L105" s="1926"/>
      <c r="N105" s="316"/>
      <c r="AG105" s="2"/>
      <c r="AH105" s="118"/>
    </row>
    <row r="106" spans="2:39" ht="12.9" customHeight="1">
      <c r="B106" s="193">
        <v>96</v>
      </c>
      <c r="C106" s="1927"/>
      <c r="D106" s="1928"/>
      <c r="E106" s="1928"/>
      <c r="F106" s="1928"/>
      <c r="G106" s="1928"/>
      <c r="H106" s="1928"/>
      <c r="I106" s="1928"/>
      <c r="J106" s="1928"/>
      <c r="K106" s="1928"/>
      <c r="L106" s="1929"/>
      <c r="N106" s="316"/>
      <c r="AG106" s="2"/>
      <c r="AH106" s="118"/>
    </row>
    <row r="107" spans="2:39" ht="12.9" customHeight="1">
      <c r="B107" s="193">
        <v>97</v>
      </c>
      <c r="C107" s="1980" t="s">
        <v>215</v>
      </c>
      <c r="D107" s="1915"/>
      <c r="E107" s="1915"/>
      <c r="F107" s="1915"/>
      <c r="G107" s="1915"/>
      <c r="H107" s="1915"/>
      <c r="I107" s="1915"/>
      <c r="J107" s="1915"/>
      <c r="K107" s="1915"/>
      <c r="L107" s="1916"/>
      <c r="N107" s="316"/>
      <c r="AG107" s="2"/>
      <c r="AH107" s="118"/>
    </row>
    <row r="108" spans="2:39" ht="12.9" customHeight="1">
      <c r="B108" s="193">
        <v>98</v>
      </c>
      <c r="C108" s="1965" t="s">
        <v>351</v>
      </c>
      <c r="D108" s="1955"/>
      <c r="E108" s="1955"/>
      <c r="F108" s="1955"/>
      <c r="G108" s="1956"/>
      <c r="H108" s="1962" t="s">
        <v>1626</v>
      </c>
      <c r="I108" s="1955"/>
      <c r="J108" s="1955"/>
      <c r="K108" s="1955"/>
      <c r="L108" s="1963"/>
      <c r="N108" s="316"/>
      <c r="AG108" s="2"/>
      <c r="AH108" s="118"/>
    </row>
    <row r="109" spans="2:39" ht="12.9" customHeight="1">
      <c r="B109" s="193">
        <v>99</v>
      </c>
      <c r="C109" s="1869"/>
      <c r="D109" s="1870"/>
      <c r="E109" s="1870"/>
      <c r="F109" s="1870"/>
      <c r="G109" s="1958"/>
      <c r="H109" s="1964"/>
      <c r="I109" s="1870"/>
      <c r="J109" s="1870"/>
      <c r="K109" s="1870"/>
      <c r="L109" s="1871"/>
      <c r="N109" s="316"/>
      <c r="AG109" s="2"/>
      <c r="AH109" s="118"/>
    </row>
    <row r="110" spans="2:39" ht="12.9" customHeight="1">
      <c r="B110" s="193">
        <v>100</v>
      </c>
      <c r="C110" s="1966"/>
      <c r="D110" s="1967"/>
      <c r="E110" s="1967"/>
      <c r="F110" s="1967"/>
      <c r="G110" s="1968"/>
      <c r="H110" s="1085"/>
      <c r="I110" s="184"/>
      <c r="J110" s="1085"/>
      <c r="K110" s="1085"/>
      <c r="L110" s="577"/>
      <c r="N110" s="316"/>
      <c r="AG110" s="2"/>
      <c r="AH110" s="118"/>
    </row>
    <row r="111" spans="2:39" ht="12.9" customHeight="1">
      <c r="B111" s="193">
        <v>101</v>
      </c>
      <c r="C111" s="1969" t="s">
        <v>169</v>
      </c>
      <c r="D111" s="1973" t="s">
        <v>352</v>
      </c>
      <c r="E111" s="1911" t="s">
        <v>353</v>
      </c>
      <c r="F111" s="1911" t="s">
        <v>354</v>
      </c>
      <c r="G111" s="1913" t="s">
        <v>355</v>
      </c>
      <c r="H111" s="1951" t="s">
        <v>169</v>
      </c>
      <c r="I111" s="1953" t="s">
        <v>356</v>
      </c>
      <c r="J111" s="1911" t="s">
        <v>357</v>
      </c>
      <c r="K111" s="1911" t="s">
        <v>358</v>
      </c>
      <c r="L111" s="1917" t="s">
        <v>359</v>
      </c>
      <c r="N111" s="316"/>
      <c r="AG111" s="2"/>
      <c r="AH111" s="118"/>
    </row>
    <row r="112" spans="2:39" ht="12.9" customHeight="1">
      <c r="B112" s="193">
        <v>102</v>
      </c>
      <c r="C112" s="1970"/>
      <c r="D112" s="1973"/>
      <c r="E112" s="1911"/>
      <c r="F112" s="1911"/>
      <c r="G112" s="1913"/>
      <c r="H112" s="1952"/>
      <c r="I112" s="1562"/>
      <c r="J112" s="1911"/>
      <c r="K112" s="1911"/>
      <c r="L112" s="1917"/>
      <c r="N112" s="316"/>
      <c r="AG112" s="2"/>
      <c r="AH112" s="118"/>
    </row>
    <row r="113" spans="2:34" ht="12.9" customHeight="1">
      <c r="B113" s="193">
        <v>103</v>
      </c>
      <c r="C113" s="229" t="s">
        <v>360</v>
      </c>
      <c r="D113" s="387" t="s">
        <v>361</v>
      </c>
      <c r="E113" s="556" t="s">
        <v>361</v>
      </c>
      <c r="F113" s="556" t="s">
        <v>362</v>
      </c>
      <c r="G113" s="557" t="s">
        <v>362</v>
      </c>
      <c r="H113" s="558" t="s">
        <v>360</v>
      </c>
      <c r="I113" s="387" t="s">
        <v>363</v>
      </c>
      <c r="J113" s="556" t="s">
        <v>364</v>
      </c>
      <c r="K113" s="556" t="s">
        <v>365</v>
      </c>
      <c r="L113" s="578" t="s">
        <v>364</v>
      </c>
      <c r="N113" s="316"/>
      <c r="AG113" s="2"/>
      <c r="AH113" s="118"/>
    </row>
    <row r="114" spans="2:34" ht="30.6" customHeight="1">
      <c r="B114" s="193">
        <v>104</v>
      </c>
      <c r="C114" s="229" t="s">
        <v>366</v>
      </c>
      <c r="D114" s="337" t="s">
        <v>362</v>
      </c>
      <c r="E114" s="1095" t="s">
        <v>367</v>
      </c>
      <c r="F114" s="1095" t="s">
        <v>368</v>
      </c>
      <c r="G114" s="559" t="s">
        <v>369</v>
      </c>
      <c r="H114" s="974" t="s">
        <v>1627</v>
      </c>
      <c r="I114" s="337" t="s">
        <v>1628</v>
      </c>
      <c r="J114" s="1095" t="s">
        <v>1628</v>
      </c>
      <c r="K114" s="1095" t="s">
        <v>1628</v>
      </c>
      <c r="L114" s="579" t="s">
        <v>1628</v>
      </c>
      <c r="N114" s="316"/>
      <c r="AG114" s="2"/>
      <c r="AH114" s="118"/>
    </row>
    <row r="115" spans="2:34" ht="12.9" customHeight="1">
      <c r="B115" s="193">
        <v>105</v>
      </c>
      <c r="C115" s="229" t="s">
        <v>370</v>
      </c>
      <c r="D115" s="337" t="s">
        <v>371</v>
      </c>
      <c r="E115" s="1095" t="s">
        <v>372</v>
      </c>
      <c r="F115" s="1095" t="s">
        <v>371</v>
      </c>
      <c r="G115" s="559" t="s">
        <v>373</v>
      </c>
      <c r="H115" s="558" t="s">
        <v>370</v>
      </c>
      <c r="I115" s="337" t="s">
        <v>374</v>
      </c>
      <c r="J115" s="1095" t="s">
        <v>373</v>
      </c>
      <c r="K115" s="1095" t="s">
        <v>375</v>
      </c>
      <c r="L115" s="579" t="s">
        <v>373</v>
      </c>
      <c r="N115" s="316"/>
      <c r="AG115" s="2"/>
      <c r="AH115" s="118"/>
    </row>
    <row r="116" spans="2:34" ht="12.9" customHeight="1">
      <c r="B116" s="193">
        <v>106</v>
      </c>
      <c r="C116" s="229" t="s">
        <v>376</v>
      </c>
      <c r="D116" s="337" t="s">
        <v>377</v>
      </c>
      <c r="E116" s="1095" t="s">
        <v>378</v>
      </c>
      <c r="F116" s="1095" t="s">
        <v>377</v>
      </c>
      <c r="G116" s="559" t="s">
        <v>379</v>
      </c>
      <c r="H116" s="558" t="s">
        <v>376</v>
      </c>
      <c r="I116" s="337" t="s">
        <v>380</v>
      </c>
      <c r="J116" s="1095" t="s">
        <v>380</v>
      </c>
      <c r="K116" s="1095" t="s">
        <v>381</v>
      </c>
      <c r="L116" s="579" t="s">
        <v>380</v>
      </c>
      <c r="N116" s="316"/>
      <c r="AG116" s="2"/>
      <c r="AH116" s="118"/>
    </row>
    <row r="117" spans="2:34" ht="12.9" customHeight="1">
      <c r="B117" s="193">
        <v>107</v>
      </c>
      <c r="C117" s="560" t="s">
        <v>382</v>
      </c>
      <c r="D117" s="561" t="s">
        <v>383</v>
      </c>
      <c r="E117" s="562" t="s">
        <v>383</v>
      </c>
      <c r="F117" s="562" t="s">
        <v>383</v>
      </c>
      <c r="G117" s="563" t="s">
        <v>383</v>
      </c>
      <c r="H117" s="564" t="s">
        <v>382</v>
      </c>
      <c r="I117" s="580" t="s">
        <v>377</v>
      </c>
      <c r="J117" s="581" t="s">
        <v>377</v>
      </c>
      <c r="K117" s="581" t="s">
        <v>377</v>
      </c>
      <c r="L117" s="582" t="s">
        <v>377</v>
      </c>
      <c r="N117" s="316"/>
      <c r="AG117" s="2"/>
    </row>
    <row r="118" spans="2:34" ht="12.9" customHeight="1">
      <c r="B118" s="193">
        <v>108</v>
      </c>
      <c r="C118" s="1954" t="s">
        <v>384</v>
      </c>
      <c r="D118" s="1955"/>
      <c r="E118" s="1955"/>
      <c r="F118" s="1955"/>
      <c r="G118" s="1956"/>
      <c r="H118" s="1914" t="s">
        <v>1625</v>
      </c>
      <c r="I118" s="1915"/>
      <c r="J118" s="1915"/>
      <c r="K118" s="1915"/>
      <c r="L118" s="1916"/>
      <c r="N118" s="316"/>
      <c r="AG118" s="2"/>
    </row>
    <row r="119" spans="2:34" ht="12.9" customHeight="1">
      <c r="B119" s="193">
        <v>109</v>
      </c>
      <c r="C119" s="1957"/>
      <c r="D119" s="1870"/>
      <c r="E119" s="1870"/>
      <c r="F119" s="1870"/>
      <c r="G119" s="1958"/>
      <c r="H119" s="565"/>
      <c r="I119" s="198"/>
      <c r="J119" s="198"/>
      <c r="K119" s="198"/>
      <c r="L119" s="252"/>
      <c r="N119" s="316"/>
      <c r="AG119" s="2"/>
    </row>
    <row r="120" spans="2:34" ht="12.9" customHeight="1">
      <c r="B120" s="193">
        <v>110</v>
      </c>
      <c r="C120" s="1959"/>
      <c r="D120" s="1960"/>
      <c r="E120" s="1960"/>
      <c r="F120" s="1960"/>
      <c r="G120" s="1961"/>
      <c r="H120" s="565"/>
      <c r="I120" s="198"/>
      <c r="J120" s="198"/>
      <c r="K120" s="198"/>
      <c r="L120" s="252"/>
      <c r="N120" s="316"/>
      <c r="AG120" s="2"/>
    </row>
    <row r="121" spans="2:34" ht="12.9" customHeight="1">
      <c r="B121" s="193">
        <v>111</v>
      </c>
      <c r="C121" s="1971" t="s">
        <v>169</v>
      </c>
      <c r="D121" s="1909" t="s">
        <v>385</v>
      </c>
      <c r="E121" s="1909" t="s">
        <v>354</v>
      </c>
      <c r="F121" s="1912"/>
      <c r="G121" s="1912" t="s">
        <v>169</v>
      </c>
      <c r="H121" s="565"/>
      <c r="I121" s="198"/>
      <c r="J121" s="198"/>
      <c r="K121" s="198"/>
      <c r="L121" s="252"/>
      <c r="N121" s="316"/>
      <c r="AG121" s="2"/>
    </row>
    <row r="122" spans="2:34" ht="12.9" customHeight="1">
      <c r="B122" s="193">
        <v>112</v>
      </c>
      <c r="C122" s="1972"/>
      <c r="D122" s="1910"/>
      <c r="E122" s="1910"/>
      <c r="F122" s="1913"/>
      <c r="G122" s="1913"/>
      <c r="H122" s="565"/>
      <c r="I122" s="198"/>
      <c r="J122" s="198"/>
      <c r="K122" s="198"/>
      <c r="L122" s="252"/>
      <c r="N122" s="316"/>
      <c r="AG122" s="2"/>
    </row>
    <row r="123" spans="2:34" ht="12.9" customHeight="1">
      <c r="B123" s="193">
        <v>113</v>
      </c>
      <c r="C123" s="566" t="s">
        <v>360</v>
      </c>
      <c r="D123" s="567" t="s">
        <v>361</v>
      </c>
      <c r="E123" s="556" t="s">
        <v>362</v>
      </c>
      <c r="F123" s="557"/>
      <c r="G123" s="557" t="s">
        <v>169</v>
      </c>
      <c r="H123" s="565"/>
      <c r="I123" s="198"/>
      <c r="J123" s="198"/>
      <c r="K123" s="198"/>
      <c r="L123" s="252"/>
      <c r="N123" s="316"/>
      <c r="AG123" s="2"/>
    </row>
    <row r="124" spans="2:34" ht="12.9" customHeight="1">
      <c r="B124" s="193">
        <v>114</v>
      </c>
      <c r="C124" s="566" t="s">
        <v>366</v>
      </c>
      <c r="D124" s="568" t="s">
        <v>386</v>
      </c>
      <c r="E124" s="569" t="s">
        <v>387</v>
      </c>
      <c r="F124" s="570"/>
      <c r="G124" s="559" t="s">
        <v>169</v>
      </c>
      <c r="H124" s="565"/>
      <c r="I124" s="198"/>
      <c r="J124" s="198"/>
      <c r="K124" s="198"/>
      <c r="L124" s="252"/>
      <c r="N124" s="316"/>
      <c r="AG124" s="2"/>
    </row>
    <row r="125" spans="2:34" ht="12.9" customHeight="1">
      <c r="B125" s="193">
        <v>115</v>
      </c>
      <c r="C125" s="566" t="s">
        <v>370</v>
      </c>
      <c r="D125" s="571" t="s">
        <v>388</v>
      </c>
      <c r="E125" s="1095" t="s">
        <v>389</v>
      </c>
      <c r="F125" s="559"/>
      <c r="G125" s="559" t="s">
        <v>169</v>
      </c>
      <c r="H125" s="565"/>
      <c r="I125" s="198"/>
      <c r="J125" s="198"/>
      <c r="K125" s="198"/>
      <c r="L125" s="252"/>
      <c r="N125" s="316"/>
      <c r="AG125" s="2"/>
    </row>
    <row r="126" spans="2:34" ht="12.9" customHeight="1">
      <c r="B126" s="193">
        <v>116</v>
      </c>
      <c r="C126" s="566" t="s">
        <v>376</v>
      </c>
      <c r="D126" s="571" t="s">
        <v>380</v>
      </c>
      <c r="E126" s="1095" t="s">
        <v>380</v>
      </c>
      <c r="F126" s="559"/>
      <c r="G126" s="559" t="s">
        <v>169</v>
      </c>
      <c r="H126" s="565"/>
      <c r="I126" s="198"/>
      <c r="J126" s="198"/>
      <c r="K126" s="198"/>
      <c r="L126" s="252"/>
      <c r="N126" s="316"/>
      <c r="AG126" s="2"/>
    </row>
    <row r="127" spans="2:34" ht="12.9" customHeight="1">
      <c r="B127" s="193">
        <v>117</v>
      </c>
      <c r="C127" s="572" t="s">
        <v>382</v>
      </c>
      <c r="D127" s="573" t="s">
        <v>383</v>
      </c>
      <c r="E127" s="574" t="s">
        <v>383</v>
      </c>
      <c r="F127" s="575"/>
      <c r="G127" s="575" t="s">
        <v>169</v>
      </c>
      <c r="H127" s="565"/>
      <c r="I127" s="268"/>
      <c r="J127" s="198"/>
      <c r="K127" s="198"/>
      <c r="L127" s="252"/>
      <c r="N127" s="316"/>
      <c r="AG127" s="2"/>
    </row>
    <row r="128" spans="2:34" ht="12.9" customHeight="1">
      <c r="B128" s="193">
        <v>118</v>
      </c>
      <c r="C128" s="1918" t="s">
        <v>390</v>
      </c>
      <c r="D128" s="1919"/>
      <c r="E128" s="1919"/>
      <c r="F128" s="1919"/>
      <c r="G128" s="1919"/>
      <c r="H128" s="1919"/>
      <c r="I128" s="1919"/>
      <c r="J128" s="1919"/>
      <c r="K128" s="1919"/>
      <c r="L128" s="1920"/>
      <c r="N128" s="316"/>
      <c r="AG128" s="2"/>
    </row>
    <row r="129" spans="2:33" ht="12.9" customHeight="1">
      <c r="B129" s="193">
        <v>119</v>
      </c>
      <c r="C129" s="576"/>
      <c r="D129" s="1921" t="s">
        <v>391</v>
      </c>
      <c r="E129" s="1921"/>
      <c r="F129" s="1921"/>
      <c r="G129" s="1921"/>
      <c r="H129" s="1922" t="s">
        <v>392</v>
      </c>
      <c r="I129" s="1923"/>
      <c r="J129" s="1921" t="s">
        <v>255</v>
      </c>
      <c r="K129" s="1921"/>
      <c r="L129" s="583"/>
      <c r="N129" s="316"/>
      <c r="AG129" s="2"/>
    </row>
    <row r="130" spans="2:33" ht="12.9" customHeight="1">
      <c r="B130" s="193">
        <v>120</v>
      </c>
      <c r="C130" s="576"/>
      <c r="D130" s="2005" t="s">
        <v>393</v>
      </c>
      <c r="E130" s="2005"/>
      <c r="F130" s="2005"/>
      <c r="G130" s="2005"/>
      <c r="H130" s="1991" t="s">
        <v>394</v>
      </c>
      <c r="I130" s="1992"/>
      <c r="J130" s="1977" t="s">
        <v>395</v>
      </c>
      <c r="K130" s="1977"/>
      <c r="L130" s="583"/>
      <c r="N130" s="316"/>
      <c r="AG130" s="2"/>
    </row>
    <row r="131" spans="2:33" ht="12.9" customHeight="1">
      <c r="B131" s="193">
        <v>121</v>
      </c>
      <c r="C131" s="586"/>
      <c r="D131" s="2005" t="s">
        <v>396</v>
      </c>
      <c r="E131" s="2005"/>
      <c r="F131" s="2005"/>
      <c r="G131" s="2005"/>
      <c r="H131" s="1991" t="s">
        <v>394</v>
      </c>
      <c r="I131" s="1992"/>
      <c r="J131" s="1977" t="s">
        <v>395</v>
      </c>
      <c r="K131" s="1977"/>
      <c r="L131" s="587"/>
      <c r="N131" s="316"/>
      <c r="AG131" s="2"/>
    </row>
    <row r="132" spans="2:33" ht="12.9" customHeight="1">
      <c r="B132" s="193">
        <v>122</v>
      </c>
      <c r="C132" s="1093"/>
      <c r="D132" s="1978" t="s">
        <v>169</v>
      </c>
      <c r="E132" s="1978"/>
      <c r="F132" s="1978"/>
      <c r="G132" s="1978"/>
      <c r="H132" s="1991" t="s">
        <v>169</v>
      </c>
      <c r="I132" s="1992"/>
      <c r="J132" s="1977" t="s">
        <v>169</v>
      </c>
      <c r="K132" s="1977"/>
      <c r="L132" s="252"/>
      <c r="N132" s="316"/>
      <c r="AG132" s="2"/>
    </row>
    <row r="133" spans="2:33" ht="12.9" customHeight="1">
      <c r="B133" s="193">
        <v>123</v>
      </c>
      <c r="C133" s="1974"/>
      <c r="D133" s="1975"/>
      <c r="E133" s="1975"/>
      <c r="F133" s="1975"/>
      <c r="G133" s="1975"/>
      <c r="H133" s="1975"/>
      <c r="I133" s="1975"/>
      <c r="J133" s="1975"/>
      <c r="K133" s="1975"/>
      <c r="L133" s="1976"/>
      <c r="N133" s="316"/>
      <c r="AG133" s="2"/>
    </row>
    <row r="134" spans="2:33" ht="12.9" customHeight="1">
      <c r="B134" s="193">
        <v>124</v>
      </c>
      <c r="C134" s="1994" t="s">
        <v>397</v>
      </c>
      <c r="D134" s="1995"/>
      <c r="E134" s="1995"/>
      <c r="F134" s="1995"/>
      <c r="G134" s="1995"/>
      <c r="H134" s="1995"/>
      <c r="I134" s="1995"/>
      <c r="J134" s="1995"/>
      <c r="K134" s="1995"/>
      <c r="L134" s="1996"/>
      <c r="N134" s="316"/>
    </row>
    <row r="135" spans="2:33" ht="12.9" customHeight="1">
      <c r="B135" s="193">
        <v>125</v>
      </c>
      <c r="C135" s="1869" t="s">
        <v>398</v>
      </c>
      <c r="D135" s="1870"/>
      <c r="E135" s="1870"/>
      <c r="F135" s="1870"/>
      <c r="G135" s="1870"/>
      <c r="H135" s="1870"/>
      <c r="I135" s="1870"/>
      <c r="J135" s="1870"/>
      <c r="K135" s="1870"/>
      <c r="L135" s="1871"/>
      <c r="N135" s="316"/>
    </row>
    <row r="136" spans="2:33" ht="12.9" customHeight="1">
      <c r="B136" s="193">
        <v>126</v>
      </c>
      <c r="C136" s="1869"/>
      <c r="D136" s="1870"/>
      <c r="E136" s="1870"/>
      <c r="F136" s="1870"/>
      <c r="G136" s="1870"/>
      <c r="H136" s="1870"/>
      <c r="I136" s="1870"/>
      <c r="J136" s="1870"/>
      <c r="K136" s="1870"/>
      <c r="L136" s="1871"/>
      <c r="N136" s="316"/>
    </row>
    <row r="137" spans="2:33" ht="12.9" customHeight="1" thickBot="1">
      <c r="B137" s="193">
        <v>127</v>
      </c>
      <c r="C137" s="1872"/>
      <c r="D137" s="1873"/>
      <c r="E137" s="1873"/>
      <c r="F137" s="1873"/>
      <c r="G137" s="1873"/>
      <c r="H137" s="1873"/>
      <c r="I137" s="1873"/>
      <c r="J137" s="1873"/>
      <c r="K137" s="1873"/>
      <c r="L137" s="1874"/>
      <c r="N137" s="316"/>
    </row>
    <row r="138" spans="2:33">
      <c r="B138" s="4"/>
      <c r="C138" s="5"/>
      <c r="D138" s="5"/>
      <c r="E138" s="5"/>
      <c r="F138" s="5"/>
      <c r="G138" s="224"/>
      <c r="H138" s="5"/>
      <c r="I138" s="224"/>
      <c r="J138" s="5"/>
      <c r="K138" s="13" t="s">
        <v>399</v>
      </c>
      <c r="L138" s="14" t="str">
        <f>Rolô!L2</f>
        <v>2026 - v.03</v>
      </c>
      <c r="N138" s="15"/>
    </row>
    <row r="139" spans="2:33">
      <c r="B139" s="1154" t="s">
        <v>296</v>
      </c>
      <c r="C139" s="1155"/>
      <c r="D139" s="1155"/>
      <c r="E139" s="1155"/>
      <c r="F139" s="1155"/>
      <c r="G139" s="1155"/>
      <c r="H139" s="1155"/>
      <c r="I139" s="1155"/>
      <c r="J139" s="1155"/>
      <c r="K139" s="1155"/>
      <c r="L139" s="1156"/>
      <c r="N139" s="1589"/>
      <c r="O139" s="1589"/>
    </row>
    <row r="140" spans="2:33">
      <c r="B140" s="1158" t="s">
        <v>127</v>
      </c>
      <c r="C140" s="1159"/>
      <c r="D140" s="1159"/>
      <c r="E140" s="1159"/>
      <c r="F140" s="1159"/>
      <c r="G140" s="1159"/>
      <c r="H140" s="1159"/>
      <c r="I140" s="1159"/>
      <c r="J140" s="1159"/>
      <c r="K140" s="1159"/>
      <c r="L140" s="1160"/>
    </row>
    <row r="141" spans="2:33" ht="5.0999999999999996" customHeight="1"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17"/>
    </row>
    <row r="142" spans="2:33" ht="12.9" customHeight="1">
      <c r="B142" s="658">
        <v>128</v>
      </c>
      <c r="C142" s="184"/>
      <c r="D142" s="184"/>
      <c r="E142" s="184"/>
      <c r="F142" s="184"/>
      <c r="G142" s="184"/>
      <c r="H142" s="184"/>
      <c r="I142" s="1112"/>
      <c r="J142" s="184"/>
      <c r="K142" s="184"/>
      <c r="L142" s="186"/>
    </row>
    <row r="143" spans="2:33" ht="12.9" customHeight="1">
      <c r="B143" s="658">
        <v>129</v>
      </c>
      <c r="C143" s="1902" t="s">
        <v>400</v>
      </c>
      <c r="D143" s="1902"/>
      <c r="E143" s="1902"/>
      <c r="F143" s="1902"/>
      <c r="G143" s="1902"/>
      <c r="H143" s="1902"/>
      <c r="I143" s="1902"/>
      <c r="J143" s="1902"/>
      <c r="K143" s="1902"/>
      <c r="L143" s="1903"/>
      <c r="N143" s="316"/>
    </row>
    <row r="144" spans="2:33" ht="12.9" customHeight="1">
      <c r="B144" s="192">
        <v>130</v>
      </c>
      <c r="C144" s="1844" t="s">
        <v>401</v>
      </c>
      <c r="D144" s="1845"/>
      <c r="E144" s="1845"/>
      <c r="F144" s="1845"/>
      <c r="G144" s="1845"/>
      <c r="H144" s="1845"/>
      <c r="I144" s="1845"/>
      <c r="J144" s="1845"/>
      <c r="K144" s="1845"/>
      <c r="L144" s="1846"/>
      <c r="N144" s="316"/>
      <c r="AE144" s="1"/>
    </row>
    <row r="145" spans="2:31" ht="12.9" customHeight="1">
      <c r="B145" s="658">
        <v>131</v>
      </c>
      <c r="C145" s="1836" t="s">
        <v>1995</v>
      </c>
      <c r="D145" s="1837"/>
      <c r="E145" s="1837"/>
      <c r="F145" s="1837"/>
      <c r="G145" s="1837"/>
      <c r="H145" s="1837"/>
      <c r="I145" s="1837"/>
      <c r="J145" s="1837"/>
      <c r="K145" s="1837"/>
      <c r="L145" s="1838"/>
      <c r="N145" s="316"/>
      <c r="AE145" s="1"/>
    </row>
    <row r="146" spans="2:31" ht="12.9" customHeight="1">
      <c r="B146" s="192">
        <v>132</v>
      </c>
      <c r="C146" s="1839"/>
      <c r="D146" s="1628"/>
      <c r="E146" s="1628"/>
      <c r="F146" s="1628"/>
      <c r="G146" s="1628"/>
      <c r="H146" s="1628"/>
      <c r="I146" s="1628"/>
      <c r="J146" s="1628"/>
      <c r="K146" s="1628"/>
      <c r="L146" s="1840"/>
      <c r="N146" s="316"/>
      <c r="AE146" s="1"/>
    </row>
    <row r="147" spans="2:31" ht="12.9" customHeight="1">
      <c r="B147" s="658">
        <v>133</v>
      </c>
      <c r="C147" s="1875" t="s">
        <v>402</v>
      </c>
      <c r="D147" s="1876"/>
      <c r="E147" s="1876"/>
      <c r="F147" s="1876"/>
      <c r="G147" s="1876"/>
      <c r="H147" s="1876"/>
      <c r="I147" s="1876"/>
      <c r="J147" s="1876"/>
      <c r="K147" s="1876"/>
      <c r="L147" s="1877"/>
      <c r="N147" s="316"/>
      <c r="AE147" s="1"/>
    </row>
    <row r="148" spans="2:31" ht="12.9" customHeight="1">
      <c r="B148" s="192">
        <v>134</v>
      </c>
      <c r="C148" s="1990" t="s">
        <v>1349</v>
      </c>
      <c r="D148" s="1391"/>
      <c r="E148" s="1391"/>
      <c r="F148" s="1391"/>
      <c r="G148" s="1391"/>
      <c r="H148" s="1391"/>
      <c r="I148" s="1391"/>
      <c r="J148" s="1391"/>
      <c r="K148" s="1391"/>
      <c r="L148" s="1862"/>
      <c r="N148" s="316"/>
      <c r="AE148" s="1"/>
    </row>
    <row r="149" spans="2:31" ht="12.9" customHeight="1">
      <c r="B149" s="658">
        <v>135</v>
      </c>
      <c r="C149" s="1736" t="s">
        <v>1348</v>
      </c>
      <c r="D149" s="1806"/>
      <c r="E149" s="1806"/>
      <c r="F149" s="1806"/>
      <c r="G149" s="1806"/>
      <c r="H149" s="1806"/>
      <c r="I149" s="1806"/>
      <c r="J149" s="1806"/>
      <c r="K149" s="1806"/>
      <c r="L149" s="1878"/>
      <c r="N149" s="316"/>
      <c r="AE149" s="1"/>
    </row>
    <row r="150" spans="2:31" ht="12.9" customHeight="1">
      <c r="B150" s="192">
        <v>136</v>
      </c>
      <c r="C150" s="1900" t="s">
        <v>403</v>
      </c>
      <c r="D150" s="1837"/>
      <c r="E150" s="1837"/>
      <c r="F150" s="1837"/>
      <c r="G150" s="1837"/>
      <c r="H150" s="1837"/>
      <c r="I150" s="1837"/>
      <c r="J150" s="1837"/>
      <c r="K150" s="1837"/>
      <c r="L150" s="1838"/>
      <c r="N150" s="316"/>
      <c r="AE150" s="1"/>
    </row>
    <row r="151" spans="2:31" ht="12.9" customHeight="1">
      <c r="B151" s="658">
        <v>137</v>
      </c>
      <c r="C151" s="1901"/>
      <c r="D151" s="1628"/>
      <c r="E151" s="1628"/>
      <c r="F151" s="1628"/>
      <c r="G151" s="1628"/>
      <c r="H151" s="1628"/>
      <c r="I151" s="1628"/>
      <c r="J151" s="1628"/>
      <c r="K151" s="1628"/>
      <c r="L151" s="1840"/>
      <c r="N151" s="316"/>
      <c r="AE151" s="1"/>
    </row>
    <row r="152" spans="2:31" ht="12.9" customHeight="1">
      <c r="B152" s="192">
        <v>138</v>
      </c>
      <c r="C152" s="1289" t="s">
        <v>1483</v>
      </c>
      <c r="D152" s="1290"/>
      <c r="E152" s="1290"/>
      <c r="F152" s="1290"/>
      <c r="G152" s="1290"/>
      <c r="H152" s="1290"/>
      <c r="I152" s="1290"/>
      <c r="J152" s="1290"/>
      <c r="K152" s="1290"/>
      <c r="L152" s="1989"/>
      <c r="N152" s="316"/>
      <c r="AE152" s="1"/>
    </row>
    <row r="153" spans="2:31" ht="12.9" customHeight="1">
      <c r="B153" s="658">
        <v>139</v>
      </c>
      <c r="C153" s="1948" t="s">
        <v>1996</v>
      </c>
      <c r="D153" s="1883"/>
      <c r="E153" s="1883"/>
      <c r="F153" s="1883"/>
      <c r="G153" s="1883"/>
      <c r="H153" s="1883"/>
      <c r="I153" s="1883"/>
      <c r="J153" s="1883"/>
      <c r="K153" s="1883"/>
      <c r="L153" s="1884"/>
      <c r="N153" s="316"/>
      <c r="AE153" s="1"/>
    </row>
    <row r="154" spans="2:31" ht="18.600000000000001" customHeight="1">
      <c r="B154" s="192">
        <v>140</v>
      </c>
      <c r="C154" s="1948"/>
      <c r="D154" s="1883"/>
      <c r="E154" s="1883"/>
      <c r="F154" s="1883"/>
      <c r="G154" s="1883"/>
      <c r="H154" s="1883"/>
      <c r="I154" s="1883"/>
      <c r="J154" s="1883"/>
      <c r="K154" s="1883"/>
      <c r="L154" s="1884"/>
      <c r="N154" s="316"/>
      <c r="AE154" s="1"/>
    </row>
    <row r="155" spans="2:31" ht="12.9" customHeight="1">
      <c r="B155" s="658">
        <v>141</v>
      </c>
      <c r="C155" s="1881" t="s">
        <v>1484</v>
      </c>
      <c r="D155" s="1845"/>
      <c r="E155" s="1845"/>
      <c r="F155" s="1845"/>
      <c r="G155" s="1845"/>
      <c r="H155" s="1845"/>
      <c r="I155" s="1845"/>
      <c r="J155" s="1845"/>
      <c r="K155" s="1845"/>
      <c r="L155" s="1846"/>
      <c r="N155" s="316"/>
      <c r="AE155" s="1"/>
    </row>
    <row r="156" spans="2:31" ht="12.9" customHeight="1">
      <c r="B156" s="192">
        <v>142</v>
      </c>
      <c r="C156" s="1949" t="s">
        <v>1350</v>
      </c>
      <c r="D156" s="1625"/>
      <c r="E156" s="1625"/>
      <c r="F156" s="1625"/>
      <c r="G156" s="1625"/>
      <c r="H156" s="1625"/>
      <c r="I156" s="1625"/>
      <c r="J156" s="1625"/>
      <c r="K156" s="1625"/>
      <c r="L156" s="1950"/>
      <c r="N156" s="316"/>
      <c r="AE156" s="1"/>
    </row>
    <row r="157" spans="2:31" ht="12.9" customHeight="1">
      <c r="B157" s="658">
        <v>143</v>
      </c>
      <c r="C157" s="1836"/>
      <c r="D157" s="1837"/>
      <c r="E157" s="1837"/>
      <c r="F157" s="1837"/>
      <c r="G157" s="1837"/>
      <c r="H157" s="1837"/>
      <c r="I157" s="1837"/>
      <c r="J157" s="1837"/>
      <c r="K157" s="1837"/>
      <c r="L157" s="1838"/>
      <c r="N157" s="316"/>
      <c r="AE157" s="1"/>
    </row>
    <row r="158" spans="2:31" ht="12.9" customHeight="1">
      <c r="B158" s="192">
        <v>144</v>
      </c>
      <c r="C158" s="1945" t="s">
        <v>1441</v>
      </c>
      <c r="D158" s="1946"/>
      <c r="E158" s="1946"/>
      <c r="F158" s="1946"/>
      <c r="G158" s="1946"/>
      <c r="H158" s="1946"/>
      <c r="I158" s="1946"/>
      <c r="J158" s="1946"/>
      <c r="K158" s="1946"/>
      <c r="L158" s="1947"/>
      <c r="N158" s="383"/>
      <c r="AE158" s="1"/>
    </row>
    <row r="159" spans="2:31" ht="12.9" customHeight="1">
      <c r="B159" s="658">
        <v>145</v>
      </c>
      <c r="C159" s="1882" t="s">
        <v>1485</v>
      </c>
      <c r="D159" s="1883"/>
      <c r="E159" s="1883"/>
      <c r="F159" s="1883"/>
      <c r="G159" s="1883"/>
      <c r="H159" s="1883"/>
      <c r="I159" s="1883"/>
      <c r="J159" s="1883"/>
      <c r="K159" s="1883"/>
      <c r="L159" s="1884"/>
      <c r="N159" s="589"/>
      <c r="AE159" s="1"/>
    </row>
    <row r="160" spans="2:31" ht="12.9" customHeight="1">
      <c r="B160" s="192">
        <v>146</v>
      </c>
      <c r="C160" s="1836" t="s">
        <v>1442</v>
      </c>
      <c r="D160" s="1837"/>
      <c r="E160" s="1837"/>
      <c r="F160" s="1837"/>
      <c r="G160" s="1837"/>
      <c r="H160" s="1837"/>
      <c r="I160" s="1837"/>
      <c r="J160" s="1837"/>
      <c r="K160" s="1837"/>
      <c r="L160" s="1838"/>
      <c r="N160" s="589"/>
      <c r="AE160" s="1"/>
    </row>
    <row r="161" spans="2:31" ht="12.9" customHeight="1">
      <c r="B161" s="658">
        <v>147</v>
      </c>
      <c r="C161" s="1836" t="s">
        <v>405</v>
      </c>
      <c r="D161" s="1837"/>
      <c r="E161" s="1837"/>
      <c r="F161" s="1837"/>
      <c r="G161" s="1837"/>
      <c r="H161" s="1837"/>
      <c r="I161" s="1837"/>
      <c r="J161" s="1837"/>
      <c r="K161" s="1837"/>
      <c r="L161" s="1838"/>
      <c r="N161" s="589"/>
      <c r="AE161" s="1"/>
    </row>
    <row r="162" spans="2:31" ht="12.9" customHeight="1">
      <c r="B162" s="192">
        <v>148</v>
      </c>
      <c r="C162" s="1836" t="s">
        <v>406</v>
      </c>
      <c r="D162" s="1837"/>
      <c r="E162" s="1837"/>
      <c r="F162" s="1837"/>
      <c r="G162" s="1837"/>
      <c r="H162" s="1837"/>
      <c r="I162" s="1837"/>
      <c r="J162" s="1837"/>
      <c r="K162" s="1837"/>
      <c r="L162" s="1838"/>
      <c r="N162" s="589"/>
      <c r="AE162" s="1"/>
    </row>
    <row r="163" spans="2:31" ht="12.9" customHeight="1">
      <c r="B163" s="658">
        <v>149</v>
      </c>
      <c r="C163" s="1836" t="s">
        <v>407</v>
      </c>
      <c r="D163" s="1837"/>
      <c r="E163" s="1837"/>
      <c r="F163" s="1837"/>
      <c r="G163" s="1837"/>
      <c r="H163" s="1837"/>
      <c r="I163" s="1837"/>
      <c r="J163" s="1837"/>
      <c r="K163" s="1837"/>
      <c r="L163" s="1838"/>
      <c r="N163" s="589"/>
      <c r="AE163" s="1"/>
    </row>
    <row r="164" spans="2:31" ht="12.9" customHeight="1">
      <c r="B164" s="192">
        <v>150</v>
      </c>
      <c r="C164" s="1836" t="s">
        <v>408</v>
      </c>
      <c r="D164" s="1837"/>
      <c r="E164" s="1837"/>
      <c r="F164" s="1837"/>
      <c r="G164" s="1837"/>
      <c r="H164" s="1837"/>
      <c r="I164" s="1837"/>
      <c r="J164" s="1837"/>
      <c r="K164" s="1837"/>
      <c r="L164" s="1838"/>
      <c r="N164" s="589"/>
      <c r="AE164" s="1"/>
    </row>
    <row r="165" spans="2:31" ht="12.9" customHeight="1">
      <c r="B165" s="658">
        <v>151</v>
      </c>
      <c r="C165" s="1850" t="s">
        <v>409</v>
      </c>
      <c r="D165" s="1851"/>
      <c r="E165" s="1851"/>
      <c r="F165" s="1851"/>
      <c r="G165" s="1851"/>
      <c r="H165" s="1851"/>
      <c r="I165" s="1851"/>
      <c r="J165" s="1851"/>
      <c r="K165" s="1851"/>
      <c r="L165" s="1852"/>
      <c r="N165" s="589"/>
      <c r="AE165" s="1"/>
    </row>
    <row r="166" spans="2:31" ht="12.9" customHeight="1">
      <c r="B166" s="192">
        <v>152</v>
      </c>
      <c r="C166" s="1853"/>
      <c r="D166" s="1854"/>
      <c r="E166" s="1854"/>
      <c r="F166" s="1854"/>
      <c r="G166" s="1854"/>
      <c r="H166" s="1854"/>
      <c r="I166" s="1854"/>
      <c r="J166" s="1854"/>
      <c r="K166" s="1854"/>
      <c r="L166" s="1855"/>
      <c r="N166" s="589"/>
      <c r="AE166" s="1"/>
    </row>
    <row r="167" spans="2:31" ht="12.9" customHeight="1">
      <c r="B167" s="658">
        <v>153</v>
      </c>
      <c r="C167" s="1841" t="s">
        <v>410</v>
      </c>
      <c r="D167" s="1842"/>
      <c r="E167" s="1842"/>
      <c r="F167" s="1842"/>
      <c r="G167" s="1842"/>
      <c r="H167" s="1842"/>
      <c r="I167" s="1842"/>
      <c r="J167" s="1842"/>
      <c r="K167" s="1842"/>
      <c r="L167" s="1843"/>
      <c r="N167" s="589"/>
      <c r="AE167" s="1"/>
    </row>
    <row r="168" spans="2:31" ht="12.9" customHeight="1">
      <c r="B168" s="192">
        <v>154</v>
      </c>
      <c r="C168" s="1844" t="s">
        <v>411</v>
      </c>
      <c r="D168" s="1845"/>
      <c r="E168" s="1845"/>
      <c r="F168" s="1845"/>
      <c r="G168" s="1845"/>
      <c r="H168" s="1845"/>
      <c r="I168" s="1845"/>
      <c r="J168" s="1845"/>
      <c r="K168" s="1845"/>
      <c r="L168" s="1846"/>
      <c r="N168" s="589"/>
      <c r="AE168" s="1"/>
    </row>
    <row r="169" spans="2:31" ht="12.9" customHeight="1">
      <c r="B169" s="658">
        <v>155</v>
      </c>
      <c r="C169" s="1844" t="s">
        <v>412</v>
      </c>
      <c r="D169" s="1845"/>
      <c r="E169" s="1845"/>
      <c r="F169" s="1845"/>
      <c r="G169" s="1845"/>
      <c r="H169" s="1845"/>
      <c r="I169" s="1845"/>
      <c r="J169" s="1845"/>
      <c r="K169" s="1845"/>
      <c r="L169" s="1846"/>
      <c r="N169" s="589"/>
      <c r="AE169" s="1"/>
    </row>
    <row r="170" spans="2:31" ht="12.9" customHeight="1">
      <c r="B170" s="192">
        <v>156</v>
      </c>
      <c r="C170" s="1837" t="s">
        <v>1521</v>
      </c>
      <c r="D170" s="1837"/>
      <c r="E170" s="1837"/>
      <c r="F170" s="1837"/>
      <c r="G170" s="1837"/>
      <c r="H170" s="1837"/>
      <c r="I170" s="1837"/>
      <c r="J170" s="1837"/>
      <c r="K170" s="1837"/>
      <c r="L170" s="1838"/>
      <c r="N170" s="589"/>
      <c r="AE170" s="1"/>
    </row>
    <row r="171" spans="2:31" ht="12.9" customHeight="1">
      <c r="B171" s="658">
        <v>157</v>
      </c>
      <c r="C171" s="1879"/>
      <c r="D171" s="1879"/>
      <c r="E171" s="1879"/>
      <c r="F171" s="1879"/>
      <c r="G171" s="1879"/>
      <c r="H171" s="1879"/>
      <c r="I171" s="1879"/>
      <c r="J171" s="1879"/>
      <c r="K171" s="1879"/>
      <c r="L171" s="1880"/>
      <c r="N171" s="589"/>
      <c r="AE171" s="1"/>
    </row>
    <row r="172" spans="2:31" ht="12.9" customHeight="1">
      <c r="B172" s="192">
        <v>158</v>
      </c>
      <c r="C172" s="1847" t="s">
        <v>413</v>
      </c>
      <c r="D172" s="1848"/>
      <c r="E172" s="1848"/>
      <c r="F172" s="1848"/>
      <c r="G172" s="1848"/>
      <c r="H172" s="1848"/>
      <c r="I172" s="1848"/>
      <c r="J172" s="1848"/>
      <c r="K172" s="1848"/>
      <c r="L172" s="1849"/>
      <c r="N172" s="589"/>
      <c r="AE172" s="1"/>
    </row>
    <row r="173" spans="2:31" ht="12.9" customHeight="1">
      <c r="B173" s="658">
        <v>159</v>
      </c>
      <c r="C173" s="1856" t="s">
        <v>414</v>
      </c>
      <c r="D173" s="1857"/>
      <c r="E173" s="1857"/>
      <c r="F173" s="1857"/>
      <c r="G173" s="1857"/>
      <c r="H173" s="1857"/>
      <c r="I173" s="1857"/>
      <c r="J173" s="1857"/>
      <c r="K173" s="1857"/>
      <c r="L173" s="1858"/>
      <c r="N173" s="589"/>
      <c r="AE173" s="1"/>
    </row>
    <row r="174" spans="2:31" ht="22.5" customHeight="1">
      <c r="B174" s="192">
        <v>160</v>
      </c>
      <c r="C174" s="1891" t="s">
        <v>415</v>
      </c>
      <c r="D174" s="1892"/>
      <c r="E174" s="1892"/>
      <c r="F174" s="1892"/>
      <c r="G174" s="1892"/>
      <c r="H174" s="1892"/>
      <c r="I174" s="1892"/>
      <c r="J174" s="1892"/>
      <c r="K174" s="1892"/>
      <c r="L174" s="1893"/>
      <c r="N174" s="15"/>
      <c r="AE174" s="1"/>
    </row>
    <row r="175" spans="2:31" ht="25.5" customHeight="1">
      <c r="B175" s="658">
        <v>161</v>
      </c>
      <c r="C175" s="1894" t="s">
        <v>416</v>
      </c>
      <c r="D175" s="1895"/>
      <c r="E175" s="1895"/>
      <c r="F175" s="1895"/>
      <c r="G175" s="1895"/>
      <c r="H175" s="1895"/>
      <c r="I175" s="1895"/>
      <c r="J175" s="1895"/>
      <c r="K175" s="1895"/>
      <c r="L175" s="1896"/>
      <c r="N175" s="1589"/>
      <c r="O175" s="1589"/>
      <c r="AE175" s="1"/>
    </row>
    <row r="176" spans="2:31" ht="12.9" customHeight="1">
      <c r="B176" s="192">
        <v>162</v>
      </c>
      <c r="C176" s="1897" t="s">
        <v>417</v>
      </c>
      <c r="D176" s="1898"/>
      <c r="E176" s="1898"/>
      <c r="F176" s="1898"/>
      <c r="G176" s="1898"/>
      <c r="H176" s="1898"/>
      <c r="I176" s="1898"/>
      <c r="J176" s="1898"/>
      <c r="K176" s="1898"/>
      <c r="L176" s="1899"/>
      <c r="AE176" s="1"/>
    </row>
    <row r="177" spans="2:31" ht="12.9" customHeight="1">
      <c r="B177" s="658">
        <v>163</v>
      </c>
      <c r="C177" s="1836" t="s">
        <v>418</v>
      </c>
      <c r="D177" s="1837"/>
      <c r="E177" s="1837"/>
      <c r="F177" s="1837"/>
      <c r="G177" s="1837"/>
      <c r="H177" s="1837"/>
      <c r="I177" s="1837"/>
      <c r="J177" s="1837"/>
      <c r="K177" s="1837"/>
      <c r="L177" s="1838"/>
      <c r="N177" s="383"/>
      <c r="AE177" s="1"/>
    </row>
    <row r="178" spans="2:31" ht="12.9" customHeight="1">
      <c r="B178" s="192">
        <v>164</v>
      </c>
      <c r="C178" s="1836"/>
      <c r="D178" s="1837"/>
      <c r="E178" s="1837"/>
      <c r="F178" s="1837"/>
      <c r="G178" s="1837"/>
      <c r="H178" s="1837"/>
      <c r="I178" s="1837"/>
      <c r="J178" s="1837"/>
      <c r="K178" s="1837"/>
      <c r="L178" s="1838"/>
      <c r="N178" s="1567"/>
      <c r="AE178" s="1"/>
    </row>
    <row r="179" spans="2:31" ht="12.9" customHeight="1">
      <c r="B179" s="658">
        <v>165</v>
      </c>
      <c r="C179" s="1836" t="s">
        <v>404</v>
      </c>
      <c r="D179" s="1837"/>
      <c r="E179" s="1837"/>
      <c r="F179" s="1837"/>
      <c r="G179" s="1837"/>
      <c r="H179" s="1837"/>
      <c r="I179" s="1837"/>
      <c r="J179" s="1837"/>
      <c r="K179" s="1837"/>
      <c r="L179" s="1838"/>
      <c r="N179" s="1567"/>
      <c r="AE179" s="1"/>
    </row>
    <row r="180" spans="2:31" ht="12.9" customHeight="1">
      <c r="B180" s="192">
        <v>166</v>
      </c>
      <c r="C180" s="1839"/>
      <c r="D180" s="1628"/>
      <c r="E180" s="1628"/>
      <c r="F180" s="1628"/>
      <c r="G180" s="1628"/>
      <c r="H180" s="1628"/>
      <c r="I180" s="1628"/>
      <c r="J180" s="1628"/>
      <c r="K180" s="1628"/>
      <c r="L180" s="1840"/>
      <c r="N180" s="1567"/>
      <c r="AE180" s="1"/>
    </row>
    <row r="181" spans="2:31" ht="12.9" customHeight="1">
      <c r="B181" s="658">
        <v>167</v>
      </c>
      <c r="C181" s="1841" t="s">
        <v>419</v>
      </c>
      <c r="D181" s="1842"/>
      <c r="E181" s="1842"/>
      <c r="F181" s="1842"/>
      <c r="G181" s="1842"/>
      <c r="H181" s="1842"/>
      <c r="I181" s="1842"/>
      <c r="J181" s="1842"/>
      <c r="K181" s="1842"/>
      <c r="L181" s="1843"/>
      <c r="N181" s="1567"/>
      <c r="AE181" s="1"/>
    </row>
    <row r="182" spans="2:31" ht="12.9" customHeight="1">
      <c r="B182" s="192">
        <v>168</v>
      </c>
      <c r="C182" s="1736" t="s">
        <v>411</v>
      </c>
      <c r="D182" s="1806"/>
      <c r="E182" s="1806"/>
      <c r="F182" s="1806"/>
      <c r="G182" s="1806"/>
      <c r="H182" s="1806"/>
      <c r="I182" s="1806"/>
      <c r="J182" s="1806"/>
      <c r="K182" s="1806"/>
      <c r="L182" s="1878"/>
      <c r="N182" s="1567"/>
      <c r="AE182" s="1"/>
    </row>
    <row r="183" spans="2:31" ht="12.9" customHeight="1">
      <c r="B183" s="658">
        <v>169</v>
      </c>
      <c r="C183" s="1844" t="s">
        <v>412</v>
      </c>
      <c r="D183" s="1845"/>
      <c r="E183" s="1845"/>
      <c r="F183" s="1845"/>
      <c r="G183" s="1845"/>
      <c r="H183" s="1845"/>
      <c r="I183" s="1845"/>
      <c r="J183" s="1845"/>
      <c r="K183" s="1845"/>
      <c r="L183" s="1846"/>
      <c r="N183" s="1567"/>
      <c r="AE183" s="1"/>
    </row>
    <row r="184" spans="2:31" ht="12.9" customHeight="1">
      <c r="B184" s="192">
        <v>170</v>
      </c>
      <c r="C184" s="184"/>
      <c r="D184" s="184"/>
      <c r="E184" s="184"/>
      <c r="F184" s="184"/>
      <c r="G184" s="184"/>
      <c r="H184" s="184"/>
      <c r="I184" s="184"/>
      <c r="J184" s="184"/>
      <c r="K184" s="184"/>
      <c r="L184" s="186"/>
      <c r="N184" s="1567"/>
      <c r="AE184" s="1"/>
    </row>
    <row r="185" spans="2:31" ht="12.9" customHeight="1">
      <c r="B185" s="658">
        <v>171</v>
      </c>
      <c r="C185" s="1993" t="s">
        <v>420</v>
      </c>
      <c r="D185" s="1848"/>
      <c r="E185" s="1848"/>
      <c r="F185" s="1848"/>
      <c r="G185" s="1848"/>
      <c r="H185" s="1848"/>
      <c r="I185" s="1848"/>
      <c r="J185" s="1848"/>
      <c r="K185" s="1848"/>
      <c r="L185" s="1849"/>
      <c r="N185" s="589"/>
      <c r="AE185" s="1"/>
    </row>
    <row r="186" spans="2:31" ht="12.9" customHeight="1">
      <c r="B186" s="192">
        <v>172</v>
      </c>
      <c r="C186" s="1859" t="s">
        <v>421</v>
      </c>
      <c r="D186" s="1860"/>
      <c r="E186" s="1860"/>
      <c r="F186" s="1860"/>
      <c r="G186" s="1860"/>
      <c r="H186" s="1860"/>
      <c r="I186" s="1860"/>
      <c r="J186" s="1860"/>
      <c r="K186" s="1860"/>
      <c r="L186" s="1861"/>
      <c r="N186" s="589"/>
      <c r="AE186" s="1"/>
    </row>
    <row r="187" spans="2:31" ht="12.9" customHeight="1">
      <c r="B187" s="658">
        <v>173</v>
      </c>
      <c r="C187" s="1793" t="s">
        <v>422</v>
      </c>
      <c r="D187" s="1391"/>
      <c r="E187" s="1391"/>
      <c r="F187" s="1391"/>
      <c r="G187" s="1391"/>
      <c r="H187" s="1391"/>
      <c r="I187" s="1391"/>
      <c r="J187" s="1391"/>
      <c r="K187" s="1391"/>
      <c r="L187" s="1862"/>
      <c r="N187" s="589"/>
      <c r="AE187" s="1"/>
    </row>
    <row r="188" spans="2:31" ht="12.9" customHeight="1">
      <c r="B188" s="192">
        <v>174</v>
      </c>
      <c r="C188" s="1793" t="s">
        <v>423</v>
      </c>
      <c r="D188" s="1391"/>
      <c r="E188" s="1391"/>
      <c r="F188" s="1391"/>
      <c r="G188" s="1391"/>
      <c r="H188" s="1391"/>
      <c r="I188" s="1391"/>
      <c r="J188" s="1391"/>
      <c r="K188" s="1391"/>
      <c r="L188" s="1862"/>
      <c r="N188" s="589"/>
      <c r="AE188" s="1"/>
    </row>
    <row r="189" spans="2:31" ht="12.9" customHeight="1">
      <c r="B189" s="658">
        <v>175</v>
      </c>
      <c r="C189" s="1793" t="s">
        <v>1351</v>
      </c>
      <c r="D189" s="1391"/>
      <c r="E189" s="1391"/>
      <c r="F189" s="1391"/>
      <c r="G189" s="1391"/>
      <c r="H189" s="1391"/>
      <c r="I189" s="1391"/>
      <c r="J189" s="1391"/>
      <c r="K189" s="1391"/>
      <c r="L189" s="1862"/>
      <c r="N189" s="589"/>
      <c r="AE189" s="1"/>
    </row>
    <row r="190" spans="2:31" ht="12.9" customHeight="1">
      <c r="B190" s="192">
        <v>176</v>
      </c>
      <c r="C190" s="1793" t="s">
        <v>424</v>
      </c>
      <c r="D190" s="1391"/>
      <c r="E190" s="1391"/>
      <c r="F190" s="1391"/>
      <c r="G190" s="1391"/>
      <c r="H190" s="1391"/>
      <c r="I190" s="1391"/>
      <c r="J190" s="1391"/>
      <c r="K190" s="1391"/>
      <c r="L190" s="1862"/>
      <c r="N190" s="589"/>
      <c r="AE190" s="1"/>
    </row>
    <row r="191" spans="2:31" ht="12.9" customHeight="1">
      <c r="B191" s="658">
        <v>177</v>
      </c>
      <c r="C191" s="1865" t="s">
        <v>292</v>
      </c>
      <c r="D191" s="1866"/>
      <c r="E191" s="1866"/>
      <c r="F191" s="1866"/>
      <c r="G191" s="1866"/>
      <c r="H191" s="1866"/>
      <c r="I191" s="1866"/>
      <c r="J191" s="1866"/>
      <c r="K191" s="1866"/>
      <c r="L191" s="1867"/>
      <c r="N191" s="1567"/>
      <c r="AE191" s="1"/>
    </row>
    <row r="192" spans="2:31" ht="12.9" customHeight="1">
      <c r="B192" s="192">
        <v>178</v>
      </c>
      <c r="C192" s="1865" t="s">
        <v>293</v>
      </c>
      <c r="D192" s="1866"/>
      <c r="E192" s="1866"/>
      <c r="F192" s="1866"/>
      <c r="G192" s="1866"/>
      <c r="H192" s="1866"/>
      <c r="I192" s="1866"/>
      <c r="J192" s="1866"/>
      <c r="K192" s="1866"/>
      <c r="L192" s="1867"/>
      <c r="N192" s="1567"/>
      <c r="AE192" s="1"/>
    </row>
    <row r="193" spans="2:31" ht="12.9" customHeight="1">
      <c r="B193" s="658">
        <v>179</v>
      </c>
      <c r="C193" s="1885" t="s">
        <v>425</v>
      </c>
      <c r="D193" s="1886"/>
      <c r="E193" s="1886"/>
      <c r="F193" s="1886"/>
      <c r="G193" s="1886"/>
      <c r="H193" s="1886"/>
      <c r="I193" s="1886"/>
      <c r="J193" s="1886"/>
      <c r="K193" s="1886"/>
      <c r="L193" s="1887"/>
      <c r="N193" s="589"/>
      <c r="AE193" s="1"/>
    </row>
    <row r="194" spans="2:31" ht="12.9" customHeight="1">
      <c r="B194" s="192">
        <v>180</v>
      </c>
      <c r="C194" s="1888"/>
      <c r="D194" s="1889"/>
      <c r="E194" s="1889"/>
      <c r="F194" s="1889"/>
      <c r="G194" s="1889"/>
      <c r="H194" s="1889"/>
      <c r="I194" s="1889"/>
      <c r="J194" s="1889"/>
      <c r="K194" s="1889"/>
      <c r="L194" s="1890"/>
      <c r="N194" s="589"/>
      <c r="AE194" s="1"/>
    </row>
    <row r="195" spans="2:31" ht="12.9" customHeight="1">
      <c r="B195" s="658">
        <v>181</v>
      </c>
      <c r="C195" s="1985" t="s">
        <v>284</v>
      </c>
      <c r="D195" s="1638"/>
      <c r="E195" s="1638"/>
      <c r="F195" s="1638"/>
      <c r="G195" s="1638"/>
      <c r="H195" s="1638"/>
      <c r="I195" s="1638"/>
      <c r="J195" s="1638"/>
      <c r="K195" s="1638"/>
      <c r="L195" s="1639"/>
      <c r="N195" s="1567"/>
      <c r="AE195" s="1"/>
    </row>
    <row r="196" spans="2:31" ht="12.9" customHeight="1">
      <c r="B196" s="192">
        <v>182</v>
      </c>
      <c r="C196" s="1068" t="s">
        <v>285</v>
      </c>
      <c r="D196" s="1078"/>
      <c r="E196" s="1078"/>
      <c r="F196" s="1078"/>
      <c r="G196" s="1078"/>
      <c r="H196" s="1078"/>
      <c r="I196" s="1086"/>
      <c r="J196" s="1078"/>
      <c r="K196" s="1078"/>
      <c r="L196" s="1097"/>
      <c r="N196" s="1567"/>
      <c r="AE196" s="1"/>
    </row>
    <row r="197" spans="2:31" ht="12.9" customHeight="1">
      <c r="B197" s="658">
        <v>183</v>
      </c>
      <c r="C197" s="1571" t="s">
        <v>286</v>
      </c>
      <c r="D197" s="1503"/>
      <c r="E197" s="1503"/>
      <c r="F197" s="1503"/>
      <c r="G197" s="1503"/>
      <c r="H197" s="1503"/>
      <c r="I197" s="1503"/>
      <c r="J197" s="1503"/>
      <c r="K197" s="1503"/>
      <c r="L197" s="1504"/>
      <c r="N197" s="1567"/>
      <c r="AE197" s="1"/>
    </row>
    <row r="198" spans="2:31" ht="12.9" customHeight="1">
      <c r="B198" s="192">
        <v>184</v>
      </c>
      <c r="C198" s="1571" t="s">
        <v>287</v>
      </c>
      <c r="D198" s="1503"/>
      <c r="E198" s="1503"/>
      <c r="F198" s="1503"/>
      <c r="G198" s="1503"/>
      <c r="H198" s="1503"/>
      <c r="I198" s="1503"/>
      <c r="J198" s="1503"/>
      <c r="K198" s="1503"/>
      <c r="L198" s="1504"/>
      <c r="N198" s="1567"/>
      <c r="AE198" s="1"/>
    </row>
    <row r="199" spans="2:31" ht="12.9" customHeight="1">
      <c r="B199" s="658">
        <v>185</v>
      </c>
      <c r="C199" s="1571" t="s">
        <v>426</v>
      </c>
      <c r="D199" s="1503"/>
      <c r="E199" s="1503"/>
      <c r="F199" s="1503"/>
      <c r="G199" s="1503"/>
      <c r="H199" s="1503"/>
      <c r="I199" s="1503"/>
      <c r="J199" s="1503"/>
      <c r="K199" s="1503"/>
      <c r="L199" s="1504"/>
      <c r="N199" s="1567"/>
      <c r="AE199" s="1"/>
    </row>
    <row r="200" spans="2:31" ht="12.9" customHeight="1">
      <c r="B200" s="192">
        <v>186</v>
      </c>
      <c r="C200" s="1590" t="s">
        <v>289</v>
      </c>
      <c r="D200" s="1489"/>
      <c r="E200" s="1489"/>
      <c r="F200" s="1489"/>
      <c r="G200" s="1489"/>
      <c r="H200" s="1489"/>
      <c r="I200" s="1489"/>
      <c r="J200" s="1489"/>
      <c r="K200" s="1489"/>
      <c r="L200" s="1591"/>
      <c r="N200" s="1567"/>
      <c r="AE200" s="1"/>
    </row>
    <row r="201" spans="2:31" ht="12.9" customHeight="1">
      <c r="B201" s="658">
        <v>187</v>
      </c>
      <c r="C201" s="1423" t="s">
        <v>1352</v>
      </c>
      <c r="D201" s="1863"/>
      <c r="E201" s="1863"/>
      <c r="F201" s="1863"/>
      <c r="G201" s="1863"/>
      <c r="H201" s="1863"/>
      <c r="I201" s="1863"/>
      <c r="J201" s="1863"/>
      <c r="K201" s="1863"/>
      <c r="L201" s="1864"/>
      <c r="N201" s="15"/>
      <c r="AE201" s="1"/>
    </row>
    <row r="202" spans="2:31" ht="12.9" customHeight="1">
      <c r="B202" s="192">
        <v>188</v>
      </c>
      <c r="C202" s="1830" t="s">
        <v>291</v>
      </c>
      <c r="D202" s="1831"/>
      <c r="E202" s="1831"/>
      <c r="F202" s="1831"/>
      <c r="G202" s="1831"/>
      <c r="H202" s="1831"/>
      <c r="I202" s="1831"/>
      <c r="J202" s="1831"/>
      <c r="K202" s="1831"/>
      <c r="L202" s="1832"/>
      <c r="N202" s="1157"/>
      <c r="O202" s="1157"/>
      <c r="AE202" s="1"/>
    </row>
    <row r="203" spans="2:31" ht="12.9" customHeight="1" thickBot="1">
      <c r="B203" s="658">
        <v>189</v>
      </c>
      <c r="C203" s="1833"/>
      <c r="D203" s="1834"/>
      <c r="E203" s="1834"/>
      <c r="F203" s="1834"/>
      <c r="G203" s="1834"/>
      <c r="H203" s="1834"/>
      <c r="I203" s="1834"/>
      <c r="J203" s="1834"/>
      <c r="K203" s="1834"/>
      <c r="L203" s="1835"/>
      <c r="AE203" s="1"/>
    </row>
  </sheetData>
  <sheetProtection algorithmName="SHA-512" hashValue="YVw8anukfj153KpMUIzZODfZtNpcjjoYQpHY/2FhYs11ZA+f3NsywmxYSQluwDAUeeqOW2Tc46TDcFJmKo8CaQ==" saltValue="EcoVHr8tWKb4lwtb8frwFw==" spinCount="100000" sheet="1" objects="1" scenarios="1" formatCells="0"/>
  <mergeCells count="335">
    <mergeCell ref="C32:D33"/>
    <mergeCell ref="I33:J33"/>
    <mergeCell ref="C49:K49"/>
    <mergeCell ref="D53:E53"/>
    <mergeCell ref="C39:D40"/>
    <mergeCell ref="E40:G40"/>
    <mergeCell ref="I40:J40"/>
    <mergeCell ref="H52:I52"/>
    <mergeCell ref="D52:E52"/>
    <mergeCell ref="C50:E50"/>
    <mergeCell ref="G50:I50"/>
    <mergeCell ref="D51:E51"/>
    <mergeCell ref="H53:I53"/>
    <mergeCell ref="H35:H36"/>
    <mergeCell ref="I39:J39"/>
    <mergeCell ref="E35:G36"/>
    <mergeCell ref="E37:G37"/>
    <mergeCell ref="I37:J37"/>
    <mergeCell ref="E38:G38"/>
    <mergeCell ref="I38:J38"/>
    <mergeCell ref="C103:G103"/>
    <mergeCell ref="J103:K103"/>
    <mergeCell ref="C104:G104"/>
    <mergeCell ref="J104:K104"/>
    <mergeCell ref="D130:G130"/>
    <mergeCell ref="H130:I130"/>
    <mergeCell ref="J130:K130"/>
    <mergeCell ref="D131:G131"/>
    <mergeCell ref="H131:I131"/>
    <mergeCell ref="J131:K131"/>
    <mergeCell ref="D60:E60"/>
    <mergeCell ref="C107:L107"/>
    <mergeCell ref="E111:E112"/>
    <mergeCell ref="C79:G79"/>
    <mergeCell ref="J79:K79"/>
    <mergeCell ref="K35:K36"/>
    <mergeCell ref="C195:L195"/>
    <mergeCell ref="C97:G97"/>
    <mergeCell ref="J97:K97"/>
    <mergeCell ref="L88:L89"/>
    <mergeCell ref="C190:L190"/>
    <mergeCell ref="C191:L191"/>
    <mergeCell ref="C152:L152"/>
    <mergeCell ref="C148:L148"/>
    <mergeCell ref="H132:I132"/>
    <mergeCell ref="L92:L93"/>
    <mergeCell ref="L98:L99"/>
    <mergeCell ref="J87:K87"/>
    <mergeCell ref="C183:L183"/>
    <mergeCell ref="C185:L185"/>
    <mergeCell ref="C134:L134"/>
    <mergeCell ref="B139:L139"/>
    <mergeCell ref="C88:G89"/>
    <mergeCell ref="H88:H89"/>
    <mergeCell ref="AD80:AD82"/>
    <mergeCell ref="AD83:AD84"/>
    <mergeCell ref="AD92:AD93"/>
    <mergeCell ref="AD98:AD99"/>
    <mergeCell ref="AC80:AC82"/>
    <mergeCell ref="AC83:AC84"/>
    <mergeCell ref="AC92:AC93"/>
    <mergeCell ref="AC98:AC99"/>
    <mergeCell ref="AA92:AA93"/>
    <mergeCell ref="AA98:AA99"/>
    <mergeCell ref="AA83:AA84"/>
    <mergeCell ref="AA80:AA82"/>
    <mergeCell ref="C158:L158"/>
    <mergeCell ref="C153:L154"/>
    <mergeCell ref="C156:L157"/>
    <mergeCell ref="J129:K129"/>
    <mergeCell ref="H111:H112"/>
    <mergeCell ref="I111:I112"/>
    <mergeCell ref="J111:J112"/>
    <mergeCell ref="C118:G120"/>
    <mergeCell ref="H108:L109"/>
    <mergeCell ref="C108:G110"/>
    <mergeCell ref="C111:C112"/>
    <mergeCell ref="C121:C122"/>
    <mergeCell ref="D111:D112"/>
    <mergeCell ref="D121:D122"/>
    <mergeCell ref="C133:L133"/>
    <mergeCell ref="J132:K132"/>
    <mergeCell ref="D132:G132"/>
    <mergeCell ref="L80:L82"/>
    <mergeCell ref="C37:D38"/>
    <mergeCell ref="C35:D36"/>
    <mergeCell ref="I35:J36"/>
    <mergeCell ref="N75:O75"/>
    <mergeCell ref="B76:L76"/>
    <mergeCell ref="D54:E54"/>
    <mergeCell ref="H54:I54"/>
    <mergeCell ref="C83:G84"/>
    <mergeCell ref="C80:G82"/>
    <mergeCell ref="H80:H82"/>
    <mergeCell ref="H83:H84"/>
    <mergeCell ref="D55:E55"/>
    <mergeCell ref="H55:I55"/>
    <mergeCell ref="D56:E56"/>
    <mergeCell ref="H56:I56"/>
    <mergeCell ref="D57:E57"/>
    <mergeCell ref="H57:I57"/>
    <mergeCell ref="D58:E58"/>
    <mergeCell ref="H58:I58"/>
    <mergeCell ref="D59:E59"/>
    <mergeCell ref="H59:I59"/>
    <mergeCell ref="D62:E62"/>
    <mergeCell ref="H62:I62"/>
    <mergeCell ref="J86:K86"/>
    <mergeCell ref="C87:G87"/>
    <mergeCell ref="J80:K82"/>
    <mergeCell ref="J83:K84"/>
    <mergeCell ref="L83:L84"/>
    <mergeCell ref="C86:G86"/>
    <mergeCell ref="C198:L198"/>
    <mergeCell ref="C199:L199"/>
    <mergeCell ref="C200:L200"/>
    <mergeCell ref="E121:E122"/>
    <mergeCell ref="F111:F112"/>
    <mergeCell ref="F121:F122"/>
    <mergeCell ref="G111:G112"/>
    <mergeCell ref="G121:G122"/>
    <mergeCell ref="H118:L118"/>
    <mergeCell ref="L111:L112"/>
    <mergeCell ref="K111:K112"/>
    <mergeCell ref="C128:L128"/>
    <mergeCell ref="D129:G129"/>
    <mergeCell ref="H129:I129"/>
    <mergeCell ref="C105:L106"/>
    <mergeCell ref="C100:G100"/>
    <mergeCell ref="J100:K100"/>
    <mergeCell ref="C101:G101"/>
    <mergeCell ref="N191:N192"/>
    <mergeCell ref="N195:N196"/>
    <mergeCell ref="N197:N198"/>
    <mergeCell ref="N199:N200"/>
    <mergeCell ref="N139:O139"/>
    <mergeCell ref="C135:L137"/>
    <mergeCell ref="B140:L140"/>
    <mergeCell ref="C144:L144"/>
    <mergeCell ref="C147:L147"/>
    <mergeCell ref="C149:L149"/>
    <mergeCell ref="C181:L181"/>
    <mergeCell ref="C182:L182"/>
    <mergeCell ref="N175:O175"/>
    <mergeCell ref="C170:L171"/>
    <mergeCell ref="C155:L155"/>
    <mergeCell ref="C159:L159"/>
    <mergeCell ref="C197:L197"/>
    <mergeCell ref="C193:L193"/>
    <mergeCell ref="C194:L194"/>
    <mergeCell ref="C174:L174"/>
    <mergeCell ref="C175:L175"/>
    <mergeCell ref="C176:L176"/>
    <mergeCell ref="C150:L151"/>
    <mergeCell ref="C143:L143"/>
    <mergeCell ref="AJ35:AJ36"/>
    <mergeCell ref="AK8:AK9"/>
    <mergeCell ref="AK10:AK11"/>
    <mergeCell ref="AK35:AK36"/>
    <mergeCell ref="AJ79:AK79"/>
    <mergeCell ref="AE92:AE93"/>
    <mergeCell ref="AE98:AE99"/>
    <mergeCell ref="AF92:AF93"/>
    <mergeCell ref="AF98:AF99"/>
    <mergeCell ref="AG83:AG84"/>
    <mergeCell ref="AG92:AG93"/>
    <mergeCell ref="AG98:AG99"/>
    <mergeCell ref="AH83:AH84"/>
    <mergeCell ref="AH92:AH93"/>
    <mergeCell ref="AH98:AH99"/>
    <mergeCell ref="AF83:AF84"/>
    <mergeCell ref="AE83:AE84"/>
    <mergeCell ref="AI35:AI36"/>
    <mergeCell ref="AI83:AI84"/>
    <mergeCell ref="AI92:AI93"/>
    <mergeCell ref="AI98:AI99"/>
    <mergeCell ref="C202:L203"/>
    <mergeCell ref="C145:L146"/>
    <mergeCell ref="C177:L178"/>
    <mergeCell ref="N178:N181"/>
    <mergeCell ref="N182:N184"/>
    <mergeCell ref="C160:L160"/>
    <mergeCell ref="C161:L161"/>
    <mergeCell ref="C162:L162"/>
    <mergeCell ref="C163:L163"/>
    <mergeCell ref="C164:L164"/>
    <mergeCell ref="C167:L167"/>
    <mergeCell ref="C168:L168"/>
    <mergeCell ref="C169:L169"/>
    <mergeCell ref="C172:L172"/>
    <mergeCell ref="C165:L166"/>
    <mergeCell ref="C179:L180"/>
    <mergeCell ref="C173:L173"/>
    <mergeCell ref="N202:O202"/>
    <mergeCell ref="C186:L186"/>
    <mergeCell ref="C187:L187"/>
    <mergeCell ref="C188:L188"/>
    <mergeCell ref="C189:L189"/>
    <mergeCell ref="C201:L201"/>
    <mergeCell ref="C192:L192"/>
    <mergeCell ref="C90:G91"/>
    <mergeCell ref="H90:H91"/>
    <mergeCell ref="J90:K91"/>
    <mergeCell ref="J102:K102"/>
    <mergeCell ref="I98:I99"/>
    <mergeCell ref="C98:G99"/>
    <mergeCell ref="H98:H99"/>
    <mergeCell ref="C94:G94"/>
    <mergeCell ref="J94:K94"/>
    <mergeCell ref="C95:G95"/>
    <mergeCell ref="J95:K95"/>
    <mergeCell ref="H92:H93"/>
    <mergeCell ref="C92:G93"/>
    <mergeCell ref="J92:K93"/>
    <mergeCell ref="J98:K99"/>
    <mergeCell ref="C96:G96"/>
    <mergeCell ref="I92:I93"/>
    <mergeCell ref="J96:K96"/>
    <mergeCell ref="J101:K101"/>
    <mergeCell ref="L90:L91"/>
    <mergeCell ref="I90:I91"/>
    <mergeCell ref="AL64:AM64"/>
    <mergeCell ref="C65:G65"/>
    <mergeCell ref="J65:K65"/>
    <mergeCell ref="C66:G66"/>
    <mergeCell ref="J66:K66"/>
    <mergeCell ref="D63:E63"/>
    <mergeCell ref="H63:I63"/>
    <mergeCell ref="C78:L78"/>
    <mergeCell ref="J64:K64"/>
    <mergeCell ref="C69:L69"/>
    <mergeCell ref="C73:L73"/>
    <mergeCell ref="B75:L75"/>
    <mergeCell ref="C67:G67"/>
    <mergeCell ref="J67:K67"/>
    <mergeCell ref="C68:G68"/>
    <mergeCell ref="J68:K68"/>
    <mergeCell ref="I88:I89"/>
    <mergeCell ref="J88:K89"/>
    <mergeCell ref="I80:I82"/>
    <mergeCell ref="I83:I84"/>
    <mergeCell ref="C85:G85"/>
    <mergeCell ref="J85:K85"/>
    <mergeCell ref="C64:G64"/>
    <mergeCell ref="H60:I60"/>
    <mergeCell ref="D61:E61"/>
    <mergeCell ref="H61:I61"/>
    <mergeCell ref="K51:K62"/>
    <mergeCell ref="AL6:AM6"/>
    <mergeCell ref="C7:D7"/>
    <mergeCell ref="E7:G7"/>
    <mergeCell ref="I7:J7"/>
    <mergeCell ref="E8:G8"/>
    <mergeCell ref="E10:G10"/>
    <mergeCell ref="C14:D14"/>
    <mergeCell ref="I14:J14"/>
    <mergeCell ref="C15:D15"/>
    <mergeCell ref="I15:J15"/>
    <mergeCell ref="AJ8:AJ9"/>
    <mergeCell ref="AJ10:AJ11"/>
    <mergeCell ref="C12:D12"/>
    <mergeCell ref="I12:J12"/>
    <mergeCell ref="C8:D9"/>
    <mergeCell ref="I8:J9"/>
    <mergeCell ref="C10:D11"/>
    <mergeCell ref="I10:J11"/>
    <mergeCell ref="I13:J13"/>
    <mergeCell ref="B3:L3"/>
    <mergeCell ref="N3:O3"/>
    <mergeCell ref="B4:L4"/>
    <mergeCell ref="C6:D6"/>
    <mergeCell ref="E6:G6"/>
    <mergeCell ref="I6:J6"/>
    <mergeCell ref="C20:D20"/>
    <mergeCell ref="E20:G20"/>
    <mergeCell ref="I20:J20"/>
    <mergeCell ref="C16:D16"/>
    <mergeCell ref="I16:J16"/>
    <mergeCell ref="C17:D17"/>
    <mergeCell ref="I17:J17"/>
    <mergeCell ref="C18:D18"/>
    <mergeCell ref="I18:J18"/>
    <mergeCell ref="C19:D19"/>
    <mergeCell ref="I19:J19"/>
    <mergeCell ref="L7:L46"/>
    <mergeCell ref="C28:D31"/>
    <mergeCell ref="I31:J31"/>
    <mergeCell ref="E34:G34"/>
    <mergeCell ref="I34:J34"/>
    <mergeCell ref="I25:J25"/>
    <mergeCell ref="C27:K27"/>
    <mergeCell ref="N49:O49"/>
    <mergeCell ref="C41:D41"/>
    <mergeCell ref="E41:G41"/>
    <mergeCell ref="I41:J41"/>
    <mergeCell ref="C42:D42"/>
    <mergeCell ref="E42:G42"/>
    <mergeCell ref="I42:J42"/>
    <mergeCell ref="C43:D44"/>
    <mergeCell ref="C45:D45"/>
    <mergeCell ref="E45:G45"/>
    <mergeCell ref="I45:J45"/>
    <mergeCell ref="C47:L47"/>
    <mergeCell ref="K43:K44"/>
    <mergeCell ref="E43:G44"/>
    <mergeCell ref="H43:H44"/>
    <mergeCell ref="I43:J44"/>
    <mergeCell ref="C46:D46"/>
    <mergeCell ref="E46:G46"/>
    <mergeCell ref="I46:J46"/>
    <mergeCell ref="C48:L48"/>
    <mergeCell ref="E28:G28"/>
    <mergeCell ref="I28:J28"/>
    <mergeCell ref="I32:J32"/>
    <mergeCell ref="C34:D34"/>
    <mergeCell ref="E29:G29"/>
    <mergeCell ref="I29:J29"/>
    <mergeCell ref="H51:I51"/>
    <mergeCell ref="C21:D21"/>
    <mergeCell ref="E21:G21"/>
    <mergeCell ref="I21:J21"/>
    <mergeCell ref="C22:D22"/>
    <mergeCell ref="E22:G22"/>
    <mergeCell ref="I22:J22"/>
    <mergeCell ref="C23:D23"/>
    <mergeCell ref="E23:G23"/>
    <mergeCell ref="I23:J23"/>
    <mergeCell ref="I26:J26"/>
    <mergeCell ref="E25:G25"/>
    <mergeCell ref="C26:D26"/>
    <mergeCell ref="E26:G26"/>
    <mergeCell ref="C24:D25"/>
    <mergeCell ref="I30:J30"/>
    <mergeCell ref="E24:G24"/>
    <mergeCell ref="I24:J24"/>
  </mergeCells>
  <printOptions horizontalCentered="1" verticalCentered="1"/>
  <pageMargins left="0" right="0" top="0" bottom="0" header="0" footer="0"/>
  <pageSetup paperSize="9" scale="87" fitToHeight="0" orientation="portrait" r:id="rId1"/>
  <headerFooter alignWithMargins="0"/>
  <rowBreaks count="2" manualBreakCount="2">
    <brk id="73" min="1" max="11" man="1"/>
    <brk id="137" min="1" max="11" man="1"/>
  </rowBreaks>
  <colBreaks count="1" manualBreakCount="1">
    <brk id="12" min="1" max="20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B1:BI137"/>
  <sheetViews>
    <sheetView view="pageBreakPreview" topLeftCell="A40" zoomScale="115" zoomScaleNormal="106" zoomScaleSheetLayoutView="115" workbookViewId="0">
      <selection activeCell="C64" sqref="C64:L64"/>
    </sheetView>
  </sheetViews>
  <sheetFormatPr defaultColWidth="9.109375" defaultRowHeight="14.4"/>
  <cols>
    <col min="1" max="1" width="9.109375" style="1"/>
    <col min="2" max="2" width="4.33203125" style="1" customWidth="1"/>
    <col min="3" max="6" width="9.5546875" style="1" customWidth="1"/>
    <col min="7" max="7" width="15.109375" style="1" customWidth="1"/>
    <col min="8" max="9" width="9.5546875" style="1" customWidth="1"/>
    <col min="10" max="10" width="12.33203125" style="1" customWidth="1"/>
    <col min="11" max="12" width="9.5546875" style="1" customWidth="1"/>
    <col min="13" max="13" width="3.33203125" style="1" customWidth="1"/>
    <col min="14" max="14" width="10.44140625" style="1" customWidth="1"/>
    <col min="15" max="15" width="10.33203125" style="1" customWidth="1"/>
    <col min="16" max="26" width="12.88671875" style="1" hidden="1" customWidth="1"/>
    <col min="27" max="27" width="8.6640625" style="2" hidden="1" customWidth="1"/>
    <col min="28" max="29" width="8.6640625" style="1" hidden="1" customWidth="1"/>
    <col min="30" max="30" width="7.88671875" style="1" hidden="1" customWidth="1"/>
    <col min="31" max="31" width="8.6640625" style="296" hidden="1" customWidth="1"/>
    <col min="32" max="32" width="7.21875" style="1" hidden="1" customWidth="1"/>
    <col min="33" max="33" width="8.6640625" style="1" hidden="1" customWidth="1"/>
    <col min="34" max="34" width="10.44140625" style="1" hidden="1" customWidth="1"/>
    <col min="35" max="35" width="10" style="1" hidden="1" customWidth="1"/>
    <col min="36" max="36" width="10.44140625" style="1" hidden="1" customWidth="1"/>
    <col min="37" max="37" width="6.21875" style="1" hidden="1" customWidth="1"/>
    <col min="38" max="38" width="8.33203125" style="1" hidden="1" customWidth="1"/>
    <col min="39" max="39" width="10.44140625" style="1" hidden="1" customWidth="1"/>
    <col min="40" max="40" width="11.5546875" style="1" hidden="1" customWidth="1"/>
    <col min="41" max="43" width="10.44140625" style="1" hidden="1" customWidth="1"/>
    <col min="44" max="44" width="18.5546875" style="1" hidden="1" customWidth="1"/>
    <col min="45" max="45" width="10.44140625" style="1" hidden="1" customWidth="1"/>
    <col min="46" max="46" width="0" style="1" hidden="1" customWidth="1"/>
    <col min="47" max="48" width="10.44140625" style="1" hidden="1" customWidth="1"/>
    <col min="49" max="60" width="9.109375" style="1"/>
    <col min="61" max="61" width="0" style="1" hidden="1" customWidth="1"/>
    <col min="62" max="16384" width="9.109375" style="1"/>
  </cols>
  <sheetData>
    <row r="1" spans="2:48" ht="15" thickBot="1">
      <c r="B1" s="470"/>
      <c r="C1" s="118"/>
      <c r="D1" s="118"/>
      <c r="E1" s="118"/>
      <c r="F1" s="118"/>
      <c r="G1" s="118"/>
      <c r="H1" s="118"/>
      <c r="I1" s="118"/>
      <c r="J1" s="118"/>
      <c r="K1" s="118"/>
      <c r="L1" s="118"/>
    </row>
    <row r="2" spans="2:48">
      <c r="B2" s="4"/>
      <c r="C2" s="5"/>
      <c r="D2" s="5"/>
      <c r="E2" s="5"/>
      <c r="F2" s="5"/>
      <c r="G2" s="224"/>
      <c r="H2" s="5"/>
      <c r="I2" s="5"/>
      <c r="J2" s="320"/>
      <c r="K2" s="13" t="s">
        <v>427</v>
      </c>
      <c r="L2" s="14" t="str">
        <f>Rolô!L2</f>
        <v>2026 - v.03</v>
      </c>
      <c r="N2" s="15" t="s">
        <v>66</v>
      </c>
    </row>
    <row r="3" spans="2:48">
      <c r="B3" s="1154" t="s">
        <v>428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2:48">
      <c r="B4" s="1158" t="s">
        <v>127</v>
      </c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48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48">
      <c r="B6" s="190" t="s">
        <v>68</v>
      </c>
      <c r="C6" s="1399" t="s">
        <v>128</v>
      </c>
      <c r="D6" s="1399"/>
      <c r="E6" s="1399" t="s">
        <v>129</v>
      </c>
      <c r="F6" s="1399"/>
      <c r="G6" s="1399"/>
      <c r="H6" s="1042" t="s">
        <v>130</v>
      </c>
      <c r="I6" s="1399" t="s">
        <v>131</v>
      </c>
      <c r="J6" s="1399"/>
      <c r="K6" s="1042" t="s">
        <v>132</v>
      </c>
      <c r="L6" s="1763"/>
      <c r="AA6" s="16">
        <v>42491</v>
      </c>
      <c r="AB6" s="16">
        <v>43026</v>
      </c>
      <c r="AC6" s="16">
        <v>43258</v>
      </c>
      <c r="AE6" s="482">
        <v>43862</v>
      </c>
      <c r="AF6" s="482">
        <v>43891</v>
      </c>
      <c r="AG6" s="482">
        <v>43952</v>
      </c>
      <c r="AH6" s="482">
        <v>44105</v>
      </c>
      <c r="AI6" s="482">
        <v>44256</v>
      </c>
      <c r="AJ6" s="482">
        <v>44287</v>
      </c>
      <c r="AK6" s="2046">
        <v>44501</v>
      </c>
      <c r="AL6" s="2046"/>
      <c r="AM6" s="482"/>
      <c r="AN6" s="482">
        <v>44682</v>
      </c>
      <c r="AO6" s="482"/>
      <c r="AP6" s="482" t="s">
        <v>429</v>
      </c>
      <c r="AQ6" s="482"/>
      <c r="AR6" s="482"/>
      <c r="AU6" s="40">
        <v>45658</v>
      </c>
    </row>
    <row r="7" spans="2:48">
      <c r="B7" s="365">
        <v>1</v>
      </c>
      <c r="C7" s="1369" t="s">
        <v>430</v>
      </c>
      <c r="D7" s="1370"/>
      <c r="E7" s="2047" t="s">
        <v>1448</v>
      </c>
      <c r="F7" s="2044"/>
      <c r="G7" s="2045"/>
      <c r="H7" s="471">
        <v>3</v>
      </c>
      <c r="I7" s="1395">
        <f>ROUNDUP(((AV7*$N$3)+AV7),1)</f>
        <v>211</v>
      </c>
      <c r="J7" s="1396"/>
      <c r="K7" s="480">
        <v>0</v>
      </c>
      <c r="L7" s="1763"/>
      <c r="AA7" s="97">
        <v>146.1</v>
      </c>
      <c r="AB7" s="41">
        <v>157.80000000000001</v>
      </c>
      <c r="AC7" s="41">
        <v>173.6</v>
      </c>
      <c r="AE7" s="41">
        <f>AC7*1.06</f>
        <v>184.01599999999999</v>
      </c>
      <c r="AG7" s="41">
        <f>AE7*1.1</f>
        <v>202.41759999999999</v>
      </c>
      <c r="AH7" s="223">
        <f>AG7</f>
        <v>202.41759999999999</v>
      </c>
      <c r="AI7" s="115">
        <f>AH7</f>
        <v>202.41759999999999</v>
      </c>
      <c r="AJ7" s="483">
        <f>AI7</f>
        <v>202.41759999999999</v>
      </c>
      <c r="AK7" s="260">
        <v>202.5</v>
      </c>
      <c r="AL7" s="260">
        <f>AK7*1.06</f>
        <v>214.65</v>
      </c>
      <c r="AN7" s="42">
        <f>Rolô!I7*1.14</f>
        <v>189.92399999999998</v>
      </c>
      <c r="AO7" s="42">
        <v>210.9</v>
      </c>
      <c r="AP7" s="42">
        <f>AN7-AL7</f>
        <v>-24.726000000000028</v>
      </c>
      <c r="AQ7" s="42">
        <f>AO7*1.07</f>
        <v>225.66300000000001</v>
      </c>
      <c r="AS7" s="42"/>
      <c r="AU7" s="42">
        <f>AQ7*1.1</f>
        <v>248.22930000000002</v>
      </c>
      <c r="AV7" s="42">
        <f>AU7+(AU7-(AU7*1.15))</f>
        <v>210.99490500000002</v>
      </c>
    </row>
    <row r="8" spans="2:48">
      <c r="B8" s="365">
        <v>2</v>
      </c>
      <c r="C8" s="2030" t="s">
        <v>134</v>
      </c>
      <c r="D8" s="2031"/>
      <c r="E8" s="1089">
        <v>6001</v>
      </c>
      <c r="F8" s="1081"/>
      <c r="G8" s="787"/>
      <c r="H8" s="400">
        <v>3</v>
      </c>
      <c r="I8" s="1395">
        <f t="shared" ref="I8:I13" si="0">ROUNDUP(((AV8*$N$3)+AV8),1)</f>
        <v>304.8</v>
      </c>
      <c r="J8" s="1396"/>
      <c r="K8" s="372">
        <v>0</v>
      </c>
      <c r="L8" s="1763"/>
      <c r="AA8" s="97">
        <v>175</v>
      </c>
      <c r="AB8" s="41">
        <v>189</v>
      </c>
      <c r="AC8" s="41">
        <v>207.9</v>
      </c>
      <c r="AE8" s="41">
        <f t="shared" ref="AE8:AE53" si="1">AC8*1.06</f>
        <v>220.37400000000002</v>
      </c>
      <c r="AG8" s="41">
        <f>AE8*1.15</f>
        <v>253.43010000000001</v>
      </c>
      <c r="AH8" s="111">
        <f>AG8*1.08</f>
        <v>273.70450800000003</v>
      </c>
      <c r="AI8" s="115">
        <f t="shared" ref="AI8:AI54" si="2">AH8*1.05</f>
        <v>287.38973340000007</v>
      </c>
      <c r="AJ8" s="483">
        <f t="shared" ref="AJ8:AJ54" si="3">AI8</f>
        <v>287.38973340000007</v>
      </c>
      <c r="AK8" s="260">
        <v>287.39999999999998</v>
      </c>
      <c r="AL8" s="260">
        <f t="shared" ref="AL8:AL54" si="4">AK8*1.06</f>
        <v>304.64400000000001</v>
      </c>
      <c r="AN8" s="42">
        <f>AL8</f>
        <v>304.64400000000001</v>
      </c>
      <c r="AO8" s="42">
        <v>304.64400000000001</v>
      </c>
      <c r="AP8" s="42">
        <f t="shared" ref="AP8:AP54" si="5">AN8-AL8</f>
        <v>0</v>
      </c>
      <c r="AQ8" s="42">
        <f t="shared" ref="AQ8:AQ55" si="6">AO8*1.07</f>
        <v>325.96908000000002</v>
      </c>
      <c r="AS8" s="42"/>
      <c r="AU8" s="42">
        <f t="shared" ref="AU8:AU55" si="7">AQ8*1.1</f>
        <v>358.56598800000006</v>
      </c>
      <c r="AV8" s="42">
        <f t="shared" ref="AV8:AV62" si="8">AU8+(AU8-(AU8*1.15))</f>
        <v>304.78108980000007</v>
      </c>
    </row>
    <row r="9" spans="2:48">
      <c r="B9" s="365">
        <v>3</v>
      </c>
      <c r="C9" s="1365" t="s">
        <v>135</v>
      </c>
      <c r="D9" s="1366"/>
      <c r="E9" s="2047" t="s">
        <v>1449</v>
      </c>
      <c r="F9" s="2044"/>
      <c r="G9" s="2045"/>
      <c r="H9" s="471">
        <v>3</v>
      </c>
      <c r="I9" s="1395">
        <f t="shared" si="0"/>
        <v>190.9</v>
      </c>
      <c r="J9" s="1396"/>
      <c r="K9" s="374">
        <v>0</v>
      </c>
      <c r="L9" s="1763"/>
      <c r="AA9" s="97">
        <v>128.4</v>
      </c>
      <c r="AB9" s="41">
        <v>138.69999999999999</v>
      </c>
      <c r="AC9" s="41">
        <v>152.6</v>
      </c>
      <c r="AE9" s="41">
        <f t="shared" si="1"/>
        <v>161.756</v>
      </c>
      <c r="AG9" s="41">
        <f>AE9*1.08</f>
        <v>174.69648000000001</v>
      </c>
      <c r="AH9" s="223">
        <f t="shared" ref="AH9:AH54" si="9">AG9</f>
        <v>174.69648000000001</v>
      </c>
      <c r="AI9" s="115">
        <f>AH9</f>
        <v>174.69648000000001</v>
      </c>
      <c r="AJ9" s="483">
        <f>AI9*1.03</f>
        <v>179.93737440000001</v>
      </c>
      <c r="AK9" s="260">
        <v>180</v>
      </c>
      <c r="AL9" s="260">
        <f t="shared" si="4"/>
        <v>190.8</v>
      </c>
      <c r="AN9" s="42">
        <f t="shared" ref="AN9:AN23" si="10">AL9</f>
        <v>190.8</v>
      </c>
      <c r="AO9" s="42">
        <v>190.8</v>
      </c>
      <c r="AP9" s="42">
        <f t="shared" si="5"/>
        <v>0</v>
      </c>
      <c r="AQ9" s="42">
        <f t="shared" si="6"/>
        <v>204.15600000000003</v>
      </c>
      <c r="AS9" s="42"/>
      <c r="AU9" s="42">
        <f t="shared" si="7"/>
        <v>224.57160000000005</v>
      </c>
      <c r="AV9" s="42">
        <f t="shared" si="8"/>
        <v>190.88586000000004</v>
      </c>
    </row>
    <row r="10" spans="2:48">
      <c r="B10" s="365">
        <v>4</v>
      </c>
      <c r="C10" s="1367"/>
      <c r="D10" s="1368"/>
      <c r="E10" s="2040" t="s">
        <v>431</v>
      </c>
      <c r="F10" s="2041"/>
      <c r="G10" s="2042"/>
      <c r="H10" s="471">
        <v>3</v>
      </c>
      <c r="I10" s="1395">
        <f t="shared" si="0"/>
        <v>204.4</v>
      </c>
      <c r="J10" s="1396"/>
      <c r="K10" s="374">
        <v>0</v>
      </c>
      <c r="L10" s="1763"/>
      <c r="AA10" s="97">
        <v>128.4</v>
      </c>
      <c r="AB10" s="41">
        <v>138.69999999999999</v>
      </c>
      <c r="AC10" s="41">
        <v>152.6</v>
      </c>
      <c r="AE10" s="41">
        <f t="shared" si="1"/>
        <v>161.756</v>
      </c>
      <c r="AG10" s="41">
        <f>AE10*1.08</f>
        <v>174.69648000000001</v>
      </c>
      <c r="AH10" s="223">
        <f t="shared" si="9"/>
        <v>174.69648000000001</v>
      </c>
      <c r="AI10" s="115">
        <f t="shared" si="2"/>
        <v>183.43130400000001</v>
      </c>
      <c r="AJ10" s="483">
        <f>AI10*1.05</f>
        <v>192.60286920000001</v>
      </c>
      <c r="AK10" s="260">
        <v>192.7</v>
      </c>
      <c r="AL10" s="260">
        <f t="shared" si="4"/>
        <v>204.262</v>
      </c>
      <c r="AN10" s="42">
        <f t="shared" si="10"/>
        <v>204.262</v>
      </c>
      <c r="AO10" s="42">
        <v>204.262</v>
      </c>
      <c r="AP10" s="42">
        <f t="shared" si="5"/>
        <v>0</v>
      </c>
      <c r="AQ10" s="42">
        <f t="shared" si="6"/>
        <v>218.56034000000002</v>
      </c>
      <c r="AS10" s="42"/>
      <c r="AU10" s="42">
        <f t="shared" si="7"/>
        <v>240.41637400000005</v>
      </c>
      <c r="AV10" s="42">
        <f t="shared" si="8"/>
        <v>204.35391790000006</v>
      </c>
    </row>
    <row r="11" spans="2:48">
      <c r="B11" s="365">
        <v>5</v>
      </c>
      <c r="C11" s="1367"/>
      <c r="D11" s="1368"/>
      <c r="E11" s="2040" t="s">
        <v>1353</v>
      </c>
      <c r="F11" s="2041"/>
      <c r="G11" s="2042"/>
      <c r="H11" s="471">
        <v>3</v>
      </c>
      <c r="I11" s="1395">
        <f t="shared" si="0"/>
        <v>194.6</v>
      </c>
      <c r="J11" s="1396"/>
      <c r="K11" s="374">
        <v>0</v>
      </c>
      <c r="L11" s="1763"/>
      <c r="AA11" s="97"/>
      <c r="AB11" s="41"/>
      <c r="AC11" s="41"/>
      <c r="AE11" s="41"/>
      <c r="AG11" s="41"/>
      <c r="AH11" s="223"/>
      <c r="AI11" s="115">
        <v>183.43</v>
      </c>
      <c r="AJ11" s="483">
        <f>AI11</f>
        <v>183.43</v>
      </c>
      <c r="AK11" s="260">
        <v>183.5</v>
      </c>
      <c r="AL11" s="260">
        <f t="shared" si="4"/>
        <v>194.51000000000002</v>
      </c>
      <c r="AN11" s="42">
        <f t="shared" si="10"/>
        <v>194.51000000000002</v>
      </c>
      <c r="AO11" s="42">
        <v>194.51</v>
      </c>
      <c r="AP11" s="42">
        <f t="shared" si="5"/>
        <v>0</v>
      </c>
      <c r="AQ11" s="42">
        <f t="shared" si="6"/>
        <v>208.12569999999999</v>
      </c>
      <c r="AS11" s="42"/>
      <c r="AU11" s="42">
        <f t="shared" si="7"/>
        <v>228.93827000000002</v>
      </c>
      <c r="AV11" s="42">
        <f t="shared" si="8"/>
        <v>194.59752950000001</v>
      </c>
    </row>
    <row r="12" spans="2:48">
      <c r="B12" s="365">
        <v>6</v>
      </c>
      <c r="C12" s="1369"/>
      <c r="D12" s="1370"/>
      <c r="E12" s="2043" t="s">
        <v>432</v>
      </c>
      <c r="F12" s="2044"/>
      <c r="G12" s="2045"/>
      <c r="H12" s="471">
        <v>3</v>
      </c>
      <c r="I12" s="1395">
        <f t="shared" si="0"/>
        <v>213.4</v>
      </c>
      <c r="J12" s="1396"/>
      <c r="K12" s="374">
        <v>0</v>
      </c>
      <c r="L12" s="1763"/>
      <c r="AA12" s="97"/>
      <c r="AB12" s="41"/>
      <c r="AC12" s="41"/>
      <c r="AE12" s="41">
        <f>AE10</f>
        <v>161.756</v>
      </c>
      <c r="AG12" s="41">
        <f>AE12*1.15</f>
        <v>186.01939999999999</v>
      </c>
      <c r="AH12" s="223">
        <f t="shared" si="9"/>
        <v>186.01939999999999</v>
      </c>
      <c r="AI12" s="115">
        <f t="shared" si="2"/>
        <v>195.32037</v>
      </c>
      <c r="AJ12" s="483">
        <f>AI12*1.03</f>
        <v>201.17998109999999</v>
      </c>
      <c r="AK12" s="260">
        <v>201.2</v>
      </c>
      <c r="AL12" s="260">
        <f t="shared" si="4"/>
        <v>213.27199999999999</v>
      </c>
      <c r="AN12" s="42">
        <f t="shared" si="10"/>
        <v>213.27199999999999</v>
      </c>
      <c r="AO12" s="42">
        <v>213.27199999999999</v>
      </c>
      <c r="AP12" s="42">
        <f t="shared" si="5"/>
        <v>0</v>
      </c>
      <c r="AQ12" s="42">
        <f t="shared" si="6"/>
        <v>228.20104000000001</v>
      </c>
      <c r="AS12" s="42"/>
      <c r="AU12" s="42">
        <f t="shared" si="7"/>
        <v>251.02114400000002</v>
      </c>
      <c r="AV12" s="42">
        <f t="shared" si="8"/>
        <v>213.36797240000004</v>
      </c>
    </row>
    <row r="13" spans="2:48">
      <c r="B13" s="365">
        <v>7</v>
      </c>
      <c r="C13" s="2030" t="s">
        <v>138</v>
      </c>
      <c r="D13" s="2031"/>
      <c r="E13" s="1089">
        <v>6101</v>
      </c>
      <c r="F13" s="1081"/>
      <c r="G13" s="787"/>
      <c r="H13" s="400">
        <v>3</v>
      </c>
      <c r="I13" s="1395">
        <f t="shared" si="0"/>
        <v>268.60000000000002</v>
      </c>
      <c r="J13" s="1396"/>
      <c r="K13" s="372">
        <v>0</v>
      </c>
      <c r="L13" s="1763"/>
      <c r="AA13" s="97">
        <v>154</v>
      </c>
      <c r="AB13" s="41">
        <v>166.4</v>
      </c>
      <c r="AC13" s="41">
        <v>183.1</v>
      </c>
      <c r="AE13" s="41">
        <f t="shared" si="1"/>
        <v>194.08600000000001</v>
      </c>
      <c r="AG13" s="41">
        <f>AE13*1.15</f>
        <v>223.19890000000001</v>
      </c>
      <c r="AH13" s="111">
        <f>AG13*1.08</f>
        <v>241.05481200000003</v>
      </c>
      <c r="AI13" s="115">
        <f t="shared" si="2"/>
        <v>253.10755260000005</v>
      </c>
      <c r="AJ13" s="483">
        <f t="shared" si="3"/>
        <v>253.10755260000005</v>
      </c>
      <c r="AK13" s="260">
        <v>253.2</v>
      </c>
      <c r="AL13" s="260">
        <f t="shared" si="4"/>
        <v>268.392</v>
      </c>
      <c r="AN13" s="42">
        <f t="shared" si="10"/>
        <v>268.392</v>
      </c>
      <c r="AO13" s="42">
        <v>268.392</v>
      </c>
      <c r="AP13" s="42">
        <f t="shared" si="5"/>
        <v>0</v>
      </c>
      <c r="AQ13" s="42">
        <f t="shared" si="6"/>
        <v>287.17944</v>
      </c>
      <c r="AS13" s="42"/>
      <c r="AU13" s="42">
        <f t="shared" si="7"/>
        <v>315.89738400000005</v>
      </c>
      <c r="AV13" s="42">
        <f t="shared" si="8"/>
        <v>268.51277640000006</v>
      </c>
    </row>
    <row r="14" spans="2:48">
      <c r="B14" s="365">
        <v>8</v>
      </c>
      <c r="C14" s="1365" t="s">
        <v>139</v>
      </c>
      <c r="D14" s="1366"/>
      <c r="E14" s="2021" t="s">
        <v>1504</v>
      </c>
      <c r="F14" s="2032"/>
      <c r="G14" s="2033"/>
      <c r="H14" s="471">
        <v>3</v>
      </c>
      <c r="I14" s="1371">
        <f>ROUNDUP(((AV14*$N$3)+AV14),1)</f>
        <v>178.2</v>
      </c>
      <c r="J14" s="1372"/>
      <c r="K14" s="1378">
        <v>0</v>
      </c>
      <c r="L14" s="1763"/>
      <c r="AA14" s="97">
        <v>119.8</v>
      </c>
      <c r="AB14" s="41">
        <v>129.4</v>
      </c>
      <c r="AC14" s="41">
        <v>142.4</v>
      </c>
      <c r="AE14" s="41">
        <f t="shared" si="1"/>
        <v>150.94400000000002</v>
      </c>
      <c r="AG14" s="41">
        <f>AE14*1.08</f>
        <v>163.01952000000003</v>
      </c>
      <c r="AH14" s="223">
        <f t="shared" si="9"/>
        <v>163.01952000000003</v>
      </c>
      <c r="AI14" s="115">
        <f>AH14</f>
        <v>163.01952000000003</v>
      </c>
      <c r="AJ14" s="483">
        <f>AI14*1.03</f>
        <v>167.91010560000004</v>
      </c>
      <c r="AK14" s="260">
        <v>168</v>
      </c>
      <c r="AL14" s="260">
        <f t="shared" si="4"/>
        <v>178.08</v>
      </c>
      <c r="AN14" s="42">
        <f t="shared" si="10"/>
        <v>178.08</v>
      </c>
      <c r="AO14" s="42">
        <v>178.08</v>
      </c>
      <c r="AP14" s="42">
        <f t="shared" si="5"/>
        <v>0</v>
      </c>
      <c r="AQ14" s="42">
        <f t="shared" si="6"/>
        <v>190.54560000000004</v>
      </c>
      <c r="AS14" s="42"/>
      <c r="AU14" s="42">
        <f t="shared" si="7"/>
        <v>209.60016000000005</v>
      </c>
      <c r="AV14" s="42">
        <f t="shared" si="8"/>
        <v>178.16013600000005</v>
      </c>
    </row>
    <row r="15" spans="2:48">
      <c r="B15" s="365">
        <v>9</v>
      </c>
      <c r="C15" s="1369"/>
      <c r="D15" s="1370"/>
      <c r="E15" s="2021" t="s">
        <v>1620</v>
      </c>
      <c r="F15" s="2022"/>
      <c r="G15" s="2023"/>
      <c r="H15" s="471">
        <v>2.5</v>
      </c>
      <c r="I15" s="1373"/>
      <c r="J15" s="1374"/>
      <c r="K15" s="1379"/>
      <c r="L15" s="1763"/>
      <c r="AA15" s="97"/>
      <c r="AB15" s="41"/>
      <c r="AC15" s="41"/>
      <c r="AE15" s="41"/>
      <c r="AG15" s="41"/>
      <c r="AH15" s="223"/>
      <c r="AI15" s="115"/>
      <c r="AJ15" s="483"/>
      <c r="AK15" s="260"/>
      <c r="AL15" s="260"/>
      <c r="AN15" s="42"/>
      <c r="AO15" s="42"/>
      <c r="AP15" s="42"/>
      <c r="AQ15" s="42">
        <f t="shared" si="6"/>
        <v>0</v>
      </c>
      <c r="AS15" s="42"/>
      <c r="AU15" s="42">
        <f t="shared" si="7"/>
        <v>0</v>
      </c>
      <c r="AV15" s="42">
        <f t="shared" si="8"/>
        <v>0</v>
      </c>
    </row>
    <row r="16" spans="2:48">
      <c r="B16" s="365">
        <v>10</v>
      </c>
      <c r="C16" s="2030" t="s">
        <v>140</v>
      </c>
      <c r="D16" s="2031"/>
      <c r="E16" s="1089">
        <v>6202</v>
      </c>
      <c r="F16" s="1081"/>
      <c r="G16" s="787"/>
      <c r="H16" s="400">
        <v>3</v>
      </c>
      <c r="I16" s="1395">
        <f>ROUNDUP(((AV16*$N$3)+AV16),1)</f>
        <v>250.7</v>
      </c>
      <c r="J16" s="1396"/>
      <c r="K16" s="372">
        <v>0</v>
      </c>
      <c r="L16" s="1763"/>
      <c r="AA16" s="97">
        <v>143.80000000000001</v>
      </c>
      <c r="AB16" s="41">
        <v>155.4</v>
      </c>
      <c r="AC16" s="41">
        <v>171</v>
      </c>
      <c r="AE16" s="41">
        <f t="shared" si="1"/>
        <v>181.26000000000002</v>
      </c>
      <c r="AG16" s="41">
        <f>AE16*1.15</f>
        <v>208.44900000000001</v>
      </c>
      <c r="AH16" s="111">
        <f>AG16*1.08</f>
        <v>225.12492000000003</v>
      </c>
      <c r="AI16" s="115">
        <f t="shared" si="2"/>
        <v>236.38116600000004</v>
      </c>
      <c r="AJ16" s="483">
        <f t="shared" si="3"/>
        <v>236.38116600000004</v>
      </c>
      <c r="AK16" s="260">
        <v>236.4</v>
      </c>
      <c r="AL16" s="260">
        <f t="shared" si="4"/>
        <v>250.58400000000003</v>
      </c>
      <c r="AN16" s="42">
        <f t="shared" si="10"/>
        <v>250.58400000000003</v>
      </c>
      <c r="AO16" s="42">
        <v>250.584</v>
      </c>
      <c r="AP16" s="42">
        <f t="shared" si="5"/>
        <v>0</v>
      </c>
      <c r="AQ16" s="42">
        <f t="shared" si="6"/>
        <v>268.12488000000002</v>
      </c>
      <c r="AS16" s="42"/>
      <c r="AU16" s="42">
        <f t="shared" si="7"/>
        <v>294.93736800000005</v>
      </c>
      <c r="AV16" s="42">
        <f t="shared" si="8"/>
        <v>250.69676280000004</v>
      </c>
    </row>
    <row r="17" spans="2:48">
      <c r="B17" s="365">
        <v>11</v>
      </c>
      <c r="C17" s="1343" t="s">
        <v>141</v>
      </c>
      <c r="D17" s="1344"/>
      <c r="E17" s="2034">
        <v>3100</v>
      </c>
      <c r="F17" s="2035"/>
      <c r="G17" s="2036"/>
      <c r="H17" s="471">
        <v>3</v>
      </c>
      <c r="I17" s="1395">
        <f t="shared" ref="I17:I23" si="11">ROUNDUP(((AV17*$N$3)+AV17),1)</f>
        <v>229.6</v>
      </c>
      <c r="J17" s="1396"/>
      <c r="K17" s="374">
        <v>0</v>
      </c>
      <c r="L17" s="1763"/>
      <c r="AA17" s="97">
        <v>146.1</v>
      </c>
      <c r="AB17" s="41">
        <v>157.80000000000001</v>
      </c>
      <c r="AC17" s="41">
        <v>173.6</v>
      </c>
      <c r="AE17" s="41">
        <f t="shared" si="1"/>
        <v>184.01599999999999</v>
      </c>
      <c r="AG17" s="41">
        <f>AE17*1.12</f>
        <v>206.09792000000002</v>
      </c>
      <c r="AH17" s="223">
        <f t="shared" si="9"/>
        <v>206.09792000000002</v>
      </c>
      <c r="AI17" s="115">
        <f t="shared" si="2"/>
        <v>216.40281600000003</v>
      </c>
      <c r="AJ17" s="483">
        <f t="shared" si="3"/>
        <v>216.40281600000003</v>
      </c>
      <c r="AK17" s="260">
        <v>216.5</v>
      </c>
      <c r="AL17" s="260">
        <f t="shared" si="4"/>
        <v>229.49</v>
      </c>
      <c r="AN17" s="42">
        <f t="shared" si="10"/>
        <v>229.49</v>
      </c>
      <c r="AO17" s="42">
        <v>229.49</v>
      </c>
      <c r="AP17" s="42">
        <f t="shared" si="5"/>
        <v>0</v>
      </c>
      <c r="AQ17" s="42">
        <f t="shared" si="6"/>
        <v>245.55430000000001</v>
      </c>
      <c r="AS17" s="42"/>
      <c r="AU17" s="42">
        <f t="shared" si="7"/>
        <v>270.10973000000001</v>
      </c>
      <c r="AV17" s="42">
        <f t="shared" si="8"/>
        <v>229.59327050000002</v>
      </c>
    </row>
    <row r="18" spans="2:48">
      <c r="B18" s="365">
        <v>12</v>
      </c>
      <c r="C18" s="1440" t="s">
        <v>142</v>
      </c>
      <c r="D18" s="1342"/>
      <c r="E18" s="2034" t="s">
        <v>1624</v>
      </c>
      <c r="F18" s="2035"/>
      <c r="G18" s="2036"/>
      <c r="H18" s="471">
        <v>3</v>
      </c>
      <c r="I18" s="1395">
        <f t="shared" si="11"/>
        <v>205.29999999999998</v>
      </c>
      <c r="J18" s="1396"/>
      <c r="K18" s="374">
        <v>0</v>
      </c>
      <c r="L18" s="1763"/>
      <c r="AA18" s="97">
        <v>127.1</v>
      </c>
      <c r="AB18" s="41">
        <v>137.30000000000001</v>
      </c>
      <c r="AC18" s="41">
        <v>151.1</v>
      </c>
      <c r="AE18" s="41">
        <f t="shared" si="1"/>
        <v>160.166</v>
      </c>
      <c r="AG18" s="41">
        <f>AE18*1.15</f>
        <v>184.19089999999997</v>
      </c>
      <c r="AH18" s="223">
        <f t="shared" si="9"/>
        <v>184.19089999999997</v>
      </c>
      <c r="AI18" s="115">
        <f t="shared" si="2"/>
        <v>193.40044499999999</v>
      </c>
      <c r="AJ18" s="483">
        <f t="shared" si="3"/>
        <v>193.40044499999999</v>
      </c>
      <c r="AK18" s="260">
        <v>193.5</v>
      </c>
      <c r="AL18" s="260">
        <f t="shared" si="4"/>
        <v>205.11</v>
      </c>
      <c r="AN18" s="42">
        <f t="shared" si="10"/>
        <v>205.11</v>
      </c>
      <c r="AO18" s="42">
        <v>205.11</v>
      </c>
      <c r="AP18" s="42">
        <f t="shared" si="5"/>
        <v>0</v>
      </c>
      <c r="AQ18" s="42">
        <f t="shared" si="6"/>
        <v>219.46770000000004</v>
      </c>
      <c r="AS18" s="42"/>
      <c r="AU18" s="42">
        <f t="shared" si="7"/>
        <v>241.41447000000005</v>
      </c>
      <c r="AV18" s="42">
        <f t="shared" si="8"/>
        <v>205.20229950000004</v>
      </c>
    </row>
    <row r="19" spans="2:48">
      <c r="B19" s="365">
        <v>13</v>
      </c>
      <c r="C19" s="1423" t="s">
        <v>143</v>
      </c>
      <c r="D19" s="1424"/>
      <c r="E19" s="761" t="s">
        <v>1618</v>
      </c>
      <c r="F19" s="1081"/>
      <c r="G19" s="787"/>
      <c r="H19" s="400">
        <v>2.5</v>
      </c>
      <c r="I19" s="1395">
        <f t="shared" si="11"/>
        <v>202.4</v>
      </c>
      <c r="J19" s="1396"/>
      <c r="K19" s="372">
        <v>0</v>
      </c>
      <c r="L19" s="1763"/>
      <c r="AA19" s="97"/>
      <c r="AB19" s="41"/>
      <c r="AC19" s="41"/>
      <c r="AE19" s="41" t="e">
        <f>#REF!</f>
        <v>#REF!</v>
      </c>
      <c r="AG19" s="41" t="e">
        <f>AE19*1.08</f>
        <v>#REF!</v>
      </c>
      <c r="AH19" s="114" t="e">
        <f t="shared" ref="AH19:AH20" si="12">AG19*1.05</f>
        <v>#REF!</v>
      </c>
      <c r="AI19" s="115" t="e">
        <f t="shared" si="2"/>
        <v>#REF!</v>
      </c>
      <c r="AJ19" s="483" t="e">
        <f t="shared" si="3"/>
        <v>#REF!</v>
      </c>
      <c r="AK19" s="260">
        <v>190.8</v>
      </c>
      <c r="AL19" s="260">
        <f t="shared" si="4"/>
        <v>202.24800000000002</v>
      </c>
      <c r="AN19" s="42">
        <f t="shared" si="10"/>
        <v>202.24800000000002</v>
      </c>
      <c r="AO19" s="42">
        <v>202.24799999999999</v>
      </c>
      <c r="AP19" s="42">
        <f t="shared" si="5"/>
        <v>0</v>
      </c>
      <c r="AQ19" s="42">
        <f t="shared" si="6"/>
        <v>216.40536</v>
      </c>
      <c r="AS19" s="42"/>
      <c r="AU19" s="42">
        <f t="shared" si="7"/>
        <v>238.04589600000003</v>
      </c>
      <c r="AV19" s="42">
        <f t="shared" si="8"/>
        <v>202.33901160000005</v>
      </c>
    </row>
    <row r="20" spans="2:48">
      <c r="B20" s="365">
        <v>14</v>
      </c>
      <c r="C20" s="1405"/>
      <c r="D20" s="1406"/>
      <c r="E20" s="1089" t="s">
        <v>1515</v>
      </c>
      <c r="F20" s="1081"/>
      <c r="G20" s="787"/>
      <c r="H20" s="400">
        <v>3</v>
      </c>
      <c r="I20" s="1395">
        <f t="shared" si="11"/>
        <v>225.7</v>
      </c>
      <c r="J20" s="1396"/>
      <c r="K20" s="372">
        <v>0</v>
      </c>
      <c r="L20" s="1763"/>
      <c r="AA20" s="97">
        <v>127.1</v>
      </c>
      <c r="AB20" s="41">
        <v>137.30000000000001</v>
      </c>
      <c r="AC20" s="41">
        <v>151.1</v>
      </c>
      <c r="AE20" s="41">
        <f t="shared" si="1"/>
        <v>160.166</v>
      </c>
      <c r="AG20" s="41">
        <f>AE20*1.15</f>
        <v>184.19089999999997</v>
      </c>
      <c r="AH20" s="114">
        <f t="shared" si="12"/>
        <v>193.40044499999999</v>
      </c>
      <c r="AI20" s="115">
        <f>AH20*1.1</f>
        <v>212.7404895</v>
      </c>
      <c r="AJ20" s="483">
        <f t="shared" si="3"/>
        <v>212.7404895</v>
      </c>
      <c r="AK20" s="260">
        <v>212.8</v>
      </c>
      <c r="AL20" s="260">
        <f t="shared" si="4"/>
        <v>225.56800000000001</v>
      </c>
      <c r="AN20" s="42">
        <f t="shared" si="10"/>
        <v>225.56800000000001</v>
      </c>
      <c r="AO20" s="42">
        <v>225.56800000000001</v>
      </c>
      <c r="AP20" s="42">
        <f t="shared" si="5"/>
        <v>0</v>
      </c>
      <c r="AQ20" s="42">
        <f t="shared" si="6"/>
        <v>241.35776000000001</v>
      </c>
      <c r="AS20" s="42"/>
      <c r="AU20" s="42">
        <f t="shared" si="7"/>
        <v>265.49353600000006</v>
      </c>
      <c r="AV20" s="42">
        <f t="shared" si="8"/>
        <v>225.66950560000009</v>
      </c>
    </row>
    <row r="21" spans="2:48">
      <c r="B21" s="365">
        <v>15</v>
      </c>
      <c r="C21" s="1397" t="s">
        <v>863</v>
      </c>
      <c r="D21" s="1344"/>
      <c r="E21" s="1397" t="s">
        <v>1548</v>
      </c>
      <c r="F21" s="1683"/>
      <c r="G21" s="1344"/>
      <c r="H21" s="471">
        <v>3</v>
      </c>
      <c r="I21" s="1395">
        <f t="shared" si="11"/>
        <v>275</v>
      </c>
      <c r="J21" s="1396"/>
      <c r="K21" s="374">
        <v>0</v>
      </c>
      <c r="L21" s="1763"/>
      <c r="AA21" s="97">
        <v>167</v>
      </c>
      <c r="AB21" s="41">
        <v>180.4</v>
      </c>
      <c r="AC21" s="41">
        <v>198.5</v>
      </c>
      <c r="AE21" s="41">
        <f t="shared" si="1"/>
        <v>210.41</v>
      </c>
      <c r="AG21" s="41">
        <f>AE21*1.12</f>
        <v>235.65920000000003</v>
      </c>
      <c r="AH21" s="223">
        <f t="shared" si="9"/>
        <v>235.65920000000003</v>
      </c>
      <c r="AI21" s="115">
        <f>AH21*1.1</f>
        <v>259.22512000000006</v>
      </c>
      <c r="AJ21" s="483">
        <f t="shared" si="3"/>
        <v>259.22512000000006</v>
      </c>
      <c r="AK21" s="260">
        <v>259.3</v>
      </c>
      <c r="AL21" s="260">
        <f t="shared" si="4"/>
        <v>274.858</v>
      </c>
      <c r="AN21" s="42">
        <f t="shared" si="10"/>
        <v>274.858</v>
      </c>
      <c r="AO21" s="42">
        <v>274.858</v>
      </c>
      <c r="AP21" s="42">
        <f t="shared" si="5"/>
        <v>0</v>
      </c>
      <c r="AQ21" s="42">
        <f t="shared" si="6"/>
        <v>294.09806000000003</v>
      </c>
      <c r="AS21" s="42"/>
      <c r="AU21" s="42">
        <f t="shared" si="7"/>
        <v>323.50786600000004</v>
      </c>
      <c r="AV21" s="42">
        <f t="shared" si="8"/>
        <v>274.98168610000005</v>
      </c>
    </row>
    <row r="22" spans="2:48">
      <c r="B22" s="365">
        <v>16</v>
      </c>
      <c r="C22" s="1397" t="s">
        <v>1445</v>
      </c>
      <c r="D22" s="1398"/>
      <c r="E22" s="2024" t="s">
        <v>1619</v>
      </c>
      <c r="F22" s="2025"/>
      <c r="G22" s="2026"/>
      <c r="H22" s="471">
        <v>2.5</v>
      </c>
      <c r="I22" s="1395">
        <f t="shared" si="11"/>
        <v>283.10000000000002</v>
      </c>
      <c r="J22" s="1396"/>
      <c r="K22" s="374">
        <v>0</v>
      </c>
      <c r="L22" s="1763"/>
      <c r="AA22" s="97"/>
      <c r="AB22" s="41"/>
      <c r="AC22" s="41"/>
      <c r="AE22" s="41"/>
      <c r="AG22" s="41"/>
      <c r="AH22" s="223"/>
      <c r="AI22" s="115"/>
      <c r="AJ22" s="483"/>
      <c r="AK22" s="260"/>
      <c r="AL22" s="260"/>
      <c r="AN22" s="42"/>
      <c r="AO22" s="42">
        <v>282.89999999999998</v>
      </c>
      <c r="AP22" s="42"/>
      <c r="AQ22" s="42">
        <f t="shared" si="6"/>
        <v>302.70299999999997</v>
      </c>
      <c r="AS22" s="42"/>
      <c r="AU22" s="42">
        <f t="shared" si="7"/>
        <v>332.97329999999999</v>
      </c>
      <c r="AV22" s="42">
        <f t="shared" si="8"/>
        <v>283.02730500000001</v>
      </c>
    </row>
    <row r="23" spans="2:48">
      <c r="B23" s="365">
        <v>17</v>
      </c>
      <c r="C23" s="2030" t="s">
        <v>144</v>
      </c>
      <c r="D23" s="2031"/>
      <c r="E23" s="1089" t="s">
        <v>1354</v>
      </c>
      <c r="F23" s="1081"/>
      <c r="G23" s="787"/>
      <c r="H23" s="400">
        <v>2.6</v>
      </c>
      <c r="I23" s="1395">
        <f t="shared" si="11"/>
        <v>202.5</v>
      </c>
      <c r="J23" s="1396"/>
      <c r="K23" s="372">
        <v>0</v>
      </c>
      <c r="L23" s="1763"/>
      <c r="AA23" s="97">
        <v>110.9</v>
      </c>
      <c r="AB23" s="41">
        <v>119.8</v>
      </c>
      <c r="AC23" s="41">
        <v>131.80000000000001</v>
      </c>
      <c r="AE23" s="41">
        <f t="shared" si="1"/>
        <v>139.70800000000003</v>
      </c>
      <c r="AG23" s="41">
        <f>AE23*1.15</f>
        <v>160.66420000000002</v>
      </c>
      <c r="AH23" s="111">
        <f>AG23*1.08</f>
        <v>173.51733600000003</v>
      </c>
      <c r="AI23" s="115">
        <f>AH23*1.1</f>
        <v>190.86906960000005</v>
      </c>
      <c r="AJ23" s="483">
        <f t="shared" si="3"/>
        <v>190.86906960000005</v>
      </c>
      <c r="AK23" s="260">
        <v>190.9</v>
      </c>
      <c r="AL23" s="260">
        <f t="shared" si="4"/>
        <v>202.35400000000001</v>
      </c>
      <c r="AN23" s="42">
        <f t="shared" si="10"/>
        <v>202.35400000000001</v>
      </c>
      <c r="AO23" s="42">
        <v>202.35400000000001</v>
      </c>
      <c r="AP23" s="42">
        <f t="shared" si="5"/>
        <v>0</v>
      </c>
      <c r="AQ23" s="42">
        <f t="shared" si="6"/>
        <v>216.51878000000002</v>
      </c>
      <c r="AS23" s="42"/>
      <c r="AU23" s="42">
        <f t="shared" si="7"/>
        <v>238.17065800000003</v>
      </c>
      <c r="AV23" s="42">
        <f t="shared" si="8"/>
        <v>202.44505930000003</v>
      </c>
    </row>
    <row r="24" spans="2:48">
      <c r="B24" s="365">
        <v>18</v>
      </c>
      <c r="C24" s="2049" t="s">
        <v>145</v>
      </c>
      <c r="D24" s="2050"/>
      <c r="E24" s="2055" t="s">
        <v>1355</v>
      </c>
      <c r="F24" s="2056"/>
      <c r="G24" s="1422"/>
      <c r="H24" s="1431">
        <v>2.5</v>
      </c>
      <c r="I24" s="1371">
        <f>ROUNDUP(((AV24*$N$3)+AV24),1)</f>
        <v>187.79999999999998</v>
      </c>
      <c r="J24" s="1372"/>
      <c r="K24" s="1432">
        <v>0.1</v>
      </c>
      <c r="L24" s="1763"/>
      <c r="AA24" s="97">
        <v>127.6</v>
      </c>
      <c r="AB24" s="97">
        <v>137.9</v>
      </c>
      <c r="AC24" s="97">
        <v>151.69999999999999</v>
      </c>
      <c r="AE24" s="41">
        <f t="shared" si="1"/>
        <v>160.80199999999999</v>
      </c>
      <c r="AG24" s="41">
        <f>AE24*1.12</f>
        <v>180.09824</v>
      </c>
      <c r="AH24" s="114">
        <f>AG24*1.05</f>
        <v>189.10315200000002</v>
      </c>
      <c r="AI24" s="115">
        <f t="shared" si="2"/>
        <v>198.55830960000003</v>
      </c>
      <c r="AJ24" s="483">
        <f>AI24*1.05</f>
        <v>208.48622508000005</v>
      </c>
      <c r="AK24" s="260">
        <v>208.5</v>
      </c>
      <c r="AL24" s="260">
        <f t="shared" si="4"/>
        <v>221.01000000000002</v>
      </c>
      <c r="AN24" s="42">
        <f>Rolô!I24*1.14</f>
        <v>169.06199999999995</v>
      </c>
      <c r="AO24" s="42">
        <v>187.64400000000001</v>
      </c>
      <c r="AP24" s="42">
        <f t="shared" si="5"/>
        <v>-51.948000000000064</v>
      </c>
      <c r="AQ24" s="42">
        <f t="shared" si="6"/>
        <v>200.77908000000002</v>
      </c>
      <c r="AS24" s="42"/>
      <c r="AU24" s="42">
        <f t="shared" si="7"/>
        <v>220.85698800000003</v>
      </c>
      <c r="AV24" s="42">
        <f t="shared" si="8"/>
        <v>187.72843980000005</v>
      </c>
    </row>
    <row r="25" spans="2:48">
      <c r="B25" s="365">
        <v>19</v>
      </c>
      <c r="C25" s="2051"/>
      <c r="D25" s="2052"/>
      <c r="E25" s="1405"/>
      <c r="F25" s="1781"/>
      <c r="G25" s="1406"/>
      <c r="H25" s="1414"/>
      <c r="I25" s="1373"/>
      <c r="J25" s="1374"/>
      <c r="K25" s="1420"/>
      <c r="L25" s="1763"/>
      <c r="AA25" s="97"/>
      <c r="AB25" s="97"/>
      <c r="AC25" s="97"/>
      <c r="AE25" s="41">
        <f>AE24</f>
        <v>160.80199999999999</v>
      </c>
      <c r="AG25" s="41">
        <f>AE25*1.12</f>
        <v>180.09824</v>
      </c>
      <c r="AH25" s="114"/>
      <c r="AI25" s="483"/>
      <c r="AJ25" s="483"/>
      <c r="AK25" s="260"/>
      <c r="AL25" s="260"/>
      <c r="AN25" s="42"/>
      <c r="AO25" s="42"/>
      <c r="AP25" s="42"/>
      <c r="AQ25" s="42">
        <f t="shared" si="6"/>
        <v>0</v>
      </c>
      <c r="AS25" s="42"/>
      <c r="AU25" s="42">
        <f t="shared" si="7"/>
        <v>0</v>
      </c>
      <c r="AV25" s="42">
        <f t="shared" si="8"/>
        <v>0</v>
      </c>
    </row>
    <row r="26" spans="2:48">
      <c r="B26" s="365">
        <v>20</v>
      </c>
      <c r="C26" s="2051"/>
      <c r="D26" s="2052"/>
      <c r="E26" s="2024" t="s">
        <v>1466</v>
      </c>
      <c r="F26" s="2025"/>
      <c r="G26" s="2026"/>
      <c r="H26" s="400">
        <v>3</v>
      </c>
      <c r="I26" s="1395">
        <f>ROUNDUP(((AV26*$N$3)+AV26),1)</f>
        <v>193.6</v>
      </c>
      <c r="J26" s="1396"/>
      <c r="K26" s="372">
        <v>0.1</v>
      </c>
      <c r="L26" s="1763"/>
      <c r="AA26" s="97"/>
      <c r="AB26" s="97"/>
      <c r="AC26" s="97"/>
      <c r="AE26" s="41">
        <f>AE25</f>
        <v>160.80199999999999</v>
      </c>
      <c r="AG26" s="41">
        <f>AE26*1.15</f>
        <v>184.92229999999998</v>
      </c>
      <c r="AH26" s="114">
        <f t="shared" ref="AH26:AH27" si="13">AG26*1.05</f>
        <v>194.16841499999998</v>
      </c>
      <c r="AI26" s="115">
        <f t="shared" si="2"/>
        <v>203.87683575</v>
      </c>
      <c r="AJ26" s="483">
        <f>AI26*1.05</f>
        <v>214.07067753750002</v>
      </c>
      <c r="AK26" s="260">
        <v>214.1</v>
      </c>
      <c r="AL26" s="260">
        <f t="shared" si="4"/>
        <v>226.946</v>
      </c>
      <c r="AN26" s="42">
        <f>Rolô!I26*1.14</f>
        <v>174.19199999999998</v>
      </c>
      <c r="AO26" s="42">
        <v>193.458</v>
      </c>
      <c r="AP26" s="42">
        <f t="shared" si="5"/>
        <v>-52.754000000000019</v>
      </c>
      <c r="AQ26" s="42">
        <f t="shared" si="6"/>
        <v>207.00006000000002</v>
      </c>
      <c r="AS26" s="42"/>
      <c r="AU26" s="42">
        <f t="shared" si="7"/>
        <v>227.70006600000005</v>
      </c>
      <c r="AV26" s="42">
        <f t="shared" si="8"/>
        <v>193.54505610000007</v>
      </c>
    </row>
    <row r="27" spans="2:48">
      <c r="B27" s="365">
        <v>21</v>
      </c>
      <c r="C27" s="2051"/>
      <c r="D27" s="2052"/>
      <c r="E27" s="2055" t="s">
        <v>1532</v>
      </c>
      <c r="F27" s="2056"/>
      <c r="G27" s="1422"/>
      <c r="H27" s="1431">
        <v>2</v>
      </c>
      <c r="I27" s="1371">
        <f>ROUNDUP(((AV27*$N$3)+AV27),1)</f>
        <v>177.2</v>
      </c>
      <c r="J27" s="1372"/>
      <c r="K27" s="1432">
        <v>0.1</v>
      </c>
      <c r="L27" s="1763"/>
      <c r="AA27" s="97">
        <v>114.1</v>
      </c>
      <c r="AB27" s="97">
        <v>123.3</v>
      </c>
      <c r="AC27" s="97">
        <v>135.69999999999999</v>
      </c>
      <c r="AE27" s="41">
        <f t="shared" si="1"/>
        <v>143.84199999999998</v>
      </c>
      <c r="AG27" s="41">
        <f>AE27*1.12</f>
        <v>161.10303999999999</v>
      </c>
      <c r="AH27" s="114">
        <f t="shared" si="13"/>
        <v>169.15819200000001</v>
      </c>
      <c r="AI27" s="484">
        <f>AH27*1.1</f>
        <v>186.07401120000003</v>
      </c>
      <c r="AJ27" s="483">
        <f>AI27*1.05</f>
        <v>195.37771176000004</v>
      </c>
      <c r="AK27" s="260">
        <v>195.4</v>
      </c>
      <c r="AL27" s="260">
        <f t="shared" si="4"/>
        <v>207.12400000000002</v>
      </c>
      <c r="AN27" s="42">
        <f>Rolô!I27*1.14</f>
        <v>159.48599999999999</v>
      </c>
      <c r="AO27" s="42">
        <v>177.042</v>
      </c>
      <c r="AP27" s="42">
        <f t="shared" si="5"/>
        <v>-47.638000000000034</v>
      </c>
      <c r="AQ27" s="42">
        <f t="shared" si="6"/>
        <v>189.43494000000001</v>
      </c>
      <c r="AS27" s="42"/>
      <c r="AU27" s="42">
        <f t="shared" si="7"/>
        <v>208.37843400000003</v>
      </c>
      <c r="AV27" s="42">
        <f t="shared" si="8"/>
        <v>177.12166890000003</v>
      </c>
    </row>
    <row r="28" spans="2:48">
      <c r="B28" s="365">
        <v>22</v>
      </c>
      <c r="C28" s="2053"/>
      <c r="D28" s="2054"/>
      <c r="E28" s="1405"/>
      <c r="F28" s="1781"/>
      <c r="G28" s="1406"/>
      <c r="H28" s="1414"/>
      <c r="I28" s="1373"/>
      <c r="J28" s="1374"/>
      <c r="K28" s="1420"/>
      <c r="L28" s="1763"/>
      <c r="AA28" s="97"/>
      <c r="AB28" s="97">
        <v>123.3</v>
      </c>
      <c r="AC28" s="97">
        <v>135.69999999999999</v>
      </c>
      <c r="AE28" s="41">
        <f t="shared" si="1"/>
        <v>143.84199999999998</v>
      </c>
      <c r="AG28" s="41">
        <f>AE28*1.12</f>
        <v>161.10303999999999</v>
      </c>
      <c r="AH28" s="114"/>
      <c r="AI28" s="483"/>
      <c r="AJ28" s="483"/>
      <c r="AK28" s="260"/>
      <c r="AL28" s="260"/>
      <c r="AN28" s="42"/>
      <c r="AO28" s="42"/>
      <c r="AP28" s="42"/>
      <c r="AQ28" s="42">
        <f t="shared" si="6"/>
        <v>0</v>
      </c>
      <c r="AS28" s="42"/>
      <c r="AU28" s="42">
        <f t="shared" si="7"/>
        <v>0</v>
      </c>
      <c r="AV28" s="42">
        <f t="shared" si="8"/>
        <v>0</v>
      </c>
    </row>
    <row r="29" spans="2:48">
      <c r="B29" s="365">
        <v>23</v>
      </c>
      <c r="C29" s="1367" t="s">
        <v>146</v>
      </c>
      <c r="D29" s="1368"/>
      <c r="E29" s="828" t="s">
        <v>1316</v>
      </c>
      <c r="F29" s="472"/>
      <c r="G29" s="473"/>
      <c r="H29" s="400">
        <v>2</v>
      </c>
      <c r="I29" s="1395">
        <f>ROUNDUP(((AV29*$N$3)+AV29),1)</f>
        <v>212.79999999999998</v>
      </c>
      <c r="J29" s="1396"/>
      <c r="K29" s="372">
        <v>0</v>
      </c>
      <c r="L29" s="1763"/>
      <c r="AA29" s="97">
        <v>115</v>
      </c>
      <c r="AB29" s="41">
        <v>124.2</v>
      </c>
      <c r="AC29" s="41">
        <v>136.69999999999999</v>
      </c>
      <c r="AE29" s="41">
        <f t="shared" si="1"/>
        <v>144.90199999999999</v>
      </c>
      <c r="AG29" s="41">
        <f>AE29*1.12</f>
        <v>162.29024000000001</v>
      </c>
      <c r="AH29" s="111">
        <f>AG29*1.08</f>
        <v>175.27345920000002</v>
      </c>
      <c r="AI29" s="483">
        <f t="shared" si="2"/>
        <v>184.03713216000003</v>
      </c>
      <c r="AJ29" s="483">
        <f>AI29*1.05</f>
        <v>193.23898876800004</v>
      </c>
      <c r="AK29" s="260">
        <v>193.3</v>
      </c>
      <c r="AL29" s="460">
        <f>AK29*1.1</f>
        <v>212.63000000000002</v>
      </c>
      <c r="AN29" s="42">
        <f>AL29</f>
        <v>212.63000000000002</v>
      </c>
      <c r="AO29" s="42">
        <v>212.63</v>
      </c>
      <c r="AP29" s="42">
        <f t="shared" si="5"/>
        <v>0</v>
      </c>
      <c r="AQ29" s="42">
        <f t="shared" si="6"/>
        <v>227.51410000000001</v>
      </c>
      <c r="AS29" s="42"/>
      <c r="AU29" s="42">
        <f t="shared" si="7"/>
        <v>250.26551000000003</v>
      </c>
      <c r="AV29" s="42">
        <f t="shared" si="8"/>
        <v>212.72568350000006</v>
      </c>
    </row>
    <row r="30" spans="2:48">
      <c r="B30" s="365">
        <v>24</v>
      </c>
      <c r="C30" s="1367"/>
      <c r="D30" s="1368"/>
      <c r="E30" s="2037" t="s">
        <v>1641</v>
      </c>
      <c r="F30" s="2038"/>
      <c r="G30" s="2039"/>
      <c r="H30" s="400">
        <v>3</v>
      </c>
      <c r="I30" s="1395">
        <f t="shared" ref="I30:I37" si="14">ROUNDUP(((AV30*$N$3)+AV30),1)</f>
        <v>172.5</v>
      </c>
      <c r="J30" s="1396"/>
      <c r="K30" s="372">
        <v>0</v>
      </c>
      <c r="L30" s="1763"/>
      <c r="AA30" s="97"/>
      <c r="AB30" s="41"/>
      <c r="AC30" s="41"/>
      <c r="AE30" s="41"/>
      <c r="AG30" s="41"/>
      <c r="AH30" s="111"/>
      <c r="AI30" s="483"/>
      <c r="AJ30" s="483"/>
      <c r="AK30" s="260"/>
      <c r="AL30" s="460"/>
      <c r="AN30" s="42"/>
      <c r="AO30" s="42">
        <v>172.4</v>
      </c>
      <c r="AP30" s="42">
        <v>172.4</v>
      </c>
      <c r="AQ30" s="42">
        <f t="shared" si="6"/>
        <v>184.46800000000002</v>
      </c>
      <c r="AS30" s="42"/>
      <c r="AU30" s="42">
        <f t="shared" si="7"/>
        <v>202.91480000000004</v>
      </c>
      <c r="AV30" s="42">
        <f t="shared" si="8"/>
        <v>172.47758000000005</v>
      </c>
    </row>
    <row r="31" spans="2:48">
      <c r="B31" s="365">
        <v>25</v>
      </c>
      <c r="C31" s="1367"/>
      <c r="D31" s="1368"/>
      <c r="E31" s="2048" t="s">
        <v>1508</v>
      </c>
      <c r="F31" s="1683"/>
      <c r="G31" s="1344"/>
      <c r="H31" s="471">
        <v>2.5</v>
      </c>
      <c r="I31" s="1395">
        <f t="shared" si="14"/>
        <v>172.5</v>
      </c>
      <c r="J31" s="1396"/>
      <c r="K31" s="374">
        <v>0</v>
      </c>
      <c r="L31" s="1763"/>
      <c r="AA31" s="97">
        <v>115</v>
      </c>
      <c r="AB31" s="41">
        <v>124.2</v>
      </c>
      <c r="AC31" s="41">
        <v>136.69999999999999</v>
      </c>
      <c r="AE31" s="41">
        <f t="shared" si="1"/>
        <v>144.90199999999999</v>
      </c>
      <c r="AG31" s="41">
        <f>AE31*1.08</f>
        <v>156.49415999999999</v>
      </c>
      <c r="AH31" s="223">
        <f t="shared" si="9"/>
        <v>156.49415999999999</v>
      </c>
      <c r="AI31" s="483">
        <f t="shared" si="2"/>
        <v>164.31886800000001</v>
      </c>
      <c r="AJ31" s="483">
        <f t="shared" si="3"/>
        <v>164.31886800000001</v>
      </c>
      <c r="AK31" s="260">
        <v>164.4</v>
      </c>
      <c r="AL31" s="260">
        <f t="shared" si="4"/>
        <v>174.26400000000001</v>
      </c>
      <c r="AN31" s="42">
        <f>Rolô!I31*1.14</f>
        <v>155.26799999999997</v>
      </c>
      <c r="AO31" s="42">
        <v>172.36799999999999</v>
      </c>
      <c r="AP31" s="42">
        <f t="shared" si="5"/>
        <v>-18.996000000000038</v>
      </c>
      <c r="AQ31" s="42">
        <f t="shared" si="6"/>
        <v>184.43376000000001</v>
      </c>
      <c r="AS31" s="42"/>
      <c r="AU31" s="42">
        <f t="shared" si="7"/>
        <v>202.87713600000004</v>
      </c>
      <c r="AV31" s="42">
        <f t="shared" si="8"/>
        <v>172.44556560000004</v>
      </c>
    </row>
    <row r="32" spans="2:48">
      <c r="B32" s="365">
        <v>26</v>
      </c>
      <c r="C32" s="1367"/>
      <c r="D32" s="1368"/>
      <c r="E32" s="2057" t="s">
        <v>1639</v>
      </c>
      <c r="F32" s="2058"/>
      <c r="G32" s="2059"/>
      <c r="H32" s="471">
        <v>3</v>
      </c>
      <c r="I32" s="1395">
        <f t="shared" si="14"/>
        <v>174.4</v>
      </c>
      <c r="J32" s="1396"/>
      <c r="K32" s="374">
        <v>0</v>
      </c>
      <c r="L32" s="1763"/>
      <c r="AA32" s="97"/>
      <c r="AB32" s="41"/>
      <c r="AC32" s="41"/>
      <c r="AE32" s="41"/>
      <c r="AG32" s="41"/>
      <c r="AH32" s="223"/>
      <c r="AI32" s="483"/>
      <c r="AJ32" s="483"/>
      <c r="AK32" s="260"/>
      <c r="AL32" s="260"/>
      <c r="AN32" s="42"/>
      <c r="AO32" s="42">
        <v>174.3</v>
      </c>
      <c r="AP32" s="42"/>
      <c r="AQ32" s="42">
        <f t="shared" si="6"/>
        <v>186.50100000000003</v>
      </c>
      <c r="AS32" s="42"/>
      <c r="AU32" s="42">
        <f t="shared" si="7"/>
        <v>205.15110000000004</v>
      </c>
      <c r="AV32" s="42">
        <f t="shared" si="8"/>
        <v>174.37843500000005</v>
      </c>
    </row>
    <row r="33" spans="2:48">
      <c r="B33" s="365">
        <v>27</v>
      </c>
      <c r="C33" s="1367"/>
      <c r="D33" s="1368"/>
      <c r="E33" s="1343" t="s">
        <v>1505</v>
      </c>
      <c r="F33" s="1683"/>
      <c r="G33" s="1344"/>
      <c r="H33" s="471">
        <v>2.4</v>
      </c>
      <c r="I33" s="1395">
        <f t="shared" si="14"/>
        <v>174.4</v>
      </c>
      <c r="J33" s="1396"/>
      <c r="K33" s="374">
        <v>0</v>
      </c>
      <c r="L33" s="1763"/>
      <c r="AA33" s="97">
        <v>115</v>
      </c>
      <c r="AB33" s="41">
        <v>124.2</v>
      </c>
      <c r="AC33" s="41">
        <v>136.69999999999999</v>
      </c>
      <c r="AE33" s="41">
        <f t="shared" si="1"/>
        <v>144.90199999999999</v>
      </c>
      <c r="AG33" s="41">
        <f>AE33*1.08</f>
        <v>156.49415999999999</v>
      </c>
      <c r="AH33" s="223">
        <f t="shared" si="9"/>
        <v>156.49415999999999</v>
      </c>
      <c r="AI33" s="483">
        <f t="shared" si="2"/>
        <v>164.31886800000001</v>
      </c>
      <c r="AJ33" s="483">
        <f t="shared" si="3"/>
        <v>164.31886800000001</v>
      </c>
      <c r="AK33" s="260">
        <v>164.4</v>
      </c>
      <c r="AL33" s="260">
        <f t="shared" si="4"/>
        <v>174.26400000000001</v>
      </c>
      <c r="AN33" s="42">
        <f>AL33</f>
        <v>174.26400000000001</v>
      </c>
      <c r="AO33" s="42">
        <v>174.26400000000001</v>
      </c>
      <c r="AP33" s="42">
        <f t="shared" si="5"/>
        <v>0</v>
      </c>
      <c r="AQ33" s="42">
        <f t="shared" si="6"/>
        <v>186.46248000000003</v>
      </c>
      <c r="AS33" s="42"/>
      <c r="AU33" s="42">
        <f t="shared" si="7"/>
        <v>205.10872800000004</v>
      </c>
      <c r="AV33" s="42">
        <f t="shared" si="8"/>
        <v>174.34241880000005</v>
      </c>
    </row>
    <row r="34" spans="2:48">
      <c r="B34" s="365">
        <v>28</v>
      </c>
      <c r="C34" s="1367"/>
      <c r="D34" s="1368"/>
      <c r="E34" s="1440">
        <v>3031</v>
      </c>
      <c r="F34" s="1341"/>
      <c r="G34" s="1342"/>
      <c r="H34" s="471">
        <v>2.4</v>
      </c>
      <c r="I34" s="1395">
        <f t="shared" si="14"/>
        <v>221.29999999999998</v>
      </c>
      <c r="J34" s="1396"/>
      <c r="K34" s="374">
        <v>0</v>
      </c>
      <c r="L34" s="1763"/>
      <c r="AA34" s="97">
        <v>146</v>
      </c>
      <c r="AB34" s="41">
        <v>157.69999999999999</v>
      </c>
      <c r="AC34" s="41">
        <v>173.5</v>
      </c>
      <c r="AE34" s="41">
        <f t="shared" si="1"/>
        <v>183.91</v>
      </c>
      <c r="AG34" s="41">
        <f>AE34*1.08</f>
        <v>198.62280000000001</v>
      </c>
      <c r="AH34" s="223">
        <f t="shared" si="9"/>
        <v>198.62280000000001</v>
      </c>
      <c r="AI34" s="483">
        <f t="shared" si="2"/>
        <v>208.55394000000001</v>
      </c>
      <c r="AJ34" s="483">
        <f t="shared" si="3"/>
        <v>208.55394000000001</v>
      </c>
      <c r="AK34" s="260">
        <v>208.6</v>
      </c>
      <c r="AL34" s="260">
        <f t="shared" si="4"/>
        <v>221.11600000000001</v>
      </c>
      <c r="AN34" s="42">
        <f t="shared" ref="AN34:AN38" si="15">AL34</f>
        <v>221.11600000000001</v>
      </c>
      <c r="AO34" s="42">
        <v>221.11600000000001</v>
      </c>
      <c r="AP34" s="42">
        <f t="shared" si="5"/>
        <v>0</v>
      </c>
      <c r="AQ34" s="42">
        <f t="shared" si="6"/>
        <v>236.59412000000003</v>
      </c>
      <c r="AS34" s="42"/>
      <c r="AU34" s="42">
        <f t="shared" si="7"/>
        <v>260.25353200000006</v>
      </c>
      <c r="AV34" s="42">
        <f t="shared" si="8"/>
        <v>221.21550220000006</v>
      </c>
    </row>
    <row r="35" spans="2:48">
      <c r="B35" s="365">
        <v>29</v>
      </c>
      <c r="C35" s="1367"/>
      <c r="D35" s="1368"/>
      <c r="E35" s="1440">
        <v>3040</v>
      </c>
      <c r="F35" s="1341"/>
      <c r="G35" s="1342"/>
      <c r="H35" s="471">
        <v>2.8</v>
      </c>
      <c r="I35" s="1395">
        <f t="shared" si="14"/>
        <v>218.5</v>
      </c>
      <c r="J35" s="1396"/>
      <c r="K35" s="372">
        <v>0</v>
      </c>
      <c r="L35" s="1763"/>
      <c r="AA35" s="97"/>
      <c r="AB35" s="41"/>
      <c r="AC35" s="41"/>
      <c r="AE35" s="41"/>
      <c r="AG35" s="41"/>
      <c r="AH35" s="223"/>
      <c r="AI35" s="483"/>
      <c r="AJ35" s="483"/>
      <c r="AK35" s="260"/>
      <c r="AL35" s="260"/>
      <c r="AN35" s="42"/>
      <c r="AO35" s="42">
        <v>218.4</v>
      </c>
      <c r="AP35" s="42"/>
      <c r="AQ35" s="42">
        <f t="shared" si="6"/>
        <v>233.68800000000002</v>
      </c>
      <c r="AS35" s="42"/>
      <c r="AU35" s="42">
        <f t="shared" si="7"/>
        <v>257.05680000000007</v>
      </c>
      <c r="AV35" s="42">
        <f t="shared" si="8"/>
        <v>218.49828000000008</v>
      </c>
    </row>
    <row r="36" spans="2:48">
      <c r="B36" s="365">
        <v>30</v>
      </c>
      <c r="C36" s="1367"/>
      <c r="D36" s="1368"/>
      <c r="E36" s="1089" t="s">
        <v>1979</v>
      </c>
      <c r="F36" s="1081"/>
      <c r="G36" s="787"/>
      <c r="H36" s="400">
        <v>3</v>
      </c>
      <c r="I36" s="1395">
        <f t="shared" si="14"/>
        <v>218.5</v>
      </c>
      <c r="J36" s="1396"/>
      <c r="K36" s="372">
        <v>0</v>
      </c>
      <c r="L36" s="1763"/>
      <c r="AA36" s="97">
        <v>146</v>
      </c>
      <c r="AB36" s="41">
        <v>157.69999999999999</v>
      </c>
      <c r="AC36" s="41">
        <v>173.5</v>
      </c>
      <c r="AE36" s="41">
        <f>AC36*1.1</f>
        <v>190.85000000000002</v>
      </c>
      <c r="AG36" s="41">
        <f>AE36*1.12</f>
        <v>213.75200000000004</v>
      </c>
      <c r="AH36" s="111">
        <f>AG36*1.08</f>
        <v>230.85216000000005</v>
      </c>
      <c r="AI36" s="483">
        <v>206</v>
      </c>
      <c r="AJ36" s="483">
        <f t="shared" si="3"/>
        <v>206</v>
      </c>
      <c r="AK36" s="260">
        <v>206</v>
      </c>
      <c r="AL36" s="260">
        <f t="shared" si="4"/>
        <v>218.36</v>
      </c>
      <c r="AN36" s="42">
        <f t="shared" si="15"/>
        <v>218.36</v>
      </c>
      <c r="AO36" s="42">
        <v>218.36</v>
      </c>
      <c r="AP36" s="42">
        <f t="shared" si="5"/>
        <v>0</v>
      </c>
      <c r="AQ36" s="42">
        <f t="shared" si="6"/>
        <v>233.64520000000002</v>
      </c>
      <c r="AS36" s="42"/>
      <c r="AU36" s="42">
        <f t="shared" si="7"/>
        <v>257.00972000000002</v>
      </c>
      <c r="AV36" s="42">
        <f t="shared" si="8"/>
        <v>218.45826200000005</v>
      </c>
    </row>
    <row r="37" spans="2:48">
      <c r="B37" s="365">
        <v>31</v>
      </c>
      <c r="C37" s="1367"/>
      <c r="D37" s="1368"/>
      <c r="E37" s="474">
        <v>3043</v>
      </c>
      <c r="F37" s="1094"/>
      <c r="G37" s="1045"/>
      <c r="H37" s="401">
        <v>2.5</v>
      </c>
      <c r="I37" s="1395">
        <f t="shared" si="14"/>
        <v>214.5</v>
      </c>
      <c r="J37" s="1396"/>
      <c r="K37" s="372">
        <v>0</v>
      </c>
      <c r="L37" s="1763"/>
      <c r="AA37" s="97"/>
      <c r="AB37" s="41"/>
      <c r="AC37" s="41"/>
      <c r="AE37" s="41"/>
      <c r="AG37" s="41"/>
      <c r="AH37" s="111"/>
      <c r="AI37" s="483"/>
      <c r="AJ37" s="483"/>
      <c r="AK37" s="260"/>
      <c r="AL37" s="260"/>
      <c r="AN37" s="42">
        <f>Rolô!I39*1.14</f>
        <v>214.43399999999997</v>
      </c>
      <c r="AO37" s="42">
        <v>214.32</v>
      </c>
      <c r="AP37" s="42">
        <f t="shared" si="5"/>
        <v>214.43399999999997</v>
      </c>
      <c r="AQ37" s="42">
        <f t="shared" si="6"/>
        <v>229.32240000000002</v>
      </c>
      <c r="AS37" s="42"/>
      <c r="AU37" s="42">
        <f t="shared" si="7"/>
        <v>252.25464000000005</v>
      </c>
      <c r="AV37" s="42">
        <f t="shared" si="8"/>
        <v>214.41644400000007</v>
      </c>
    </row>
    <row r="38" spans="2:48">
      <c r="B38" s="365">
        <v>32</v>
      </c>
      <c r="C38" s="1367"/>
      <c r="D38" s="1368"/>
      <c r="E38" s="1421">
        <v>3041</v>
      </c>
      <c r="F38" s="2056"/>
      <c r="G38" s="1422"/>
      <c r="H38" s="1431">
        <v>2.5</v>
      </c>
      <c r="I38" s="1371">
        <f>ROUNDUP(((AV38*$N$3)+AV38),1)</f>
        <v>174.4</v>
      </c>
      <c r="J38" s="1372"/>
      <c r="K38" s="1432">
        <v>0</v>
      </c>
      <c r="L38" s="1763"/>
      <c r="AA38" s="97"/>
      <c r="AB38" s="41"/>
      <c r="AC38" s="41">
        <v>136.69999999999999</v>
      </c>
      <c r="AE38" s="41">
        <f t="shared" si="1"/>
        <v>144.90199999999999</v>
      </c>
      <c r="AG38" s="41">
        <f>AE38*1.08</f>
        <v>156.49415999999999</v>
      </c>
      <c r="AH38" s="111">
        <f>AG38*1.08</f>
        <v>169.0136928</v>
      </c>
      <c r="AI38" s="483">
        <v>164.4</v>
      </c>
      <c r="AJ38" s="483">
        <f t="shared" si="3"/>
        <v>164.4</v>
      </c>
      <c r="AK38" s="260">
        <v>164.4</v>
      </c>
      <c r="AL38" s="260">
        <f>AK38*1.06</f>
        <v>174.26400000000001</v>
      </c>
      <c r="AN38" s="42">
        <f t="shared" si="15"/>
        <v>174.26400000000001</v>
      </c>
      <c r="AO38" s="42">
        <v>174.26400000000001</v>
      </c>
      <c r="AP38" s="42">
        <f t="shared" si="5"/>
        <v>0</v>
      </c>
      <c r="AQ38" s="42">
        <f t="shared" si="6"/>
        <v>186.46248000000003</v>
      </c>
      <c r="AS38" s="42"/>
      <c r="AU38" s="42">
        <f t="shared" si="7"/>
        <v>205.10872800000004</v>
      </c>
      <c r="AV38" s="42">
        <f t="shared" si="8"/>
        <v>174.34241880000005</v>
      </c>
    </row>
    <row r="39" spans="2:48">
      <c r="B39" s="365">
        <v>33</v>
      </c>
      <c r="C39" s="1367"/>
      <c r="D39" s="1368"/>
      <c r="E39" s="1405"/>
      <c r="F39" s="1781"/>
      <c r="G39" s="1406"/>
      <c r="H39" s="1414"/>
      <c r="I39" s="1373"/>
      <c r="J39" s="1374"/>
      <c r="K39" s="1420"/>
      <c r="L39" s="1763"/>
      <c r="AA39" s="97">
        <v>115</v>
      </c>
      <c r="AB39" s="41">
        <v>124.2</v>
      </c>
      <c r="AC39" s="41">
        <v>136.69999999999999</v>
      </c>
      <c r="AE39" s="41">
        <f t="shared" si="1"/>
        <v>144.90199999999999</v>
      </c>
      <c r="AG39" s="41">
        <f>AE39*1.08</f>
        <v>156.49415999999999</v>
      </c>
      <c r="AH39" s="223">
        <f t="shared" si="9"/>
        <v>156.49415999999999</v>
      </c>
      <c r="AI39" s="483">
        <f t="shared" si="2"/>
        <v>164.31886800000001</v>
      </c>
      <c r="AJ39" s="483">
        <f t="shared" si="3"/>
        <v>164.31886800000001</v>
      </c>
      <c r="AK39" s="260"/>
      <c r="AL39" s="260"/>
      <c r="AN39" s="42"/>
      <c r="AO39" s="42"/>
      <c r="AP39" s="42"/>
      <c r="AQ39" s="42">
        <f t="shared" si="6"/>
        <v>0</v>
      </c>
      <c r="AS39" s="42"/>
      <c r="AU39" s="42">
        <f t="shared" si="7"/>
        <v>0</v>
      </c>
      <c r="AV39" s="42">
        <f t="shared" si="8"/>
        <v>0</v>
      </c>
    </row>
    <row r="40" spans="2:48">
      <c r="B40" s="365">
        <v>34</v>
      </c>
      <c r="C40" s="1367"/>
      <c r="D40" s="1368"/>
      <c r="E40" s="1091" t="s">
        <v>1550</v>
      </c>
      <c r="F40" s="1103"/>
      <c r="G40" s="1090"/>
      <c r="H40" s="400">
        <v>2.8</v>
      </c>
      <c r="I40" s="1395">
        <f>ROUNDUP(((AV40*$N$3)+AV40),1)</f>
        <v>212.79999999999998</v>
      </c>
      <c r="J40" s="1396"/>
      <c r="K40" s="372">
        <v>0</v>
      </c>
      <c r="L40" s="1763"/>
      <c r="AA40" s="97">
        <v>115</v>
      </c>
      <c r="AB40" s="41">
        <v>124.2</v>
      </c>
      <c r="AC40" s="41">
        <v>136.69999999999999</v>
      </c>
      <c r="AE40" s="41">
        <f t="shared" si="1"/>
        <v>144.90199999999999</v>
      </c>
      <c r="AG40" s="41">
        <f>AE40*1.12</f>
        <v>162.29024000000001</v>
      </c>
      <c r="AH40" s="111">
        <f>AG40*1.08</f>
        <v>175.27345920000002</v>
      </c>
      <c r="AI40" s="483">
        <f t="shared" si="2"/>
        <v>184.03713216000003</v>
      </c>
      <c r="AJ40" s="483">
        <f>AI40*1.05</f>
        <v>193.23898876800004</v>
      </c>
      <c r="AK40" s="260">
        <v>193.3</v>
      </c>
      <c r="AL40" s="460">
        <f>AK40*1.1</f>
        <v>212.63000000000002</v>
      </c>
      <c r="AN40" s="42">
        <f>AL40</f>
        <v>212.63000000000002</v>
      </c>
      <c r="AO40" s="42">
        <v>212.63</v>
      </c>
      <c r="AP40" s="42">
        <f t="shared" si="5"/>
        <v>0</v>
      </c>
      <c r="AQ40" s="42">
        <f t="shared" si="6"/>
        <v>227.51410000000001</v>
      </c>
      <c r="AS40" s="42"/>
      <c r="AU40" s="42">
        <f t="shared" si="7"/>
        <v>250.26551000000003</v>
      </c>
      <c r="AV40" s="42">
        <f t="shared" si="8"/>
        <v>212.72568350000006</v>
      </c>
    </row>
    <row r="41" spans="2:48">
      <c r="B41" s="365">
        <v>35</v>
      </c>
      <c r="C41" s="1369"/>
      <c r="D41" s="1370"/>
      <c r="E41" s="1096" t="s">
        <v>1509</v>
      </c>
      <c r="F41" s="1103"/>
      <c r="G41" s="1090"/>
      <c r="H41" s="400">
        <v>2.8</v>
      </c>
      <c r="I41" s="1395">
        <f t="shared" ref="I41:I62" si="16">ROUNDUP(((AV41*$N$3)+AV41),1)</f>
        <v>181</v>
      </c>
      <c r="J41" s="1396"/>
      <c r="K41" s="372">
        <v>0</v>
      </c>
      <c r="L41" s="1763"/>
      <c r="AA41" s="97">
        <v>115</v>
      </c>
      <c r="AB41" s="41">
        <v>124.2</v>
      </c>
      <c r="AC41" s="41">
        <v>136.69999999999999</v>
      </c>
      <c r="AE41" s="41">
        <f t="shared" si="1"/>
        <v>144.90199999999999</v>
      </c>
      <c r="AG41" s="41">
        <f>AE41*1.08</f>
        <v>156.49415999999999</v>
      </c>
      <c r="AH41" s="111">
        <f>AG41*1.08</f>
        <v>169.0136928</v>
      </c>
      <c r="AI41" s="483">
        <v>164.4</v>
      </c>
      <c r="AJ41" s="483">
        <f t="shared" si="3"/>
        <v>164.4</v>
      </c>
      <c r="AK41" s="260">
        <v>164.4</v>
      </c>
      <c r="AL41" s="460">
        <f>AK41*1.1</f>
        <v>180.84000000000003</v>
      </c>
      <c r="AN41" s="42">
        <f t="shared" ref="AN41" si="17">AL41</f>
        <v>180.84000000000003</v>
      </c>
      <c r="AO41" s="42">
        <v>180.84</v>
      </c>
      <c r="AP41" s="42">
        <f t="shared" si="5"/>
        <v>0</v>
      </c>
      <c r="AQ41" s="42">
        <f t="shared" si="6"/>
        <v>193.49880000000002</v>
      </c>
      <c r="AS41" s="42"/>
      <c r="AU41" s="42">
        <f t="shared" si="7"/>
        <v>212.84868000000003</v>
      </c>
      <c r="AV41" s="42">
        <f t="shared" si="8"/>
        <v>180.92137800000003</v>
      </c>
    </row>
    <row r="42" spans="2:48">
      <c r="B42" s="365">
        <v>36</v>
      </c>
      <c r="C42" s="1080" t="s">
        <v>150</v>
      </c>
      <c r="D42" s="787"/>
      <c r="E42" s="2115" t="s">
        <v>1356</v>
      </c>
      <c r="F42" s="2025"/>
      <c r="G42" s="2026"/>
      <c r="H42" s="400">
        <v>3</v>
      </c>
      <c r="I42" s="1395">
        <f t="shared" si="16"/>
        <v>210.5</v>
      </c>
      <c r="J42" s="1396"/>
      <c r="K42" s="372">
        <v>0</v>
      </c>
      <c r="L42" s="1763"/>
      <c r="AA42" s="97">
        <v>151</v>
      </c>
      <c r="AB42" s="41">
        <v>163.1</v>
      </c>
      <c r="AC42" s="41">
        <v>179.5</v>
      </c>
      <c r="AE42" s="41">
        <f t="shared" si="1"/>
        <v>190.27</v>
      </c>
      <c r="AG42" s="41">
        <f>AE42</f>
        <v>190.27</v>
      </c>
      <c r="AH42" s="114">
        <f>AG42*1.05</f>
        <v>199.78350000000003</v>
      </c>
      <c r="AI42" s="115">
        <f t="shared" ref="AI42:AI52" si="18">AH42</f>
        <v>199.78350000000003</v>
      </c>
      <c r="AJ42" s="483">
        <f t="shared" si="3"/>
        <v>199.78350000000003</v>
      </c>
      <c r="AK42" s="260">
        <v>199.8</v>
      </c>
      <c r="AL42" s="260">
        <f t="shared" si="4"/>
        <v>211.78800000000001</v>
      </c>
      <c r="AN42" s="42">
        <f>Rolô!I42*1.14</f>
        <v>189.46799999999996</v>
      </c>
      <c r="AO42" s="42">
        <v>210.33</v>
      </c>
      <c r="AP42" s="42">
        <f t="shared" si="5"/>
        <v>-22.32000000000005</v>
      </c>
      <c r="AQ42" s="42">
        <f t="shared" si="6"/>
        <v>225.05310000000003</v>
      </c>
      <c r="AS42" s="42"/>
      <c r="AU42" s="42">
        <f t="shared" si="7"/>
        <v>247.55841000000007</v>
      </c>
      <c r="AV42" s="42">
        <f t="shared" si="8"/>
        <v>210.4246485000001</v>
      </c>
    </row>
    <row r="43" spans="2:48">
      <c r="B43" s="365">
        <v>37</v>
      </c>
      <c r="C43" s="1092" t="s">
        <v>151</v>
      </c>
      <c r="D43" s="475"/>
      <c r="E43" s="829" t="s">
        <v>1328</v>
      </c>
      <c r="F43" s="1081"/>
      <c r="G43" s="787"/>
      <c r="H43" s="400">
        <v>2</v>
      </c>
      <c r="I43" s="1395">
        <f t="shared" si="16"/>
        <v>161.5</v>
      </c>
      <c r="J43" s="1396"/>
      <c r="K43" s="372">
        <v>0</v>
      </c>
      <c r="L43" s="1763"/>
      <c r="AA43" s="97">
        <v>99.8</v>
      </c>
      <c r="AB43" s="41">
        <v>107.8</v>
      </c>
      <c r="AC43" s="41">
        <v>118.6</v>
      </c>
      <c r="AE43" s="41">
        <f t="shared" si="1"/>
        <v>125.71599999999999</v>
      </c>
      <c r="AG43" s="41">
        <f>AE43*1.08</f>
        <v>135.77328</v>
      </c>
      <c r="AH43" s="111">
        <f t="shared" ref="AH43:AH48" si="19">AG43*1.08</f>
        <v>146.63514240000001</v>
      </c>
      <c r="AI43" s="115">
        <f t="shared" si="18"/>
        <v>146.63514240000001</v>
      </c>
      <c r="AJ43" s="483">
        <f t="shared" si="3"/>
        <v>146.63514240000001</v>
      </c>
      <c r="AK43" s="260">
        <v>146.69999999999999</v>
      </c>
      <c r="AL43" s="460">
        <f>AK43*1.1</f>
        <v>161.37</v>
      </c>
      <c r="AN43" s="42">
        <f>AL43</f>
        <v>161.37</v>
      </c>
      <c r="AO43" s="42">
        <v>161.37</v>
      </c>
      <c r="AP43" s="42">
        <f t="shared" si="5"/>
        <v>0</v>
      </c>
      <c r="AQ43" s="42">
        <f t="shared" si="6"/>
        <v>172.66590000000002</v>
      </c>
      <c r="AS43" s="42"/>
      <c r="AU43" s="42">
        <f t="shared" si="7"/>
        <v>189.93249000000003</v>
      </c>
      <c r="AV43" s="42">
        <f t="shared" si="8"/>
        <v>161.44261650000004</v>
      </c>
    </row>
    <row r="44" spans="2:48">
      <c r="B44" s="365">
        <v>38</v>
      </c>
      <c r="C44" s="1421" t="s">
        <v>152</v>
      </c>
      <c r="D44" s="1422"/>
      <c r="E44" s="630" t="s">
        <v>1319</v>
      </c>
      <c r="F44" s="476"/>
      <c r="G44" s="477"/>
      <c r="H44" s="400">
        <v>2</v>
      </c>
      <c r="I44" s="1395">
        <f t="shared" si="16"/>
        <v>185.7</v>
      </c>
      <c r="J44" s="1396"/>
      <c r="K44" s="372">
        <v>0</v>
      </c>
      <c r="L44" s="1763"/>
      <c r="AA44" s="97">
        <v>123.9</v>
      </c>
      <c r="AB44" s="41">
        <v>133.9</v>
      </c>
      <c r="AC44" s="41">
        <v>147.30000000000001</v>
      </c>
      <c r="AE44" s="41">
        <f t="shared" si="1"/>
        <v>156.13800000000003</v>
      </c>
      <c r="AG44" s="41">
        <f>AE44</f>
        <v>156.13800000000003</v>
      </c>
      <c r="AH44" s="111">
        <f t="shared" si="19"/>
        <v>168.62904000000006</v>
      </c>
      <c r="AI44" s="115">
        <f t="shared" si="18"/>
        <v>168.62904000000006</v>
      </c>
      <c r="AJ44" s="483">
        <f t="shared" si="3"/>
        <v>168.62904000000006</v>
      </c>
      <c r="AK44" s="260">
        <v>168.7</v>
      </c>
      <c r="AL44" s="460">
        <f t="shared" ref="AL44:AL46" si="20">AK44*1.1</f>
        <v>185.57</v>
      </c>
      <c r="AN44" s="42">
        <f t="shared" ref="AN44" si="21">AL44</f>
        <v>185.57</v>
      </c>
      <c r="AO44" s="42">
        <v>185.57</v>
      </c>
      <c r="AP44" s="42">
        <f t="shared" si="5"/>
        <v>0</v>
      </c>
      <c r="AQ44" s="42">
        <f t="shared" si="6"/>
        <v>198.5599</v>
      </c>
      <c r="AS44" s="42"/>
      <c r="AU44" s="42">
        <f t="shared" si="7"/>
        <v>218.41589000000002</v>
      </c>
      <c r="AV44" s="42">
        <f t="shared" si="8"/>
        <v>185.65350650000005</v>
      </c>
    </row>
    <row r="45" spans="2:48">
      <c r="B45" s="365">
        <v>39</v>
      </c>
      <c r="C45" s="1421" t="s">
        <v>153</v>
      </c>
      <c r="D45" s="1422"/>
      <c r="E45" s="829" t="s">
        <v>1329</v>
      </c>
      <c r="F45" s="1081"/>
      <c r="G45" s="787"/>
      <c r="H45" s="400">
        <v>2</v>
      </c>
      <c r="I45" s="1395">
        <f t="shared" si="16"/>
        <v>144.79999999999998</v>
      </c>
      <c r="J45" s="1396"/>
      <c r="K45" s="372">
        <v>0</v>
      </c>
      <c r="L45" s="1763"/>
      <c r="AA45" s="97">
        <v>99.8</v>
      </c>
      <c r="AB45" s="41">
        <v>107.8</v>
      </c>
      <c r="AC45" s="41">
        <v>118.6</v>
      </c>
      <c r="AE45" s="41">
        <f t="shared" si="1"/>
        <v>125.71599999999999</v>
      </c>
      <c r="AG45" s="41">
        <f t="shared" ref="AG45:AG48" si="22">AE45*1.08</f>
        <v>135.77328</v>
      </c>
      <c r="AH45" s="111">
        <f t="shared" si="19"/>
        <v>146.63514240000001</v>
      </c>
      <c r="AI45" s="115">
        <f t="shared" si="18"/>
        <v>146.63514240000001</v>
      </c>
      <c r="AJ45" s="483">
        <f t="shared" si="3"/>
        <v>146.63514240000001</v>
      </c>
      <c r="AK45" s="260">
        <v>146.69999999999999</v>
      </c>
      <c r="AL45" s="460">
        <f t="shared" si="20"/>
        <v>161.37</v>
      </c>
      <c r="AN45" s="42">
        <f>Rolô!I45*1.14</f>
        <v>144.78</v>
      </c>
      <c r="AO45" s="42">
        <v>144.666</v>
      </c>
      <c r="AP45" s="42">
        <f t="shared" si="5"/>
        <v>-16.590000000000003</v>
      </c>
      <c r="AQ45" s="42">
        <f t="shared" si="6"/>
        <v>154.79262</v>
      </c>
      <c r="AS45" s="42"/>
      <c r="AU45" s="42">
        <f t="shared" si="7"/>
        <v>170.27188200000001</v>
      </c>
      <c r="AV45" s="42">
        <f t="shared" si="8"/>
        <v>144.73109970000002</v>
      </c>
    </row>
    <row r="46" spans="2:48">
      <c r="B46" s="365">
        <v>40</v>
      </c>
      <c r="C46" s="1423"/>
      <c r="D46" s="1424"/>
      <c r="E46" s="829" t="s">
        <v>1330</v>
      </c>
      <c r="F46" s="1081"/>
      <c r="G46" s="787"/>
      <c r="H46" s="400">
        <v>3</v>
      </c>
      <c r="I46" s="1395">
        <f t="shared" si="16"/>
        <v>144.79999999999998</v>
      </c>
      <c r="J46" s="1396"/>
      <c r="K46" s="372">
        <v>0</v>
      </c>
      <c r="L46" s="1763"/>
      <c r="AA46" s="97"/>
      <c r="AB46" s="41"/>
      <c r="AC46" s="41">
        <v>118.6</v>
      </c>
      <c r="AE46" s="41">
        <f t="shared" si="1"/>
        <v>125.71599999999999</v>
      </c>
      <c r="AG46" s="41">
        <f t="shared" si="22"/>
        <v>135.77328</v>
      </c>
      <c r="AH46" s="111">
        <f t="shared" si="19"/>
        <v>146.63514240000001</v>
      </c>
      <c r="AI46" s="115">
        <f t="shared" si="18"/>
        <v>146.63514240000001</v>
      </c>
      <c r="AJ46" s="483">
        <f t="shared" si="3"/>
        <v>146.63514240000001</v>
      </c>
      <c r="AK46" s="260">
        <v>146.69999999999999</v>
      </c>
      <c r="AL46" s="460">
        <f t="shared" si="20"/>
        <v>161.37</v>
      </c>
      <c r="AN46" s="42">
        <f>Rolô!I46*1.14</f>
        <v>144.78</v>
      </c>
      <c r="AO46" s="42">
        <v>144.666</v>
      </c>
      <c r="AP46" s="42">
        <f t="shared" si="5"/>
        <v>-16.590000000000003</v>
      </c>
      <c r="AQ46" s="42">
        <f t="shared" si="6"/>
        <v>154.79262</v>
      </c>
      <c r="AS46" s="42"/>
      <c r="AU46" s="42">
        <f t="shared" si="7"/>
        <v>170.27188200000001</v>
      </c>
      <c r="AV46" s="42">
        <f t="shared" si="8"/>
        <v>144.73109970000002</v>
      </c>
    </row>
    <row r="47" spans="2:48">
      <c r="B47" s="365">
        <v>41</v>
      </c>
      <c r="C47" s="1423"/>
      <c r="D47" s="1424"/>
      <c r="E47" s="1088" t="s">
        <v>1331</v>
      </c>
      <c r="F47" s="1103"/>
      <c r="G47" s="1090"/>
      <c r="H47" s="1043">
        <v>2.5</v>
      </c>
      <c r="I47" s="1395">
        <f t="shared" si="16"/>
        <v>133.29999999999998</v>
      </c>
      <c r="J47" s="1396"/>
      <c r="K47" s="1044">
        <v>0</v>
      </c>
      <c r="L47" s="1763"/>
      <c r="AA47" s="97">
        <v>99.8</v>
      </c>
      <c r="AB47" s="41">
        <v>107.8</v>
      </c>
      <c r="AC47" s="41">
        <v>118.6</v>
      </c>
      <c r="AE47" s="41">
        <f t="shared" si="1"/>
        <v>125.71599999999999</v>
      </c>
      <c r="AG47" s="41">
        <f t="shared" si="22"/>
        <v>135.77328</v>
      </c>
      <c r="AH47" s="111">
        <f t="shared" si="19"/>
        <v>146.63514240000001</v>
      </c>
      <c r="AI47" s="115">
        <f t="shared" si="18"/>
        <v>146.63514240000001</v>
      </c>
      <c r="AJ47" s="483">
        <f t="shared" si="3"/>
        <v>146.63514240000001</v>
      </c>
      <c r="AK47" s="260">
        <v>146.69999999999999</v>
      </c>
      <c r="AL47" s="260">
        <f t="shared" si="4"/>
        <v>155.50200000000001</v>
      </c>
      <c r="AN47" s="42">
        <f>Rolô!I47*1.14</f>
        <v>133.26599999999999</v>
      </c>
      <c r="AO47" s="42">
        <v>133.15199999999999</v>
      </c>
      <c r="AP47" s="42">
        <f t="shared" si="5"/>
        <v>-22.236000000000018</v>
      </c>
      <c r="AQ47" s="42">
        <f t="shared" si="6"/>
        <v>142.47263999999998</v>
      </c>
      <c r="AS47" s="42"/>
      <c r="AU47" s="42">
        <f t="shared" si="7"/>
        <v>156.71990399999999</v>
      </c>
      <c r="AV47" s="42">
        <f t="shared" si="8"/>
        <v>133.2119184</v>
      </c>
    </row>
    <row r="48" spans="2:48">
      <c r="B48" s="365">
        <v>42</v>
      </c>
      <c r="C48" s="1423"/>
      <c r="D48" s="1424"/>
      <c r="E48" s="1088" t="s">
        <v>1332</v>
      </c>
      <c r="F48" s="1103"/>
      <c r="G48" s="1090"/>
      <c r="H48" s="1043">
        <v>2.5</v>
      </c>
      <c r="I48" s="1395">
        <f t="shared" si="16"/>
        <v>133.29999999999998</v>
      </c>
      <c r="J48" s="1396"/>
      <c r="K48" s="1044">
        <v>0</v>
      </c>
      <c r="L48" s="1763"/>
      <c r="AA48" s="97"/>
      <c r="AB48" s="41"/>
      <c r="AC48" s="41">
        <v>118.6</v>
      </c>
      <c r="AE48" s="41">
        <f t="shared" si="1"/>
        <v>125.71599999999999</v>
      </c>
      <c r="AG48" s="41">
        <f t="shared" si="22"/>
        <v>135.77328</v>
      </c>
      <c r="AH48" s="111">
        <f t="shared" si="19"/>
        <v>146.63514240000001</v>
      </c>
      <c r="AI48" s="115">
        <f t="shared" si="18"/>
        <v>146.63514240000001</v>
      </c>
      <c r="AJ48" s="483">
        <f t="shared" si="3"/>
        <v>146.63514240000001</v>
      </c>
      <c r="AK48" s="260">
        <v>146.69999999999999</v>
      </c>
      <c r="AL48" s="260">
        <f t="shared" si="4"/>
        <v>155.50200000000001</v>
      </c>
      <c r="AN48" s="42">
        <f>Rolô!I48*1.14</f>
        <v>133.26599999999999</v>
      </c>
      <c r="AO48" s="42">
        <v>133.15199999999999</v>
      </c>
      <c r="AP48" s="42">
        <f t="shared" si="5"/>
        <v>-22.236000000000018</v>
      </c>
      <c r="AQ48" s="42">
        <f t="shared" si="6"/>
        <v>142.47263999999998</v>
      </c>
      <c r="AS48" s="42"/>
      <c r="AU48" s="42">
        <f t="shared" si="7"/>
        <v>156.71990399999999</v>
      </c>
      <c r="AV48" s="42">
        <f t="shared" si="8"/>
        <v>133.2119184</v>
      </c>
    </row>
    <row r="49" spans="2:61">
      <c r="B49" s="365">
        <v>43</v>
      </c>
      <c r="C49" s="1423"/>
      <c r="D49" s="1424"/>
      <c r="E49" s="2099" t="s">
        <v>1980</v>
      </c>
      <c r="F49" s="2100"/>
      <c r="G49" s="2101"/>
      <c r="H49" s="1043">
        <v>3</v>
      </c>
      <c r="I49" s="1395">
        <f t="shared" si="16"/>
        <v>144.79999999999998</v>
      </c>
      <c r="J49" s="1396"/>
      <c r="K49" s="1044">
        <v>0</v>
      </c>
      <c r="L49" s="1763"/>
      <c r="AA49" s="97"/>
      <c r="AB49" s="41"/>
      <c r="AC49" s="41"/>
      <c r="AE49" s="41"/>
      <c r="AG49" s="41"/>
      <c r="AH49" s="111"/>
      <c r="AI49" s="115"/>
      <c r="AJ49" s="483"/>
      <c r="AK49" s="260"/>
      <c r="AL49" s="260"/>
      <c r="AN49" s="42"/>
      <c r="AO49" s="42"/>
      <c r="AP49" s="42"/>
      <c r="AQ49" s="42"/>
      <c r="AS49" s="42"/>
      <c r="AU49" s="42">
        <v>170.31</v>
      </c>
      <c r="AV49" s="42">
        <f t="shared" si="8"/>
        <v>144.76350000000002</v>
      </c>
    </row>
    <row r="50" spans="2:61">
      <c r="B50" s="365">
        <v>44</v>
      </c>
      <c r="C50" s="1405"/>
      <c r="D50" s="1406"/>
      <c r="E50" s="2115" t="s">
        <v>1976</v>
      </c>
      <c r="F50" s="2025"/>
      <c r="G50" s="2026"/>
      <c r="H50" s="1043">
        <v>2.5</v>
      </c>
      <c r="I50" s="1395">
        <f t="shared" si="16"/>
        <v>144.79999999999998</v>
      </c>
      <c r="J50" s="1396"/>
      <c r="K50" s="1044">
        <v>0</v>
      </c>
      <c r="L50" s="1763"/>
      <c r="AA50" s="97"/>
      <c r="AB50" s="41"/>
      <c r="AC50" s="41"/>
      <c r="AE50" s="41"/>
      <c r="AG50" s="41"/>
      <c r="AH50" s="111"/>
      <c r="AI50" s="115"/>
      <c r="AJ50" s="483"/>
      <c r="AK50" s="260"/>
      <c r="AL50" s="460"/>
      <c r="AN50" s="42"/>
      <c r="AO50" s="42">
        <v>144.69999999999999</v>
      </c>
      <c r="AP50" s="42"/>
      <c r="AQ50" s="42">
        <f t="shared" si="6"/>
        <v>154.82900000000001</v>
      </c>
      <c r="AS50" s="42"/>
      <c r="AU50" s="42">
        <f t="shared" si="7"/>
        <v>170.31190000000001</v>
      </c>
      <c r="AV50" s="42">
        <f t="shared" si="8"/>
        <v>144.76511500000001</v>
      </c>
    </row>
    <row r="51" spans="2:61">
      <c r="B51" s="365">
        <v>45</v>
      </c>
      <c r="C51" s="1421" t="s">
        <v>154</v>
      </c>
      <c r="D51" s="1422"/>
      <c r="E51" s="478" t="s">
        <v>1320</v>
      </c>
      <c r="F51" s="1103"/>
      <c r="G51" s="1090"/>
      <c r="H51" s="1043">
        <v>2.5</v>
      </c>
      <c r="I51" s="1395">
        <f t="shared" si="16"/>
        <v>172.29999999999998</v>
      </c>
      <c r="J51" s="1396"/>
      <c r="K51" s="1044">
        <v>0</v>
      </c>
      <c r="L51" s="1763"/>
      <c r="AA51" s="97"/>
      <c r="AB51" s="41"/>
      <c r="AC51" s="41">
        <v>136.69999999999999</v>
      </c>
      <c r="AE51" s="41">
        <f t="shared" si="1"/>
        <v>144.90199999999999</v>
      </c>
      <c r="AG51" s="41">
        <f>AE51</f>
        <v>144.90199999999999</v>
      </c>
      <c r="AH51" s="111">
        <f>AG51*1.08</f>
        <v>156.49415999999999</v>
      </c>
      <c r="AI51" s="115">
        <f t="shared" si="18"/>
        <v>156.49415999999999</v>
      </c>
      <c r="AJ51" s="483">
        <f t="shared" si="3"/>
        <v>156.49415999999999</v>
      </c>
      <c r="AK51" s="260">
        <v>156.5</v>
      </c>
      <c r="AL51" s="460">
        <f>AK51*1.1</f>
        <v>172.15</v>
      </c>
      <c r="AN51" s="42">
        <f>AL51</f>
        <v>172.15</v>
      </c>
      <c r="AO51" s="42">
        <v>172.15</v>
      </c>
      <c r="AP51" s="42">
        <f t="shared" si="5"/>
        <v>0</v>
      </c>
      <c r="AQ51" s="42">
        <f t="shared" si="6"/>
        <v>184.20050000000001</v>
      </c>
      <c r="AS51" s="42"/>
      <c r="AU51" s="42">
        <f t="shared" si="7"/>
        <v>202.62055000000001</v>
      </c>
      <c r="AV51" s="42">
        <f t="shared" si="8"/>
        <v>172.22746750000002</v>
      </c>
    </row>
    <row r="52" spans="2:61">
      <c r="B52" s="365">
        <v>46</v>
      </c>
      <c r="C52" s="1405"/>
      <c r="D52" s="1406"/>
      <c r="E52" s="370" t="s">
        <v>1321</v>
      </c>
      <c r="F52" s="1081"/>
      <c r="G52" s="787"/>
      <c r="H52" s="400">
        <v>2.5</v>
      </c>
      <c r="I52" s="1395">
        <f t="shared" si="16"/>
        <v>144</v>
      </c>
      <c r="J52" s="1396"/>
      <c r="K52" s="372">
        <v>0</v>
      </c>
      <c r="L52" s="1763"/>
      <c r="AA52" s="97">
        <v>115</v>
      </c>
      <c r="AB52" s="41">
        <v>124.2</v>
      </c>
      <c r="AC52" s="41">
        <v>136.69999999999999</v>
      </c>
      <c r="AE52" s="41">
        <f t="shared" si="1"/>
        <v>144.90199999999999</v>
      </c>
      <c r="AG52" s="41">
        <f>AE52</f>
        <v>144.90199999999999</v>
      </c>
      <c r="AH52" s="111">
        <f>AG52*1.08</f>
        <v>156.49415999999999</v>
      </c>
      <c r="AI52" s="115">
        <f t="shared" si="18"/>
        <v>156.49415999999999</v>
      </c>
      <c r="AJ52" s="483">
        <f t="shared" si="3"/>
        <v>156.49415999999999</v>
      </c>
      <c r="AK52" s="260">
        <v>156.5</v>
      </c>
      <c r="AL52" s="260">
        <f t="shared" si="4"/>
        <v>165.89000000000001</v>
      </c>
      <c r="AN52" s="42">
        <f>Rolô!I51*1.14</f>
        <v>143.98199999999997</v>
      </c>
      <c r="AO52" s="42">
        <v>143.86799999999999</v>
      </c>
      <c r="AP52" s="42">
        <f t="shared" si="5"/>
        <v>-21.908000000000044</v>
      </c>
      <c r="AQ52" s="42">
        <f t="shared" si="6"/>
        <v>153.93876</v>
      </c>
      <c r="AS52" s="42"/>
      <c r="AU52" s="42">
        <f t="shared" si="7"/>
        <v>169.33263600000001</v>
      </c>
      <c r="AV52" s="42">
        <f t="shared" si="8"/>
        <v>143.93274060000002</v>
      </c>
    </row>
    <row r="53" spans="2:61">
      <c r="B53" s="365">
        <v>47</v>
      </c>
      <c r="C53" s="2030" t="s">
        <v>155</v>
      </c>
      <c r="D53" s="2031"/>
      <c r="E53" s="1089" t="s">
        <v>1322</v>
      </c>
      <c r="F53" s="1081"/>
      <c r="G53" s="787"/>
      <c r="H53" s="400">
        <v>2.6</v>
      </c>
      <c r="I53" s="1395">
        <f t="shared" si="16"/>
        <v>229.6</v>
      </c>
      <c r="J53" s="1396"/>
      <c r="K53" s="372">
        <v>0</v>
      </c>
      <c r="L53" s="1763"/>
      <c r="AA53" s="97">
        <v>128.4</v>
      </c>
      <c r="AB53" s="41">
        <v>138.69999999999999</v>
      </c>
      <c r="AC53" s="41">
        <v>152.6</v>
      </c>
      <c r="AE53" s="41">
        <f t="shared" si="1"/>
        <v>161.756</v>
      </c>
      <c r="AG53" s="41">
        <f>AE53*1.18</f>
        <v>190.87207999999998</v>
      </c>
      <c r="AH53" s="111">
        <f>AG53*1.08</f>
        <v>206.14184639999999</v>
      </c>
      <c r="AI53" s="115">
        <f t="shared" si="2"/>
        <v>216.44893872</v>
      </c>
      <c r="AJ53" s="483">
        <f t="shared" si="3"/>
        <v>216.44893872</v>
      </c>
      <c r="AK53" s="260">
        <v>216.5</v>
      </c>
      <c r="AL53" s="260">
        <f t="shared" si="4"/>
        <v>229.49</v>
      </c>
      <c r="AN53" s="42">
        <f t="shared" ref="AN53" si="23">AL53</f>
        <v>229.49</v>
      </c>
      <c r="AO53" s="42">
        <v>229.49</v>
      </c>
      <c r="AP53" s="42">
        <f t="shared" si="5"/>
        <v>0</v>
      </c>
      <c r="AQ53" s="42">
        <f t="shared" si="6"/>
        <v>245.55430000000001</v>
      </c>
      <c r="AS53" s="42"/>
      <c r="AU53" s="42">
        <f t="shared" si="7"/>
        <v>270.10973000000001</v>
      </c>
      <c r="AV53" s="42">
        <f t="shared" si="8"/>
        <v>229.59327050000002</v>
      </c>
    </row>
    <row r="54" spans="2:61">
      <c r="B54" s="365">
        <v>48</v>
      </c>
      <c r="C54" s="2060" t="s">
        <v>158</v>
      </c>
      <c r="D54" s="2061"/>
      <c r="E54" s="1660" t="s">
        <v>1357</v>
      </c>
      <c r="F54" s="1657"/>
      <c r="G54" s="1658"/>
      <c r="H54" s="479">
        <v>2.8</v>
      </c>
      <c r="I54" s="1395">
        <f t="shared" si="16"/>
        <v>174.5</v>
      </c>
      <c r="J54" s="1396"/>
      <c r="K54" s="481">
        <v>0</v>
      </c>
      <c r="L54" s="1763"/>
      <c r="AA54" s="97">
        <v>0</v>
      </c>
      <c r="AB54" s="41">
        <v>124.3</v>
      </c>
      <c r="AC54" s="41">
        <v>136.80000000000001</v>
      </c>
      <c r="AE54" s="41">
        <f>AC54*1.06</f>
        <v>145.00800000000001</v>
      </c>
      <c r="AG54" s="41">
        <f>AE54*1.08</f>
        <v>156.60864000000001</v>
      </c>
      <c r="AH54" s="223">
        <f t="shared" si="9"/>
        <v>156.60864000000001</v>
      </c>
      <c r="AI54" s="115">
        <f t="shared" si="2"/>
        <v>164.43907200000001</v>
      </c>
      <c r="AJ54" s="483">
        <f t="shared" si="3"/>
        <v>164.43907200000001</v>
      </c>
      <c r="AK54" s="260">
        <v>164.5</v>
      </c>
      <c r="AL54" s="260">
        <f t="shared" si="4"/>
        <v>174.37</v>
      </c>
      <c r="AN54" s="42">
        <f>AL54</f>
        <v>174.37</v>
      </c>
      <c r="AO54" s="42">
        <v>174.37</v>
      </c>
      <c r="AP54" s="42">
        <f t="shared" si="5"/>
        <v>0</v>
      </c>
      <c r="AQ54" s="42">
        <f t="shared" si="6"/>
        <v>186.57590000000002</v>
      </c>
      <c r="AS54" s="42"/>
      <c r="AU54" s="42">
        <f t="shared" si="7"/>
        <v>205.23349000000005</v>
      </c>
      <c r="AV54" s="42">
        <f t="shared" si="8"/>
        <v>174.44846650000005</v>
      </c>
    </row>
    <row r="55" spans="2:61">
      <c r="B55" s="365">
        <v>49</v>
      </c>
      <c r="C55" s="2063" t="s">
        <v>1450</v>
      </c>
      <c r="D55" s="2061"/>
      <c r="E55" s="2060" t="s">
        <v>1290</v>
      </c>
      <c r="F55" s="2064"/>
      <c r="G55" s="2061"/>
      <c r="H55" s="479">
        <v>2.5</v>
      </c>
      <c r="I55" s="1395">
        <f t="shared" si="16"/>
        <v>144</v>
      </c>
      <c r="J55" s="1396"/>
      <c r="K55" s="481">
        <v>0</v>
      </c>
      <c r="L55" s="1763"/>
      <c r="AA55" s="97"/>
      <c r="AB55" s="41"/>
      <c r="AC55" s="41"/>
      <c r="AE55" s="41"/>
      <c r="AG55" s="41"/>
      <c r="AO55" s="1">
        <v>143.9</v>
      </c>
      <c r="AQ55" s="42">
        <f t="shared" si="6"/>
        <v>153.97300000000001</v>
      </c>
      <c r="AS55" s="42"/>
      <c r="AU55" s="42">
        <f t="shared" si="7"/>
        <v>169.37030000000001</v>
      </c>
      <c r="AV55" s="42">
        <f t="shared" si="8"/>
        <v>143.96475500000003</v>
      </c>
    </row>
    <row r="56" spans="2:61">
      <c r="B56" s="365">
        <v>50</v>
      </c>
      <c r="C56" s="1659" t="s">
        <v>1616</v>
      </c>
      <c r="D56" s="1655"/>
      <c r="E56" s="2098" t="s">
        <v>1632</v>
      </c>
      <c r="F56" s="1657"/>
      <c r="G56" s="1658"/>
      <c r="H56" s="784">
        <v>3</v>
      </c>
      <c r="I56" s="1395">
        <f t="shared" si="16"/>
        <v>218.6</v>
      </c>
      <c r="J56" s="1396"/>
      <c r="K56" s="785">
        <v>0</v>
      </c>
      <c r="L56" s="1763"/>
      <c r="AA56" s="97"/>
      <c r="AB56" s="41"/>
      <c r="AC56" s="41"/>
      <c r="AE56" s="41"/>
      <c r="AG56" s="41"/>
      <c r="AQ56" s="42">
        <v>233.7</v>
      </c>
      <c r="AU56" s="42">
        <f>AQ56*1.1</f>
        <v>257.07</v>
      </c>
      <c r="AV56" s="42">
        <f t="shared" si="8"/>
        <v>218.5095</v>
      </c>
    </row>
    <row r="57" spans="2:61">
      <c r="B57" s="365">
        <v>51</v>
      </c>
      <c r="C57" s="1541" t="s">
        <v>1631</v>
      </c>
      <c r="D57" s="1542"/>
      <c r="E57" s="1693" t="s">
        <v>1668</v>
      </c>
      <c r="F57" s="1538"/>
      <c r="G57" s="1539"/>
      <c r="H57" s="800">
        <v>3</v>
      </c>
      <c r="I57" s="1395">
        <f t="shared" si="16"/>
        <v>150.29999999999998</v>
      </c>
      <c r="J57" s="1396"/>
      <c r="K57" s="801">
        <v>0</v>
      </c>
      <c r="L57" s="1763"/>
      <c r="N57" s="181"/>
      <c r="AA57" s="97"/>
      <c r="AB57" s="41"/>
      <c r="AC57" s="97"/>
      <c r="AE57" s="1"/>
      <c r="AF57" s="41"/>
      <c r="AI57" s="41"/>
      <c r="AN57" s="42"/>
      <c r="AO57" s="459"/>
      <c r="AP57" s="605"/>
      <c r="AS57" s="42"/>
      <c r="AT57" s="42"/>
      <c r="AU57" s="1">
        <v>176.8</v>
      </c>
      <c r="AV57" s="42">
        <f t="shared" si="8"/>
        <v>150.28000000000003</v>
      </c>
      <c r="BI57" s="1">
        <v>147.30000000000001</v>
      </c>
    </row>
    <row r="58" spans="2:61">
      <c r="B58" s="365">
        <v>52</v>
      </c>
      <c r="C58" s="1541" t="s">
        <v>1633</v>
      </c>
      <c r="D58" s="1542"/>
      <c r="E58" s="1693" t="s">
        <v>1669</v>
      </c>
      <c r="F58" s="1538"/>
      <c r="G58" s="1539"/>
      <c r="H58" s="800">
        <v>3</v>
      </c>
      <c r="I58" s="1395">
        <f t="shared" si="16"/>
        <v>208.2</v>
      </c>
      <c r="J58" s="1396"/>
      <c r="K58" s="801">
        <v>0</v>
      </c>
      <c r="L58" s="1763"/>
      <c r="N58" s="181"/>
      <c r="AA58" s="97"/>
      <c r="AB58" s="41"/>
      <c r="AC58" s="97"/>
      <c r="AE58" s="1"/>
      <c r="AF58" s="41"/>
      <c r="AI58" s="41"/>
      <c r="AN58" s="42"/>
      <c r="AO58" s="459"/>
      <c r="AP58" s="605"/>
      <c r="AS58" s="42"/>
      <c r="AT58" s="42"/>
      <c r="AU58" s="1">
        <v>244.9</v>
      </c>
      <c r="AV58" s="42">
        <f t="shared" si="8"/>
        <v>208.16500000000002</v>
      </c>
      <c r="BI58" s="1">
        <v>204.1</v>
      </c>
    </row>
    <row r="59" spans="2:61">
      <c r="B59" s="365">
        <v>53</v>
      </c>
      <c r="C59" s="1541" t="s">
        <v>1648</v>
      </c>
      <c r="D59" s="1542"/>
      <c r="E59" s="1693" t="s">
        <v>1670</v>
      </c>
      <c r="F59" s="1538"/>
      <c r="G59" s="1539"/>
      <c r="H59" s="800">
        <v>3</v>
      </c>
      <c r="I59" s="1395">
        <f t="shared" si="16"/>
        <v>208.2</v>
      </c>
      <c r="J59" s="1396"/>
      <c r="K59" s="801">
        <v>0</v>
      </c>
      <c r="L59" s="1763"/>
      <c r="N59" s="181"/>
      <c r="AA59" s="97"/>
      <c r="AB59" s="41"/>
      <c r="AC59" s="97"/>
      <c r="AE59" s="1"/>
      <c r="AF59" s="41"/>
      <c r="AI59" s="41"/>
      <c r="AN59" s="42"/>
      <c r="AO59" s="459"/>
      <c r="AP59" s="605"/>
      <c r="AS59" s="42"/>
      <c r="AT59" s="42"/>
      <c r="AU59" s="1">
        <v>244.9</v>
      </c>
      <c r="AV59" s="42">
        <f t="shared" si="8"/>
        <v>208.16500000000002</v>
      </c>
      <c r="BI59" s="1">
        <v>204.1</v>
      </c>
    </row>
    <row r="60" spans="2:61">
      <c r="B60" s="365">
        <v>54</v>
      </c>
      <c r="C60" s="1541" t="s">
        <v>1634</v>
      </c>
      <c r="D60" s="1542"/>
      <c r="E60" s="1693" t="s">
        <v>1671</v>
      </c>
      <c r="F60" s="1538"/>
      <c r="G60" s="1539"/>
      <c r="H60" s="800">
        <v>2.8</v>
      </c>
      <c r="I60" s="1395">
        <f t="shared" si="16"/>
        <v>191</v>
      </c>
      <c r="J60" s="1396"/>
      <c r="K60" s="801">
        <v>0</v>
      </c>
      <c r="L60" s="1763"/>
      <c r="N60" s="181"/>
      <c r="AA60" s="97"/>
      <c r="AB60" s="41"/>
      <c r="AC60" s="97"/>
      <c r="AE60" s="1"/>
      <c r="AF60" s="41"/>
      <c r="AI60" s="41"/>
      <c r="AN60" s="42"/>
      <c r="AO60" s="459"/>
      <c r="AP60" s="605"/>
      <c r="AS60" s="42"/>
      <c r="AT60" s="42"/>
      <c r="AU60" s="1">
        <v>224.7</v>
      </c>
      <c r="AV60" s="42">
        <f t="shared" si="8"/>
        <v>190.995</v>
      </c>
      <c r="BI60" s="1">
        <v>187.2</v>
      </c>
    </row>
    <row r="61" spans="2:61">
      <c r="B61" s="365">
        <v>55</v>
      </c>
      <c r="C61" s="1541" t="s">
        <v>1635</v>
      </c>
      <c r="D61" s="1542"/>
      <c r="E61" s="1693" t="s">
        <v>1672</v>
      </c>
      <c r="F61" s="1538"/>
      <c r="G61" s="1539"/>
      <c r="H61" s="800">
        <v>2.8</v>
      </c>
      <c r="I61" s="1395">
        <f t="shared" si="16"/>
        <v>191</v>
      </c>
      <c r="J61" s="1396"/>
      <c r="K61" s="801">
        <v>0</v>
      </c>
      <c r="L61" s="1763"/>
      <c r="N61" s="181"/>
      <c r="AA61" s="97"/>
      <c r="AB61" s="41"/>
      <c r="AC61" s="97"/>
      <c r="AE61" s="1"/>
      <c r="AF61" s="41"/>
      <c r="AI61" s="41"/>
      <c r="AN61" s="42"/>
      <c r="AO61" s="459"/>
      <c r="AP61" s="605"/>
      <c r="AS61" s="42"/>
      <c r="AT61" s="42"/>
      <c r="AU61" s="1">
        <v>224.7</v>
      </c>
      <c r="AV61" s="42">
        <f t="shared" si="8"/>
        <v>190.995</v>
      </c>
      <c r="BI61" s="1">
        <v>187.2</v>
      </c>
    </row>
    <row r="62" spans="2:61">
      <c r="B62" s="365">
        <v>56</v>
      </c>
      <c r="C62" s="1541" t="s">
        <v>1636</v>
      </c>
      <c r="D62" s="1542"/>
      <c r="E62" s="1693" t="s">
        <v>1673</v>
      </c>
      <c r="F62" s="1538"/>
      <c r="G62" s="1539"/>
      <c r="H62" s="800">
        <v>2.8</v>
      </c>
      <c r="I62" s="1395">
        <f t="shared" si="16"/>
        <v>191</v>
      </c>
      <c r="J62" s="1396"/>
      <c r="K62" s="801">
        <v>0</v>
      </c>
      <c r="L62" s="1763"/>
      <c r="N62" s="181"/>
      <c r="AA62" s="97"/>
      <c r="AB62" s="41"/>
      <c r="AC62" s="97"/>
      <c r="AE62" s="1"/>
      <c r="AF62" s="41"/>
      <c r="AI62" s="41"/>
      <c r="AN62" s="42"/>
      <c r="AO62" s="459"/>
      <c r="AP62" s="605"/>
      <c r="AS62" s="42"/>
      <c r="AT62" s="42"/>
      <c r="AU62" s="1">
        <v>224.7</v>
      </c>
      <c r="AV62" s="42">
        <f t="shared" si="8"/>
        <v>190.995</v>
      </c>
      <c r="BI62" s="1">
        <v>187.2</v>
      </c>
    </row>
    <row r="63" spans="2:61">
      <c r="B63" s="365">
        <v>57</v>
      </c>
      <c r="C63" s="2027"/>
      <c r="D63" s="2028"/>
      <c r="E63" s="2028"/>
      <c r="F63" s="2028"/>
      <c r="G63" s="2028"/>
      <c r="H63" s="2028"/>
      <c r="I63" s="2028"/>
      <c r="J63" s="2028"/>
      <c r="K63" s="2028"/>
      <c r="L63" s="2029"/>
      <c r="N63" s="181"/>
      <c r="AA63" s="97"/>
      <c r="AB63" s="41"/>
      <c r="AC63" s="97"/>
      <c r="AE63" s="1"/>
      <c r="AF63" s="41"/>
      <c r="AI63" s="41"/>
      <c r="AN63" s="42"/>
      <c r="AO63" s="352"/>
      <c r="AP63" s="1153"/>
      <c r="AS63" s="42"/>
      <c r="AT63" s="42"/>
      <c r="AV63" s="42"/>
    </row>
    <row r="64" spans="2:61">
      <c r="B64" s="365">
        <v>58</v>
      </c>
      <c r="C64" s="2062" t="s">
        <v>159</v>
      </c>
      <c r="D64" s="1381"/>
      <c r="E64" s="1381"/>
      <c r="F64" s="1381"/>
      <c r="G64" s="1381"/>
      <c r="H64" s="1381"/>
      <c r="I64" s="1381"/>
      <c r="J64" s="1381"/>
      <c r="K64" s="1381"/>
      <c r="L64" s="1382"/>
      <c r="AA64" s="97"/>
      <c r="AE64" s="41"/>
      <c r="AG64" s="41"/>
      <c r="AQ64" s="42"/>
    </row>
    <row r="65" spans="2:44">
      <c r="B65" s="365">
        <v>59</v>
      </c>
      <c r="C65" s="2062" t="s">
        <v>160</v>
      </c>
      <c r="D65" s="1381"/>
      <c r="E65" s="1381"/>
      <c r="F65" s="1381"/>
      <c r="G65" s="1381"/>
      <c r="H65" s="1381"/>
      <c r="I65" s="1381"/>
      <c r="J65" s="1381"/>
      <c r="K65" s="1381"/>
      <c r="L65" s="1382"/>
      <c r="AA65" s="97"/>
      <c r="AE65" s="41"/>
      <c r="AG65" s="41"/>
      <c r="AQ65" s="42"/>
    </row>
    <row r="66" spans="2:44" ht="15" thickBot="1">
      <c r="B66" s="365">
        <v>60</v>
      </c>
      <c r="C66" s="2065" t="s">
        <v>433</v>
      </c>
      <c r="D66" s="2066"/>
      <c r="E66" s="2066"/>
      <c r="F66" s="2066"/>
      <c r="G66" s="2066"/>
      <c r="H66" s="2066"/>
      <c r="I66" s="2066"/>
      <c r="J66" s="2066"/>
      <c r="K66" s="2066"/>
      <c r="L66" s="2067"/>
      <c r="AE66" s="41"/>
      <c r="AG66" s="41"/>
      <c r="AQ66" s="42"/>
    </row>
    <row r="67" spans="2:44">
      <c r="B67" s="4"/>
      <c r="C67" s="5"/>
      <c r="D67" s="5"/>
      <c r="E67" s="5"/>
      <c r="F67" s="5"/>
      <c r="G67" s="224"/>
      <c r="H67" s="5"/>
      <c r="I67" s="5"/>
      <c r="J67" s="5"/>
      <c r="K67" s="13" t="s">
        <v>434</v>
      </c>
      <c r="L67" s="14" t="str">
        <f>Rolô!$L$2</f>
        <v>2026 - v.03</v>
      </c>
      <c r="AE67" s="41"/>
      <c r="AG67" s="41"/>
      <c r="AQ67" s="42"/>
    </row>
    <row r="68" spans="2:44">
      <c r="B68" s="1154" t="s">
        <v>428</v>
      </c>
      <c r="C68" s="1155"/>
      <c r="D68" s="1155"/>
      <c r="E68" s="1155"/>
      <c r="F68" s="1155"/>
      <c r="G68" s="1155"/>
      <c r="H68" s="1155"/>
      <c r="I68" s="1155"/>
      <c r="J68" s="1155"/>
      <c r="K68" s="1155"/>
      <c r="L68" s="1156"/>
      <c r="N68" s="15" t="s">
        <v>163</v>
      </c>
      <c r="AE68" s="41"/>
      <c r="AG68" s="41"/>
      <c r="AQ68" s="42"/>
    </row>
    <row r="69" spans="2:44">
      <c r="B69" s="1158" t="s">
        <v>127</v>
      </c>
      <c r="C69" s="1159"/>
      <c r="D69" s="1159"/>
      <c r="E69" s="1159"/>
      <c r="F69" s="1159"/>
      <c r="G69" s="1159"/>
      <c r="H69" s="1159"/>
      <c r="I69" s="1159"/>
      <c r="J69" s="1159"/>
      <c r="K69" s="1159"/>
      <c r="L69" s="1160"/>
      <c r="N69" s="1383">
        <v>0</v>
      </c>
      <c r="O69" s="1214"/>
      <c r="AE69" s="41"/>
      <c r="AG69" s="41"/>
      <c r="AQ69" s="42"/>
    </row>
    <row r="70" spans="2:44">
      <c r="B70" s="6"/>
      <c r="C70" s="7"/>
      <c r="D70" s="7"/>
      <c r="E70" s="7"/>
      <c r="F70" s="7"/>
      <c r="G70" s="7"/>
      <c r="H70" s="7"/>
      <c r="I70" s="7"/>
      <c r="J70" s="7"/>
      <c r="K70" s="7"/>
      <c r="L70" s="17"/>
      <c r="N70" s="183"/>
      <c r="AE70" s="41"/>
      <c r="AG70" s="41"/>
      <c r="AQ70" s="42"/>
    </row>
    <row r="71" spans="2:44">
      <c r="B71" s="193">
        <v>61</v>
      </c>
      <c r="C71" s="1796" t="s">
        <v>162</v>
      </c>
      <c r="D71" s="1797"/>
      <c r="E71" s="1797"/>
      <c r="F71" s="1797"/>
      <c r="G71" s="1797"/>
      <c r="H71" s="1797"/>
      <c r="I71" s="1797"/>
      <c r="J71" s="1797"/>
      <c r="K71" s="1797"/>
      <c r="L71" s="1798"/>
      <c r="AE71" s="41"/>
      <c r="AG71" s="41"/>
      <c r="AQ71" s="42"/>
    </row>
    <row r="72" spans="2:44">
      <c r="B72" s="193">
        <v>62</v>
      </c>
      <c r="C72" s="2116" t="s">
        <v>164</v>
      </c>
      <c r="D72" s="1385"/>
      <c r="E72" s="1385"/>
      <c r="F72" s="1385"/>
      <c r="G72" s="1385"/>
      <c r="H72" s="267" t="s">
        <v>129</v>
      </c>
      <c r="I72" s="631" t="s">
        <v>165</v>
      </c>
      <c r="J72" s="1386" t="s">
        <v>70</v>
      </c>
      <c r="K72" s="1386"/>
      <c r="L72" s="390" t="s">
        <v>132</v>
      </c>
      <c r="N72" s="244" t="s">
        <v>166</v>
      </c>
      <c r="AA72" s="16">
        <v>42491</v>
      </c>
      <c r="AB72" s="16">
        <v>43026</v>
      </c>
      <c r="AC72" s="16">
        <v>43258</v>
      </c>
      <c r="AE72" s="482">
        <v>43862</v>
      </c>
      <c r="AF72" s="482">
        <v>43891</v>
      </c>
      <c r="AG72" s="482">
        <v>43952</v>
      </c>
      <c r="AH72" s="482">
        <v>44105</v>
      </c>
      <c r="AI72" s="499">
        <v>44256</v>
      </c>
      <c r="AJ72" s="499">
        <v>44287</v>
      </c>
      <c r="AK72" s="2046">
        <v>44501</v>
      </c>
      <c r="AL72" s="2046"/>
      <c r="AM72" s="482"/>
      <c r="AN72" s="482"/>
      <c r="AO72" s="482"/>
      <c r="AP72" s="482"/>
      <c r="AQ72" s="42"/>
      <c r="AR72" s="482"/>
    </row>
    <row r="73" spans="2:44">
      <c r="B73" s="193">
        <v>63</v>
      </c>
      <c r="C73" s="486" t="s">
        <v>435</v>
      </c>
      <c r="D73" s="487"/>
      <c r="E73" s="487"/>
      <c r="F73" s="487"/>
      <c r="G73" s="487"/>
      <c r="H73" s="487"/>
      <c r="I73" s="487"/>
      <c r="J73" s="487"/>
      <c r="K73" s="487"/>
      <c r="L73" s="493"/>
      <c r="N73" s="244"/>
      <c r="AA73" s="16"/>
      <c r="AB73" s="16"/>
      <c r="AC73" s="16"/>
      <c r="AE73" s="482"/>
      <c r="AF73" s="482"/>
      <c r="AG73" s="482"/>
      <c r="AI73" s="118"/>
      <c r="AK73" s="260"/>
      <c r="AL73" s="260"/>
      <c r="AN73" s="40">
        <v>45658</v>
      </c>
      <c r="AQ73" s="42"/>
    </row>
    <row r="74" spans="2:44">
      <c r="B74" s="193">
        <v>64</v>
      </c>
      <c r="C74" s="1820" t="s">
        <v>344</v>
      </c>
      <c r="D74" s="1641"/>
      <c r="E74" s="1641"/>
      <c r="F74" s="1641"/>
      <c r="G74" s="1642"/>
      <c r="H74" s="226" t="s">
        <v>187</v>
      </c>
      <c r="I74" s="1079" t="s">
        <v>185</v>
      </c>
      <c r="J74" s="1330">
        <f>ROUNDUP(((AN74*$N$69)+AN74),1)</f>
        <v>6.3999999999999995</v>
      </c>
      <c r="K74" s="1331"/>
      <c r="L74" s="243">
        <v>0.1</v>
      </c>
      <c r="N74" s="245" t="s">
        <v>170</v>
      </c>
      <c r="AA74" s="97">
        <v>2.4</v>
      </c>
      <c r="AB74" s="97">
        <v>2.6</v>
      </c>
      <c r="AC74" s="97">
        <v>2.9</v>
      </c>
      <c r="AE74" s="41">
        <v>3.43</v>
      </c>
      <c r="AG74" s="41">
        <f>AE74*1.1</f>
        <v>3.7730000000000006</v>
      </c>
      <c r="AH74" s="110">
        <f>AG74*1.05</f>
        <v>3.9616500000000006</v>
      </c>
      <c r="AI74" s="115">
        <f>AH74*1.1</f>
        <v>4.3578150000000013</v>
      </c>
      <c r="AJ74" s="42">
        <f>AI74*1.15</f>
        <v>5.0114872500000009</v>
      </c>
      <c r="AK74" s="260">
        <v>5.0999999999999996</v>
      </c>
      <c r="AL74" s="260">
        <f>AK74*1.06</f>
        <v>5.4059999999999997</v>
      </c>
      <c r="AM74" s="1">
        <f>AL74*1.07</f>
        <v>5.7844199999999999</v>
      </c>
      <c r="AN74" s="1">
        <f>AM74*1.1</f>
        <v>6.3628620000000007</v>
      </c>
      <c r="AQ74" s="42"/>
    </row>
    <row r="75" spans="2:44">
      <c r="B75" s="193">
        <v>65</v>
      </c>
      <c r="C75" s="1820" t="s">
        <v>345</v>
      </c>
      <c r="D75" s="1641"/>
      <c r="E75" s="1641"/>
      <c r="F75" s="1641"/>
      <c r="G75" s="1642"/>
      <c r="H75" s="226" t="s">
        <v>187</v>
      </c>
      <c r="I75" s="1079" t="s">
        <v>185</v>
      </c>
      <c r="J75" s="1330">
        <f t="shared" ref="J75:J80" si="24">ROUNDUP(((AN75*$N$69)+AN75),1)</f>
        <v>8</v>
      </c>
      <c r="K75" s="1331"/>
      <c r="L75" s="243">
        <v>0.1</v>
      </c>
      <c r="N75" s="245" t="s">
        <v>171</v>
      </c>
      <c r="AA75" s="97">
        <v>3</v>
      </c>
      <c r="AB75" s="97">
        <v>3.3</v>
      </c>
      <c r="AC75" s="97">
        <v>3.63</v>
      </c>
      <c r="AE75" s="41">
        <f>AC75*1.2</f>
        <v>4.3559999999999999</v>
      </c>
      <c r="AG75" s="41">
        <f t="shared" ref="AG75:AG87" si="25">AE75*1.1</f>
        <v>4.7915999999999999</v>
      </c>
      <c r="AH75" s="110">
        <f t="shared" ref="AH75:AH87" si="26">AG75*1.05</f>
        <v>5.03118</v>
      </c>
      <c r="AI75" s="115">
        <f t="shared" ref="AI75:AI87" si="27">AH75*1.1</f>
        <v>5.5342980000000006</v>
      </c>
      <c r="AJ75" s="42">
        <f>AI75*1.15</f>
        <v>6.3644427000000006</v>
      </c>
      <c r="AK75" s="260">
        <v>6.4</v>
      </c>
      <c r="AL75" s="260">
        <f t="shared" ref="AL75:AL87" si="28">AK75*1.06</f>
        <v>6.7840000000000007</v>
      </c>
      <c r="AM75" s="1">
        <f t="shared" ref="AM75:AM87" si="29">AL75*1.07</f>
        <v>7.2588800000000013</v>
      </c>
      <c r="AN75" s="1">
        <f t="shared" ref="AN75:AN87" si="30">AM75*1.1</f>
        <v>7.9847680000000025</v>
      </c>
      <c r="AQ75" s="42"/>
    </row>
    <row r="76" spans="2:44">
      <c r="B76" s="193">
        <v>66</v>
      </c>
      <c r="C76" s="1820" t="s">
        <v>436</v>
      </c>
      <c r="D76" s="1641"/>
      <c r="E76" s="1641"/>
      <c r="F76" s="1641"/>
      <c r="G76" s="1642"/>
      <c r="H76" s="226" t="s">
        <v>187</v>
      </c>
      <c r="I76" s="1079" t="s">
        <v>185</v>
      </c>
      <c r="J76" s="1330">
        <f t="shared" si="24"/>
        <v>68.5</v>
      </c>
      <c r="K76" s="1331"/>
      <c r="L76" s="243">
        <v>0</v>
      </c>
      <c r="N76" s="245" t="s">
        <v>175</v>
      </c>
      <c r="AA76" s="97">
        <v>30</v>
      </c>
      <c r="AB76" s="97">
        <v>32.4</v>
      </c>
      <c r="AC76" s="97">
        <v>35.700000000000003</v>
      </c>
      <c r="AE76" s="41">
        <f t="shared" ref="AE76:AE87" si="31">AC76*1.1</f>
        <v>39.270000000000003</v>
      </c>
      <c r="AG76" s="41">
        <f t="shared" si="25"/>
        <v>43.19700000000001</v>
      </c>
      <c r="AH76" s="110">
        <f t="shared" si="26"/>
        <v>45.356850000000016</v>
      </c>
      <c r="AI76" s="115">
        <f t="shared" si="27"/>
        <v>49.892535000000024</v>
      </c>
      <c r="AJ76" s="42">
        <f t="shared" ref="AJ76:AJ85" si="32">AI76*1.1</f>
        <v>54.881788500000027</v>
      </c>
      <c r="AK76" s="260">
        <v>54.9</v>
      </c>
      <c r="AL76" s="260">
        <f t="shared" si="28"/>
        <v>58.194000000000003</v>
      </c>
      <c r="AM76" s="1">
        <f t="shared" si="29"/>
        <v>62.267580000000009</v>
      </c>
      <c r="AN76" s="1">
        <f t="shared" si="30"/>
        <v>68.494338000000013</v>
      </c>
      <c r="AQ76" s="42"/>
    </row>
    <row r="77" spans="2:44">
      <c r="B77" s="193">
        <v>67</v>
      </c>
      <c r="C77" s="1820" t="s">
        <v>437</v>
      </c>
      <c r="D77" s="1641"/>
      <c r="E77" s="1641"/>
      <c r="F77" s="1641"/>
      <c r="G77" s="1642"/>
      <c r="H77" s="226" t="s">
        <v>187</v>
      </c>
      <c r="I77" s="1079" t="s">
        <v>185</v>
      </c>
      <c r="J77" s="1330">
        <f t="shared" si="24"/>
        <v>102.69999999999999</v>
      </c>
      <c r="K77" s="1331"/>
      <c r="L77" s="243">
        <v>0</v>
      </c>
      <c r="N77" s="245" t="s">
        <v>176</v>
      </c>
      <c r="AA77" s="97">
        <v>45</v>
      </c>
      <c r="AB77" s="97">
        <v>48.6</v>
      </c>
      <c r="AC77" s="97">
        <v>53.5</v>
      </c>
      <c r="AE77" s="41">
        <f t="shared" si="31"/>
        <v>58.85</v>
      </c>
      <c r="AG77" s="41">
        <f t="shared" si="25"/>
        <v>64.735000000000014</v>
      </c>
      <c r="AH77" s="110">
        <f t="shared" si="26"/>
        <v>67.971750000000014</v>
      </c>
      <c r="AI77" s="115">
        <f t="shared" si="27"/>
        <v>74.768925000000024</v>
      </c>
      <c r="AJ77" s="42">
        <f t="shared" si="32"/>
        <v>82.24581750000003</v>
      </c>
      <c r="AK77" s="260">
        <v>82.3</v>
      </c>
      <c r="AL77" s="260">
        <f t="shared" si="28"/>
        <v>87.238</v>
      </c>
      <c r="AM77" s="1">
        <f t="shared" si="29"/>
        <v>93.344660000000005</v>
      </c>
      <c r="AN77" s="1">
        <f t="shared" si="30"/>
        <v>102.67912600000001</v>
      </c>
      <c r="AQ77" s="42"/>
    </row>
    <row r="78" spans="2:44">
      <c r="B78" s="193">
        <v>68</v>
      </c>
      <c r="C78" s="1820" t="s">
        <v>438</v>
      </c>
      <c r="D78" s="1641"/>
      <c r="E78" s="1641"/>
      <c r="F78" s="1641"/>
      <c r="G78" s="1642"/>
      <c r="H78" s="226" t="s">
        <v>187</v>
      </c>
      <c r="I78" s="1079" t="s">
        <v>185</v>
      </c>
      <c r="J78" s="1330">
        <f t="shared" si="24"/>
        <v>114.1</v>
      </c>
      <c r="K78" s="1331"/>
      <c r="L78" s="243">
        <v>0</v>
      </c>
      <c r="N78" s="245" t="s">
        <v>178</v>
      </c>
      <c r="AA78" s="97">
        <v>50</v>
      </c>
      <c r="AB78" s="97">
        <v>54</v>
      </c>
      <c r="AC78" s="97">
        <v>59.4</v>
      </c>
      <c r="AE78" s="41">
        <f t="shared" si="31"/>
        <v>65.34</v>
      </c>
      <c r="AG78" s="41">
        <f t="shared" si="25"/>
        <v>71.874000000000009</v>
      </c>
      <c r="AH78" s="110">
        <f t="shared" si="26"/>
        <v>75.467700000000008</v>
      </c>
      <c r="AI78" s="115">
        <f t="shared" si="27"/>
        <v>83.014470000000017</v>
      </c>
      <c r="AJ78" s="42">
        <f t="shared" si="32"/>
        <v>91.315917000000027</v>
      </c>
      <c r="AK78" s="260">
        <v>91.4</v>
      </c>
      <c r="AL78" s="260">
        <f t="shared" si="28"/>
        <v>96.884000000000015</v>
      </c>
      <c r="AM78" s="1">
        <f t="shared" si="29"/>
        <v>103.66588000000002</v>
      </c>
      <c r="AN78" s="1">
        <f t="shared" si="30"/>
        <v>114.03246800000002</v>
      </c>
      <c r="AQ78" s="42"/>
    </row>
    <row r="79" spans="2:44">
      <c r="B79" s="193">
        <v>69</v>
      </c>
      <c r="C79" s="1820" t="s">
        <v>439</v>
      </c>
      <c r="D79" s="1641"/>
      <c r="E79" s="1641"/>
      <c r="F79" s="1641"/>
      <c r="G79" s="1642"/>
      <c r="H79" s="488" t="s">
        <v>187</v>
      </c>
      <c r="I79" s="1079" t="s">
        <v>185</v>
      </c>
      <c r="J79" s="1330">
        <f t="shared" si="24"/>
        <v>148.29999999999998</v>
      </c>
      <c r="K79" s="1331"/>
      <c r="L79" s="243">
        <v>0</v>
      </c>
      <c r="N79" s="245" t="s">
        <v>180</v>
      </c>
      <c r="AA79" s="97">
        <v>65</v>
      </c>
      <c r="AB79" s="97">
        <v>70.2</v>
      </c>
      <c r="AC79" s="97">
        <v>77.3</v>
      </c>
      <c r="AE79" s="41">
        <f t="shared" si="31"/>
        <v>85.03</v>
      </c>
      <c r="AG79" s="41">
        <v>93.4</v>
      </c>
      <c r="AH79" s="110">
        <f t="shared" si="26"/>
        <v>98.070000000000007</v>
      </c>
      <c r="AI79" s="115">
        <f t="shared" si="27"/>
        <v>107.87700000000002</v>
      </c>
      <c r="AJ79" s="42">
        <v>118.8</v>
      </c>
      <c r="AK79" s="260">
        <v>118.8</v>
      </c>
      <c r="AL79" s="260">
        <f t="shared" si="28"/>
        <v>125.928</v>
      </c>
      <c r="AM79" s="1">
        <f t="shared" si="29"/>
        <v>134.74296000000001</v>
      </c>
      <c r="AN79" s="1">
        <f t="shared" si="30"/>
        <v>148.21725600000002</v>
      </c>
      <c r="AQ79" s="42"/>
    </row>
    <row r="80" spans="2:44">
      <c r="B80" s="193">
        <v>70</v>
      </c>
      <c r="C80" s="2069" t="s">
        <v>440</v>
      </c>
      <c r="D80" s="1641"/>
      <c r="E80" s="1641"/>
      <c r="F80" s="1641"/>
      <c r="G80" s="1642"/>
      <c r="H80" s="488" t="s">
        <v>187</v>
      </c>
      <c r="I80" s="1079" t="s">
        <v>185</v>
      </c>
      <c r="J80" s="1330">
        <f t="shared" si="24"/>
        <v>159.69999999999999</v>
      </c>
      <c r="K80" s="1331"/>
      <c r="L80" s="243">
        <v>0</v>
      </c>
      <c r="N80" s="494"/>
      <c r="AA80" s="97">
        <v>70</v>
      </c>
      <c r="AB80" s="97">
        <v>75.599999999999994</v>
      </c>
      <c r="AC80" s="97">
        <v>83.2</v>
      </c>
      <c r="AE80" s="41">
        <f t="shared" si="31"/>
        <v>91.52000000000001</v>
      </c>
      <c r="AG80" s="41">
        <f t="shared" si="25"/>
        <v>100.67200000000003</v>
      </c>
      <c r="AH80" s="110">
        <f t="shared" si="26"/>
        <v>105.70560000000003</v>
      </c>
      <c r="AI80" s="115">
        <f t="shared" si="27"/>
        <v>116.27616000000005</v>
      </c>
      <c r="AJ80" s="42">
        <f t="shared" si="32"/>
        <v>127.90377600000006</v>
      </c>
      <c r="AK80" s="260">
        <v>128</v>
      </c>
      <c r="AL80" s="260">
        <f t="shared" si="28"/>
        <v>135.68</v>
      </c>
      <c r="AM80" s="1">
        <f t="shared" si="29"/>
        <v>145.17760000000001</v>
      </c>
      <c r="AN80" s="1">
        <f t="shared" si="30"/>
        <v>159.69536000000002</v>
      </c>
      <c r="AQ80" s="42"/>
    </row>
    <row r="81" spans="2:43">
      <c r="B81" s="193">
        <v>71</v>
      </c>
      <c r="C81" s="1233" t="s">
        <v>1654</v>
      </c>
      <c r="D81" s="1465"/>
      <c r="E81" s="1465"/>
      <c r="F81" s="1465"/>
      <c r="G81" s="1466"/>
      <c r="H81" s="1481" t="s">
        <v>1652</v>
      </c>
      <c r="I81" s="1790" t="s">
        <v>174</v>
      </c>
      <c r="J81" s="1326">
        <f>ROUNDUP(((AN81*$N$69)+AN81),1)</f>
        <v>17.400000000000002</v>
      </c>
      <c r="K81" s="1327"/>
      <c r="L81" s="1653">
        <v>0</v>
      </c>
      <c r="AA81" s="97">
        <v>6.6</v>
      </c>
      <c r="AB81" s="97">
        <v>7.2</v>
      </c>
      <c r="AC81" s="97">
        <v>8</v>
      </c>
      <c r="AE81" s="41">
        <v>9.5</v>
      </c>
      <c r="AG81" s="1575">
        <f t="shared" si="25"/>
        <v>10.450000000000001</v>
      </c>
      <c r="AH81" s="1579">
        <f t="shared" si="26"/>
        <v>10.972500000000002</v>
      </c>
      <c r="AI81" s="115">
        <f t="shared" si="27"/>
        <v>12.069750000000003</v>
      </c>
      <c r="AJ81" s="42">
        <f>AI81*1.15</f>
        <v>13.880212500000003</v>
      </c>
      <c r="AK81" s="260">
        <v>13.9</v>
      </c>
      <c r="AL81" s="260">
        <f t="shared" si="28"/>
        <v>14.734000000000002</v>
      </c>
      <c r="AM81" s="1">
        <f t="shared" si="29"/>
        <v>15.765380000000002</v>
      </c>
      <c r="AN81" s="1">
        <f t="shared" si="30"/>
        <v>17.341918000000003</v>
      </c>
      <c r="AQ81" s="42"/>
    </row>
    <row r="82" spans="2:43">
      <c r="B82" s="193">
        <v>72</v>
      </c>
      <c r="C82" s="2068"/>
      <c r="D82" s="1468"/>
      <c r="E82" s="1468"/>
      <c r="F82" s="1468"/>
      <c r="G82" s="1469"/>
      <c r="H82" s="1482"/>
      <c r="I82" s="1791"/>
      <c r="J82" s="1328"/>
      <c r="K82" s="1329"/>
      <c r="L82" s="1487"/>
      <c r="AA82" s="97"/>
      <c r="AB82" s="97"/>
      <c r="AC82" s="97"/>
      <c r="AE82" s="41"/>
      <c r="AG82" s="1575"/>
      <c r="AH82" s="1579"/>
      <c r="AI82" s="115"/>
      <c r="AJ82" s="42">
        <f t="shared" si="32"/>
        <v>0</v>
      </c>
      <c r="AK82" s="260"/>
      <c r="AL82" s="260"/>
      <c r="AM82" s="1">
        <f t="shared" si="29"/>
        <v>0</v>
      </c>
      <c r="AN82" s="1">
        <f t="shared" si="30"/>
        <v>0</v>
      </c>
      <c r="AQ82" s="42"/>
    </row>
    <row r="83" spans="2:43">
      <c r="B83" s="193">
        <v>73</v>
      </c>
      <c r="C83" s="1904" t="s">
        <v>441</v>
      </c>
      <c r="D83" s="1391"/>
      <c r="E83" s="1391"/>
      <c r="F83" s="1391"/>
      <c r="G83" s="1392"/>
      <c r="H83" s="464" t="s">
        <v>443</v>
      </c>
      <c r="I83" s="1079" t="s">
        <v>174</v>
      </c>
      <c r="J83" s="1223">
        <f>ROUNDUP(((AN83*$N$69)+AN83),1)</f>
        <v>106.6</v>
      </c>
      <c r="K83" s="1223"/>
      <c r="L83" s="243">
        <v>0</v>
      </c>
      <c r="AA83" s="97">
        <v>46.8</v>
      </c>
      <c r="AB83" s="97">
        <v>50.5</v>
      </c>
      <c r="AC83" s="97">
        <v>55.6</v>
      </c>
      <c r="AE83" s="41">
        <f>AC83*1.1</f>
        <v>61.160000000000004</v>
      </c>
      <c r="AG83" s="41">
        <v>67.23</v>
      </c>
      <c r="AH83" s="110">
        <f t="shared" si="26"/>
        <v>70.591500000000011</v>
      </c>
      <c r="AI83" s="115">
        <f t="shared" si="27"/>
        <v>77.650650000000013</v>
      </c>
      <c r="AJ83" s="42">
        <v>85.4</v>
      </c>
      <c r="AK83" s="260">
        <v>85.4</v>
      </c>
      <c r="AL83" s="260">
        <f t="shared" si="28"/>
        <v>90.524000000000015</v>
      </c>
      <c r="AM83" s="1">
        <f t="shared" si="29"/>
        <v>96.860680000000016</v>
      </c>
      <c r="AN83" s="1">
        <f t="shared" si="30"/>
        <v>106.54674800000002</v>
      </c>
      <c r="AQ83" s="42"/>
    </row>
    <row r="84" spans="2:43">
      <c r="B84" s="193">
        <v>74</v>
      </c>
      <c r="C84" s="1651" t="s">
        <v>208</v>
      </c>
      <c r="D84" s="1376"/>
      <c r="E84" s="1376"/>
      <c r="F84" s="1376"/>
      <c r="G84" s="1652"/>
      <c r="H84" s="464" t="s">
        <v>443</v>
      </c>
      <c r="I84" s="495" t="s">
        <v>174</v>
      </c>
      <c r="J84" s="1223">
        <f t="shared" ref="J84:J87" si="33">ROUNDUP(((AN84*$N$69)+AN84),1)</f>
        <v>122.89999999999999</v>
      </c>
      <c r="K84" s="1223"/>
      <c r="L84" s="496">
        <v>0</v>
      </c>
      <c r="AA84" s="97"/>
      <c r="AB84" s="97"/>
      <c r="AC84" s="97"/>
      <c r="AE84" s="41"/>
      <c r="AG84" s="41">
        <v>77.5</v>
      </c>
      <c r="AH84" s="110">
        <f t="shared" si="26"/>
        <v>81.375</v>
      </c>
      <c r="AI84" s="115">
        <f t="shared" si="27"/>
        <v>89.512500000000003</v>
      </c>
      <c r="AJ84" s="42">
        <f t="shared" si="32"/>
        <v>98.463750000000005</v>
      </c>
      <c r="AK84" s="260">
        <v>98.5</v>
      </c>
      <c r="AL84" s="260">
        <f t="shared" si="28"/>
        <v>104.41000000000001</v>
      </c>
      <c r="AM84" s="1">
        <f t="shared" si="29"/>
        <v>111.71870000000001</v>
      </c>
      <c r="AN84" s="1">
        <f t="shared" si="30"/>
        <v>122.89057000000003</v>
      </c>
      <c r="AQ84" s="42"/>
    </row>
    <row r="85" spans="2:43">
      <c r="B85" s="193">
        <v>75</v>
      </c>
      <c r="C85" s="1682" t="s">
        <v>350</v>
      </c>
      <c r="D85" s="1683"/>
      <c r="E85" s="1683"/>
      <c r="F85" s="1683"/>
      <c r="G85" s="1684"/>
      <c r="H85" s="464" t="s">
        <v>443</v>
      </c>
      <c r="I85" s="495" t="s">
        <v>174</v>
      </c>
      <c r="J85" s="1223">
        <f t="shared" si="33"/>
        <v>163.19999999999999</v>
      </c>
      <c r="K85" s="1223"/>
      <c r="L85" s="496">
        <v>0</v>
      </c>
      <c r="AA85" s="97"/>
      <c r="AB85" s="97"/>
      <c r="AC85" s="97"/>
      <c r="AE85" s="41"/>
      <c r="AG85" s="41">
        <v>102.9</v>
      </c>
      <c r="AH85" s="110">
        <f t="shared" si="26"/>
        <v>108.04500000000002</v>
      </c>
      <c r="AI85" s="115">
        <f t="shared" si="27"/>
        <v>118.84950000000002</v>
      </c>
      <c r="AJ85" s="42">
        <f t="shared" si="32"/>
        <v>130.73445000000004</v>
      </c>
      <c r="AK85" s="260">
        <v>130.80000000000001</v>
      </c>
      <c r="AL85" s="260">
        <f t="shared" si="28"/>
        <v>138.64800000000002</v>
      </c>
      <c r="AM85" s="1">
        <f t="shared" si="29"/>
        <v>148.35336000000004</v>
      </c>
      <c r="AN85" s="1">
        <f t="shared" si="30"/>
        <v>163.18869600000005</v>
      </c>
      <c r="AQ85" s="42"/>
    </row>
    <row r="86" spans="2:43">
      <c r="B86" s="193">
        <v>76</v>
      </c>
      <c r="C86" s="1904" t="s">
        <v>442</v>
      </c>
      <c r="D86" s="1391"/>
      <c r="E86" s="1391"/>
      <c r="F86" s="1391"/>
      <c r="G86" s="1392"/>
      <c r="H86" s="790" t="s">
        <v>169</v>
      </c>
      <c r="I86" s="1079" t="s">
        <v>185</v>
      </c>
      <c r="J86" s="1223">
        <f t="shared" si="33"/>
        <v>167</v>
      </c>
      <c r="K86" s="1223"/>
      <c r="L86" s="243">
        <v>0</v>
      </c>
      <c r="AA86" s="97">
        <v>70</v>
      </c>
      <c r="AB86" s="97">
        <v>75.599999999999994</v>
      </c>
      <c r="AC86" s="97">
        <v>83.2</v>
      </c>
      <c r="AE86" s="41">
        <f t="shared" si="31"/>
        <v>91.52000000000001</v>
      </c>
      <c r="AG86" s="41">
        <f t="shared" si="25"/>
        <v>100.67200000000003</v>
      </c>
      <c r="AH86" s="110">
        <f t="shared" si="26"/>
        <v>105.70560000000003</v>
      </c>
      <c r="AI86" s="115">
        <f t="shared" si="27"/>
        <v>116.27616000000005</v>
      </c>
      <c r="AJ86" s="42">
        <f>AI86*1.15</f>
        <v>133.71758400000004</v>
      </c>
      <c r="AK86" s="260">
        <v>133.80000000000001</v>
      </c>
      <c r="AL86" s="260">
        <f t="shared" si="28"/>
        <v>141.82800000000003</v>
      </c>
      <c r="AM86" s="1">
        <f t="shared" si="29"/>
        <v>151.75596000000004</v>
      </c>
      <c r="AN86" s="1">
        <f t="shared" si="30"/>
        <v>166.93155600000006</v>
      </c>
      <c r="AQ86" s="42"/>
    </row>
    <row r="87" spans="2:43">
      <c r="B87" s="193">
        <v>77</v>
      </c>
      <c r="C87" s="1904" t="s">
        <v>444</v>
      </c>
      <c r="D87" s="1391"/>
      <c r="E87" s="1391"/>
      <c r="F87" s="1391"/>
      <c r="G87" s="1392"/>
      <c r="H87" s="790" t="s">
        <v>169</v>
      </c>
      <c r="I87" s="1079" t="s">
        <v>185</v>
      </c>
      <c r="J87" s="1223">
        <f t="shared" si="33"/>
        <v>226.5</v>
      </c>
      <c r="K87" s="1223"/>
      <c r="L87" s="243">
        <v>0</v>
      </c>
      <c r="AA87" s="97">
        <v>95</v>
      </c>
      <c r="AB87" s="97">
        <v>102.6</v>
      </c>
      <c r="AC87" s="97">
        <v>112.9</v>
      </c>
      <c r="AE87" s="41">
        <f t="shared" si="31"/>
        <v>124.19000000000001</v>
      </c>
      <c r="AG87" s="41">
        <f t="shared" si="25"/>
        <v>136.60900000000004</v>
      </c>
      <c r="AH87" s="110">
        <f t="shared" si="26"/>
        <v>143.43945000000005</v>
      </c>
      <c r="AI87" s="115">
        <f t="shared" si="27"/>
        <v>157.78339500000007</v>
      </c>
      <c r="AJ87" s="42">
        <f>AI87*1.15</f>
        <v>181.45090425000006</v>
      </c>
      <c r="AK87" s="260">
        <v>181.5</v>
      </c>
      <c r="AL87" s="260">
        <f t="shared" si="28"/>
        <v>192.39000000000001</v>
      </c>
      <c r="AM87" s="1">
        <f t="shared" si="29"/>
        <v>205.85730000000004</v>
      </c>
      <c r="AN87" s="1">
        <f t="shared" si="30"/>
        <v>226.44303000000005</v>
      </c>
      <c r="AQ87" s="42"/>
    </row>
    <row r="88" spans="2:43">
      <c r="B88" s="193">
        <v>78</v>
      </c>
      <c r="C88" s="2112" t="s">
        <v>211</v>
      </c>
      <c r="D88" s="2113"/>
      <c r="E88" s="2113"/>
      <c r="F88" s="2113"/>
      <c r="G88" s="2113"/>
      <c r="H88" s="2113"/>
      <c r="I88" s="2113"/>
      <c r="J88" s="2113"/>
      <c r="K88" s="2113"/>
      <c r="L88" s="2114"/>
      <c r="N88" s="316"/>
      <c r="AQ88" s="42"/>
    </row>
    <row r="89" spans="2:43">
      <c r="B89" s="193">
        <v>79</v>
      </c>
      <c r="C89" s="1927"/>
      <c r="D89" s="1928"/>
      <c r="E89" s="1928"/>
      <c r="F89" s="1928"/>
      <c r="G89" s="1928"/>
      <c r="H89" s="1928"/>
      <c r="I89" s="1928"/>
      <c r="J89" s="1928"/>
      <c r="K89" s="1928"/>
      <c r="L89" s="1929"/>
      <c r="N89" s="316"/>
      <c r="AQ89" s="42"/>
    </row>
    <row r="90" spans="2:43">
      <c r="B90" s="193">
        <v>80</v>
      </c>
      <c r="C90" s="2070" t="s">
        <v>215</v>
      </c>
      <c r="D90" s="2070"/>
      <c r="E90" s="2070"/>
      <c r="F90" s="2070"/>
      <c r="G90" s="2070"/>
      <c r="H90" s="2070"/>
      <c r="I90" s="2070"/>
      <c r="J90" s="2070"/>
      <c r="K90" s="2070"/>
      <c r="L90" s="2071"/>
      <c r="N90" s="316"/>
    </row>
    <row r="91" spans="2:43">
      <c r="B91" s="193">
        <v>81</v>
      </c>
      <c r="C91" s="489" t="s">
        <v>169</v>
      </c>
      <c r="D91" s="2072" t="s">
        <v>445</v>
      </c>
      <c r="E91" s="2073"/>
      <c r="F91" s="2072" t="s">
        <v>446</v>
      </c>
      <c r="G91" s="2074"/>
      <c r="H91" s="2072" t="s">
        <v>447</v>
      </c>
      <c r="I91" s="2074"/>
      <c r="J91" s="497"/>
      <c r="K91" s="497"/>
      <c r="L91" s="498"/>
      <c r="N91" s="316"/>
    </row>
    <row r="92" spans="2:43">
      <c r="B92" s="193">
        <v>82</v>
      </c>
      <c r="C92" s="229" t="s">
        <v>360</v>
      </c>
      <c r="D92" s="2075" t="s">
        <v>448</v>
      </c>
      <c r="E92" s="2076"/>
      <c r="F92" s="2075" t="s">
        <v>449</v>
      </c>
      <c r="G92" s="2076"/>
      <c r="H92" s="2077" t="s">
        <v>362</v>
      </c>
      <c r="I92" s="2076"/>
      <c r="J92" s="213"/>
      <c r="K92" s="213"/>
      <c r="L92" s="216"/>
      <c r="N92" s="316"/>
    </row>
    <row r="93" spans="2:43">
      <c r="B93" s="193">
        <v>83</v>
      </c>
      <c r="C93" s="229" t="s">
        <v>366</v>
      </c>
      <c r="D93" s="2075" t="s">
        <v>450</v>
      </c>
      <c r="E93" s="2076"/>
      <c r="F93" s="2075" t="s">
        <v>450</v>
      </c>
      <c r="G93" s="2076"/>
      <c r="H93" s="2077" t="s">
        <v>450</v>
      </c>
      <c r="I93" s="2076"/>
      <c r="J93" s="213"/>
      <c r="K93" s="213"/>
      <c r="L93" s="216"/>
      <c r="N93" s="316"/>
    </row>
    <row r="94" spans="2:43">
      <c r="B94" s="193">
        <v>84</v>
      </c>
      <c r="C94" s="229" t="s">
        <v>370</v>
      </c>
      <c r="D94" s="2075" t="s">
        <v>451</v>
      </c>
      <c r="E94" s="2076"/>
      <c r="F94" s="2075" t="s">
        <v>451</v>
      </c>
      <c r="G94" s="2076"/>
      <c r="H94" s="2075" t="s">
        <v>452</v>
      </c>
      <c r="I94" s="2076"/>
      <c r="J94" s="213"/>
      <c r="K94" s="213"/>
      <c r="L94" s="216"/>
      <c r="N94" s="316"/>
    </row>
    <row r="95" spans="2:43">
      <c r="B95" s="193">
        <v>85</v>
      </c>
      <c r="C95" s="229" t="s">
        <v>376</v>
      </c>
      <c r="D95" s="2075" t="s">
        <v>383</v>
      </c>
      <c r="E95" s="2076"/>
      <c r="F95" s="2075" t="s">
        <v>383</v>
      </c>
      <c r="G95" s="2076"/>
      <c r="H95" s="2075" t="s">
        <v>383</v>
      </c>
      <c r="I95" s="2076"/>
      <c r="J95" s="213"/>
      <c r="K95" s="213"/>
      <c r="L95" s="216"/>
      <c r="N95" s="316"/>
    </row>
    <row r="96" spans="2:43">
      <c r="B96" s="193">
        <v>86</v>
      </c>
      <c r="C96" s="490" t="s">
        <v>382</v>
      </c>
      <c r="D96" s="2078" t="s">
        <v>377</v>
      </c>
      <c r="E96" s="2079"/>
      <c r="F96" s="2078" t="s">
        <v>377</v>
      </c>
      <c r="G96" s="2079"/>
      <c r="H96" s="2078" t="s">
        <v>377</v>
      </c>
      <c r="I96" s="2079"/>
      <c r="J96" s="213"/>
      <c r="K96" s="213"/>
      <c r="L96" s="216"/>
      <c r="N96" s="316"/>
    </row>
    <row r="97" spans="2:27">
      <c r="B97" s="193">
        <v>87</v>
      </c>
      <c r="C97" s="2080" t="s">
        <v>453</v>
      </c>
      <c r="D97" s="2081"/>
      <c r="E97" s="2081"/>
      <c r="F97" s="2081"/>
      <c r="G97" s="2081"/>
      <c r="H97" s="2081"/>
      <c r="I97" s="2081"/>
      <c r="J97" s="2081"/>
      <c r="K97" s="2082"/>
      <c r="L97" s="216"/>
      <c r="N97" s="316"/>
    </row>
    <row r="98" spans="2:27">
      <c r="B98" s="193">
        <v>88</v>
      </c>
      <c r="C98" s="491" t="s">
        <v>454</v>
      </c>
      <c r="D98" s="2083" t="s">
        <v>455</v>
      </c>
      <c r="E98" s="2084"/>
      <c r="F98" s="2083" t="s">
        <v>456</v>
      </c>
      <c r="G98" s="2084"/>
      <c r="H98" s="2083" t="s">
        <v>457</v>
      </c>
      <c r="I98" s="2084"/>
      <c r="J98" s="2083" t="s">
        <v>458</v>
      </c>
      <c r="K98" s="2085"/>
      <c r="L98" s="216"/>
      <c r="N98" s="316"/>
    </row>
    <row r="99" spans="2:27">
      <c r="B99" s="193">
        <v>89</v>
      </c>
      <c r="C99" s="492" t="s">
        <v>459</v>
      </c>
      <c r="D99" s="2086" t="s">
        <v>460</v>
      </c>
      <c r="E99" s="2087"/>
      <c r="F99" s="2086" t="s">
        <v>461</v>
      </c>
      <c r="G99" s="2087"/>
      <c r="H99" s="2086" t="s">
        <v>462</v>
      </c>
      <c r="I99" s="2087"/>
      <c r="J99" s="2086" t="s">
        <v>463</v>
      </c>
      <c r="K99" s="1951"/>
      <c r="L99" s="216"/>
      <c r="N99" s="316"/>
    </row>
    <row r="100" spans="2:27">
      <c r="B100" s="193">
        <v>90</v>
      </c>
      <c r="C100" s="1600" t="s">
        <v>464</v>
      </c>
      <c r="D100" s="1595"/>
      <c r="E100" s="1595"/>
      <c r="F100" s="1595"/>
      <c r="G100" s="1595"/>
      <c r="H100" s="1595"/>
      <c r="I100" s="1595"/>
      <c r="J100" s="1595"/>
      <c r="K100" s="1595"/>
      <c r="L100" s="1596"/>
      <c r="N100" s="316"/>
    </row>
    <row r="101" spans="2:27">
      <c r="B101" s="193">
        <v>91</v>
      </c>
      <c r="C101" s="1597"/>
      <c r="D101" s="1598"/>
      <c r="E101" s="1598"/>
      <c r="F101" s="1598"/>
      <c r="G101" s="1598"/>
      <c r="H101" s="1598"/>
      <c r="I101" s="1598"/>
      <c r="J101" s="1598"/>
      <c r="K101" s="1598"/>
      <c r="L101" s="1599"/>
      <c r="N101" s="316"/>
    </row>
    <row r="102" spans="2:27">
      <c r="B102" s="193">
        <v>92</v>
      </c>
      <c r="C102" s="1597"/>
      <c r="D102" s="1598"/>
      <c r="E102" s="1598"/>
      <c r="F102" s="1598"/>
      <c r="G102" s="1598"/>
      <c r="H102" s="1598"/>
      <c r="I102" s="1598"/>
      <c r="J102" s="1598"/>
      <c r="K102" s="1598"/>
      <c r="L102" s="1599"/>
      <c r="N102" s="316"/>
    </row>
    <row r="103" spans="2:27">
      <c r="B103" s="193">
        <v>93</v>
      </c>
      <c r="C103" s="2070" t="s">
        <v>271</v>
      </c>
      <c r="D103" s="2070"/>
      <c r="E103" s="2070"/>
      <c r="F103" s="2070"/>
      <c r="G103" s="2070"/>
      <c r="H103" s="2070"/>
      <c r="I103" s="2070"/>
      <c r="J103" s="2070"/>
      <c r="K103" s="2070"/>
      <c r="L103" s="2071"/>
      <c r="N103" s="316"/>
    </row>
    <row r="104" spans="2:27">
      <c r="B104" s="193">
        <v>94</v>
      </c>
      <c r="C104" s="2092" t="s">
        <v>414</v>
      </c>
      <c r="D104" s="2093"/>
      <c r="E104" s="2093"/>
      <c r="F104" s="2093"/>
      <c r="G104" s="2093"/>
      <c r="H104" s="2093"/>
      <c r="I104" s="2093"/>
      <c r="J104" s="2093"/>
      <c r="K104" s="2093"/>
      <c r="L104" s="2094"/>
      <c r="N104" s="316"/>
    </row>
    <row r="105" spans="2:27">
      <c r="B105" s="193">
        <v>95</v>
      </c>
      <c r="C105" s="1604" t="s">
        <v>465</v>
      </c>
      <c r="D105" s="1605"/>
      <c r="E105" s="1605"/>
      <c r="F105" s="1605"/>
      <c r="G105" s="1605"/>
      <c r="H105" s="1605"/>
      <c r="I105" s="1605"/>
      <c r="J105" s="1605"/>
      <c r="K105" s="1605"/>
      <c r="L105" s="1608"/>
      <c r="N105" s="316"/>
      <c r="AA105" s="1"/>
    </row>
    <row r="106" spans="2:27">
      <c r="B106" s="193">
        <v>96</v>
      </c>
      <c r="C106" s="1037" t="s">
        <v>1486</v>
      </c>
      <c r="D106" s="1065"/>
      <c r="E106" s="1065"/>
      <c r="F106" s="1065"/>
      <c r="G106" s="1065"/>
      <c r="H106" s="1065"/>
      <c r="I106" s="1065"/>
      <c r="J106" s="1065"/>
      <c r="K106" s="1065"/>
      <c r="L106" s="1066"/>
      <c r="N106" s="316"/>
      <c r="AA106" s="1"/>
    </row>
    <row r="107" spans="2:27">
      <c r="B107" s="193">
        <v>97</v>
      </c>
      <c r="C107" s="1604" t="s">
        <v>466</v>
      </c>
      <c r="D107" s="1605"/>
      <c r="E107" s="1605"/>
      <c r="F107" s="1605"/>
      <c r="G107" s="1605"/>
      <c r="H107" s="1605"/>
      <c r="I107" s="1605"/>
      <c r="J107" s="1605"/>
      <c r="K107" s="1605"/>
      <c r="L107" s="1608"/>
      <c r="N107" s="316"/>
      <c r="AA107" s="1"/>
    </row>
    <row r="108" spans="2:27">
      <c r="B108" s="193">
        <v>98</v>
      </c>
      <c r="C108" s="2106" t="s">
        <v>467</v>
      </c>
      <c r="D108" s="2107"/>
      <c r="E108" s="2107"/>
      <c r="F108" s="2107"/>
      <c r="G108" s="2107"/>
      <c r="H108" s="2107"/>
      <c r="I108" s="2107"/>
      <c r="J108" s="2107"/>
      <c r="K108" s="2107"/>
      <c r="L108" s="2108"/>
      <c r="N108" s="316"/>
      <c r="AA108" s="1"/>
    </row>
    <row r="109" spans="2:27">
      <c r="B109" s="193">
        <v>99</v>
      </c>
      <c r="C109" s="2109"/>
      <c r="D109" s="2110"/>
      <c r="E109" s="2110"/>
      <c r="F109" s="2110"/>
      <c r="G109" s="2110"/>
      <c r="H109" s="2110"/>
      <c r="I109" s="2110"/>
      <c r="J109" s="2110"/>
      <c r="K109" s="2110"/>
      <c r="L109" s="2111"/>
      <c r="N109" s="316"/>
      <c r="AA109" s="1"/>
    </row>
    <row r="110" spans="2:27">
      <c r="B110" s="193">
        <v>100</v>
      </c>
      <c r="C110" s="2095" t="s">
        <v>468</v>
      </c>
      <c r="D110" s="2096"/>
      <c r="E110" s="2096"/>
      <c r="F110" s="2096"/>
      <c r="G110" s="2096"/>
      <c r="H110" s="2096"/>
      <c r="I110" s="2096"/>
      <c r="J110" s="2096"/>
      <c r="K110" s="2096"/>
      <c r="L110" s="2097"/>
      <c r="N110" s="316"/>
      <c r="AA110" s="1"/>
    </row>
    <row r="111" spans="2:27">
      <c r="B111" s="193">
        <v>101</v>
      </c>
      <c r="C111" s="2106" t="s">
        <v>469</v>
      </c>
      <c r="D111" s="2107"/>
      <c r="E111" s="2107"/>
      <c r="F111" s="2107"/>
      <c r="G111" s="2107"/>
      <c r="H111" s="2107"/>
      <c r="I111" s="2107"/>
      <c r="J111" s="2107"/>
      <c r="K111" s="2107"/>
      <c r="L111" s="2108"/>
      <c r="N111" s="316"/>
      <c r="AA111" s="1"/>
    </row>
    <row r="112" spans="2:27">
      <c r="B112" s="193">
        <v>102</v>
      </c>
      <c r="C112" s="2109"/>
      <c r="D112" s="2110"/>
      <c r="E112" s="2110"/>
      <c r="F112" s="2110"/>
      <c r="G112" s="2110"/>
      <c r="H112" s="2110"/>
      <c r="I112" s="2110"/>
      <c r="J112" s="2110"/>
      <c r="K112" s="2110"/>
      <c r="L112" s="2111"/>
      <c r="N112" s="316"/>
      <c r="AA112" s="1"/>
    </row>
    <row r="113" spans="2:27">
      <c r="B113" s="193">
        <v>103</v>
      </c>
      <c r="C113" s="1604" t="s">
        <v>470</v>
      </c>
      <c r="D113" s="1605"/>
      <c r="E113" s="1605"/>
      <c r="F113" s="1605"/>
      <c r="G113" s="1605"/>
      <c r="H113" s="1605"/>
      <c r="I113" s="1605"/>
      <c r="J113" s="1605"/>
      <c r="K113" s="1605"/>
      <c r="L113" s="1608"/>
      <c r="N113" s="316"/>
      <c r="AA113" s="1"/>
    </row>
    <row r="114" spans="2:27">
      <c r="B114" s="193">
        <v>104</v>
      </c>
      <c r="C114" s="1604" t="s">
        <v>471</v>
      </c>
      <c r="D114" s="1605"/>
      <c r="E114" s="1605"/>
      <c r="F114" s="1605"/>
      <c r="G114" s="1605"/>
      <c r="H114" s="1605"/>
      <c r="I114" s="1605"/>
      <c r="J114" s="1605"/>
      <c r="K114" s="1605"/>
      <c r="L114" s="1608"/>
      <c r="N114" s="316"/>
      <c r="AA114" s="1"/>
    </row>
    <row r="115" spans="2:27">
      <c r="B115" s="193">
        <v>105</v>
      </c>
      <c r="C115" s="1604" t="s">
        <v>472</v>
      </c>
      <c r="D115" s="1605"/>
      <c r="E115" s="1605"/>
      <c r="F115" s="1605"/>
      <c r="G115" s="1605"/>
      <c r="H115" s="1605"/>
      <c r="I115" s="1605"/>
      <c r="J115" s="1605"/>
      <c r="K115" s="1605"/>
      <c r="L115" s="1608"/>
      <c r="N115" s="316"/>
      <c r="AA115" s="1"/>
    </row>
    <row r="116" spans="2:27">
      <c r="B116" s="193">
        <v>106</v>
      </c>
      <c r="C116" s="1604" t="s">
        <v>473</v>
      </c>
      <c r="D116" s="1605"/>
      <c r="E116" s="1605"/>
      <c r="F116" s="1605"/>
      <c r="G116" s="1605"/>
      <c r="H116" s="1605"/>
      <c r="I116" s="1605"/>
      <c r="J116" s="1605"/>
      <c r="K116" s="1605"/>
      <c r="L116" s="1608"/>
      <c r="N116" s="316"/>
      <c r="AA116" s="1"/>
    </row>
    <row r="117" spans="2:27">
      <c r="B117" s="193">
        <v>107</v>
      </c>
      <c r="C117" s="1604" t="s">
        <v>474</v>
      </c>
      <c r="D117" s="1605"/>
      <c r="E117" s="1605"/>
      <c r="F117" s="1605"/>
      <c r="G117" s="1605"/>
      <c r="H117" s="1605"/>
      <c r="I117" s="1605"/>
      <c r="J117" s="1605"/>
      <c r="K117" s="1605"/>
      <c r="L117" s="1608"/>
      <c r="N117" s="316"/>
      <c r="AA117" s="1"/>
    </row>
    <row r="118" spans="2:27">
      <c r="B118" s="193">
        <v>108</v>
      </c>
      <c r="C118" s="2089" t="s">
        <v>1488</v>
      </c>
      <c r="D118" s="1521"/>
      <c r="E118" s="1521"/>
      <c r="F118" s="1521"/>
      <c r="G118" s="1521"/>
      <c r="H118" s="1521"/>
      <c r="I118" s="1521"/>
      <c r="J118" s="1521"/>
      <c r="K118" s="1521"/>
      <c r="L118" s="2090"/>
      <c r="N118" s="316"/>
      <c r="AA118" s="1"/>
    </row>
    <row r="119" spans="2:27">
      <c r="B119" s="193">
        <v>109</v>
      </c>
      <c r="C119" s="1604" t="s">
        <v>475</v>
      </c>
      <c r="D119" s="1605"/>
      <c r="E119" s="1605"/>
      <c r="F119" s="1605"/>
      <c r="G119" s="1605"/>
      <c r="H119" s="1605"/>
      <c r="I119" s="1605"/>
      <c r="J119" s="1605"/>
      <c r="K119" s="1605"/>
      <c r="L119" s="1608"/>
      <c r="N119" s="316"/>
      <c r="AA119" s="1"/>
    </row>
    <row r="120" spans="2:27">
      <c r="B120" s="193">
        <v>110</v>
      </c>
      <c r="C120" s="1590" t="s">
        <v>476</v>
      </c>
      <c r="D120" s="1489"/>
      <c r="E120" s="1489"/>
      <c r="F120" s="1489"/>
      <c r="G120" s="1489"/>
      <c r="H120" s="1489"/>
      <c r="I120" s="1489"/>
      <c r="J120" s="1489"/>
      <c r="K120" s="1489"/>
      <c r="L120" s="1591"/>
      <c r="N120" s="316"/>
      <c r="AA120" s="1"/>
    </row>
    <row r="121" spans="2:27">
      <c r="B121" s="193">
        <v>111</v>
      </c>
      <c r="C121" s="1936"/>
      <c r="D121" s="1937"/>
      <c r="E121" s="1937"/>
      <c r="F121" s="1937"/>
      <c r="G121" s="1937"/>
      <c r="H121" s="1937"/>
      <c r="I121" s="1937"/>
      <c r="J121" s="1937"/>
      <c r="K121" s="1937"/>
      <c r="L121" s="2105"/>
      <c r="N121" s="316"/>
      <c r="AA121" s="1"/>
    </row>
    <row r="122" spans="2:27">
      <c r="B122" s="193">
        <v>112</v>
      </c>
      <c r="C122" s="1604" t="s">
        <v>477</v>
      </c>
      <c r="D122" s="1605"/>
      <c r="E122" s="1605"/>
      <c r="F122" s="1605"/>
      <c r="G122" s="1605"/>
      <c r="H122" s="1605"/>
      <c r="I122" s="1605"/>
      <c r="J122" s="1605"/>
      <c r="K122" s="1605"/>
      <c r="L122" s="1608"/>
      <c r="N122" s="316"/>
      <c r="AA122" s="1"/>
    </row>
    <row r="123" spans="2:27">
      <c r="B123" s="193">
        <v>113</v>
      </c>
      <c r="C123" s="1590" t="s">
        <v>478</v>
      </c>
      <c r="D123" s="1489"/>
      <c r="E123" s="1489"/>
      <c r="F123" s="1489"/>
      <c r="G123" s="1489"/>
      <c r="H123" s="1489"/>
      <c r="I123" s="1489"/>
      <c r="J123" s="1489"/>
      <c r="K123" s="1489"/>
      <c r="L123" s="1591"/>
      <c r="N123" s="316"/>
      <c r="AA123" s="1"/>
    </row>
    <row r="124" spans="2:27">
      <c r="B124" s="193">
        <v>114</v>
      </c>
      <c r="C124" s="2091" t="s">
        <v>479</v>
      </c>
      <c r="D124" s="1605"/>
      <c r="E124" s="1605"/>
      <c r="F124" s="1605"/>
      <c r="G124" s="1605"/>
      <c r="H124" s="1605"/>
      <c r="I124" s="1605"/>
      <c r="J124" s="1605"/>
      <c r="K124" s="1605"/>
      <c r="L124" s="1608"/>
      <c r="N124" s="316"/>
      <c r="AA124" s="1"/>
    </row>
    <row r="125" spans="2:27">
      <c r="B125" s="193">
        <v>115</v>
      </c>
      <c r="C125" s="1604" t="s">
        <v>480</v>
      </c>
      <c r="D125" s="1605"/>
      <c r="E125" s="1605"/>
      <c r="F125" s="1605"/>
      <c r="G125" s="1605"/>
      <c r="H125" s="1605"/>
      <c r="I125" s="1605"/>
      <c r="J125" s="1605"/>
      <c r="K125" s="1605"/>
      <c r="L125" s="1608"/>
      <c r="N125" s="316"/>
      <c r="AA125" s="1"/>
    </row>
    <row r="126" spans="2:27">
      <c r="B126" s="193">
        <v>116</v>
      </c>
      <c r="C126" s="1604" t="s">
        <v>481</v>
      </c>
      <c r="D126" s="1605"/>
      <c r="E126" s="1605"/>
      <c r="F126" s="1605"/>
      <c r="G126" s="1605"/>
      <c r="H126" s="1605"/>
      <c r="I126" s="1605"/>
      <c r="J126" s="1605"/>
      <c r="K126" s="1605"/>
      <c r="L126" s="1608"/>
      <c r="N126" s="316"/>
      <c r="AA126" s="1"/>
    </row>
    <row r="127" spans="2:27">
      <c r="B127" s="193">
        <v>117</v>
      </c>
      <c r="C127" s="1865" t="s">
        <v>292</v>
      </c>
      <c r="D127" s="1866"/>
      <c r="E127" s="1866"/>
      <c r="F127" s="1866"/>
      <c r="G127" s="1866"/>
      <c r="H127" s="1866"/>
      <c r="I127" s="1866"/>
      <c r="J127" s="1866"/>
      <c r="K127" s="1866"/>
      <c r="L127" s="1867"/>
      <c r="N127" s="316"/>
    </row>
    <row r="128" spans="2:27">
      <c r="B128" s="193">
        <v>118</v>
      </c>
      <c r="C128" s="1865" t="s">
        <v>293</v>
      </c>
      <c r="D128" s="1866"/>
      <c r="E128" s="1866"/>
      <c r="F128" s="1866"/>
      <c r="G128" s="1866"/>
      <c r="H128" s="1866"/>
      <c r="I128" s="1866"/>
      <c r="J128" s="1866"/>
      <c r="K128" s="1866"/>
      <c r="L128" s="1867"/>
      <c r="N128" s="316"/>
    </row>
    <row r="129" spans="2:15">
      <c r="B129" s="193">
        <v>119</v>
      </c>
      <c r="C129" s="1885" t="s">
        <v>425</v>
      </c>
      <c r="D129" s="1886"/>
      <c r="E129" s="1886"/>
      <c r="F129" s="1886"/>
      <c r="G129" s="1886"/>
      <c r="H129" s="1886"/>
      <c r="I129" s="1886"/>
      <c r="J129" s="1886"/>
      <c r="K129" s="1886"/>
      <c r="L129" s="1887"/>
      <c r="N129" s="316"/>
    </row>
    <row r="130" spans="2:15">
      <c r="B130" s="193">
        <v>120</v>
      </c>
      <c r="C130" s="2007" t="s">
        <v>284</v>
      </c>
      <c r="D130" s="2007"/>
      <c r="E130" s="2007"/>
      <c r="F130" s="2007"/>
      <c r="G130" s="2007"/>
      <c r="H130" s="2007"/>
      <c r="I130" s="2007"/>
      <c r="J130" s="2007"/>
      <c r="K130" s="2007"/>
      <c r="L130" s="2088"/>
      <c r="N130" s="316"/>
    </row>
    <row r="131" spans="2:15">
      <c r="B131" s="193">
        <v>121</v>
      </c>
      <c r="C131" s="1620" t="s">
        <v>285</v>
      </c>
      <c r="D131" s="1621"/>
      <c r="E131" s="1621"/>
      <c r="F131" s="1621"/>
      <c r="G131" s="1621"/>
      <c r="H131" s="1621"/>
      <c r="I131" s="1621"/>
      <c r="J131" s="1621"/>
      <c r="K131" s="1621"/>
      <c r="L131" s="1622"/>
      <c r="N131" s="316"/>
    </row>
    <row r="132" spans="2:15">
      <c r="B132" s="193">
        <v>122</v>
      </c>
      <c r="C132" s="1604" t="s">
        <v>286</v>
      </c>
      <c r="D132" s="1605"/>
      <c r="E132" s="1605"/>
      <c r="F132" s="1605"/>
      <c r="G132" s="1605"/>
      <c r="H132" s="1605"/>
      <c r="I132" s="1605"/>
      <c r="J132" s="1605"/>
      <c r="K132" s="1605"/>
      <c r="L132" s="1608"/>
      <c r="N132" s="316"/>
    </row>
    <row r="133" spans="2:15">
      <c r="B133" s="193">
        <v>123</v>
      </c>
      <c r="C133" s="1604" t="s">
        <v>287</v>
      </c>
      <c r="D133" s="1605"/>
      <c r="E133" s="1605"/>
      <c r="F133" s="1605"/>
      <c r="G133" s="1605"/>
      <c r="H133" s="1605"/>
      <c r="I133" s="1605"/>
      <c r="J133" s="1605"/>
      <c r="K133" s="1605"/>
      <c r="L133" s="1608"/>
      <c r="N133" s="316"/>
    </row>
    <row r="134" spans="2:15">
      <c r="B134" s="193">
        <v>124</v>
      </c>
      <c r="C134" s="1604" t="s">
        <v>426</v>
      </c>
      <c r="D134" s="1605"/>
      <c r="E134" s="1605"/>
      <c r="F134" s="1605"/>
      <c r="G134" s="1605"/>
      <c r="H134" s="1605"/>
      <c r="I134" s="1605"/>
      <c r="J134" s="1605"/>
      <c r="K134" s="1605"/>
      <c r="L134" s="1608"/>
      <c r="N134" s="316"/>
    </row>
    <row r="135" spans="2:15">
      <c r="B135" s="193">
        <v>125</v>
      </c>
      <c r="C135" s="1604" t="s">
        <v>289</v>
      </c>
      <c r="D135" s="1605"/>
      <c r="E135" s="1605"/>
      <c r="F135" s="1605"/>
      <c r="G135" s="1605"/>
      <c r="H135" s="1605"/>
      <c r="I135" s="1605"/>
      <c r="J135" s="1605"/>
      <c r="K135" s="1605"/>
      <c r="L135" s="1608"/>
      <c r="N135" s="316"/>
    </row>
    <row r="136" spans="2:15">
      <c r="B136" s="193">
        <v>126</v>
      </c>
      <c r="C136" s="1604" t="s">
        <v>290</v>
      </c>
      <c r="D136" s="1605"/>
      <c r="E136" s="1605"/>
      <c r="F136" s="1605"/>
      <c r="G136" s="1605"/>
      <c r="H136" s="1605"/>
      <c r="I136" s="1605"/>
      <c r="J136" s="1605"/>
      <c r="K136" s="1605"/>
      <c r="L136" s="1608"/>
      <c r="N136" s="15"/>
    </row>
    <row r="137" spans="2:15" ht="15" thickBot="1">
      <c r="B137" s="261">
        <v>127</v>
      </c>
      <c r="C137" s="2102" t="s">
        <v>291</v>
      </c>
      <c r="D137" s="2103"/>
      <c r="E137" s="2103"/>
      <c r="F137" s="2103"/>
      <c r="G137" s="2103"/>
      <c r="H137" s="2103"/>
      <c r="I137" s="2103"/>
      <c r="J137" s="2103"/>
      <c r="K137" s="2103"/>
      <c r="L137" s="2104"/>
      <c r="N137" s="1157"/>
      <c r="O137" s="1157"/>
    </row>
  </sheetData>
  <sheetProtection algorithmName="SHA-512" hashValue="Dp6xp+kuOz3yzYClvhdzIqIP4mTvsvz6+VmuQD2nq8MeDbtQXDSzCUCgc8Fm868Ym2K1iYgcFk+FW2v5c/tEzg==" saltValue="vyAI/pS40nWhRpDj7G5ZvQ==" spinCount="100000" sheet="1" objects="1" scenarios="1" formatCells="0"/>
  <mergeCells count="231">
    <mergeCell ref="AG81:AG82"/>
    <mergeCell ref="AH81:AH82"/>
    <mergeCell ref="E24:G25"/>
    <mergeCell ref="I24:J25"/>
    <mergeCell ref="I27:J28"/>
    <mergeCell ref="E38:G39"/>
    <mergeCell ref="I38:J39"/>
    <mergeCell ref="N69:O69"/>
    <mergeCell ref="C53:D53"/>
    <mergeCell ref="I53:J53"/>
    <mergeCell ref="C45:D50"/>
    <mergeCell ref="E50:G50"/>
    <mergeCell ref="I50:J50"/>
    <mergeCell ref="I41:J41"/>
    <mergeCell ref="E42:G42"/>
    <mergeCell ref="I42:J42"/>
    <mergeCell ref="I43:J43"/>
    <mergeCell ref="I44:J44"/>
    <mergeCell ref="C51:D52"/>
    <mergeCell ref="C44:D44"/>
    <mergeCell ref="B68:L68"/>
    <mergeCell ref="B69:L69"/>
    <mergeCell ref="C71:L71"/>
    <mergeCell ref="C72:G72"/>
    <mergeCell ref="C137:L137"/>
    <mergeCell ref="N137:O137"/>
    <mergeCell ref="H24:H25"/>
    <mergeCell ref="H27:H28"/>
    <mergeCell ref="H38:H39"/>
    <mergeCell ref="H81:H82"/>
    <mergeCell ref="I81:I82"/>
    <mergeCell ref="K24:K25"/>
    <mergeCell ref="K27:K28"/>
    <mergeCell ref="K38:K39"/>
    <mergeCell ref="L81:L82"/>
    <mergeCell ref="C120:L121"/>
    <mergeCell ref="C100:L102"/>
    <mergeCell ref="C111:L112"/>
    <mergeCell ref="C88:L89"/>
    <mergeCell ref="C108:L109"/>
    <mergeCell ref="C128:L128"/>
    <mergeCell ref="C129:L129"/>
    <mergeCell ref="J72:K72"/>
    <mergeCell ref="I47:J47"/>
    <mergeCell ref="I48:J48"/>
    <mergeCell ref="I51:J51"/>
    <mergeCell ref="I52:J52"/>
    <mergeCell ref="C58:D58"/>
    <mergeCell ref="C130:L130"/>
    <mergeCell ref="C131:L131"/>
    <mergeCell ref="C132:L132"/>
    <mergeCell ref="C133:L133"/>
    <mergeCell ref="C134:L134"/>
    <mergeCell ref="I45:J45"/>
    <mergeCell ref="C135:L135"/>
    <mergeCell ref="C136:L136"/>
    <mergeCell ref="C117:L117"/>
    <mergeCell ref="C118:L118"/>
    <mergeCell ref="C119:L119"/>
    <mergeCell ref="C122:L122"/>
    <mergeCell ref="C123:L123"/>
    <mergeCell ref="C124:L124"/>
    <mergeCell ref="C125:L125"/>
    <mergeCell ref="C126:L126"/>
    <mergeCell ref="C127:L127"/>
    <mergeCell ref="C103:L103"/>
    <mergeCell ref="C104:L104"/>
    <mergeCell ref="C105:L105"/>
    <mergeCell ref="C107:L107"/>
    <mergeCell ref="C110:L110"/>
    <mergeCell ref="C113:L113"/>
    <mergeCell ref="C114:L114"/>
    <mergeCell ref="C115:L115"/>
    <mergeCell ref="C116:L116"/>
    <mergeCell ref="D96:E96"/>
    <mergeCell ref="F96:G96"/>
    <mergeCell ref="H96:I96"/>
    <mergeCell ref="C97:K97"/>
    <mergeCell ref="D98:E98"/>
    <mergeCell ref="F98:G98"/>
    <mergeCell ref="H98:I98"/>
    <mergeCell ref="J98:K98"/>
    <mergeCell ref="D99:E99"/>
    <mergeCell ref="F99:G99"/>
    <mergeCell ref="H99:I99"/>
    <mergeCell ref="J99:K99"/>
    <mergeCell ref="D93:E93"/>
    <mergeCell ref="F93:G93"/>
    <mergeCell ref="H93:I93"/>
    <mergeCell ref="D94:E94"/>
    <mergeCell ref="F94:G94"/>
    <mergeCell ref="H94:I94"/>
    <mergeCell ref="D95:E95"/>
    <mergeCell ref="F95:G95"/>
    <mergeCell ref="H95:I95"/>
    <mergeCell ref="C87:G87"/>
    <mergeCell ref="J87:K87"/>
    <mergeCell ref="C90:L90"/>
    <mergeCell ref="D91:E91"/>
    <mergeCell ref="F91:G91"/>
    <mergeCell ref="H91:I91"/>
    <mergeCell ref="D92:E92"/>
    <mergeCell ref="F92:G92"/>
    <mergeCell ref="H92:I92"/>
    <mergeCell ref="C83:G83"/>
    <mergeCell ref="J83:K83"/>
    <mergeCell ref="C84:G84"/>
    <mergeCell ref="J84:K84"/>
    <mergeCell ref="C85:G85"/>
    <mergeCell ref="J85:K85"/>
    <mergeCell ref="C86:G86"/>
    <mergeCell ref="J86:K86"/>
    <mergeCell ref="C75:G75"/>
    <mergeCell ref="J75:K75"/>
    <mergeCell ref="C76:G76"/>
    <mergeCell ref="J76:K76"/>
    <mergeCell ref="C77:G77"/>
    <mergeCell ref="J77:K77"/>
    <mergeCell ref="C78:G78"/>
    <mergeCell ref="J78:K78"/>
    <mergeCell ref="C79:G79"/>
    <mergeCell ref="J79:K79"/>
    <mergeCell ref="C81:G82"/>
    <mergeCell ref="J81:K82"/>
    <mergeCell ref="C80:G80"/>
    <mergeCell ref="J80:K80"/>
    <mergeCell ref="I36:J36"/>
    <mergeCell ref="AK72:AL72"/>
    <mergeCell ref="C74:G74"/>
    <mergeCell ref="J74:K74"/>
    <mergeCell ref="C54:D54"/>
    <mergeCell ref="I54:J54"/>
    <mergeCell ref="C64:L64"/>
    <mergeCell ref="C65:L65"/>
    <mergeCell ref="C55:D55"/>
    <mergeCell ref="I55:J55"/>
    <mergeCell ref="E54:G54"/>
    <mergeCell ref="E55:G55"/>
    <mergeCell ref="C57:D57"/>
    <mergeCell ref="E57:G57"/>
    <mergeCell ref="I57:J57"/>
    <mergeCell ref="C66:L66"/>
    <mergeCell ref="C60:D60"/>
    <mergeCell ref="E60:G60"/>
    <mergeCell ref="I60:J60"/>
    <mergeCell ref="C61:D61"/>
    <mergeCell ref="E61:G61"/>
    <mergeCell ref="I61:J61"/>
    <mergeCell ref="C62:D62"/>
    <mergeCell ref="I62:J62"/>
    <mergeCell ref="AK6:AL6"/>
    <mergeCell ref="C7:D7"/>
    <mergeCell ref="E7:G7"/>
    <mergeCell ref="I7:J7"/>
    <mergeCell ref="C8:D8"/>
    <mergeCell ref="I8:J8"/>
    <mergeCell ref="E9:G9"/>
    <mergeCell ref="I9:J9"/>
    <mergeCell ref="E10:G10"/>
    <mergeCell ref="I10:J10"/>
    <mergeCell ref="C9:D12"/>
    <mergeCell ref="L6:L62"/>
    <mergeCell ref="I46:J46"/>
    <mergeCell ref="C56:D56"/>
    <mergeCell ref="E56:G56"/>
    <mergeCell ref="I56:J56"/>
    <mergeCell ref="E49:G49"/>
    <mergeCell ref="E62:G62"/>
    <mergeCell ref="E58:G58"/>
    <mergeCell ref="I58:J58"/>
    <mergeCell ref="C59:D59"/>
    <mergeCell ref="E59:G59"/>
    <mergeCell ref="I59:J59"/>
    <mergeCell ref="B3:L3"/>
    <mergeCell ref="N3:O3"/>
    <mergeCell ref="B4:L4"/>
    <mergeCell ref="C6:D6"/>
    <mergeCell ref="E6:G6"/>
    <mergeCell ref="I6:J6"/>
    <mergeCell ref="E11:G11"/>
    <mergeCell ref="I11:J11"/>
    <mergeCell ref="E12:G12"/>
    <mergeCell ref="I12:J12"/>
    <mergeCell ref="C13:D13"/>
    <mergeCell ref="I13:J13"/>
    <mergeCell ref="E14:G14"/>
    <mergeCell ref="C16:D16"/>
    <mergeCell ref="I16:J16"/>
    <mergeCell ref="C17:D17"/>
    <mergeCell ref="E17:G17"/>
    <mergeCell ref="I17:J17"/>
    <mergeCell ref="E30:G30"/>
    <mergeCell ref="I30:J30"/>
    <mergeCell ref="C18:D18"/>
    <mergeCell ref="E18:G18"/>
    <mergeCell ref="I18:J18"/>
    <mergeCell ref="I19:J19"/>
    <mergeCell ref="I20:J20"/>
    <mergeCell ref="C21:D21"/>
    <mergeCell ref="E21:G21"/>
    <mergeCell ref="I21:J21"/>
    <mergeCell ref="C23:D23"/>
    <mergeCell ref="I23:J23"/>
    <mergeCell ref="E26:G26"/>
    <mergeCell ref="I26:J26"/>
    <mergeCell ref="I29:J29"/>
    <mergeCell ref="C24:D28"/>
    <mergeCell ref="C19:D20"/>
    <mergeCell ref="C14:D15"/>
    <mergeCell ref="E15:G15"/>
    <mergeCell ref="I14:J15"/>
    <mergeCell ref="K14:K15"/>
    <mergeCell ref="C22:D22"/>
    <mergeCell ref="E22:G22"/>
    <mergeCell ref="I22:J22"/>
    <mergeCell ref="C63:L63"/>
    <mergeCell ref="I49:J49"/>
    <mergeCell ref="I37:J37"/>
    <mergeCell ref="I40:J40"/>
    <mergeCell ref="E31:G31"/>
    <mergeCell ref="I31:J31"/>
    <mergeCell ref="E33:G33"/>
    <mergeCell ref="I33:J33"/>
    <mergeCell ref="E27:G28"/>
    <mergeCell ref="E32:G32"/>
    <mergeCell ref="I32:J32"/>
    <mergeCell ref="I34:J34"/>
    <mergeCell ref="C29:D41"/>
    <mergeCell ref="E34:G34"/>
    <mergeCell ref="E35:G35"/>
    <mergeCell ref="I35:J35"/>
  </mergeCells>
  <conditionalFormatting sqref="AP1:AP57 AP59:AP1048576">
    <cfRule type="cellIs" dxfId="0" priority="1" operator="lessThan">
      <formula>0</formula>
    </cfRule>
  </conditionalFormatting>
  <printOptions horizontalCentered="1" verticalCentered="1"/>
  <pageMargins left="0" right="0" top="0" bottom="0" header="0" footer="0"/>
  <pageSetup paperSize="9" scale="78" fitToHeight="0" orientation="portrait" r:id="rId1"/>
  <headerFooter alignWithMargins="0"/>
  <rowBreaks count="1" manualBreakCount="1">
    <brk id="66" max="11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B1:BG140"/>
  <sheetViews>
    <sheetView view="pageBreakPreview" zoomScale="115" zoomScaleNormal="115" zoomScaleSheetLayoutView="115" workbookViewId="0">
      <selection activeCell="E40" sqref="E40:G40"/>
    </sheetView>
  </sheetViews>
  <sheetFormatPr defaultColWidth="9.109375" defaultRowHeight="14.4"/>
  <cols>
    <col min="1" max="1" width="9.109375" style="1"/>
    <col min="2" max="2" width="4.33203125" style="1" customWidth="1"/>
    <col min="3" max="6" width="9.5546875" style="1" customWidth="1"/>
    <col min="7" max="7" width="12.5546875" style="1" customWidth="1"/>
    <col min="8" max="12" width="9.5546875" style="1" customWidth="1"/>
    <col min="13" max="13" width="3.33203125" style="1" customWidth="1"/>
    <col min="14" max="14" width="13.109375" style="1" customWidth="1"/>
    <col min="15" max="15" width="7.6640625" style="1" customWidth="1"/>
    <col min="16" max="26" width="10.33203125" style="1" hidden="1" customWidth="1"/>
    <col min="27" max="27" width="14.88671875" style="1" hidden="1" customWidth="1"/>
    <col min="28" max="28" width="15.33203125" style="1" hidden="1" customWidth="1"/>
    <col min="29" max="29" width="15" style="1" hidden="1" customWidth="1"/>
    <col min="30" max="30" width="15.44140625" style="1" hidden="1" customWidth="1"/>
    <col min="31" max="31" width="14.77734375" style="1" hidden="1" customWidth="1"/>
    <col min="32" max="32" width="15.21875" style="1" hidden="1" customWidth="1"/>
    <col min="33" max="33" width="14.6640625" style="1" hidden="1" customWidth="1"/>
    <col min="34" max="34" width="15.109375" style="1" hidden="1" customWidth="1"/>
    <col min="35" max="35" width="6.77734375" style="1" hidden="1" customWidth="1"/>
    <col min="36" max="36" width="14.88671875" style="1" hidden="1" customWidth="1"/>
    <col min="37" max="37" width="15.33203125" style="1" hidden="1" customWidth="1"/>
    <col min="38" max="38" width="10.44140625" style="1" hidden="1" customWidth="1"/>
    <col min="39" max="39" width="11.5546875" style="1" hidden="1" customWidth="1"/>
    <col min="40" max="41" width="10.33203125" style="1" hidden="1" customWidth="1"/>
    <col min="42" max="42" width="15" style="1" hidden="1" customWidth="1"/>
    <col min="43" max="43" width="15.44140625" style="1" hidden="1" customWidth="1"/>
    <col min="44" max="44" width="15.33203125" style="1" hidden="1" customWidth="1"/>
    <col min="45" max="45" width="15.77734375" style="1" hidden="1" customWidth="1"/>
    <col min="46" max="46" width="10.33203125" style="1" hidden="1" customWidth="1"/>
    <col min="47" max="47" width="14.44140625" style="1" hidden="1" customWidth="1"/>
    <col min="48" max="48" width="14.88671875" style="1" hidden="1" customWidth="1"/>
    <col min="49" max="49" width="6.21875" style="1" hidden="1" customWidth="1"/>
    <col min="50" max="50" width="8.33203125" style="2" hidden="1" customWidth="1"/>
    <col min="51" max="51" width="6.21875" style="1" hidden="1" customWidth="1"/>
    <col min="52" max="52" width="8.33203125" style="2" hidden="1" customWidth="1"/>
    <col min="53" max="53" width="10.33203125" style="1" hidden="1" customWidth="1"/>
    <col min="54" max="55" width="10.44140625" style="1" hidden="1" customWidth="1"/>
    <col min="56" max="57" width="11.5546875" style="1" hidden="1" customWidth="1"/>
    <col min="58" max="60" width="0" style="1" hidden="1" customWidth="1"/>
    <col min="61" max="16384" width="9.109375" style="1"/>
  </cols>
  <sheetData>
    <row r="1" spans="2:59" ht="15" thickBot="1">
      <c r="B1" s="3"/>
      <c r="C1" s="2"/>
      <c r="D1" s="2"/>
      <c r="E1" s="2"/>
      <c r="F1" s="2"/>
      <c r="G1" s="2"/>
      <c r="H1" s="2"/>
      <c r="I1" s="2"/>
      <c r="J1" s="2"/>
      <c r="K1" s="2"/>
      <c r="L1" s="2"/>
      <c r="AF1" s="1" t="e">
        <v>#NAME?</v>
      </c>
    </row>
    <row r="2" spans="2:59">
      <c r="B2" s="4"/>
      <c r="C2" s="5"/>
      <c r="D2" s="5"/>
      <c r="E2" s="5"/>
      <c r="F2" s="5"/>
      <c r="G2" s="224"/>
      <c r="H2" s="5"/>
      <c r="I2" s="5"/>
      <c r="J2" s="320"/>
      <c r="K2" s="13" t="s">
        <v>482</v>
      </c>
      <c r="L2" s="14" t="str">
        <f>Rolô!$L$2</f>
        <v>2026 - v.03</v>
      </c>
      <c r="N2" s="15" t="s">
        <v>66</v>
      </c>
    </row>
    <row r="3" spans="2:59">
      <c r="B3" s="1154" t="s">
        <v>483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2:59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59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59">
      <c r="B6" s="189"/>
      <c r="C6" s="184"/>
      <c r="D6" s="184"/>
      <c r="E6" s="184"/>
      <c r="F6" s="184"/>
      <c r="G6" s="184"/>
      <c r="H6" s="184"/>
      <c r="I6" s="184"/>
      <c r="J6" s="184"/>
      <c r="K6" s="184"/>
      <c r="L6" s="186"/>
    </row>
    <row r="7" spans="2:59">
      <c r="B7" s="2187" t="s">
        <v>68</v>
      </c>
      <c r="C7" s="2136" t="s">
        <v>128</v>
      </c>
      <c r="D7" s="2136"/>
      <c r="E7" s="2136" t="s">
        <v>129</v>
      </c>
      <c r="F7" s="2136"/>
      <c r="G7" s="2136"/>
      <c r="H7" s="2212" t="s">
        <v>484</v>
      </c>
      <c r="I7" s="2212"/>
      <c r="J7" s="2212" t="s">
        <v>485</v>
      </c>
      <c r="K7" s="2212"/>
      <c r="L7" s="2193" t="s">
        <v>132</v>
      </c>
      <c r="AA7" s="2132" t="s">
        <v>486</v>
      </c>
      <c r="AB7" s="2132" t="s">
        <v>487</v>
      </c>
      <c r="AC7" s="2132" t="s">
        <v>488</v>
      </c>
      <c r="AD7" s="2132" t="s">
        <v>489</v>
      </c>
      <c r="AE7" s="2132" t="s">
        <v>490</v>
      </c>
      <c r="AF7" s="2132" t="s">
        <v>491</v>
      </c>
      <c r="AG7" s="2132" t="s">
        <v>492</v>
      </c>
      <c r="AH7" s="2132" t="s">
        <v>493</v>
      </c>
      <c r="AJ7" s="2132" t="s">
        <v>494</v>
      </c>
      <c r="AK7" s="2132" t="s">
        <v>495</v>
      </c>
      <c r="AP7" s="2132" t="s">
        <v>496</v>
      </c>
      <c r="AQ7" s="2132" t="s">
        <v>497</v>
      </c>
      <c r="AR7" s="2214" t="s">
        <v>498</v>
      </c>
      <c r="AS7" s="2214" t="s">
        <v>499</v>
      </c>
      <c r="AU7" s="2132" t="s">
        <v>500</v>
      </c>
      <c r="AV7" s="2132" t="s">
        <v>501</v>
      </c>
      <c r="AW7" s="2211" t="s">
        <v>500</v>
      </c>
      <c r="AX7" s="2211"/>
      <c r="AY7" s="2211" t="s">
        <v>501</v>
      </c>
      <c r="AZ7" s="2211"/>
    </row>
    <row r="8" spans="2:59">
      <c r="B8" s="2188"/>
      <c r="C8" s="2137"/>
      <c r="D8" s="2137"/>
      <c r="E8" s="2137"/>
      <c r="F8" s="2137"/>
      <c r="G8" s="2137"/>
      <c r="H8" s="2213"/>
      <c r="I8" s="2213"/>
      <c r="J8" s="2213"/>
      <c r="K8" s="2213"/>
      <c r="L8" s="2194"/>
      <c r="AA8" s="2132"/>
      <c r="AB8" s="2132"/>
      <c r="AC8" s="2132"/>
      <c r="AD8" s="2132"/>
      <c r="AE8" s="2132"/>
      <c r="AF8" s="2132"/>
      <c r="AG8" s="2132"/>
      <c r="AH8" s="2132"/>
      <c r="AJ8" s="2132"/>
      <c r="AK8" s="2132"/>
      <c r="AP8" s="2132"/>
      <c r="AQ8" s="2132"/>
      <c r="AR8" s="2214"/>
      <c r="AS8" s="2214"/>
      <c r="AU8" s="2132"/>
      <c r="AV8" s="2132"/>
      <c r="AW8" s="2211"/>
      <c r="AX8" s="2211"/>
      <c r="AY8" s="2211"/>
      <c r="AZ8" s="2211"/>
      <c r="BD8" s="2131">
        <v>45658</v>
      </c>
      <c r="BE8" s="2131"/>
      <c r="BF8" s="2131">
        <v>45717</v>
      </c>
      <c r="BG8" s="2131"/>
    </row>
    <row r="9" spans="2:59">
      <c r="B9" s="365">
        <v>1</v>
      </c>
      <c r="C9" s="1369" t="s">
        <v>430</v>
      </c>
      <c r="D9" s="1370"/>
      <c r="E9" s="2133" t="s">
        <v>1453</v>
      </c>
      <c r="F9" s="2134"/>
      <c r="G9" s="2135"/>
      <c r="H9" s="2125">
        <f>ROUNDUP(((BF9*$N$3)+BF9),1)</f>
        <v>157.5</v>
      </c>
      <c r="I9" s="2126"/>
      <c r="J9" s="2125">
        <f>ROUNDUP(((BG9*$N$3)+BG9),1)</f>
        <v>188.9</v>
      </c>
      <c r="K9" s="2126"/>
      <c r="L9" s="452">
        <v>0</v>
      </c>
      <c r="AA9" s="97">
        <v>103.2</v>
      </c>
      <c r="AB9" s="97">
        <v>123.8</v>
      </c>
      <c r="AC9" s="97">
        <v>111.5</v>
      </c>
      <c r="AD9" s="97">
        <v>133.80000000000001</v>
      </c>
      <c r="AE9" s="97">
        <f>AC9*1.1</f>
        <v>122.65</v>
      </c>
      <c r="AF9" s="97">
        <f>AD9*1.1</f>
        <v>147.18000000000004</v>
      </c>
      <c r="AG9" s="41">
        <f>AE9*1.1</f>
        <v>134.91500000000002</v>
      </c>
      <c r="AH9" s="41">
        <f>AF9*1.1</f>
        <v>161.89800000000005</v>
      </c>
      <c r="AJ9" s="41">
        <f>AG9*1.1</f>
        <v>148.40650000000002</v>
      </c>
      <c r="AK9" s="41">
        <f>AH9*1.1</f>
        <v>178.08780000000007</v>
      </c>
      <c r="AP9" s="223">
        <f>AJ9</f>
        <v>148.40650000000002</v>
      </c>
      <c r="AQ9" s="223">
        <f>AK9</f>
        <v>178.08780000000007</v>
      </c>
      <c r="AR9" s="111">
        <f>AP9</f>
        <v>148.40650000000002</v>
      </c>
      <c r="AS9" s="111">
        <f>AQ9</f>
        <v>178.08780000000007</v>
      </c>
      <c r="AU9" s="42">
        <f>AR9</f>
        <v>148.40650000000002</v>
      </c>
      <c r="AV9" s="42">
        <f>AS9</f>
        <v>178.08780000000007</v>
      </c>
      <c r="AW9" s="260">
        <v>148.5</v>
      </c>
      <c r="AX9" s="459">
        <f>AW9*1.06</f>
        <v>157.41</v>
      </c>
      <c r="AY9" s="260">
        <v>178.1</v>
      </c>
      <c r="AZ9" s="459">
        <f>AY9*1.06</f>
        <v>188.786</v>
      </c>
      <c r="BB9" s="1">
        <f>AX9*1.07</f>
        <v>168.42869999999999</v>
      </c>
      <c r="BC9" s="1">
        <f>AZ9*1.07</f>
        <v>202.00102000000001</v>
      </c>
      <c r="BD9" s="260">
        <f>BB9*1.1</f>
        <v>185.27157</v>
      </c>
      <c r="BE9" s="260">
        <f>BC9*1.1</f>
        <v>222.20112200000003</v>
      </c>
      <c r="BF9" s="1">
        <f>BD9+(BD9-(BD9*1.15))</f>
        <v>157.48083450000001</v>
      </c>
      <c r="BG9" s="1">
        <f>BE9+(BE9-(BE9*1.15))</f>
        <v>188.87095370000003</v>
      </c>
    </row>
    <row r="10" spans="2:59">
      <c r="B10" s="365">
        <v>2</v>
      </c>
      <c r="C10" s="1343" t="s">
        <v>134</v>
      </c>
      <c r="D10" s="1344"/>
      <c r="E10" s="1440">
        <v>6001</v>
      </c>
      <c r="F10" s="1341"/>
      <c r="G10" s="1342"/>
      <c r="H10" s="2125">
        <f t="shared" ref="H10:H22" si="0">ROUNDUP(((BF10*$N$3)+BF10),1)</f>
        <v>268.70000000000005</v>
      </c>
      <c r="I10" s="2126"/>
      <c r="J10" s="2125">
        <f t="shared" ref="J10:J21" si="1">ROUNDUP(((BG10*$N$3)+BG10),1)</f>
        <v>322.5</v>
      </c>
      <c r="K10" s="2126"/>
      <c r="L10" s="453">
        <v>0</v>
      </c>
      <c r="V10" s="456"/>
      <c r="AA10" s="97">
        <v>148.6</v>
      </c>
      <c r="AB10" s="97">
        <v>178.4</v>
      </c>
      <c r="AC10" s="97">
        <v>160.5</v>
      </c>
      <c r="AD10" s="97">
        <v>192.7</v>
      </c>
      <c r="AE10" s="97">
        <f t="shared" ref="AE10:AE49" si="2">AC10*1.1</f>
        <v>176.55</v>
      </c>
      <c r="AF10" s="97">
        <f t="shared" ref="AF10:AF49" si="3">AD10*1.1</f>
        <v>211.97</v>
      </c>
      <c r="AG10" s="41">
        <f t="shared" ref="AG10:AG49" si="4">AE10*1.1</f>
        <v>194.20500000000004</v>
      </c>
      <c r="AH10" s="41">
        <f t="shared" ref="AH10:AH49" si="5">AF10*1.1</f>
        <v>233.16700000000003</v>
      </c>
      <c r="AJ10" s="41">
        <f>AG10*1.15</f>
        <v>223.33575000000002</v>
      </c>
      <c r="AK10" s="41">
        <f>AH10*1.15</f>
        <v>268.14205000000004</v>
      </c>
      <c r="AP10" s="111">
        <f>AJ10*1.08</f>
        <v>241.20261000000005</v>
      </c>
      <c r="AQ10" s="111">
        <f>AK10*1.08</f>
        <v>289.59341400000005</v>
      </c>
      <c r="AR10" s="111">
        <f t="shared" ref="AR10:AR49" si="6">AP10*1.05</f>
        <v>253.26274050000006</v>
      </c>
      <c r="AS10" s="111">
        <f t="shared" ref="AS10:AS49" si="7">AQ10*1.05</f>
        <v>304.07308470000009</v>
      </c>
      <c r="AU10" s="42">
        <f t="shared" ref="AU10:AU49" si="8">AR10</f>
        <v>253.26274050000006</v>
      </c>
      <c r="AV10" s="42">
        <f t="shared" ref="AV10:AV49" si="9">AS10</f>
        <v>304.07308470000009</v>
      </c>
      <c r="AW10" s="260">
        <v>253.3</v>
      </c>
      <c r="AX10" s="459">
        <f t="shared" ref="AX10:AX49" si="10">AW10*1.06</f>
        <v>268.49800000000005</v>
      </c>
      <c r="AY10" s="260">
        <v>304.10000000000002</v>
      </c>
      <c r="AZ10" s="459">
        <f t="shared" ref="AZ10:AZ49" si="11">AY10*1.06</f>
        <v>322.34600000000006</v>
      </c>
      <c r="BB10" s="1">
        <f t="shared" ref="BB10:BB52" si="12">AX10*1.07</f>
        <v>287.29286000000008</v>
      </c>
      <c r="BC10" s="1">
        <f t="shared" ref="BC10:BC52" si="13">AZ10*1.07</f>
        <v>344.91022000000009</v>
      </c>
      <c r="BD10" s="260">
        <f t="shared" ref="BD10:BD53" si="14">BB10*1.1</f>
        <v>316.02214600000013</v>
      </c>
      <c r="BE10" s="260">
        <f t="shared" ref="BE10:BE53" si="15">BC10*1.1</f>
        <v>379.40124200000014</v>
      </c>
      <c r="BF10" s="1">
        <f t="shared" ref="BF10:BF59" si="16">BD10+(BD10-(BD10*1.15))</f>
        <v>268.61882410000015</v>
      </c>
      <c r="BG10" s="1">
        <f t="shared" ref="BG10:BG59" si="17">BE10+(BE10-(BE10*1.15))</f>
        <v>322.49105570000017</v>
      </c>
    </row>
    <row r="11" spans="2:59">
      <c r="B11" s="365">
        <v>3</v>
      </c>
      <c r="C11" s="1365" t="s">
        <v>135</v>
      </c>
      <c r="D11" s="1366"/>
      <c r="E11" s="2130" t="s">
        <v>1449</v>
      </c>
      <c r="F11" s="2041"/>
      <c r="G11" s="2042"/>
      <c r="H11" s="2125">
        <f t="shared" si="0"/>
        <v>145.9</v>
      </c>
      <c r="I11" s="2126"/>
      <c r="J11" s="2125">
        <f t="shared" si="1"/>
        <v>175.2</v>
      </c>
      <c r="K11" s="2126"/>
      <c r="L11" s="453">
        <v>0</v>
      </c>
      <c r="AA11" s="97">
        <v>94.5</v>
      </c>
      <c r="AB11" s="97">
        <v>113.6</v>
      </c>
      <c r="AC11" s="97">
        <v>102.1</v>
      </c>
      <c r="AD11" s="97">
        <v>122.7</v>
      </c>
      <c r="AE11" s="97">
        <f t="shared" si="2"/>
        <v>112.31</v>
      </c>
      <c r="AF11" s="97">
        <f t="shared" si="3"/>
        <v>134.97000000000003</v>
      </c>
      <c r="AG11" s="41">
        <f t="shared" si="4"/>
        <v>123.54100000000001</v>
      </c>
      <c r="AH11" s="41">
        <f t="shared" si="5"/>
        <v>148.46700000000004</v>
      </c>
      <c r="AJ11" s="41">
        <f>AG11*1.08</f>
        <v>133.42428000000001</v>
      </c>
      <c r="AK11" s="41">
        <f>AH11*1.08</f>
        <v>160.34436000000005</v>
      </c>
      <c r="AP11" s="223">
        <f t="shared" ref="AP11:AP49" si="18">AJ11</f>
        <v>133.42428000000001</v>
      </c>
      <c r="AQ11" s="223">
        <f t="shared" ref="AQ11:AQ49" si="19">AK11</f>
        <v>160.34436000000005</v>
      </c>
      <c r="AR11" s="111">
        <f>AP11</f>
        <v>133.42428000000001</v>
      </c>
      <c r="AS11" s="111">
        <f>AQ11</f>
        <v>160.34436000000005</v>
      </c>
      <c r="AU11" s="42">
        <f>AR11*1.03</f>
        <v>137.42700840000001</v>
      </c>
      <c r="AV11" s="42">
        <f>AS11*1.03</f>
        <v>165.15469080000005</v>
      </c>
      <c r="AW11" s="260">
        <v>137.5</v>
      </c>
      <c r="AX11" s="459">
        <f t="shared" si="10"/>
        <v>145.75</v>
      </c>
      <c r="AY11" s="260">
        <v>165.2</v>
      </c>
      <c r="AZ11" s="459">
        <f t="shared" si="11"/>
        <v>175.11199999999999</v>
      </c>
      <c r="BB11" s="1">
        <f t="shared" si="12"/>
        <v>155.95250000000001</v>
      </c>
      <c r="BC11" s="1">
        <f t="shared" si="13"/>
        <v>187.36984000000001</v>
      </c>
      <c r="BD11" s="260">
        <f t="shared" si="14"/>
        <v>171.54775000000004</v>
      </c>
      <c r="BE11" s="260">
        <f t="shared" si="15"/>
        <v>206.10682400000002</v>
      </c>
      <c r="BF11" s="1">
        <f t="shared" si="16"/>
        <v>145.81558750000005</v>
      </c>
      <c r="BG11" s="1">
        <f t="shared" si="17"/>
        <v>175.19080040000003</v>
      </c>
    </row>
    <row r="12" spans="2:59">
      <c r="B12" s="365">
        <v>4</v>
      </c>
      <c r="C12" s="1367"/>
      <c r="D12" s="1368"/>
      <c r="E12" s="2040" t="s">
        <v>136</v>
      </c>
      <c r="F12" s="2041"/>
      <c r="G12" s="2042"/>
      <c r="H12" s="2125">
        <f t="shared" si="0"/>
        <v>156.19999999999999</v>
      </c>
      <c r="I12" s="2126"/>
      <c r="J12" s="2125">
        <f t="shared" si="1"/>
        <v>187.5</v>
      </c>
      <c r="K12" s="2126"/>
      <c r="L12" s="453">
        <v>0</v>
      </c>
      <c r="AA12" s="97">
        <v>94.5</v>
      </c>
      <c r="AB12" s="97">
        <v>113.6</v>
      </c>
      <c r="AC12" s="97">
        <v>102.1</v>
      </c>
      <c r="AD12" s="97">
        <v>122.7</v>
      </c>
      <c r="AE12" s="97">
        <f t="shared" ref="AE12" si="20">AC12*1.1</f>
        <v>112.31</v>
      </c>
      <c r="AF12" s="97">
        <f t="shared" ref="AF12" si="21">AD12*1.1</f>
        <v>134.97000000000003</v>
      </c>
      <c r="AG12" s="41">
        <f t="shared" si="4"/>
        <v>123.54100000000001</v>
      </c>
      <c r="AH12" s="41">
        <f t="shared" si="5"/>
        <v>148.46700000000004</v>
      </c>
      <c r="AJ12" s="41">
        <f>AG12*1.08</f>
        <v>133.42428000000001</v>
      </c>
      <c r="AK12" s="41">
        <f>AH12*1.08</f>
        <v>160.34436000000005</v>
      </c>
      <c r="AP12" s="223">
        <f t="shared" si="18"/>
        <v>133.42428000000001</v>
      </c>
      <c r="AQ12" s="223">
        <f t="shared" si="19"/>
        <v>160.34436000000005</v>
      </c>
      <c r="AR12" s="111">
        <f t="shared" si="6"/>
        <v>140.09549400000003</v>
      </c>
      <c r="AS12" s="111">
        <f t="shared" si="7"/>
        <v>168.36157800000007</v>
      </c>
      <c r="AU12" s="42">
        <f>AR12*1.05</f>
        <v>147.10026870000004</v>
      </c>
      <c r="AV12" s="42">
        <f>AS12*1.05</f>
        <v>176.77965690000008</v>
      </c>
      <c r="AW12" s="260">
        <v>147.19999999999999</v>
      </c>
      <c r="AX12" s="459">
        <f t="shared" si="10"/>
        <v>156.03199999999998</v>
      </c>
      <c r="AY12" s="260">
        <v>176.8</v>
      </c>
      <c r="AZ12" s="459">
        <f t="shared" si="11"/>
        <v>187.40800000000002</v>
      </c>
      <c r="BB12" s="1">
        <f t="shared" si="12"/>
        <v>166.95424</v>
      </c>
      <c r="BC12" s="1">
        <f t="shared" si="13"/>
        <v>200.52656000000002</v>
      </c>
      <c r="BD12" s="260">
        <f t="shared" si="14"/>
        <v>183.649664</v>
      </c>
      <c r="BE12" s="260">
        <f t="shared" si="15"/>
        <v>220.57921600000003</v>
      </c>
      <c r="BF12" s="1">
        <f t="shared" si="16"/>
        <v>156.10221440000001</v>
      </c>
      <c r="BG12" s="1">
        <f t="shared" si="17"/>
        <v>187.49233360000005</v>
      </c>
    </row>
    <row r="13" spans="2:59">
      <c r="B13" s="365">
        <v>5</v>
      </c>
      <c r="C13" s="1367"/>
      <c r="D13" s="1368"/>
      <c r="E13" s="2130" t="s">
        <v>1353</v>
      </c>
      <c r="F13" s="2041"/>
      <c r="G13" s="2042"/>
      <c r="H13" s="2125">
        <f t="shared" si="0"/>
        <v>148.6</v>
      </c>
      <c r="I13" s="2126"/>
      <c r="J13" s="2125">
        <f t="shared" si="1"/>
        <v>178.6</v>
      </c>
      <c r="K13" s="2126"/>
      <c r="L13" s="453">
        <v>0</v>
      </c>
      <c r="AA13" s="97"/>
      <c r="AB13" s="97"/>
      <c r="AC13" s="97"/>
      <c r="AD13" s="97"/>
      <c r="AE13" s="97"/>
      <c r="AF13" s="97"/>
      <c r="AG13" s="41"/>
      <c r="AH13" s="41"/>
      <c r="AJ13" s="41"/>
      <c r="AK13" s="41"/>
      <c r="AP13" s="223"/>
      <c r="AQ13" s="223"/>
      <c r="AR13" s="111"/>
      <c r="AS13" s="111"/>
      <c r="AU13" s="42">
        <v>140.1</v>
      </c>
      <c r="AV13" s="42">
        <v>168.36</v>
      </c>
      <c r="AW13" s="260">
        <v>140.1</v>
      </c>
      <c r="AX13" s="459">
        <f t="shared" si="10"/>
        <v>148.506</v>
      </c>
      <c r="AY13" s="260">
        <v>168.4</v>
      </c>
      <c r="AZ13" s="459">
        <f t="shared" si="11"/>
        <v>178.50400000000002</v>
      </c>
      <c r="BB13" s="1">
        <f t="shared" si="12"/>
        <v>158.90142</v>
      </c>
      <c r="BC13" s="1">
        <f t="shared" si="13"/>
        <v>190.99928000000003</v>
      </c>
      <c r="BD13" s="260">
        <f t="shared" si="14"/>
        <v>174.79156200000003</v>
      </c>
      <c r="BE13" s="260">
        <f t="shared" si="15"/>
        <v>210.09920800000003</v>
      </c>
      <c r="BF13" s="1">
        <f t="shared" si="16"/>
        <v>148.57282770000003</v>
      </c>
      <c r="BG13" s="1">
        <f t="shared" si="17"/>
        <v>178.58432680000004</v>
      </c>
    </row>
    <row r="14" spans="2:59">
      <c r="B14" s="365">
        <v>6</v>
      </c>
      <c r="C14" s="1369"/>
      <c r="D14" s="1370"/>
      <c r="E14" s="2040" t="s">
        <v>432</v>
      </c>
      <c r="F14" s="2041"/>
      <c r="G14" s="2042"/>
      <c r="H14" s="2125">
        <f t="shared" si="0"/>
        <v>163</v>
      </c>
      <c r="I14" s="2126"/>
      <c r="J14" s="2125">
        <f t="shared" si="1"/>
        <v>195.9</v>
      </c>
      <c r="K14" s="2126"/>
      <c r="L14" s="453">
        <v>0</v>
      </c>
      <c r="AA14" s="97"/>
      <c r="AB14" s="97"/>
      <c r="AC14" s="97"/>
      <c r="AD14" s="97"/>
      <c r="AE14" s="97"/>
      <c r="AF14" s="97"/>
      <c r="AG14" s="41">
        <v>123.54</v>
      </c>
      <c r="AH14" s="41">
        <v>148.47</v>
      </c>
      <c r="AJ14" s="41">
        <f>AG14*1.15</f>
        <v>142.071</v>
      </c>
      <c r="AK14" s="41">
        <f>AH14*1.15</f>
        <v>170.7405</v>
      </c>
      <c r="AP14" s="223">
        <f t="shared" si="18"/>
        <v>142.071</v>
      </c>
      <c r="AQ14" s="223">
        <f t="shared" si="19"/>
        <v>170.7405</v>
      </c>
      <c r="AR14" s="111">
        <f t="shared" si="6"/>
        <v>149.17455000000001</v>
      </c>
      <c r="AS14" s="111">
        <f t="shared" si="7"/>
        <v>179.277525</v>
      </c>
      <c r="AU14" s="42">
        <f>AR14*1.03</f>
        <v>153.6497865</v>
      </c>
      <c r="AV14" s="42">
        <f>AS14*1.03</f>
        <v>184.65585075000001</v>
      </c>
      <c r="AW14" s="260">
        <v>153.69999999999999</v>
      </c>
      <c r="AX14" s="459">
        <f t="shared" si="10"/>
        <v>162.922</v>
      </c>
      <c r="AY14" s="260">
        <v>184.7</v>
      </c>
      <c r="AZ14" s="459">
        <f t="shared" si="11"/>
        <v>195.78200000000001</v>
      </c>
      <c r="BB14" s="1">
        <f t="shared" si="12"/>
        <v>174.32653999999999</v>
      </c>
      <c r="BC14" s="1">
        <f t="shared" si="13"/>
        <v>209.48674000000003</v>
      </c>
      <c r="BD14" s="260">
        <f t="shared" si="14"/>
        <v>191.75919400000001</v>
      </c>
      <c r="BE14" s="260">
        <f t="shared" si="15"/>
        <v>230.43541400000004</v>
      </c>
      <c r="BF14" s="1">
        <f t="shared" si="16"/>
        <v>162.99531490000001</v>
      </c>
      <c r="BG14" s="1">
        <f t="shared" si="17"/>
        <v>195.87010190000007</v>
      </c>
    </row>
    <row r="15" spans="2:59">
      <c r="B15" s="365">
        <v>7</v>
      </c>
      <c r="C15" s="1343" t="s">
        <v>138</v>
      </c>
      <c r="D15" s="1344"/>
      <c r="E15" s="1440">
        <v>6101</v>
      </c>
      <c r="F15" s="1341"/>
      <c r="G15" s="1342"/>
      <c r="H15" s="2125">
        <f t="shared" si="0"/>
        <v>246.7</v>
      </c>
      <c r="I15" s="2126"/>
      <c r="J15" s="2125">
        <f t="shared" si="1"/>
        <v>295.90000000000003</v>
      </c>
      <c r="K15" s="2126"/>
      <c r="L15" s="453">
        <v>0</v>
      </c>
      <c r="AA15" s="97">
        <v>136.4</v>
      </c>
      <c r="AB15" s="97">
        <v>163.69999999999999</v>
      </c>
      <c r="AC15" s="97">
        <v>147.4</v>
      </c>
      <c r="AD15" s="97">
        <v>176.8</v>
      </c>
      <c r="AE15" s="97">
        <f t="shared" si="2"/>
        <v>162.14000000000001</v>
      </c>
      <c r="AF15" s="97">
        <f t="shared" si="3"/>
        <v>194.48000000000002</v>
      </c>
      <c r="AG15" s="41">
        <f t="shared" si="4"/>
        <v>178.35400000000004</v>
      </c>
      <c r="AH15" s="41">
        <f t="shared" si="5"/>
        <v>213.92800000000003</v>
      </c>
      <c r="AJ15" s="41">
        <f>AG15*1.15</f>
        <v>205.10710000000003</v>
      </c>
      <c r="AK15" s="41">
        <f>AH15*1.15</f>
        <v>246.0172</v>
      </c>
      <c r="AP15" s="111">
        <f>AJ15*1.08</f>
        <v>221.51566800000006</v>
      </c>
      <c r="AQ15" s="111">
        <f>AK15*1.08</f>
        <v>265.698576</v>
      </c>
      <c r="AR15" s="111">
        <f t="shared" si="6"/>
        <v>232.59145140000007</v>
      </c>
      <c r="AS15" s="111">
        <f t="shared" si="7"/>
        <v>278.98350479999999</v>
      </c>
      <c r="AU15" s="42">
        <f t="shared" si="8"/>
        <v>232.59145140000007</v>
      </c>
      <c r="AV15" s="42">
        <f t="shared" si="9"/>
        <v>278.98350479999999</v>
      </c>
      <c r="AW15" s="260">
        <v>232.6</v>
      </c>
      <c r="AX15" s="459">
        <f t="shared" si="10"/>
        <v>246.55600000000001</v>
      </c>
      <c r="AY15" s="260">
        <v>279</v>
      </c>
      <c r="AZ15" s="459">
        <f t="shared" si="11"/>
        <v>295.74</v>
      </c>
      <c r="BB15" s="1">
        <f t="shared" si="12"/>
        <v>263.81492000000003</v>
      </c>
      <c r="BC15" s="1">
        <f t="shared" si="13"/>
        <v>316.4418</v>
      </c>
      <c r="BD15" s="260">
        <f t="shared" si="14"/>
        <v>290.19641200000007</v>
      </c>
      <c r="BE15" s="260">
        <f t="shared" si="15"/>
        <v>348.08598000000001</v>
      </c>
      <c r="BF15" s="1">
        <f t="shared" si="16"/>
        <v>246.66695020000009</v>
      </c>
      <c r="BG15" s="1">
        <f t="shared" si="17"/>
        <v>295.87308300000001</v>
      </c>
    </row>
    <row r="16" spans="2:59">
      <c r="B16" s="365">
        <v>8</v>
      </c>
      <c r="C16" s="1365" t="s">
        <v>139</v>
      </c>
      <c r="D16" s="1366"/>
      <c r="E16" s="2138" t="s">
        <v>1621</v>
      </c>
      <c r="F16" s="2139"/>
      <c r="G16" s="2140"/>
      <c r="H16" s="2125">
        <f t="shared" si="0"/>
        <v>136.69999999999999</v>
      </c>
      <c r="I16" s="2126"/>
      <c r="J16" s="2125">
        <f t="shared" si="1"/>
        <v>164.1</v>
      </c>
      <c r="K16" s="2126"/>
      <c r="L16" s="762">
        <v>0</v>
      </c>
      <c r="AA16" s="97">
        <v>88.6</v>
      </c>
      <c r="AB16" s="97">
        <v>106.3</v>
      </c>
      <c r="AC16" s="97">
        <v>95.7</v>
      </c>
      <c r="AD16" s="97">
        <v>114.9</v>
      </c>
      <c r="AE16" s="97">
        <f t="shared" si="2"/>
        <v>105.27000000000001</v>
      </c>
      <c r="AF16" s="97">
        <f t="shared" si="3"/>
        <v>126.39000000000001</v>
      </c>
      <c r="AG16" s="41">
        <f t="shared" si="4"/>
        <v>115.79700000000003</v>
      </c>
      <c r="AH16" s="41">
        <f t="shared" si="5"/>
        <v>139.02900000000002</v>
      </c>
      <c r="AJ16" s="41">
        <f>AG16*1.08</f>
        <v>125.06076000000003</v>
      </c>
      <c r="AK16" s="41">
        <f>AH16*1.08</f>
        <v>150.15132000000003</v>
      </c>
      <c r="AP16" s="223">
        <f t="shared" si="18"/>
        <v>125.06076000000003</v>
      </c>
      <c r="AQ16" s="223">
        <f t="shared" si="19"/>
        <v>150.15132000000003</v>
      </c>
      <c r="AR16" s="111">
        <f>AP16</f>
        <v>125.06076000000003</v>
      </c>
      <c r="AS16" s="111">
        <f>AQ16</f>
        <v>150.15132000000003</v>
      </c>
      <c r="AU16" s="42">
        <f>AR16*1.03</f>
        <v>128.81258280000003</v>
      </c>
      <c r="AV16" s="42">
        <f>AS16*1.03</f>
        <v>154.65585960000004</v>
      </c>
      <c r="AW16" s="260">
        <v>128.9</v>
      </c>
      <c r="AX16" s="459">
        <f t="shared" si="10"/>
        <v>136.63400000000001</v>
      </c>
      <c r="AY16" s="260">
        <v>154.69999999999999</v>
      </c>
      <c r="AZ16" s="459">
        <f t="shared" si="11"/>
        <v>163.982</v>
      </c>
      <c r="BB16" s="1">
        <f t="shared" si="12"/>
        <v>146.19838000000001</v>
      </c>
      <c r="BC16" s="1">
        <f t="shared" si="13"/>
        <v>175.46074000000002</v>
      </c>
      <c r="BD16" s="260">
        <f t="shared" si="14"/>
        <v>160.81821800000003</v>
      </c>
      <c r="BE16" s="260">
        <f t="shared" si="15"/>
        <v>193.00681400000002</v>
      </c>
      <c r="BF16" s="1">
        <f t="shared" si="16"/>
        <v>136.69548530000003</v>
      </c>
      <c r="BG16" s="1">
        <f t="shared" si="17"/>
        <v>164.05579190000003</v>
      </c>
    </row>
    <row r="17" spans="2:59">
      <c r="B17" s="365">
        <v>9</v>
      </c>
      <c r="C17" s="1343" t="s">
        <v>140</v>
      </c>
      <c r="D17" s="1344"/>
      <c r="E17" s="1440">
        <v>6202</v>
      </c>
      <c r="F17" s="1341"/>
      <c r="G17" s="1342"/>
      <c r="H17" s="2125">
        <f t="shared" si="0"/>
        <v>230.9</v>
      </c>
      <c r="I17" s="2126"/>
      <c r="J17" s="2125">
        <f t="shared" si="1"/>
        <v>277</v>
      </c>
      <c r="K17" s="2126"/>
      <c r="L17" s="453">
        <v>0</v>
      </c>
      <c r="AA17" s="97">
        <v>127.6</v>
      </c>
      <c r="AB17" s="97">
        <v>153.19999999999999</v>
      </c>
      <c r="AC17" s="97">
        <v>137.9</v>
      </c>
      <c r="AD17" s="97">
        <v>165.5</v>
      </c>
      <c r="AE17" s="97">
        <f t="shared" si="2"/>
        <v>151.69000000000003</v>
      </c>
      <c r="AF17" s="97">
        <f t="shared" si="3"/>
        <v>182.05</v>
      </c>
      <c r="AG17" s="41">
        <f t="shared" si="4"/>
        <v>166.85900000000004</v>
      </c>
      <c r="AH17" s="41">
        <f t="shared" si="5"/>
        <v>200.25500000000002</v>
      </c>
      <c r="AJ17" s="41">
        <f>AG17*1.15</f>
        <v>191.88785000000001</v>
      </c>
      <c r="AK17" s="41">
        <f>AH17*1.15</f>
        <v>230.29325</v>
      </c>
      <c r="AP17" s="111">
        <f>AJ17*1.08</f>
        <v>207.23887800000003</v>
      </c>
      <c r="AQ17" s="111">
        <f>AK17*1.08</f>
        <v>248.71671000000001</v>
      </c>
      <c r="AR17" s="111">
        <f t="shared" si="6"/>
        <v>217.60082190000003</v>
      </c>
      <c r="AS17" s="111">
        <f t="shared" si="7"/>
        <v>261.15254550000003</v>
      </c>
      <c r="AU17" s="42">
        <f t="shared" si="8"/>
        <v>217.60082190000003</v>
      </c>
      <c r="AV17" s="42">
        <f t="shared" si="9"/>
        <v>261.15254550000003</v>
      </c>
      <c r="AW17" s="260">
        <v>217.7</v>
      </c>
      <c r="AX17" s="459">
        <f t="shared" si="10"/>
        <v>230.762</v>
      </c>
      <c r="AY17" s="260">
        <v>261.2</v>
      </c>
      <c r="AZ17" s="459">
        <f t="shared" si="11"/>
        <v>276.87200000000001</v>
      </c>
      <c r="BB17" s="1">
        <f t="shared" si="12"/>
        <v>246.91534000000001</v>
      </c>
      <c r="BC17" s="1">
        <f t="shared" si="13"/>
        <v>296.25304000000006</v>
      </c>
      <c r="BD17" s="260">
        <f t="shared" si="14"/>
        <v>271.60687400000006</v>
      </c>
      <c r="BE17" s="260">
        <f t="shared" si="15"/>
        <v>325.87834400000008</v>
      </c>
      <c r="BF17" s="1">
        <f t="shared" si="16"/>
        <v>230.86584290000008</v>
      </c>
      <c r="BG17" s="1">
        <f t="shared" si="17"/>
        <v>276.99659240000011</v>
      </c>
    </row>
    <row r="18" spans="2:59">
      <c r="B18" s="365">
        <v>10</v>
      </c>
      <c r="C18" s="1343" t="s">
        <v>141</v>
      </c>
      <c r="D18" s="1344"/>
      <c r="E18" s="1437">
        <v>3100</v>
      </c>
      <c r="F18" s="1438"/>
      <c r="G18" s="1439"/>
      <c r="H18" s="2125">
        <f t="shared" si="0"/>
        <v>168.29999999999998</v>
      </c>
      <c r="I18" s="2126"/>
      <c r="J18" s="2125">
        <f t="shared" si="1"/>
        <v>202</v>
      </c>
      <c r="K18" s="2126"/>
      <c r="L18" s="453">
        <v>0</v>
      </c>
      <c r="AA18" s="97">
        <v>103.2</v>
      </c>
      <c r="AB18" s="97">
        <v>123.8</v>
      </c>
      <c r="AC18" s="97">
        <v>111.5</v>
      </c>
      <c r="AD18" s="97">
        <v>133.80000000000001</v>
      </c>
      <c r="AE18" s="97">
        <f t="shared" si="2"/>
        <v>122.65</v>
      </c>
      <c r="AF18" s="97">
        <f t="shared" si="3"/>
        <v>147.18000000000004</v>
      </c>
      <c r="AG18" s="41">
        <f t="shared" si="4"/>
        <v>134.91500000000002</v>
      </c>
      <c r="AH18" s="41">
        <f t="shared" si="5"/>
        <v>161.89800000000005</v>
      </c>
      <c r="AJ18" s="41">
        <f>AG18*1.12</f>
        <v>151.10480000000004</v>
      </c>
      <c r="AK18" s="41">
        <f>AH18*1.12</f>
        <v>181.32576000000009</v>
      </c>
      <c r="AP18" s="223">
        <f t="shared" si="18"/>
        <v>151.10480000000004</v>
      </c>
      <c r="AQ18" s="223">
        <f t="shared" si="19"/>
        <v>181.32576000000009</v>
      </c>
      <c r="AR18" s="111">
        <f t="shared" si="6"/>
        <v>158.66004000000004</v>
      </c>
      <c r="AS18" s="111">
        <f t="shared" si="7"/>
        <v>190.3920480000001</v>
      </c>
      <c r="AU18" s="42">
        <f t="shared" si="8"/>
        <v>158.66004000000004</v>
      </c>
      <c r="AV18" s="42">
        <f t="shared" si="9"/>
        <v>190.3920480000001</v>
      </c>
      <c r="AW18" s="260">
        <v>158.69999999999999</v>
      </c>
      <c r="AX18" s="459">
        <f t="shared" si="10"/>
        <v>168.22200000000001</v>
      </c>
      <c r="AY18" s="260">
        <v>190.4</v>
      </c>
      <c r="AZ18" s="459">
        <f t="shared" si="11"/>
        <v>201.82400000000001</v>
      </c>
      <c r="BB18" s="1">
        <f t="shared" si="12"/>
        <v>179.99754000000001</v>
      </c>
      <c r="BC18" s="1">
        <f t="shared" si="13"/>
        <v>215.95168000000004</v>
      </c>
      <c r="BD18" s="260">
        <f t="shared" si="14"/>
        <v>197.99729400000004</v>
      </c>
      <c r="BE18" s="260">
        <f t="shared" si="15"/>
        <v>237.54684800000007</v>
      </c>
      <c r="BF18" s="1">
        <f t="shared" si="16"/>
        <v>168.29769990000005</v>
      </c>
      <c r="BG18" s="1">
        <f t="shared" si="17"/>
        <v>201.91482080000009</v>
      </c>
    </row>
    <row r="19" spans="2:59">
      <c r="B19" s="365">
        <v>11</v>
      </c>
      <c r="C19" s="1343" t="s">
        <v>142</v>
      </c>
      <c r="D19" s="1344"/>
      <c r="E19" s="1340" t="s">
        <v>1314</v>
      </c>
      <c r="F19" s="1341"/>
      <c r="G19" s="1342"/>
      <c r="H19" s="2125">
        <f t="shared" si="0"/>
        <v>172.9</v>
      </c>
      <c r="I19" s="2126"/>
      <c r="J19" s="2125">
        <f t="shared" si="1"/>
        <v>207.4</v>
      </c>
      <c r="K19" s="2126"/>
      <c r="L19" s="453">
        <v>0</v>
      </c>
      <c r="AA19" s="97">
        <v>103.2</v>
      </c>
      <c r="AB19" s="97">
        <v>123.8</v>
      </c>
      <c r="AC19" s="97">
        <v>111.5</v>
      </c>
      <c r="AD19" s="97">
        <v>133.80000000000001</v>
      </c>
      <c r="AE19" s="97">
        <f t="shared" si="2"/>
        <v>122.65</v>
      </c>
      <c r="AF19" s="97">
        <f t="shared" si="3"/>
        <v>147.18000000000004</v>
      </c>
      <c r="AG19" s="41">
        <f t="shared" si="4"/>
        <v>134.91500000000002</v>
      </c>
      <c r="AH19" s="41">
        <f t="shared" si="5"/>
        <v>161.89800000000005</v>
      </c>
      <c r="AJ19" s="41">
        <f>AG19*1.15</f>
        <v>155.15225000000001</v>
      </c>
      <c r="AK19" s="41">
        <f>AH19*1.15</f>
        <v>186.18270000000004</v>
      </c>
      <c r="AP19" s="223">
        <f t="shared" si="18"/>
        <v>155.15225000000001</v>
      </c>
      <c r="AQ19" s="223">
        <f t="shared" si="19"/>
        <v>186.18270000000004</v>
      </c>
      <c r="AR19" s="111">
        <f t="shared" si="6"/>
        <v>162.9098625</v>
      </c>
      <c r="AS19" s="111">
        <f t="shared" si="7"/>
        <v>195.49183500000004</v>
      </c>
      <c r="AU19" s="42">
        <f t="shared" si="8"/>
        <v>162.9098625</v>
      </c>
      <c r="AV19" s="42">
        <f t="shared" si="9"/>
        <v>195.49183500000004</v>
      </c>
      <c r="AW19" s="260">
        <v>163</v>
      </c>
      <c r="AX19" s="459">
        <f t="shared" si="10"/>
        <v>172.78</v>
      </c>
      <c r="AY19" s="260">
        <v>195.5</v>
      </c>
      <c r="AZ19" s="459">
        <f t="shared" si="11"/>
        <v>207.23000000000002</v>
      </c>
      <c r="BB19" s="1">
        <f t="shared" si="12"/>
        <v>184.87460000000002</v>
      </c>
      <c r="BC19" s="1">
        <f t="shared" si="13"/>
        <v>221.73610000000002</v>
      </c>
      <c r="BD19" s="260">
        <f t="shared" si="14"/>
        <v>203.36206000000004</v>
      </c>
      <c r="BE19" s="260">
        <f t="shared" si="15"/>
        <v>243.90971000000005</v>
      </c>
      <c r="BF19" s="1">
        <f t="shared" si="16"/>
        <v>172.85775100000006</v>
      </c>
      <c r="BG19" s="1">
        <f t="shared" si="17"/>
        <v>207.32325350000008</v>
      </c>
    </row>
    <row r="20" spans="2:59">
      <c r="B20" s="365">
        <v>12</v>
      </c>
      <c r="C20" s="1367" t="s">
        <v>143</v>
      </c>
      <c r="D20" s="1368"/>
      <c r="E20" s="2141" t="s">
        <v>1618</v>
      </c>
      <c r="F20" s="2142"/>
      <c r="G20" s="2143"/>
      <c r="H20" s="2125">
        <f t="shared" si="0"/>
        <v>170.5</v>
      </c>
      <c r="I20" s="2126"/>
      <c r="J20" s="2125">
        <f t="shared" si="1"/>
        <v>204.5</v>
      </c>
      <c r="K20" s="2126"/>
      <c r="L20" s="762">
        <v>0</v>
      </c>
      <c r="AA20" s="97"/>
      <c r="AB20" s="97"/>
      <c r="AC20" s="97"/>
      <c r="AD20" s="97"/>
      <c r="AE20" s="97"/>
      <c r="AF20" s="97"/>
      <c r="AG20" s="41">
        <v>134.91999999999999</v>
      </c>
      <c r="AH20" s="41">
        <v>161.9</v>
      </c>
      <c r="AJ20" s="41">
        <f>AG20*1.08</f>
        <v>145.71359999999999</v>
      </c>
      <c r="AK20" s="41">
        <f>AH20*1.08</f>
        <v>174.852</v>
      </c>
      <c r="AP20" s="114">
        <f t="shared" ref="AP20:AP21" si="22">AJ20*1.05</f>
        <v>152.99928</v>
      </c>
      <c r="AQ20" s="114">
        <f t="shared" ref="AQ20:AQ21" si="23">AK20*1.05</f>
        <v>183.59460000000001</v>
      </c>
      <c r="AR20" s="111">
        <f t="shared" si="6"/>
        <v>160.64924400000001</v>
      </c>
      <c r="AS20" s="111">
        <f t="shared" si="7"/>
        <v>192.77433000000002</v>
      </c>
      <c r="AU20" s="42">
        <f t="shared" si="8"/>
        <v>160.64924400000001</v>
      </c>
      <c r="AV20" s="42">
        <f t="shared" si="9"/>
        <v>192.77433000000002</v>
      </c>
      <c r="AW20" s="260">
        <v>160.69999999999999</v>
      </c>
      <c r="AX20" s="459">
        <f t="shared" si="10"/>
        <v>170.34199999999998</v>
      </c>
      <c r="AY20" s="260">
        <v>192.8</v>
      </c>
      <c r="AZ20" s="459">
        <f t="shared" si="11"/>
        <v>204.36800000000002</v>
      </c>
      <c r="BB20" s="1">
        <f t="shared" si="12"/>
        <v>182.26594</v>
      </c>
      <c r="BC20" s="1">
        <f t="shared" si="13"/>
        <v>218.67376000000004</v>
      </c>
      <c r="BD20" s="260">
        <f t="shared" si="14"/>
        <v>200.49253400000001</v>
      </c>
      <c r="BE20" s="260">
        <f t="shared" si="15"/>
        <v>240.54113600000008</v>
      </c>
      <c r="BF20" s="1">
        <f t="shared" si="16"/>
        <v>170.41865390000001</v>
      </c>
      <c r="BG20" s="1">
        <f t="shared" si="17"/>
        <v>204.45996560000009</v>
      </c>
    </row>
    <row r="21" spans="2:59">
      <c r="B21" s="365">
        <v>13</v>
      </c>
      <c r="C21" s="1369"/>
      <c r="D21" s="1370"/>
      <c r="E21" s="1340" t="s">
        <v>1515</v>
      </c>
      <c r="F21" s="1341"/>
      <c r="G21" s="1342"/>
      <c r="H21" s="2125">
        <f t="shared" si="0"/>
        <v>190.2</v>
      </c>
      <c r="I21" s="2126"/>
      <c r="J21" s="2125">
        <f t="shared" si="1"/>
        <v>228.2</v>
      </c>
      <c r="K21" s="2126"/>
      <c r="L21" s="453">
        <v>0</v>
      </c>
      <c r="AA21" s="97">
        <v>103.2</v>
      </c>
      <c r="AB21" s="97">
        <v>123.8</v>
      </c>
      <c r="AC21" s="97">
        <v>111.5</v>
      </c>
      <c r="AD21" s="97">
        <v>133.80000000000001</v>
      </c>
      <c r="AE21" s="97">
        <f t="shared" si="2"/>
        <v>122.65</v>
      </c>
      <c r="AF21" s="97">
        <f t="shared" si="3"/>
        <v>147.18000000000004</v>
      </c>
      <c r="AG21" s="41">
        <f t="shared" si="4"/>
        <v>134.91500000000002</v>
      </c>
      <c r="AH21" s="41">
        <f t="shared" si="5"/>
        <v>161.89800000000005</v>
      </c>
      <c r="AJ21" s="41">
        <f>AG21*1.15</f>
        <v>155.15225000000001</v>
      </c>
      <c r="AK21" s="41">
        <f>AH21*1.15</f>
        <v>186.18270000000004</v>
      </c>
      <c r="AP21" s="114">
        <f t="shared" si="22"/>
        <v>162.9098625</v>
      </c>
      <c r="AQ21" s="114">
        <f t="shared" si="23"/>
        <v>195.49183500000004</v>
      </c>
      <c r="AR21" s="111">
        <f t="shared" ref="AR21:AS24" si="24">AP21*1.1</f>
        <v>179.20084875000001</v>
      </c>
      <c r="AS21" s="111">
        <f t="shared" si="24"/>
        <v>215.04101850000006</v>
      </c>
      <c r="AU21" s="42">
        <f t="shared" si="8"/>
        <v>179.20084875000001</v>
      </c>
      <c r="AV21" s="42">
        <f t="shared" si="9"/>
        <v>215.04101850000006</v>
      </c>
      <c r="AW21" s="260">
        <v>179.3</v>
      </c>
      <c r="AX21" s="459">
        <f t="shared" si="10"/>
        <v>190.05800000000002</v>
      </c>
      <c r="AY21" s="260">
        <v>215.1</v>
      </c>
      <c r="AZ21" s="459">
        <f t="shared" si="11"/>
        <v>228.006</v>
      </c>
      <c r="BB21" s="1">
        <f t="shared" si="12"/>
        <v>203.36206000000004</v>
      </c>
      <c r="BC21" s="1">
        <f t="shared" si="13"/>
        <v>243.96642000000003</v>
      </c>
      <c r="BD21" s="260">
        <f t="shared" si="14"/>
        <v>223.69826600000007</v>
      </c>
      <c r="BE21" s="260">
        <f t="shared" si="15"/>
        <v>268.36306200000007</v>
      </c>
      <c r="BF21" s="1">
        <f t="shared" si="16"/>
        <v>190.14352610000009</v>
      </c>
      <c r="BG21" s="1">
        <f t="shared" si="17"/>
        <v>228.10860270000006</v>
      </c>
    </row>
    <row r="22" spans="2:59">
      <c r="B22" s="365">
        <v>14</v>
      </c>
      <c r="C22" s="1375" t="s">
        <v>863</v>
      </c>
      <c r="D22" s="2119"/>
      <c r="E22" s="1340" t="s">
        <v>1548</v>
      </c>
      <c r="F22" s="1341"/>
      <c r="G22" s="1342"/>
      <c r="H22" s="2125">
        <f t="shared" si="0"/>
        <v>179.79999999999998</v>
      </c>
      <c r="I22" s="2126"/>
      <c r="J22" s="2125">
        <f>ROUNDUP(((BG22*$N$3)+BG22),1)</f>
        <v>200.7</v>
      </c>
      <c r="K22" s="2126"/>
      <c r="L22" s="453">
        <v>0</v>
      </c>
      <c r="AA22" s="97">
        <v>105.2</v>
      </c>
      <c r="AB22" s="97">
        <v>117.5</v>
      </c>
      <c r="AC22" s="97">
        <v>113.7</v>
      </c>
      <c r="AD22" s="97">
        <v>126.9</v>
      </c>
      <c r="AE22" s="97">
        <f t="shared" si="2"/>
        <v>125.07000000000001</v>
      </c>
      <c r="AF22" s="97">
        <f t="shared" si="3"/>
        <v>139.59</v>
      </c>
      <c r="AG22" s="41">
        <f t="shared" si="4"/>
        <v>137.57700000000003</v>
      </c>
      <c r="AH22" s="41">
        <f t="shared" si="5"/>
        <v>153.54900000000001</v>
      </c>
      <c r="AJ22" s="41">
        <f>AG22*1.12</f>
        <v>154.08624000000003</v>
      </c>
      <c r="AK22" s="41">
        <f>AH22*1.12</f>
        <v>171.97488000000001</v>
      </c>
      <c r="AP22" s="223">
        <f t="shared" si="18"/>
        <v>154.08624000000003</v>
      </c>
      <c r="AQ22" s="223">
        <f t="shared" si="19"/>
        <v>171.97488000000001</v>
      </c>
      <c r="AR22" s="111">
        <f t="shared" si="24"/>
        <v>169.49486400000004</v>
      </c>
      <c r="AS22" s="111">
        <f t="shared" si="24"/>
        <v>189.17236800000003</v>
      </c>
      <c r="AU22" s="42">
        <f t="shared" si="8"/>
        <v>169.49486400000004</v>
      </c>
      <c r="AV22" s="42">
        <f t="shared" si="9"/>
        <v>189.17236800000003</v>
      </c>
      <c r="AW22" s="260">
        <v>169.5</v>
      </c>
      <c r="AX22" s="459">
        <f t="shared" si="10"/>
        <v>179.67000000000002</v>
      </c>
      <c r="AY22" s="260">
        <v>189.2</v>
      </c>
      <c r="AZ22" s="459">
        <f t="shared" si="11"/>
        <v>200.55199999999999</v>
      </c>
      <c r="BB22" s="1">
        <f t="shared" si="12"/>
        <v>192.24690000000004</v>
      </c>
      <c r="BC22" s="1">
        <f t="shared" si="13"/>
        <v>214.59064000000001</v>
      </c>
      <c r="BD22" s="260">
        <f t="shared" si="14"/>
        <v>211.47159000000005</v>
      </c>
      <c r="BE22" s="260">
        <f t="shared" si="15"/>
        <v>236.04970400000002</v>
      </c>
      <c r="BF22" s="1">
        <f t="shared" si="16"/>
        <v>179.75085150000007</v>
      </c>
      <c r="BG22" s="1">
        <f t="shared" si="17"/>
        <v>200.64224840000003</v>
      </c>
    </row>
    <row r="23" spans="2:59">
      <c r="B23" s="365">
        <v>15</v>
      </c>
      <c r="C23" s="1375" t="s">
        <v>1445</v>
      </c>
      <c r="D23" s="2119"/>
      <c r="E23" s="2024" t="s">
        <v>1619</v>
      </c>
      <c r="F23" s="2025"/>
      <c r="G23" s="2026"/>
      <c r="H23" s="2182" t="s">
        <v>502</v>
      </c>
      <c r="I23" s="2118"/>
      <c r="J23" s="2125">
        <f>ROUNDUP(((BG23*$N$3)+BG23),1)</f>
        <v>206.5</v>
      </c>
      <c r="K23" s="2126"/>
      <c r="L23" s="453">
        <v>0</v>
      </c>
      <c r="AA23" s="97"/>
      <c r="AB23" s="97"/>
      <c r="AC23" s="97"/>
      <c r="AD23" s="97"/>
      <c r="AE23" s="97"/>
      <c r="AF23" s="97"/>
      <c r="AG23" s="41"/>
      <c r="AH23" s="41"/>
      <c r="AJ23" s="41"/>
      <c r="AK23" s="41"/>
      <c r="AP23" s="223"/>
      <c r="AQ23" s="223"/>
      <c r="AR23" s="111"/>
      <c r="AS23" s="111"/>
      <c r="AU23" s="42"/>
      <c r="AV23" s="42"/>
      <c r="AW23" s="260"/>
      <c r="AX23" s="459"/>
      <c r="AY23" s="260"/>
      <c r="AZ23" s="459">
        <v>206.4</v>
      </c>
      <c r="BB23" s="1">
        <f t="shared" si="12"/>
        <v>0</v>
      </c>
      <c r="BC23" s="1">
        <f t="shared" si="13"/>
        <v>220.84800000000001</v>
      </c>
      <c r="BD23" s="260">
        <f t="shared" si="14"/>
        <v>0</v>
      </c>
      <c r="BE23" s="260">
        <f t="shared" si="15"/>
        <v>242.93280000000004</v>
      </c>
      <c r="BF23" s="1">
        <f t="shared" si="16"/>
        <v>0</v>
      </c>
      <c r="BG23" s="1">
        <f t="shared" si="17"/>
        <v>206.49288000000007</v>
      </c>
    </row>
    <row r="24" spans="2:59">
      <c r="B24" s="365">
        <v>16</v>
      </c>
      <c r="C24" s="1343" t="s">
        <v>144</v>
      </c>
      <c r="D24" s="1344"/>
      <c r="E24" s="1340" t="s">
        <v>1354</v>
      </c>
      <c r="F24" s="1341"/>
      <c r="G24" s="1342"/>
      <c r="H24" s="2125">
        <f>ROUNDUP(((BF24*$N$3)+BF24),1)</f>
        <v>175</v>
      </c>
      <c r="I24" s="2126"/>
      <c r="J24" s="2125">
        <f>ROUNDUP(((BG24*$N$3)+BG24),1)</f>
        <v>201.5</v>
      </c>
      <c r="K24" s="2126"/>
      <c r="L24" s="453">
        <v>0</v>
      </c>
      <c r="AA24" s="97">
        <v>92.4</v>
      </c>
      <c r="AB24" s="97">
        <v>106.3</v>
      </c>
      <c r="AC24" s="97">
        <v>99.8</v>
      </c>
      <c r="AD24" s="97">
        <v>114.9</v>
      </c>
      <c r="AE24" s="97">
        <f t="shared" si="2"/>
        <v>109.78</v>
      </c>
      <c r="AF24" s="97">
        <f t="shared" si="3"/>
        <v>126.39000000000001</v>
      </c>
      <c r="AG24" s="41">
        <f t="shared" si="4"/>
        <v>120.75800000000001</v>
      </c>
      <c r="AH24" s="41">
        <f t="shared" si="5"/>
        <v>139.02900000000002</v>
      </c>
      <c r="AJ24" s="41">
        <f>AG24*1.15</f>
        <v>138.8717</v>
      </c>
      <c r="AK24" s="41">
        <f>AH24*1.15</f>
        <v>159.88335000000001</v>
      </c>
      <c r="AP24" s="111">
        <f>AJ24*1.08</f>
        <v>149.981436</v>
      </c>
      <c r="AQ24" s="111">
        <f>AK24*1.08</f>
        <v>172.67401800000002</v>
      </c>
      <c r="AR24" s="111">
        <f t="shared" si="24"/>
        <v>164.97957960000002</v>
      </c>
      <c r="AS24" s="111">
        <f t="shared" si="24"/>
        <v>189.94141980000003</v>
      </c>
      <c r="AU24" s="42">
        <f t="shared" si="8"/>
        <v>164.97957960000002</v>
      </c>
      <c r="AV24" s="42">
        <f t="shared" si="9"/>
        <v>189.94141980000003</v>
      </c>
      <c r="AW24" s="260">
        <v>165</v>
      </c>
      <c r="AX24" s="459">
        <f t="shared" si="10"/>
        <v>174.9</v>
      </c>
      <c r="AY24" s="260">
        <v>190</v>
      </c>
      <c r="AZ24" s="459">
        <f t="shared" si="11"/>
        <v>201.4</v>
      </c>
      <c r="BB24" s="1">
        <f t="shared" si="12"/>
        <v>187.14300000000003</v>
      </c>
      <c r="BC24" s="1">
        <f t="shared" si="13"/>
        <v>215.49800000000002</v>
      </c>
      <c r="BD24" s="260">
        <f t="shared" si="14"/>
        <v>205.85730000000004</v>
      </c>
      <c r="BE24" s="260">
        <f t="shared" si="15"/>
        <v>237.04780000000005</v>
      </c>
      <c r="BF24" s="1">
        <f t="shared" si="16"/>
        <v>174.97870500000005</v>
      </c>
      <c r="BG24" s="1">
        <f t="shared" si="17"/>
        <v>201.49063000000007</v>
      </c>
    </row>
    <row r="25" spans="2:59">
      <c r="B25" s="365">
        <v>17</v>
      </c>
      <c r="C25" s="1365" t="s">
        <v>503</v>
      </c>
      <c r="D25" s="1366"/>
      <c r="E25" s="1375" t="s">
        <v>1315</v>
      </c>
      <c r="F25" s="1376"/>
      <c r="G25" s="1366"/>
      <c r="H25" s="2117" t="s">
        <v>502</v>
      </c>
      <c r="I25" s="2118"/>
      <c r="J25" s="1754">
        <f>ROUNDUP(((BG25*$N$3)+BG25),1)</f>
        <v>177</v>
      </c>
      <c r="K25" s="1372"/>
      <c r="L25" s="453">
        <v>0.1</v>
      </c>
      <c r="AA25" s="97">
        <v>0</v>
      </c>
      <c r="AB25" s="97">
        <v>93.9</v>
      </c>
      <c r="AC25" s="97">
        <v>0</v>
      </c>
      <c r="AD25" s="97">
        <v>101.5</v>
      </c>
      <c r="AE25" s="97">
        <f t="shared" si="2"/>
        <v>0</v>
      </c>
      <c r="AF25" s="97">
        <f t="shared" si="3"/>
        <v>111.65</v>
      </c>
      <c r="AG25" s="41">
        <f t="shared" si="4"/>
        <v>0</v>
      </c>
      <c r="AH25" s="41">
        <f t="shared" si="5"/>
        <v>122.81500000000001</v>
      </c>
      <c r="AJ25" s="41">
        <f t="shared" ref="AJ25:AK27" si="25">AG25*1.12</f>
        <v>0</v>
      </c>
      <c r="AK25" s="41">
        <f t="shared" si="25"/>
        <v>137.55280000000002</v>
      </c>
      <c r="AP25" s="223">
        <f t="shared" si="18"/>
        <v>0</v>
      </c>
      <c r="AQ25" s="114">
        <f>AK25*1.05</f>
        <v>144.43044000000003</v>
      </c>
      <c r="AR25" s="458">
        <f t="shared" si="6"/>
        <v>0</v>
      </c>
      <c r="AS25" s="111">
        <f>AQ25*1.1</f>
        <v>158.87348400000005</v>
      </c>
      <c r="AU25" s="42">
        <f t="shared" si="8"/>
        <v>0</v>
      </c>
      <c r="AV25" s="42">
        <f>AS25*1.05</f>
        <v>166.81715820000005</v>
      </c>
      <c r="AW25" s="260">
        <v>0</v>
      </c>
      <c r="AX25" s="459">
        <f t="shared" si="10"/>
        <v>0</v>
      </c>
      <c r="AY25" s="260">
        <v>166.9</v>
      </c>
      <c r="AZ25" s="459">
        <f t="shared" si="11"/>
        <v>176.91400000000002</v>
      </c>
      <c r="BB25" s="1">
        <f t="shared" si="12"/>
        <v>0</v>
      </c>
      <c r="BC25" s="1">
        <f t="shared" si="13"/>
        <v>189.29798000000002</v>
      </c>
      <c r="BD25" s="260">
        <f t="shared" si="14"/>
        <v>0</v>
      </c>
      <c r="BE25" s="260">
        <f t="shared" si="15"/>
        <v>208.22777800000003</v>
      </c>
      <c r="BF25" s="1">
        <f t="shared" si="16"/>
        <v>0</v>
      </c>
      <c r="BG25" s="1">
        <f t="shared" si="17"/>
        <v>176.99361130000005</v>
      </c>
    </row>
    <row r="26" spans="2:59">
      <c r="B26" s="365">
        <v>18</v>
      </c>
      <c r="C26" s="1369"/>
      <c r="D26" s="1370"/>
      <c r="E26" s="1369"/>
      <c r="F26" s="1377"/>
      <c r="G26" s="1370"/>
      <c r="H26" s="2117" t="s">
        <v>502</v>
      </c>
      <c r="I26" s="2118"/>
      <c r="J26" s="1756"/>
      <c r="K26" s="1374"/>
      <c r="L26" s="453">
        <v>0.1</v>
      </c>
      <c r="AA26" s="97"/>
      <c r="AB26" s="97"/>
      <c r="AC26" s="97"/>
      <c r="AD26" s="97">
        <v>101.5</v>
      </c>
      <c r="AE26" s="97">
        <f t="shared" si="2"/>
        <v>0</v>
      </c>
      <c r="AF26" s="97">
        <f t="shared" si="3"/>
        <v>111.65</v>
      </c>
      <c r="AG26" s="41">
        <f t="shared" si="4"/>
        <v>0</v>
      </c>
      <c r="AH26" s="41">
        <f t="shared" si="5"/>
        <v>122.81500000000001</v>
      </c>
      <c r="AJ26" s="41">
        <f t="shared" si="25"/>
        <v>0</v>
      </c>
      <c r="AK26" s="41">
        <f t="shared" si="25"/>
        <v>137.55280000000002</v>
      </c>
      <c r="AP26" s="223">
        <f t="shared" si="18"/>
        <v>0</v>
      </c>
      <c r="AQ26" s="114">
        <f>AK26*1.05</f>
        <v>144.43044000000003</v>
      </c>
      <c r="AR26" s="458">
        <f t="shared" si="6"/>
        <v>0</v>
      </c>
      <c r="AS26" s="111">
        <f>AQ26*1.1</f>
        <v>158.87348400000005</v>
      </c>
      <c r="AU26" s="42">
        <f t="shared" si="8"/>
        <v>0</v>
      </c>
      <c r="AV26" s="42">
        <f>AS26*1.05</f>
        <v>166.81715820000005</v>
      </c>
      <c r="AW26" s="260">
        <v>0</v>
      </c>
      <c r="AX26" s="459">
        <f t="shared" si="10"/>
        <v>0</v>
      </c>
      <c r="AY26" s="260"/>
      <c r="AZ26" s="459">
        <f t="shared" si="11"/>
        <v>0</v>
      </c>
      <c r="BB26" s="1">
        <f t="shared" si="12"/>
        <v>0</v>
      </c>
      <c r="BC26" s="1">
        <f t="shared" si="13"/>
        <v>0</v>
      </c>
      <c r="BD26" s="260">
        <f t="shared" si="14"/>
        <v>0</v>
      </c>
      <c r="BE26" s="260">
        <f t="shared" si="15"/>
        <v>0</v>
      </c>
      <c r="BF26" s="1">
        <f t="shared" si="16"/>
        <v>0</v>
      </c>
      <c r="BG26" s="1">
        <f t="shared" si="17"/>
        <v>0</v>
      </c>
    </row>
    <row r="27" spans="2:59">
      <c r="B27" s="365">
        <v>19</v>
      </c>
      <c r="C27" s="1365" t="s">
        <v>504</v>
      </c>
      <c r="D27" s="1366"/>
      <c r="E27" s="1361" t="s">
        <v>1316</v>
      </c>
      <c r="F27" s="1341"/>
      <c r="G27" s="1342"/>
      <c r="H27" s="2117" t="s">
        <v>502</v>
      </c>
      <c r="I27" s="2118"/>
      <c r="J27" s="2125">
        <f>ROUNDUP(((BG27*$N$3)+BG27),1)</f>
        <v>178.79999999999998</v>
      </c>
      <c r="K27" s="2126"/>
      <c r="L27" s="453">
        <v>0</v>
      </c>
      <c r="AA27" s="97">
        <v>0</v>
      </c>
      <c r="AB27" s="97">
        <v>93.1</v>
      </c>
      <c r="AC27" s="97">
        <v>0</v>
      </c>
      <c r="AD27" s="97">
        <v>100.6</v>
      </c>
      <c r="AE27" s="97">
        <f t="shared" si="2"/>
        <v>0</v>
      </c>
      <c r="AF27" s="97">
        <f t="shared" si="3"/>
        <v>110.66</v>
      </c>
      <c r="AG27" s="41">
        <f t="shared" si="4"/>
        <v>0</v>
      </c>
      <c r="AH27" s="41">
        <f t="shared" si="5"/>
        <v>121.726</v>
      </c>
      <c r="AJ27" s="41">
        <f t="shared" si="25"/>
        <v>0</v>
      </c>
      <c r="AK27" s="41">
        <f t="shared" si="25"/>
        <v>136.33312000000001</v>
      </c>
      <c r="AP27" s="223">
        <f t="shared" si="18"/>
        <v>0</v>
      </c>
      <c r="AQ27" s="111">
        <f>AK27*1.08</f>
        <v>147.23976960000002</v>
      </c>
      <c r="AR27" s="458">
        <f t="shared" si="6"/>
        <v>0</v>
      </c>
      <c r="AS27" s="111">
        <f t="shared" si="7"/>
        <v>154.60175808000002</v>
      </c>
      <c r="AU27" s="42">
        <f t="shared" si="8"/>
        <v>0</v>
      </c>
      <c r="AV27" s="42">
        <f>AS27*1.05</f>
        <v>162.33184598400004</v>
      </c>
      <c r="AW27" s="260">
        <v>0</v>
      </c>
      <c r="AX27" s="459">
        <f t="shared" si="10"/>
        <v>0</v>
      </c>
      <c r="AY27" s="260">
        <v>162.4</v>
      </c>
      <c r="AZ27" s="460">
        <f>AY27*1.1</f>
        <v>178.64000000000001</v>
      </c>
      <c r="BB27" s="1">
        <f t="shared" si="12"/>
        <v>0</v>
      </c>
      <c r="BC27" s="1">
        <f t="shared" si="13"/>
        <v>191.14480000000003</v>
      </c>
      <c r="BD27" s="260">
        <f t="shared" si="14"/>
        <v>0</v>
      </c>
      <c r="BE27" s="260">
        <f t="shared" si="15"/>
        <v>210.25928000000005</v>
      </c>
      <c r="BF27" s="1">
        <f t="shared" si="16"/>
        <v>0</v>
      </c>
      <c r="BG27" s="1">
        <f t="shared" si="17"/>
        <v>178.72038800000007</v>
      </c>
    </row>
    <row r="28" spans="2:59">
      <c r="B28" s="365">
        <v>20</v>
      </c>
      <c r="C28" s="1367"/>
      <c r="D28" s="1368"/>
      <c r="E28" s="1340" t="s">
        <v>1317</v>
      </c>
      <c r="F28" s="1341"/>
      <c r="G28" s="1342"/>
      <c r="H28" s="2117" t="s">
        <v>502</v>
      </c>
      <c r="I28" s="2118"/>
      <c r="J28" s="2125">
        <f t="shared" ref="J28:J37" si="26">ROUNDUP(((BG28*$N$3)+BG28),1)</f>
        <v>165.5</v>
      </c>
      <c r="K28" s="2126"/>
      <c r="L28" s="453">
        <v>0</v>
      </c>
      <c r="AA28" s="97"/>
      <c r="AB28" s="97"/>
      <c r="AC28" s="97"/>
      <c r="AD28" s="97"/>
      <c r="AE28" s="97"/>
      <c r="AF28" s="97"/>
      <c r="AG28" s="41">
        <f t="shared" si="4"/>
        <v>0</v>
      </c>
      <c r="AH28" s="41">
        <v>121.73</v>
      </c>
      <c r="AJ28" s="41">
        <f t="shared" ref="AJ28:AK31" si="27">AG28*1.08</f>
        <v>0</v>
      </c>
      <c r="AK28" s="41">
        <f t="shared" si="27"/>
        <v>131.4684</v>
      </c>
      <c r="AP28" s="223">
        <f t="shared" si="18"/>
        <v>0</v>
      </c>
      <c r="AQ28" s="111">
        <f>AK28*1.08</f>
        <v>141.985872</v>
      </c>
      <c r="AR28" s="458">
        <f t="shared" si="6"/>
        <v>0</v>
      </c>
      <c r="AS28" s="111">
        <f t="shared" si="7"/>
        <v>149.08516560000001</v>
      </c>
      <c r="AU28" s="42">
        <f t="shared" si="8"/>
        <v>0</v>
      </c>
      <c r="AV28" s="42">
        <v>150.30000000000001</v>
      </c>
      <c r="AW28" s="260">
        <v>0</v>
      </c>
      <c r="AX28" s="459">
        <f t="shared" si="10"/>
        <v>0</v>
      </c>
      <c r="AY28" s="260">
        <v>150.30000000000001</v>
      </c>
      <c r="AZ28" s="460">
        <f>AY28*1.1</f>
        <v>165.33</v>
      </c>
      <c r="BB28" s="1">
        <f t="shared" si="12"/>
        <v>0</v>
      </c>
      <c r="BC28" s="1">
        <f t="shared" si="13"/>
        <v>176.90310000000002</v>
      </c>
      <c r="BD28" s="260">
        <f t="shared" si="14"/>
        <v>0</v>
      </c>
      <c r="BE28" s="260">
        <f t="shared" si="15"/>
        <v>194.59341000000003</v>
      </c>
      <c r="BF28" s="1">
        <f t="shared" si="16"/>
        <v>0</v>
      </c>
      <c r="BG28" s="1">
        <f t="shared" si="17"/>
        <v>165.40439850000004</v>
      </c>
    </row>
    <row r="29" spans="2:59">
      <c r="B29" s="365">
        <v>21</v>
      </c>
      <c r="C29" s="1367"/>
      <c r="D29" s="1368"/>
      <c r="E29" s="1340" t="s">
        <v>1637</v>
      </c>
      <c r="F29" s="1341"/>
      <c r="G29" s="1342"/>
      <c r="H29" s="2117" t="s">
        <v>502</v>
      </c>
      <c r="I29" s="2118"/>
      <c r="J29" s="2125">
        <f t="shared" si="26"/>
        <v>159.4</v>
      </c>
      <c r="K29" s="2126"/>
      <c r="L29" s="453">
        <v>0</v>
      </c>
      <c r="AA29" s="97">
        <v>0</v>
      </c>
      <c r="AB29" s="97">
        <v>96.7</v>
      </c>
      <c r="AC29" s="97">
        <v>0</v>
      </c>
      <c r="AD29" s="97">
        <v>104.5</v>
      </c>
      <c r="AE29" s="97">
        <f t="shared" si="2"/>
        <v>0</v>
      </c>
      <c r="AF29" s="97">
        <f t="shared" si="3"/>
        <v>114.95</v>
      </c>
      <c r="AG29" s="41">
        <f t="shared" si="4"/>
        <v>0</v>
      </c>
      <c r="AH29" s="41">
        <f t="shared" si="5"/>
        <v>126.44500000000001</v>
      </c>
      <c r="AJ29" s="41">
        <f t="shared" si="27"/>
        <v>0</v>
      </c>
      <c r="AK29" s="41">
        <f t="shared" si="27"/>
        <v>136.56060000000002</v>
      </c>
      <c r="AP29" s="223">
        <f t="shared" si="18"/>
        <v>0</v>
      </c>
      <c r="AQ29" s="223">
        <f t="shared" si="19"/>
        <v>136.56060000000002</v>
      </c>
      <c r="AR29" s="458">
        <f t="shared" si="6"/>
        <v>0</v>
      </c>
      <c r="AS29" s="111">
        <f>AQ29*1.1</f>
        <v>150.21666000000005</v>
      </c>
      <c r="AU29" s="42">
        <f t="shared" si="8"/>
        <v>0</v>
      </c>
      <c r="AV29" s="42">
        <f t="shared" si="9"/>
        <v>150.21666000000005</v>
      </c>
      <c r="AW29" s="260">
        <v>0</v>
      </c>
      <c r="AX29" s="459">
        <f t="shared" si="10"/>
        <v>0</v>
      </c>
      <c r="AY29" s="260">
        <v>150.30000000000001</v>
      </c>
      <c r="AZ29" s="459">
        <f t="shared" si="11"/>
        <v>159.31800000000001</v>
      </c>
      <c r="BB29" s="1">
        <f t="shared" si="12"/>
        <v>0</v>
      </c>
      <c r="BC29" s="1">
        <f t="shared" si="13"/>
        <v>170.47026000000002</v>
      </c>
      <c r="BD29" s="260">
        <f t="shared" si="14"/>
        <v>0</v>
      </c>
      <c r="BE29" s="260">
        <f t="shared" si="15"/>
        <v>187.51728600000004</v>
      </c>
      <c r="BF29" s="1">
        <f t="shared" si="16"/>
        <v>0</v>
      </c>
      <c r="BG29" s="1">
        <f t="shared" si="17"/>
        <v>159.38969310000004</v>
      </c>
    </row>
    <row r="30" spans="2:59">
      <c r="B30" s="365">
        <v>22</v>
      </c>
      <c r="C30" s="1367"/>
      <c r="D30" s="1368"/>
      <c r="E30" s="1340" t="s">
        <v>1638</v>
      </c>
      <c r="F30" s="1341"/>
      <c r="G30" s="1342"/>
      <c r="H30" s="2117" t="s">
        <v>502</v>
      </c>
      <c r="I30" s="2118"/>
      <c r="J30" s="2125">
        <f t="shared" si="26"/>
        <v>166.7</v>
      </c>
      <c r="K30" s="2126"/>
      <c r="L30" s="453">
        <v>0</v>
      </c>
      <c r="AA30" s="97"/>
      <c r="AB30" s="97"/>
      <c r="AC30" s="97"/>
      <c r="AD30" s="97"/>
      <c r="AE30" s="97"/>
      <c r="AF30" s="97"/>
      <c r="AG30" s="41"/>
      <c r="AH30" s="41"/>
      <c r="AJ30" s="41"/>
      <c r="AK30" s="41"/>
      <c r="AP30" s="223"/>
      <c r="AQ30" s="223">
        <v>136.56</v>
      </c>
      <c r="AR30" s="458"/>
      <c r="AS30" s="111">
        <f>AQ30*1.15</f>
        <v>157.04399999999998</v>
      </c>
      <c r="AU30" s="42">
        <f t="shared" si="8"/>
        <v>0</v>
      </c>
      <c r="AV30" s="42">
        <f t="shared" si="9"/>
        <v>157.04399999999998</v>
      </c>
      <c r="AW30" s="260">
        <v>0</v>
      </c>
      <c r="AX30" s="459">
        <f t="shared" si="10"/>
        <v>0</v>
      </c>
      <c r="AY30" s="260">
        <v>157.1</v>
      </c>
      <c r="AZ30" s="459">
        <f t="shared" si="11"/>
        <v>166.52600000000001</v>
      </c>
      <c r="BB30" s="1">
        <f t="shared" si="12"/>
        <v>0</v>
      </c>
      <c r="BC30" s="1">
        <f t="shared" si="13"/>
        <v>178.18282000000002</v>
      </c>
      <c r="BD30" s="260">
        <f t="shared" si="14"/>
        <v>0</v>
      </c>
      <c r="BE30" s="260">
        <f t="shared" si="15"/>
        <v>196.00110200000003</v>
      </c>
      <c r="BF30" s="1">
        <f t="shared" si="16"/>
        <v>0</v>
      </c>
      <c r="BG30" s="1">
        <f t="shared" si="17"/>
        <v>166.60093670000003</v>
      </c>
    </row>
    <row r="31" spans="2:59">
      <c r="B31" s="365">
        <v>23</v>
      </c>
      <c r="C31" s="1367"/>
      <c r="D31" s="1368"/>
      <c r="E31" s="1340">
        <v>3031</v>
      </c>
      <c r="F31" s="1341"/>
      <c r="G31" s="1342"/>
      <c r="H31" s="2117" t="s">
        <v>502</v>
      </c>
      <c r="I31" s="2118"/>
      <c r="J31" s="2125">
        <f t="shared" si="26"/>
        <v>165.2</v>
      </c>
      <c r="K31" s="2126"/>
      <c r="L31" s="453">
        <v>0</v>
      </c>
      <c r="AA31" s="97">
        <v>0</v>
      </c>
      <c r="AB31" s="97">
        <v>95.9</v>
      </c>
      <c r="AC31" s="97">
        <v>0</v>
      </c>
      <c r="AD31" s="97">
        <v>103.6</v>
      </c>
      <c r="AE31" s="97">
        <f t="shared" si="2"/>
        <v>0</v>
      </c>
      <c r="AF31" s="97">
        <f t="shared" si="3"/>
        <v>113.96000000000001</v>
      </c>
      <c r="AG31" s="41">
        <f t="shared" si="4"/>
        <v>0</v>
      </c>
      <c r="AH31" s="41">
        <f t="shared" si="5"/>
        <v>125.35600000000002</v>
      </c>
      <c r="AJ31" s="41">
        <f t="shared" si="27"/>
        <v>0</v>
      </c>
      <c r="AK31" s="41">
        <f t="shared" si="27"/>
        <v>135.38448000000002</v>
      </c>
      <c r="AP31" s="223">
        <f t="shared" si="18"/>
        <v>0</v>
      </c>
      <c r="AQ31" s="223">
        <f t="shared" si="19"/>
        <v>135.38448000000002</v>
      </c>
      <c r="AR31" s="458">
        <f t="shared" si="6"/>
        <v>0</v>
      </c>
      <c r="AS31" s="111">
        <f>AQ31*1.15</f>
        <v>155.69215200000002</v>
      </c>
      <c r="AU31" s="42">
        <f t="shared" si="8"/>
        <v>0</v>
      </c>
      <c r="AV31" s="42">
        <f t="shared" si="9"/>
        <v>155.69215200000002</v>
      </c>
      <c r="AW31" s="260">
        <v>0</v>
      </c>
      <c r="AX31" s="459">
        <f t="shared" si="10"/>
        <v>0</v>
      </c>
      <c r="AY31" s="260">
        <v>155.69999999999999</v>
      </c>
      <c r="AZ31" s="459">
        <f t="shared" si="11"/>
        <v>165.042</v>
      </c>
      <c r="BB31" s="1">
        <f t="shared" si="12"/>
        <v>0</v>
      </c>
      <c r="BC31" s="1">
        <f t="shared" si="13"/>
        <v>176.59494000000001</v>
      </c>
      <c r="BD31" s="260">
        <f t="shared" si="14"/>
        <v>0</v>
      </c>
      <c r="BE31" s="260">
        <f t="shared" si="15"/>
        <v>194.25443400000003</v>
      </c>
      <c r="BF31" s="1">
        <f t="shared" si="16"/>
        <v>0</v>
      </c>
      <c r="BG31" s="1">
        <f t="shared" si="17"/>
        <v>165.11626890000005</v>
      </c>
    </row>
    <row r="32" spans="2:59">
      <c r="B32" s="365">
        <v>24</v>
      </c>
      <c r="C32" s="1367"/>
      <c r="D32" s="1368"/>
      <c r="E32" s="1440" t="s">
        <v>147</v>
      </c>
      <c r="F32" s="1341"/>
      <c r="G32" s="1342"/>
      <c r="H32" s="2117" t="s">
        <v>502</v>
      </c>
      <c r="I32" s="2118"/>
      <c r="J32" s="2125">
        <f t="shared" si="26"/>
        <v>191.7</v>
      </c>
      <c r="K32" s="2126"/>
      <c r="L32" s="453">
        <v>0</v>
      </c>
      <c r="AA32" s="97">
        <v>0</v>
      </c>
      <c r="AB32" s="97">
        <v>96.7</v>
      </c>
      <c r="AC32" s="97">
        <v>0</v>
      </c>
      <c r="AD32" s="97">
        <v>104.5</v>
      </c>
      <c r="AE32" s="97">
        <f t="shared" si="2"/>
        <v>0</v>
      </c>
      <c r="AF32" s="97">
        <f t="shared" si="3"/>
        <v>114.95</v>
      </c>
      <c r="AG32" s="41">
        <f t="shared" si="4"/>
        <v>0</v>
      </c>
      <c r="AH32" s="41">
        <f t="shared" si="5"/>
        <v>126.44500000000001</v>
      </c>
      <c r="AJ32" s="41">
        <f>AG32*1.12</f>
        <v>0</v>
      </c>
      <c r="AK32" s="41">
        <f>AH32*1.12</f>
        <v>141.61840000000001</v>
      </c>
      <c r="AP32" s="223">
        <f t="shared" si="18"/>
        <v>0</v>
      </c>
      <c r="AQ32" s="111">
        <f>AK32*1.08</f>
        <v>152.94787200000002</v>
      </c>
      <c r="AR32" s="458">
        <f t="shared" si="6"/>
        <v>0</v>
      </c>
      <c r="AS32" s="111">
        <f>AQ32*1.15</f>
        <v>175.89005280000001</v>
      </c>
      <c r="AU32" s="42">
        <f t="shared" si="8"/>
        <v>0</v>
      </c>
      <c r="AV32" s="42">
        <v>180.7</v>
      </c>
      <c r="AW32" s="260">
        <v>0</v>
      </c>
      <c r="AX32" s="459">
        <f t="shared" si="10"/>
        <v>0</v>
      </c>
      <c r="AY32" s="260">
        <v>180.7</v>
      </c>
      <c r="AZ32" s="459">
        <f t="shared" si="11"/>
        <v>191.542</v>
      </c>
      <c r="BB32" s="1">
        <f t="shared" si="12"/>
        <v>0</v>
      </c>
      <c r="BC32" s="1">
        <f t="shared" si="13"/>
        <v>204.94994000000003</v>
      </c>
      <c r="BD32" s="260">
        <f t="shared" si="14"/>
        <v>0</v>
      </c>
      <c r="BE32" s="260">
        <f t="shared" si="15"/>
        <v>225.44493400000005</v>
      </c>
      <c r="BF32" s="1">
        <f t="shared" si="16"/>
        <v>0</v>
      </c>
      <c r="BG32" s="1">
        <f t="shared" si="17"/>
        <v>191.62819390000004</v>
      </c>
    </row>
    <row r="33" spans="2:59">
      <c r="B33" s="365">
        <v>25</v>
      </c>
      <c r="C33" s="1367"/>
      <c r="D33" s="1368"/>
      <c r="E33" s="1440" t="s">
        <v>505</v>
      </c>
      <c r="F33" s="1341"/>
      <c r="G33" s="1342"/>
      <c r="H33" s="2117" t="s">
        <v>502</v>
      </c>
      <c r="I33" s="2118"/>
      <c r="J33" s="2125">
        <f t="shared" si="26"/>
        <v>191.7</v>
      </c>
      <c r="K33" s="2126"/>
      <c r="L33" s="453">
        <v>0</v>
      </c>
      <c r="AA33" s="97"/>
      <c r="AB33" s="97">
        <v>96.7</v>
      </c>
      <c r="AC33" s="97"/>
      <c r="AD33" s="97">
        <v>104.5</v>
      </c>
      <c r="AE33" s="97">
        <f t="shared" si="2"/>
        <v>0</v>
      </c>
      <c r="AF33" s="97">
        <f t="shared" si="3"/>
        <v>114.95</v>
      </c>
      <c r="AG33" s="41">
        <f t="shared" si="4"/>
        <v>0</v>
      </c>
      <c r="AH33" s="41">
        <f t="shared" si="5"/>
        <v>126.44500000000001</v>
      </c>
      <c r="AJ33" s="41">
        <f>AG33*1.15</f>
        <v>0</v>
      </c>
      <c r="AK33" s="41">
        <f>AH33*1.15</f>
        <v>145.41174999999998</v>
      </c>
      <c r="AP33" s="223">
        <f t="shared" si="18"/>
        <v>0</v>
      </c>
      <c r="AQ33" s="111">
        <f>AK33*1.08</f>
        <v>157.04469</v>
      </c>
      <c r="AR33" s="458">
        <f t="shared" si="6"/>
        <v>0</v>
      </c>
      <c r="AS33" s="111">
        <f>AQ33*1.15</f>
        <v>180.6013935</v>
      </c>
      <c r="AU33" s="42">
        <f t="shared" si="8"/>
        <v>0</v>
      </c>
      <c r="AV33" s="42">
        <f>AS33</f>
        <v>180.6013935</v>
      </c>
      <c r="AW33" s="260">
        <v>0</v>
      </c>
      <c r="AX33" s="459">
        <f t="shared" si="10"/>
        <v>0</v>
      </c>
      <c r="AY33" s="260">
        <v>180.7</v>
      </c>
      <c r="AZ33" s="459">
        <f t="shared" si="11"/>
        <v>191.542</v>
      </c>
      <c r="BB33" s="1">
        <f t="shared" si="12"/>
        <v>0</v>
      </c>
      <c r="BC33" s="1">
        <f t="shared" si="13"/>
        <v>204.94994000000003</v>
      </c>
      <c r="BD33" s="260">
        <f t="shared" si="14"/>
        <v>0</v>
      </c>
      <c r="BE33" s="260">
        <f t="shared" si="15"/>
        <v>225.44493400000005</v>
      </c>
      <c r="BF33" s="1">
        <f t="shared" si="16"/>
        <v>0</v>
      </c>
      <c r="BG33" s="1">
        <f t="shared" si="17"/>
        <v>191.62819390000004</v>
      </c>
    </row>
    <row r="34" spans="2:59">
      <c r="B34" s="365">
        <v>26</v>
      </c>
      <c r="C34" s="1367"/>
      <c r="D34" s="1368"/>
      <c r="E34" s="1440" t="s">
        <v>506</v>
      </c>
      <c r="F34" s="1341"/>
      <c r="G34" s="1342"/>
      <c r="H34" s="2117" t="s">
        <v>502</v>
      </c>
      <c r="I34" s="2118"/>
      <c r="J34" s="2125">
        <f t="shared" si="26"/>
        <v>159.4</v>
      </c>
      <c r="K34" s="2126"/>
      <c r="L34" s="453">
        <v>0</v>
      </c>
      <c r="AA34" s="97"/>
      <c r="AB34" s="97">
        <v>96.7</v>
      </c>
      <c r="AC34" s="97"/>
      <c r="AD34" s="97">
        <v>104.5</v>
      </c>
      <c r="AE34" s="97">
        <f t="shared" si="2"/>
        <v>0</v>
      </c>
      <c r="AF34" s="97">
        <f t="shared" si="3"/>
        <v>114.95</v>
      </c>
      <c r="AG34" s="41">
        <f t="shared" si="4"/>
        <v>0</v>
      </c>
      <c r="AH34" s="41">
        <f t="shared" si="5"/>
        <v>126.44500000000001</v>
      </c>
      <c r="AJ34" s="41">
        <f>AG34*1.08</f>
        <v>0</v>
      </c>
      <c r="AP34" s="223">
        <f t="shared" si="18"/>
        <v>0</v>
      </c>
      <c r="AQ34" s="223">
        <f>AK35</f>
        <v>136.56060000000002</v>
      </c>
      <c r="AR34" s="458">
        <f t="shared" si="6"/>
        <v>0</v>
      </c>
      <c r="AS34" s="111">
        <f>AQ34*1.1</f>
        <v>150.21666000000005</v>
      </c>
      <c r="AU34" s="42">
        <f t="shared" si="8"/>
        <v>0</v>
      </c>
      <c r="AV34" s="42">
        <f t="shared" si="9"/>
        <v>150.21666000000005</v>
      </c>
      <c r="AW34" s="260">
        <v>0</v>
      </c>
      <c r="AX34" s="459">
        <f t="shared" si="10"/>
        <v>0</v>
      </c>
      <c r="AY34" s="260">
        <v>150.30000000000001</v>
      </c>
      <c r="AZ34" s="459">
        <f t="shared" si="11"/>
        <v>159.31800000000001</v>
      </c>
      <c r="BB34" s="1">
        <f t="shared" si="12"/>
        <v>0</v>
      </c>
      <c r="BC34" s="1">
        <f t="shared" si="13"/>
        <v>170.47026000000002</v>
      </c>
      <c r="BD34" s="260">
        <f t="shared" si="14"/>
        <v>0</v>
      </c>
      <c r="BE34" s="260">
        <f t="shared" si="15"/>
        <v>187.51728600000004</v>
      </c>
      <c r="BF34" s="1">
        <f t="shared" si="16"/>
        <v>0</v>
      </c>
      <c r="BG34" s="1">
        <f t="shared" si="17"/>
        <v>159.38969310000004</v>
      </c>
    </row>
    <row r="35" spans="2:59">
      <c r="B35" s="365">
        <v>27</v>
      </c>
      <c r="C35" s="1367"/>
      <c r="D35" s="1368"/>
      <c r="E35" s="1440">
        <v>3041</v>
      </c>
      <c r="F35" s="1341"/>
      <c r="G35" s="1342"/>
      <c r="H35" s="2117" t="s">
        <v>502</v>
      </c>
      <c r="I35" s="2118"/>
      <c r="J35" s="2125">
        <f t="shared" si="26"/>
        <v>166.7</v>
      </c>
      <c r="K35" s="2126"/>
      <c r="L35" s="453">
        <v>0.1</v>
      </c>
      <c r="AA35" s="97"/>
      <c r="AB35" s="97"/>
      <c r="AC35" s="97"/>
      <c r="AD35" s="97"/>
      <c r="AE35" s="97"/>
      <c r="AF35" s="97"/>
      <c r="AG35" s="41"/>
      <c r="AH35" s="41"/>
      <c r="AJ35" s="41">
        <f>AG35*1.08</f>
        <v>0</v>
      </c>
      <c r="AK35" s="41">
        <f>AH34*1.08</f>
        <v>136.56060000000002</v>
      </c>
      <c r="AP35" s="223">
        <f t="shared" si="18"/>
        <v>0</v>
      </c>
      <c r="AQ35" s="111">
        <f>AK36*1.08</f>
        <v>147.23976960000002</v>
      </c>
      <c r="AR35" s="458">
        <f t="shared" si="6"/>
        <v>0</v>
      </c>
      <c r="AS35" s="111">
        <f t="shared" si="7"/>
        <v>154.60175808000002</v>
      </c>
      <c r="AU35" s="42">
        <f t="shared" si="8"/>
        <v>0</v>
      </c>
      <c r="AV35" s="42">
        <v>157.1</v>
      </c>
      <c r="AW35" s="260">
        <v>0</v>
      </c>
      <c r="AX35" s="459">
        <f t="shared" si="10"/>
        <v>0</v>
      </c>
      <c r="AY35" s="260">
        <v>157.1</v>
      </c>
      <c r="AZ35" s="459">
        <f t="shared" si="11"/>
        <v>166.52600000000001</v>
      </c>
      <c r="BB35" s="1">
        <f t="shared" si="12"/>
        <v>0</v>
      </c>
      <c r="BC35" s="1">
        <f t="shared" si="13"/>
        <v>178.18282000000002</v>
      </c>
      <c r="BD35" s="260">
        <f t="shared" si="14"/>
        <v>0</v>
      </c>
      <c r="BE35" s="260">
        <f t="shared" si="15"/>
        <v>196.00110200000003</v>
      </c>
      <c r="BF35" s="1">
        <f t="shared" si="16"/>
        <v>0</v>
      </c>
      <c r="BG35" s="1">
        <f t="shared" si="17"/>
        <v>166.60093670000003</v>
      </c>
    </row>
    <row r="36" spans="2:59">
      <c r="B36" s="365">
        <v>28</v>
      </c>
      <c r="C36" s="1367"/>
      <c r="D36" s="1368"/>
      <c r="E36" s="1340" t="s">
        <v>1550</v>
      </c>
      <c r="F36" s="1341"/>
      <c r="G36" s="1342"/>
      <c r="H36" s="2117" t="s">
        <v>502</v>
      </c>
      <c r="I36" s="2118"/>
      <c r="J36" s="2125">
        <f t="shared" si="26"/>
        <v>178.79999999999998</v>
      </c>
      <c r="K36" s="2126"/>
      <c r="L36" s="453">
        <v>0</v>
      </c>
      <c r="AA36" s="97"/>
      <c r="AB36" s="97">
        <v>93.1</v>
      </c>
      <c r="AC36" s="97"/>
      <c r="AD36" s="97">
        <v>100.6</v>
      </c>
      <c r="AE36" s="97">
        <f t="shared" si="2"/>
        <v>0</v>
      </c>
      <c r="AF36" s="97">
        <f t="shared" si="3"/>
        <v>110.66</v>
      </c>
      <c r="AG36" s="41">
        <f t="shared" si="4"/>
        <v>0</v>
      </c>
      <c r="AH36" s="41">
        <f t="shared" si="5"/>
        <v>121.726</v>
      </c>
      <c r="AJ36" s="41">
        <f>AG36*1.12</f>
        <v>0</v>
      </c>
      <c r="AK36" s="41">
        <f>AH36*1.12</f>
        <v>136.33312000000001</v>
      </c>
      <c r="AP36" s="223">
        <f t="shared" si="18"/>
        <v>0</v>
      </c>
      <c r="AQ36" s="111">
        <f>AK36*1.08</f>
        <v>147.23976960000002</v>
      </c>
      <c r="AR36" s="458">
        <f t="shared" si="6"/>
        <v>0</v>
      </c>
      <c r="AS36" s="111">
        <f t="shared" si="7"/>
        <v>154.60175808000002</v>
      </c>
      <c r="AU36" s="42">
        <f t="shared" si="8"/>
        <v>0</v>
      </c>
      <c r="AV36" s="42">
        <f>AS36*1.05</f>
        <v>162.33184598400004</v>
      </c>
      <c r="AW36" s="260">
        <v>0</v>
      </c>
      <c r="AX36" s="459">
        <f t="shared" si="10"/>
        <v>0</v>
      </c>
      <c r="AY36" s="260">
        <v>162.4</v>
      </c>
      <c r="AZ36" s="460">
        <f>AY36*1.1</f>
        <v>178.64000000000001</v>
      </c>
      <c r="BB36" s="1">
        <f t="shared" si="12"/>
        <v>0</v>
      </c>
      <c r="BC36" s="1">
        <f t="shared" si="13"/>
        <v>191.14480000000003</v>
      </c>
      <c r="BD36" s="260">
        <f t="shared" si="14"/>
        <v>0</v>
      </c>
      <c r="BE36" s="260">
        <f t="shared" si="15"/>
        <v>210.25928000000005</v>
      </c>
      <c r="BF36" s="1">
        <f t="shared" si="16"/>
        <v>0</v>
      </c>
      <c r="BG36" s="1">
        <f t="shared" si="17"/>
        <v>178.72038800000007</v>
      </c>
    </row>
    <row r="37" spans="2:59">
      <c r="B37" s="365">
        <v>29</v>
      </c>
      <c r="C37" s="1369"/>
      <c r="D37" s="1370"/>
      <c r="E37" s="1440" t="s">
        <v>507</v>
      </c>
      <c r="F37" s="1341"/>
      <c r="G37" s="1342"/>
      <c r="H37" s="2117" t="s">
        <v>502</v>
      </c>
      <c r="I37" s="2118"/>
      <c r="J37" s="2125">
        <f t="shared" si="26"/>
        <v>172.9</v>
      </c>
      <c r="K37" s="2126"/>
      <c r="L37" s="453">
        <v>0</v>
      </c>
      <c r="AA37" s="97"/>
      <c r="AB37" s="97"/>
      <c r="AC37" s="97"/>
      <c r="AD37" s="97"/>
      <c r="AE37" s="97"/>
      <c r="AF37" s="97"/>
      <c r="AG37" s="41">
        <f t="shared" si="4"/>
        <v>0</v>
      </c>
      <c r="AH37" s="41">
        <v>121.73</v>
      </c>
      <c r="AJ37" s="41">
        <f>AG37*1.08</f>
        <v>0</v>
      </c>
      <c r="AK37" s="41">
        <f>AH37*1.08</f>
        <v>131.4684</v>
      </c>
      <c r="AP37" s="223">
        <f t="shared" si="18"/>
        <v>0</v>
      </c>
      <c r="AQ37" s="111">
        <f>AK37*1.08</f>
        <v>141.985872</v>
      </c>
      <c r="AR37" s="458">
        <f t="shared" si="6"/>
        <v>0</v>
      </c>
      <c r="AS37" s="111">
        <f t="shared" si="7"/>
        <v>149.08516560000001</v>
      </c>
      <c r="AU37" s="42">
        <f t="shared" si="8"/>
        <v>0</v>
      </c>
      <c r="AV37" s="42">
        <v>157.1</v>
      </c>
      <c r="AW37" s="260">
        <v>0</v>
      </c>
      <c r="AX37" s="459">
        <f t="shared" si="10"/>
        <v>0</v>
      </c>
      <c r="AY37" s="260">
        <v>157.1</v>
      </c>
      <c r="AZ37" s="460">
        <f t="shared" ref="AZ37" si="28">AY37*1.1</f>
        <v>172.81</v>
      </c>
      <c r="BB37" s="1">
        <f t="shared" si="12"/>
        <v>0</v>
      </c>
      <c r="BC37" s="1">
        <f t="shared" si="13"/>
        <v>184.9067</v>
      </c>
      <c r="BD37" s="260">
        <f t="shared" si="14"/>
        <v>0</v>
      </c>
      <c r="BE37" s="260">
        <f t="shared" si="15"/>
        <v>203.39737000000002</v>
      </c>
      <c r="BF37" s="1">
        <f t="shared" si="16"/>
        <v>0</v>
      </c>
      <c r="BG37" s="1">
        <f t="shared" si="17"/>
        <v>172.88776450000003</v>
      </c>
    </row>
    <row r="38" spans="2:59">
      <c r="B38" s="365">
        <v>30</v>
      </c>
      <c r="C38" s="1343" t="s">
        <v>150</v>
      </c>
      <c r="D38" s="1344"/>
      <c r="E38" s="1340" t="s">
        <v>1318</v>
      </c>
      <c r="F38" s="1341"/>
      <c r="G38" s="1342"/>
      <c r="H38" s="2117" t="s">
        <v>502</v>
      </c>
      <c r="I38" s="2118"/>
      <c r="J38" s="2125">
        <f>ROUNDUP(((BG38*$N$3)+BG38),1)</f>
        <v>140.9</v>
      </c>
      <c r="K38" s="2126"/>
      <c r="L38" s="453">
        <v>0</v>
      </c>
      <c r="AA38" s="97">
        <v>0</v>
      </c>
      <c r="AB38" s="97">
        <v>96.7</v>
      </c>
      <c r="AC38" s="97">
        <v>0</v>
      </c>
      <c r="AD38" s="97">
        <v>104.5</v>
      </c>
      <c r="AE38" s="97">
        <f t="shared" si="2"/>
        <v>0</v>
      </c>
      <c r="AF38" s="97">
        <f t="shared" si="3"/>
        <v>114.95</v>
      </c>
      <c r="AG38" s="41">
        <f t="shared" si="4"/>
        <v>0</v>
      </c>
      <c r="AH38" s="41">
        <f t="shared" si="5"/>
        <v>126.44500000000001</v>
      </c>
      <c r="AJ38" s="41">
        <f>AG38</f>
        <v>0</v>
      </c>
      <c r="AK38" s="41">
        <f>AH38</f>
        <v>126.44500000000001</v>
      </c>
      <c r="AP38" s="223">
        <f t="shared" si="18"/>
        <v>0</v>
      </c>
      <c r="AQ38" s="114">
        <f>AK38*1.05</f>
        <v>132.76725000000002</v>
      </c>
      <c r="AR38" s="458">
        <f t="shared" si="6"/>
        <v>0</v>
      </c>
      <c r="AS38" s="111">
        <f>AQ38</f>
        <v>132.76725000000002</v>
      </c>
      <c r="AU38" s="42">
        <f t="shared" si="8"/>
        <v>0</v>
      </c>
      <c r="AV38" s="42">
        <f t="shared" si="9"/>
        <v>132.76725000000002</v>
      </c>
      <c r="AW38" s="260">
        <v>0</v>
      </c>
      <c r="AX38" s="459">
        <f t="shared" si="10"/>
        <v>0</v>
      </c>
      <c r="AY38" s="260">
        <v>132.80000000000001</v>
      </c>
      <c r="AZ38" s="459">
        <f t="shared" si="11"/>
        <v>140.76800000000003</v>
      </c>
      <c r="BB38" s="1">
        <f t="shared" si="12"/>
        <v>0</v>
      </c>
      <c r="BC38" s="1">
        <f t="shared" si="13"/>
        <v>150.62176000000005</v>
      </c>
      <c r="BD38" s="260">
        <f t="shared" si="14"/>
        <v>0</v>
      </c>
      <c r="BE38" s="260">
        <f t="shared" si="15"/>
        <v>165.68393600000007</v>
      </c>
      <c r="BF38" s="1">
        <f t="shared" si="16"/>
        <v>0</v>
      </c>
      <c r="BG38" s="1">
        <f t="shared" si="17"/>
        <v>140.83134560000008</v>
      </c>
    </row>
    <row r="39" spans="2:59">
      <c r="B39" s="365">
        <v>31</v>
      </c>
      <c r="C39" s="1343" t="s">
        <v>151</v>
      </c>
      <c r="D39" s="1344"/>
      <c r="E39" s="1361" t="s">
        <v>1328</v>
      </c>
      <c r="F39" s="1341"/>
      <c r="G39" s="1342"/>
      <c r="H39" s="2125">
        <f>ROUNDUP(((BF39*$N$3)+BF39),1)</f>
        <v>111.8</v>
      </c>
      <c r="I39" s="2126"/>
      <c r="J39" s="2125">
        <f>ROUNDUP(((BG39*$N$3)+BG39),1)</f>
        <v>134.1</v>
      </c>
      <c r="K39" s="2126"/>
      <c r="L39" s="453">
        <v>0</v>
      </c>
      <c r="AA39" s="97">
        <v>66.5</v>
      </c>
      <c r="AB39" s="97">
        <v>79.900000000000006</v>
      </c>
      <c r="AC39" s="97">
        <v>71.900000000000006</v>
      </c>
      <c r="AD39" s="97">
        <v>86.3</v>
      </c>
      <c r="AE39" s="97">
        <f t="shared" si="2"/>
        <v>79.090000000000018</v>
      </c>
      <c r="AF39" s="97">
        <f t="shared" si="3"/>
        <v>94.93</v>
      </c>
      <c r="AG39" s="41">
        <f t="shared" si="4"/>
        <v>86.999000000000024</v>
      </c>
      <c r="AH39" s="41">
        <f t="shared" si="5"/>
        <v>104.42300000000002</v>
      </c>
      <c r="AJ39" s="41">
        <f>AG39*1.08</f>
        <v>93.958920000000035</v>
      </c>
      <c r="AK39" s="41">
        <f>AH39*1.08</f>
        <v>112.77684000000002</v>
      </c>
      <c r="AP39" s="111">
        <f>AJ39*1.08</f>
        <v>101.47563360000004</v>
      </c>
      <c r="AQ39" s="111">
        <f>AK39*1.08</f>
        <v>121.79898720000003</v>
      </c>
      <c r="AR39" s="111">
        <f>AP39</f>
        <v>101.47563360000004</v>
      </c>
      <c r="AS39" s="111">
        <f>AQ39</f>
        <v>121.79898720000003</v>
      </c>
      <c r="AU39" s="42">
        <f t="shared" si="8"/>
        <v>101.47563360000004</v>
      </c>
      <c r="AV39" s="42">
        <f t="shared" si="9"/>
        <v>121.79898720000003</v>
      </c>
      <c r="AW39" s="260">
        <v>101.5</v>
      </c>
      <c r="AX39" s="460">
        <f>AW39*1.1</f>
        <v>111.65</v>
      </c>
      <c r="AY39" s="260">
        <v>121.8</v>
      </c>
      <c r="AZ39" s="460">
        <f>AY39*1.1</f>
        <v>133.98000000000002</v>
      </c>
      <c r="BB39" s="1">
        <f t="shared" si="12"/>
        <v>119.46550000000002</v>
      </c>
      <c r="BC39" s="1">
        <f t="shared" si="13"/>
        <v>143.35860000000002</v>
      </c>
      <c r="BD39" s="260">
        <f t="shared" si="14"/>
        <v>131.41205000000002</v>
      </c>
      <c r="BE39" s="260">
        <f t="shared" si="15"/>
        <v>157.69446000000005</v>
      </c>
      <c r="BF39" s="1">
        <f t="shared" si="16"/>
        <v>111.70024250000003</v>
      </c>
      <c r="BG39" s="1">
        <f t="shared" si="17"/>
        <v>134.04029100000005</v>
      </c>
    </row>
    <row r="40" spans="2:59">
      <c r="B40" s="365">
        <v>32</v>
      </c>
      <c r="C40" s="1365" t="s">
        <v>152</v>
      </c>
      <c r="D40" s="1366"/>
      <c r="E40" s="2215" t="s">
        <v>1319</v>
      </c>
      <c r="F40" s="1438"/>
      <c r="G40" s="1439"/>
      <c r="H40" s="2125">
        <f t="shared" ref="H40:H46" si="29">ROUNDUP(((BF40*$N$3)+BF40),1)</f>
        <v>107.8</v>
      </c>
      <c r="I40" s="2126"/>
      <c r="J40" s="2125">
        <f t="shared" ref="J40:J45" si="30">ROUNDUP(((BG40*$N$3)+BG40),1)</f>
        <v>129.69999999999999</v>
      </c>
      <c r="K40" s="2126"/>
      <c r="L40" s="453">
        <v>0</v>
      </c>
      <c r="AA40" s="97">
        <v>69.3</v>
      </c>
      <c r="AB40" s="97">
        <v>83.4</v>
      </c>
      <c r="AC40" s="97">
        <v>74.900000000000006</v>
      </c>
      <c r="AD40" s="97">
        <v>90.1</v>
      </c>
      <c r="AE40" s="97">
        <f t="shared" si="2"/>
        <v>82.390000000000015</v>
      </c>
      <c r="AF40" s="97">
        <f t="shared" si="3"/>
        <v>99.11</v>
      </c>
      <c r="AG40" s="41">
        <f t="shared" si="4"/>
        <v>90.629000000000019</v>
      </c>
      <c r="AH40" s="41">
        <f t="shared" si="5"/>
        <v>109.02100000000002</v>
      </c>
      <c r="AJ40" s="41">
        <f>AG40</f>
        <v>90.629000000000019</v>
      </c>
      <c r="AK40" s="41">
        <f>AH40</f>
        <v>109.02100000000002</v>
      </c>
      <c r="AP40" s="111">
        <f>AJ40*1.08</f>
        <v>97.879320000000021</v>
      </c>
      <c r="AQ40" s="111">
        <f>AK40*1.08</f>
        <v>117.74268000000002</v>
      </c>
      <c r="AR40" s="111">
        <f>AP40</f>
        <v>97.879320000000021</v>
      </c>
      <c r="AS40" s="111">
        <f>AQ40</f>
        <v>117.74268000000002</v>
      </c>
      <c r="AU40" s="42">
        <f t="shared" si="8"/>
        <v>97.879320000000021</v>
      </c>
      <c r="AV40" s="42">
        <f t="shared" si="9"/>
        <v>117.74268000000002</v>
      </c>
      <c r="AW40" s="260">
        <v>97.9</v>
      </c>
      <c r="AX40" s="460">
        <f>AW40*1.1</f>
        <v>107.69000000000001</v>
      </c>
      <c r="AY40" s="260">
        <v>117.8</v>
      </c>
      <c r="AZ40" s="460">
        <f t="shared" ref="AZ40:AZ41" si="31">AY40*1.1</f>
        <v>129.58000000000001</v>
      </c>
      <c r="BB40" s="1">
        <f t="shared" si="12"/>
        <v>115.22830000000002</v>
      </c>
      <c r="BC40" s="1">
        <f t="shared" si="13"/>
        <v>138.65060000000003</v>
      </c>
      <c r="BD40" s="260">
        <f t="shared" si="14"/>
        <v>126.75113000000003</v>
      </c>
      <c r="BE40" s="260">
        <f t="shared" si="15"/>
        <v>152.51566000000005</v>
      </c>
      <c r="BF40" s="1">
        <f t="shared" si="16"/>
        <v>107.73846050000003</v>
      </c>
      <c r="BG40" s="1">
        <f t="shared" si="17"/>
        <v>129.63831100000007</v>
      </c>
    </row>
    <row r="41" spans="2:59">
      <c r="B41" s="365">
        <v>33</v>
      </c>
      <c r="C41" s="1365" t="s">
        <v>153</v>
      </c>
      <c r="D41" s="1366"/>
      <c r="E41" s="1343" t="s">
        <v>1989</v>
      </c>
      <c r="F41" s="1683"/>
      <c r="G41" s="1344"/>
      <c r="H41" s="2125">
        <f t="shared" si="29"/>
        <v>123.39999999999999</v>
      </c>
      <c r="I41" s="2126"/>
      <c r="J41" s="2125">
        <f t="shared" si="30"/>
        <v>148.29999999999998</v>
      </c>
      <c r="K41" s="2126"/>
      <c r="L41" s="966">
        <v>0</v>
      </c>
      <c r="AA41" s="97">
        <v>73.5</v>
      </c>
      <c r="AB41" s="97">
        <v>88.3</v>
      </c>
      <c r="AC41" s="97">
        <v>79.400000000000006</v>
      </c>
      <c r="AD41" s="97">
        <v>95.4</v>
      </c>
      <c r="AE41" s="97">
        <f t="shared" si="2"/>
        <v>87.340000000000018</v>
      </c>
      <c r="AF41" s="97">
        <f t="shared" si="3"/>
        <v>104.94000000000001</v>
      </c>
      <c r="AG41" s="41">
        <f t="shared" si="4"/>
        <v>96.074000000000026</v>
      </c>
      <c r="AH41" s="41">
        <f t="shared" si="5"/>
        <v>115.43400000000003</v>
      </c>
      <c r="AJ41" s="41">
        <f t="shared" ref="AJ41:AK42" si="32">AG41*1.08</f>
        <v>103.75992000000004</v>
      </c>
      <c r="AK41" s="41">
        <f t="shared" si="32"/>
        <v>124.66872000000004</v>
      </c>
      <c r="AP41" s="357">
        <f t="shared" ref="AP41" si="33">AJ41*1.08</f>
        <v>112.06071360000004</v>
      </c>
      <c r="AQ41" s="357">
        <f t="shared" ref="AQ41" si="34">AK41*1.08</f>
        <v>134.64221760000004</v>
      </c>
      <c r="AR41" s="357">
        <f>AP41</f>
        <v>112.06071360000004</v>
      </c>
      <c r="AS41" s="357">
        <f>AQ41</f>
        <v>134.64221760000004</v>
      </c>
      <c r="AU41" s="42">
        <f t="shared" si="8"/>
        <v>112.06071360000004</v>
      </c>
      <c r="AV41" s="42">
        <f t="shared" si="9"/>
        <v>134.64221760000004</v>
      </c>
      <c r="AW41" s="260">
        <v>112.1</v>
      </c>
      <c r="AX41" s="460">
        <f>AW41*1.1</f>
        <v>123.31</v>
      </c>
      <c r="AY41" s="260">
        <v>134.69999999999999</v>
      </c>
      <c r="AZ41" s="460">
        <f t="shared" si="31"/>
        <v>148.16999999999999</v>
      </c>
      <c r="BB41" s="1">
        <f t="shared" si="12"/>
        <v>131.9417</v>
      </c>
      <c r="BC41" s="1">
        <f t="shared" si="13"/>
        <v>158.5419</v>
      </c>
      <c r="BD41" s="260">
        <f t="shared" si="14"/>
        <v>145.13587000000001</v>
      </c>
      <c r="BE41" s="260">
        <f t="shared" si="15"/>
        <v>174.39609000000002</v>
      </c>
      <c r="BF41" s="1">
        <f t="shared" si="16"/>
        <v>123.36548950000002</v>
      </c>
      <c r="BG41" s="1">
        <f t="shared" si="17"/>
        <v>148.23667650000002</v>
      </c>
    </row>
    <row r="42" spans="2:59">
      <c r="B42" s="365">
        <v>34</v>
      </c>
      <c r="C42" s="1367"/>
      <c r="D42" s="1368"/>
      <c r="E42" s="1340" t="s">
        <v>1358</v>
      </c>
      <c r="F42" s="1341"/>
      <c r="G42" s="1342"/>
      <c r="H42" s="2125">
        <f t="shared" si="29"/>
        <v>123.39999999999999</v>
      </c>
      <c r="I42" s="2126"/>
      <c r="J42" s="2125">
        <f t="shared" si="30"/>
        <v>142.9</v>
      </c>
      <c r="K42" s="2126"/>
      <c r="L42" s="967">
        <v>0</v>
      </c>
      <c r="AA42" s="97">
        <v>73.5</v>
      </c>
      <c r="AB42" s="97">
        <v>88.3</v>
      </c>
      <c r="AC42" s="97">
        <v>79.400000000000006</v>
      </c>
      <c r="AD42" s="97">
        <v>95.4</v>
      </c>
      <c r="AE42" s="97">
        <f t="shared" si="2"/>
        <v>87.340000000000018</v>
      </c>
      <c r="AF42" s="97">
        <f t="shared" si="3"/>
        <v>104.94000000000001</v>
      </c>
      <c r="AG42" s="41">
        <f t="shared" si="4"/>
        <v>96.074000000000026</v>
      </c>
      <c r="AH42" s="41">
        <f t="shared" si="5"/>
        <v>115.43400000000003</v>
      </c>
      <c r="AJ42" s="41">
        <f t="shared" si="32"/>
        <v>103.75992000000004</v>
      </c>
      <c r="AK42" s="41">
        <f t="shared" si="32"/>
        <v>124.66872000000004</v>
      </c>
      <c r="AP42" s="111">
        <f t="shared" ref="AP42:AQ44" si="35">AJ42*1.08</f>
        <v>112.06071360000004</v>
      </c>
      <c r="AQ42" s="111">
        <f t="shared" si="35"/>
        <v>134.64221760000004</v>
      </c>
      <c r="AR42" s="111">
        <f t="shared" ref="AR42:AS44" si="36">AP42</f>
        <v>112.06071360000004</v>
      </c>
      <c r="AS42" s="111">
        <f t="shared" si="36"/>
        <v>134.64221760000004</v>
      </c>
      <c r="AU42" s="42">
        <f t="shared" si="8"/>
        <v>112.06071360000004</v>
      </c>
      <c r="AV42" s="42">
        <f t="shared" si="9"/>
        <v>134.64221760000004</v>
      </c>
      <c r="AW42" s="260">
        <v>112.1</v>
      </c>
      <c r="AX42" s="460">
        <f>AW42*1.1</f>
        <v>123.31</v>
      </c>
      <c r="AY42" s="260">
        <v>134.69999999999999</v>
      </c>
      <c r="AZ42" s="459">
        <f>AY42*1.06</f>
        <v>142.78199999999998</v>
      </c>
      <c r="BB42" s="1">
        <f t="shared" si="12"/>
        <v>131.9417</v>
      </c>
      <c r="BC42" s="1">
        <f t="shared" si="13"/>
        <v>152.77673999999999</v>
      </c>
      <c r="BD42" s="260">
        <f t="shared" si="14"/>
        <v>145.13587000000001</v>
      </c>
      <c r="BE42" s="260">
        <f t="shared" si="15"/>
        <v>168.05441400000001</v>
      </c>
      <c r="BF42" s="1">
        <f t="shared" si="16"/>
        <v>123.36548950000002</v>
      </c>
      <c r="BG42" s="1">
        <f t="shared" si="17"/>
        <v>142.84625190000003</v>
      </c>
    </row>
    <row r="43" spans="2:59">
      <c r="B43" s="365">
        <v>35</v>
      </c>
      <c r="C43" s="1369"/>
      <c r="D43" s="1370"/>
      <c r="E43" s="1340" t="s">
        <v>1454</v>
      </c>
      <c r="F43" s="1341"/>
      <c r="G43" s="1342"/>
      <c r="H43" s="2125">
        <f t="shared" si="29"/>
        <v>123.4</v>
      </c>
      <c r="I43" s="2126"/>
      <c r="J43" s="2125">
        <f t="shared" si="30"/>
        <v>148.29999999999998</v>
      </c>
      <c r="K43" s="2126"/>
      <c r="L43" s="967">
        <v>0</v>
      </c>
      <c r="AA43" s="97"/>
      <c r="AB43" s="97"/>
      <c r="AC43" s="97"/>
      <c r="AD43" s="97"/>
      <c r="AE43" s="97"/>
      <c r="AF43" s="97"/>
      <c r="AG43" s="41"/>
      <c r="AH43" s="41"/>
      <c r="AJ43" s="41"/>
      <c r="AK43" s="41"/>
      <c r="AP43" s="111"/>
      <c r="AQ43" s="111"/>
      <c r="AR43" s="111"/>
      <c r="AS43" s="111"/>
      <c r="AU43" s="42"/>
      <c r="AV43" s="42"/>
      <c r="AW43" s="260"/>
      <c r="AX43" s="460">
        <v>123.4</v>
      </c>
      <c r="AY43" s="260"/>
      <c r="AZ43" s="460">
        <v>148.19999999999999</v>
      </c>
      <c r="BB43" s="1">
        <f>AX43*1.07</f>
        <v>132.03800000000001</v>
      </c>
      <c r="BC43" s="1">
        <f t="shared" si="13"/>
        <v>158.57399999999998</v>
      </c>
      <c r="BD43" s="260">
        <v>145.19999999999999</v>
      </c>
      <c r="BE43" s="260">
        <v>174.4</v>
      </c>
      <c r="BF43" s="1">
        <v>123.4</v>
      </c>
      <c r="BG43" s="1">
        <f t="shared" si="17"/>
        <v>148.24</v>
      </c>
    </row>
    <row r="44" spans="2:59">
      <c r="B44" s="365">
        <v>36</v>
      </c>
      <c r="C44" s="1365" t="s">
        <v>154</v>
      </c>
      <c r="D44" s="1366"/>
      <c r="E44" s="2217" t="s">
        <v>1320</v>
      </c>
      <c r="F44" s="2035"/>
      <c r="G44" s="2036"/>
      <c r="H44" s="2125">
        <f t="shared" si="29"/>
        <v>114.3</v>
      </c>
      <c r="I44" s="2126"/>
      <c r="J44" s="2125">
        <f t="shared" si="30"/>
        <v>137.29999999999998</v>
      </c>
      <c r="K44" s="2126"/>
      <c r="L44" s="453">
        <v>0</v>
      </c>
      <c r="AA44" s="97">
        <v>73.5</v>
      </c>
      <c r="AB44" s="97">
        <v>88.3</v>
      </c>
      <c r="AC44" s="97">
        <v>79.400000000000006</v>
      </c>
      <c r="AD44" s="97">
        <v>95.4</v>
      </c>
      <c r="AE44" s="97">
        <f t="shared" si="2"/>
        <v>87.340000000000018</v>
      </c>
      <c r="AF44" s="97">
        <f t="shared" si="3"/>
        <v>104.94000000000001</v>
      </c>
      <c r="AG44" s="41">
        <f t="shared" si="4"/>
        <v>96.074000000000026</v>
      </c>
      <c r="AH44" s="41">
        <f t="shared" si="5"/>
        <v>115.43400000000003</v>
      </c>
      <c r="AJ44" s="41">
        <f>AG44</f>
        <v>96.074000000000026</v>
      </c>
      <c r="AK44" s="41">
        <f>AH44</f>
        <v>115.43400000000003</v>
      </c>
      <c r="AP44" s="111">
        <f t="shared" si="35"/>
        <v>103.75992000000004</v>
      </c>
      <c r="AQ44" s="111">
        <f t="shared" si="35"/>
        <v>124.66872000000004</v>
      </c>
      <c r="AR44" s="111">
        <f t="shared" si="36"/>
        <v>103.75992000000004</v>
      </c>
      <c r="AS44" s="111">
        <f t="shared" si="36"/>
        <v>124.66872000000004</v>
      </c>
      <c r="AU44" s="42">
        <f t="shared" si="8"/>
        <v>103.75992000000004</v>
      </c>
      <c r="AV44" s="42">
        <f t="shared" si="9"/>
        <v>124.66872000000004</v>
      </c>
      <c r="AW44" s="260">
        <v>103.8</v>
      </c>
      <c r="AX44" s="460">
        <f t="shared" ref="AX44" si="37">AW44*1.1</f>
        <v>114.18</v>
      </c>
      <c r="AY44" s="260">
        <v>124.7</v>
      </c>
      <c r="AZ44" s="460">
        <f t="shared" ref="AZ44" si="38">AY44*1.1</f>
        <v>137.17000000000002</v>
      </c>
      <c r="BB44" s="1">
        <f t="shared" si="12"/>
        <v>122.17260000000002</v>
      </c>
      <c r="BC44" s="1">
        <f t="shared" si="13"/>
        <v>146.77190000000002</v>
      </c>
      <c r="BD44" s="260">
        <f t="shared" si="14"/>
        <v>134.38986000000003</v>
      </c>
      <c r="BE44" s="260">
        <f t="shared" si="15"/>
        <v>161.44909000000004</v>
      </c>
      <c r="BF44" s="1">
        <f t="shared" si="16"/>
        <v>114.23138100000003</v>
      </c>
      <c r="BG44" s="1">
        <f t="shared" si="17"/>
        <v>137.23172650000004</v>
      </c>
    </row>
    <row r="45" spans="2:59">
      <c r="B45" s="365">
        <v>37</v>
      </c>
      <c r="C45" s="1369"/>
      <c r="D45" s="1370"/>
      <c r="E45" s="2216" t="s">
        <v>1359</v>
      </c>
      <c r="F45" s="2035"/>
      <c r="G45" s="2036"/>
      <c r="H45" s="2125">
        <f t="shared" si="29"/>
        <v>110.1</v>
      </c>
      <c r="I45" s="2126"/>
      <c r="J45" s="2125">
        <f t="shared" si="30"/>
        <v>132.29999999999998</v>
      </c>
      <c r="K45" s="2126"/>
      <c r="L45" s="453">
        <v>0</v>
      </c>
      <c r="AA45" s="97"/>
      <c r="AB45" s="97"/>
      <c r="AC45" s="97"/>
      <c r="AD45" s="97"/>
      <c r="AE45" s="97"/>
      <c r="AF45" s="97"/>
      <c r="AG45" s="41"/>
      <c r="AH45" s="41"/>
      <c r="AJ45" s="41"/>
      <c r="AK45" s="41"/>
      <c r="AP45" s="111"/>
      <c r="AQ45" s="111"/>
      <c r="AR45" s="111"/>
      <c r="AS45" s="111"/>
      <c r="AU45" s="42"/>
      <c r="AV45" s="42"/>
      <c r="AW45" s="260">
        <v>103.8</v>
      </c>
      <c r="AX45" s="459">
        <f>AW45*1.06</f>
        <v>110.02800000000001</v>
      </c>
      <c r="AY45" s="461">
        <v>124.7</v>
      </c>
      <c r="AZ45" s="459">
        <f>AY45*1.06</f>
        <v>132.18200000000002</v>
      </c>
      <c r="BB45" s="1">
        <f t="shared" si="12"/>
        <v>117.72996000000002</v>
      </c>
      <c r="BC45" s="1">
        <f t="shared" si="13"/>
        <v>141.43474000000003</v>
      </c>
      <c r="BD45" s="260">
        <f t="shared" si="14"/>
        <v>129.50295600000004</v>
      </c>
      <c r="BE45" s="260">
        <f t="shared" si="15"/>
        <v>155.57821400000006</v>
      </c>
      <c r="BF45" s="1">
        <f t="shared" si="16"/>
        <v>110.07751260000003</v>
      </c>
      <c r="BG45" s="1">
        <f t="shared" si="17"/>
        <v>132.24148190000005</v>
      </c>
    </row>
    <row r="46" spans="2:59">
      <c r="B46" s="365">
        <v>38</v>
      </c>
      <c r="C46" s="1365" t="s">
        <v>155</v>
      </c>
      <c r="D46" s="1366"/>
      <c r="E46" s="1340" t="s">
        <v>1322</v>
      </c>
      <c r="F46" s="1341"/>
      <c r="G46" s="1342"/>
      <c r="H46" s="2125">
        <f t="shared" si="29"/>
        <v>179.1</v>
      </c>
      <c r="I46" s="2126"/>
      <c r="J46" s="2125">
        <f>ROUNDUP(((BG46*$N$3)+BG46),1)</f>
        <v>214.9</v>
      </c>
      <c r="K46" s="2126"/>
      <c r="L46" s="453">
        <v>0</v>
      </c>
      <c r="AA46" s="97">
        <v>96.4</v>
      </c>
      <c r="AB46" s="97">
        <v>115.8</v>
      </c>
      <c r="AC46" s="97">
        <v>104.2</v>
      </c>
      <c r="AD46" s="97">
        <v>125.1</v>
      </c>
      <c r="AE46" s="97">
        <f t="shared" si="2"/>
        <v>114.62000000000002</v>
      </c>
      <c r="AF46" s="97">
        <f t="shared" si="3"/>
        <v>137.61000000000001</v>
      </c>
      <c r="AG46" s="41">
        <f t="shared" si="4"/>
        <v>126.08200000000004</v>
      </c>
      <c r="AH46" s="41">
        <f t="shared" si="5"/>
        <v>151.37100000000004</v>
      </c>
      <c r="AJ46" s="41">
        <f>AG46*1.18</f>
        <v>148.77676000000002</v>
      </c>
      <c r="AK46" s="41">
        <f>AH46*1.18</f>
        <v>178.61778000000004</v>
      </c>
      <c r="AP46" s="111">
        <f>AJ46*1.08</f>
        <v>160.67890080000004</v>
      </c>
      <c r="AQ46" s="111">
        <f>AK46*1.08</f>
        <v>192.90720240000005</v>
      </c>
      <c r="AR46" s="111">
        <f t="shared" si="6"/>
        <v>168.71284584000006</v>
      </c>
      <c r="AS46" s="111">
        <f t="shared" si="7"/>
        <v>202.55256252000007</v>
      </c>
      <c r="AU46" s="42">
        <f t="shared" si="8"/>
        <v>168.71284584000006</v>
      </c>
      <c r="AV46" s="42">
        <f t="shared" si="9"/>
        <v>202.55256252000007</v>
      </c>
      <c r="AW46" s="260">
        <v>168.8</v>
      </c>
      <c r="AX46" s="459">
        <f t="shared" si="10"/>
        <v>178.92800000000003</v>
      </c>
      <c r="AY46" s="260">
        <v>202.6</v>
      </c>
      <c r="AZ46" s="459">
        <f t="shared" si="11"/>
        <v>214.756</v>
      </c>
      <c r="BB46" s="1">
        <f t="shared" si="12"/>
        <v>191.45296000000005</v>
      </c>
      <c r="BC46" s="1">
        <f t="shared" si="13"/>
        <v>229.78892000000002</v>
      </c>
      <c r="BD46" s="260">
        <f t="shared" si="14"/>
        <v>210.59825600000008</v>
      </c>
      <c r="BE46" s="260">
        <f t="shared" si="15"/>
        <v>252.76781200000005</v>
      </c>
      <c r="BF46" s="1">
        <f t="shared" si="16"/>
        <v>179.00851760000009</v>
      </c>
      <c r="BG46" s="1">
        <f t="shared" si="17"/>
        <v>214.85264020000005</v>
      </c>
    </row>
    <row r="47" spans="2:59">
      <c r="B47" s="365">
        <v>39</v>
      </c>
      <c r="C47" s="1365" t="s">
        <v>156</v>
      </c>
      <c r="D47" s="1366"/>
      <c r="E47" s="2127" t="s">
        <v>1360</v>
      </c>
      <c r="F47" s="2128"/>
      <c r="G47" s="2129"/>
      <c r="H47" s="2125">
        <f>ROUNDUP(((BF47*$N$3)+BF47),1)</f>
        <v>110.89999999999999</v>
      </c>
      <c r="I47" s="2126"/>
      <c r="J47" s="2117" t="s">
        <v>502</v>
      </c>
      <c r="K47" s="2118"/>
      <c r="L47" s="966">
        <v>0</v>
      </c>
      <c r="AA47" s="97">
        <v>72.599999999999994</v>
      </c>
      <c r="AB47" s="97" t="s">
        <v>169</v>
      </c>
      <c r="AC47" s="97">
        <v>78.5</v>
      </c>
      <c r="AD47" s="97"/>
      <c r="AE47" s="97">
        <f t="shared" si="2"/>
        <v>86.350000000000009</v>
      </c>
      <c r="AF47" s="97">
        <f t="shared" si="3"/>
        <v>0</v>
      </c>
      <c r="AG47" s="41">
        <f t="shared" si="4"/>
        <v>94.985000000000014</v>
      </c>
      <c r="AH47" s="41">
        <f t="shared" si="5"/>
        <v>0</v>
      </c>
      <c r="AJ47" s="41">
        <f t="shared" ref="AJ47:AJ48" si="39">AG47*1.1</f>
        <v>104.48350000000002</v>
      </c>
      <c r="AK47" s="41">
        <f t="shared" ref="AK47:AK48" si="40">AH47*1.1</f>
        <v>0</v>
      </c>
      <c r="AP47" s="223">
        <f t="shared" si="18"/>
        <v>104.48350000000002</v>
      </c>
      <c r="AQ47" s="223">
        <f t="shared" si="19"/>
        <v>0</v>
      </c>
      <c r="AR47" s="111">
        <f t="shared" ref="AR47:AR48" si="41">AP47</f>
        <v>104.48350000000002</v>
      </c>
      <c r="AS47" s="458">
        <f t="shared" si="7"/>
        <v>0</v>
      </c>
      <c r="AU47" s="42">
        <f t="shared" si="8"/>
        <v>104.48350000000002</v>
      </c>
      <c r="AV47" s="42">
        <f t="shared" si="9"/>
        <v>0</v>
      </c>
      <c r="AW47" s="260">
        <v>104.5</v>
      </c>
      <c r="AX47" s="459">
        <f t="shared" si="10"/>
        <v>110.77000000000001</v>
      </c>
      <c r="AY47" s="260">
        <v>0</v>
      </c>
      <c r="AZ47" s="459">
        <f t="shared" si="11"/>
        <v>0</v>
      </c>
      <c r="BB47" s="1">
        <f t="shared" si="12"/>
        <v>118.52390000000001</v>
      </c>
      <c r="BC47" s="1">
        <f t="shared" si="13"/>
        <v>0</v>
      </c>
      <c r="BD47" s="260">
        <f t="shared" si="14"/>
        <v>130.37629000000001</v>
      </c>
      <c r="BE47" s="260">
        <f t="shared" si="15"/>
        <v>0</v>
      </c>
      <c r="BF47" s="1">
        <f t="shared" si="16"/>
        <v>110.81984650000001</v>
      </c>
      <c r="BG47" s="1">
        <f t="shared" si="17"/>
        <v>0</v>
      </c>
    </row>
    <row r="48" spans="2:59">
      <c r="B48" s="365">
        <v>40</v>
      </c>
      <c r="C48" s="2218" t="s">
        <v>157</v>
      </c>
      <c r="D48" s="2219"/>
      <c r="E48" s="2220" t="s">
        <v>1361</v>
      </c>
      <c r="F48" s="2221"/>
      <c r="G48" s="2222"/>
      <c r="H48" s="2125">
        <f t="shared" ref="H48:H52" si="42">ROUNDUP(((BF48*$N$3)+BF48),1)</f>
        <v>157.6</v>
      </c>
      <c r="I48" s="2126"/>
      <c r="J48" s="2117" t="s">
        <v>502</v>
      </c>
      <c r="K48" s="2118"/>
      <c r="L48" s="454">
        <v>0</v>
      </c>
      <c r="AA48" s="97">
        <v>103.3</v>
      </c>
      <c r="AB48" s="97" t="s">
        <v>169</v>
      </c>
      <c r="AC48" s="97">
        <v>111.6</v>
      </c>
      <c r="AD48" s="97"/>
      <c r="AE48" s="97">
        <f t="shared" si="2"/>
        <v>122.76</v>
      </c>
      <c r="AF48" s="97">
        <f t="shared" si="3"/>
        <v>0</v>
      </c>
      <c r="AG48" s="41">
        <f t="shared" si="4"/>
        <v>135.03600000000003</v>
      </c>
      <c r="AH48" s="41">
        <f t="shared" si="5"/>
        <v>0</v>
      </c>
      <c r="AJ48" s="41">
        <f t="shared" si="39"/>
        <v>148.53960000000004</v>
      </c>
      <c r="AK48" s="41">
        <f t="shared" si="40"/>
        <v>0</v>
      </c>
      <c r="AP48" s="223">
        <f t="shared" si="18"/>
        <v>148.53960000000004</v>
      </c>
      <c r="AQ48" s="223">
        <f t="shared" si="19"/>
        <v>0</v>
      </c>
      <c r="AR48" s="111">
        <f t="shared" si="41"/>
        <v>148.53960000000004</v>
      </c>
      <c r="AS48" s="458">
        <f>AQ48</f>
        <v>0</v>
      </c>
      <c r="AU48" s="42">
        <f t="shared" si="8"/>
        <v>148.53960000000004</v>
      </c>
      <c r="AV48" s="42">
        <f t="shared" si="9"/>
        <v>0</v>
      </c>
      <c r="AW48" s="260">
        <v>148.6</v>
      </c>
      <c r="AX48" s="459">
        <f t="shared" si="10"/>
        <v>157.51599999999999</v>
      </c>
      <c r="AY48" s="260">
        <v>0</v>
      </c>
      <c r="AZ48" s="459">
        <f t="shared" si="11"/>
        <v>0</v>
      </c>
      <c r="BB48" s="1">
        <f t="shared" si="12"/>
        <v>168.54212000000001</v>
      </c>
      <c r="BC48" s="1">
        <f t="shared" si="13"/>
        <v>0</v>
      </c>
      <c r="BD48" s="260">
        <f t="shared" si="14"/>
        <v>185.39633200000003</v>
      </c>
      <c r="BE48" s="260">
        <f t="shared" si="15"/>
        <v>0</v>
      </c>
      <c r="BF48" s="1">
        <f t="shared" si="16"/>
        <v>157.58688220000005</v>
      </c>
      <c r="BG48" s="1">
        <f t="shared" si="17"/>
        <v>0</v>
      </c>
    </row>
    <row r="49" spans="2:59">
      <c r="B49" s="365">
        <v>41</v>
      </c>
      <c r="C49" s="2121" t="s">
        <v>158</v>
      </c>
      <c r="D49" s="2121"/>
      <c r="E49" s="2145" t="s">
        <v>1357</v>
      </c>
      <c r="F49" s="2123"/>
      <c r="G49" s="2124"/>
      <c r="H49" s="2125">
        <f t="shared" si="42"/>
        <v>151.69999999999999</v>
      </c>
      <c r="I49" s="2126"/>
      <c r="J49" s="2125">
        <f>ROUNDUP(((BG49*$N$3)+BG49),1)</f>
        <v>182.1</v>
      </c>
      <c r="K49" s="2126"/>
      <c r="L49" s="455">
        <v>0</v>
      </c>
      <c r="AA49" s="97"/>
      <c r="AB49" s="97" t="s">
        <v>169</v>
      </c>
      <c r="AC49" s="97">
        <v>104.2</v>
      </c>
      <c r="AD49" s="97">
        <v>125.1</v>
      </c>
      <c r="AE49" s="97">
        <f t="shared" si="2"/>
        <v>114.62000000000002</v>
      </c>
      <c r="AF49" s="97">
        <f t="shared" si="3"/>
        <v>137.61000000000001</v>
      </c>
      <c r="AG49" s="41">
        <f t="shared" si="4"/>
        <v>126.08200000000004</v>
      </c>
      <c r="AH49" s="41">
        <f t="shared" si="5"/>
        <v>151.37100000000004</v>
      </c>
      <c r="AJ49" s="41">
        <f>AG49*1.08</f>
        <v>136.16856000000004</v>
      </c>
      <c r="AK49" s="41">
        <f>AH49*1.08</f>
        <v>163.48068000000006</v>
      </c>
      <c r="AP49" s="223">
        <f t="shared" si="18"/>
        <v>136.16856000000004</v>
      </c>
      <c r="AQ49" s="223">
        <f t="shared" si="19"/>
        <v>163.48068000000006</v>
      </c>
      <c r="AR49" s="111">
        <f t="shared" si="6"/>
        <v>142.97698800000006</v>
      </c>
      <c r="AS49" s="111">
        <f t="shared" si="7"/>
        <v>171.65471400000007</v>
      </c>
      <c r="AU49" s="42">
        <f t="shared" si="8"/>
        <v>142.97698800000006</v>
      </c>
      <c r="AV49" s="42">
        <f t="shared" si="9"/>
        <v>171.65471400000007</v>
      </c>
      <c r="AW49" s="260">
        <v>143</v>
      </c>
      <c r="AX49" s="459">
        <f t="shared" si="10"/>
        <v>151.58000000000001</v>
      </c>
      <c r="AY49" s="260">
        <v>171.7</v>
      </c>
      <c r="AZ49" s="459">
        <f t="shared" si="11"/>
        <v>182.00200000000001</v>
      </c>
      <c r="BB49" s="1">
        <f t="shared" si="12"/>
        <v>162.19060000000002</v>
      </c>
      <c r="BC49" s="1">
        <f t="shared" si="13"/>
        <v>194.74214000000003</v>
      </c>
      <c r="BD49" s="260">
        <f t="shared" si="14"/>
        <v>178.40966000000003</v>
      </c>
      <c r="BE49" s="260">
        <f t="shared" si="15"/>
        <v>214.21635400000005</v>
      </c>
      <c r="BF49" s="1">
        <f t="shared" si="16"/>
        <v>151.64821100000003</v>
      </c>
      <c r="BG49" s="1">
        <f t="shared" si="17"/>
        <v>182.08390090000006</v>
      </c>
    </row>
    <row r="50" spans="2:59">
      <c r="B50" s="365">
        <v>42</v>
      </c>
      <c r="C50" s="2120" t="s">
        <v>1450</v>
      </c>
      <c r="D50" s="2121"/>
      <c r="E50" s="2122" t="s">
        <v>1290</v>
      </c>
      <c r="F50" s="2123"/>
      <c r="G50" s="2124"/>
      <c r="H50" s="2125">
        <f t="shared" si="42"/>
        <v>110.19999999999999</v>
      </c>
      <c r="I50" s="2126"/>
      <c r="J50" s="2125">
        <f>ROUNDUP(((BG50*$N$3)+BG50),1)</f>
        <v>132.29999999999998</v>
      </c>
      <c r="K50" s="2126"/>
      <c r="L50" s="455">
        <v>0</v>
      </c>
      <c r="AA50" s="97"/>
      <c r="AB50" s="97"/>
      <c r="AC50" s="97"/>
      <c r="AD50" s="97"/>
      <c r="AX50" s="2">
        <v>110.1</v>
      </c>
      <c r="AZ50" s="2">
        <v>132.19999999999999</v>
      </c>
      <c r="BB50" s="1">
        <f t="shared" si="12"/>
        <v>117.807</v>
      </c>
      <c r="BC50" s="1">
        <f t="shared" si="13"/>
        <v>141.45400000000001</v>
      </c>
      <c r="BD50" s="260">
        <f t="shared" si="14"/>
        <v>129.58770000000001</v>
      </c>
      <c r="BE50" s="260">
        <f t="shared" si="15"/>
        <v>155.59940000000003</v>
      </c>
      <c r="BF50" s="1">
        <f t="shared" si="16"/>
        <v>110.14954500000002</v>
      </c>
      <c r="BG50" s="1">
        <f t="shared" si="17"/>
        <v>132.25949000000003</v>
      </c>
    </row>
    <row r="51" spans="2:59">
      <c r="B51" s="365">
        <v>43</v>
      </c>
      <c r="C51" s="2120" t="s">
        <v>1451</v>
      </c>
      <c r="D51" s="2121"/>
      <c r="E51" s="2122" t="s">
        <v>1291</v>
      </c>
      <c r="F51" s="2123"/>
      <c r="G51" s="2124"/>
      <c r="H51" s="2125">
        <f t="shared" si="42"/>
        <v>123.5</v>
      </c>
      <c r="I51" s="2126"/>
      <c r="J51" s="2117" t="s">
        <v>502</v>
      </c>
      <c r="K51" s="2118"/>
      <c r="L51" s="455">
        <v>0</v>
      </c>
      <c r="AA51" s="457"/>
      <c r="AB51" s="457"/>
      <c r="AC51" s="457"/>
      <c r="AD51" s="457"/>
      <c r="AX51" s="2">
        <v>123.4</v>
      </c>
      <c r="AZ51" s="2">
        <v>148.19999999999999</v>
      </c>
      <c r="BB51" s="1">
        <f t="shared" si="12"/>
        <v>132.03800000000001</v>
      </c>
      <c r="BC51" s="1">
        <f t="shared" si="13"/>
        <v>158.57399999999998</v>
      </c>
      <c r="BD51" s="260">
        <f t="shared" si="14"/>
        <v>145.24180000000001</v>
      </c>
      <c r="BE51" s="260">
        <f t="shared" si="15"/>
        <v>174.4314</v>
      </c>
      <c r="BF51" s="1">
        <f t="shared" si="16"/>
        <v>123.45553000000001</v>
      </c>
      <c r="BG51" s="1">
        <f t="shared" si="17"/>
        <v>148.26669000000001</v>
      </c>
    </row>
    <row r="52" spans="2:59">
      <c r="B52" s="365">
        <v>44</v>
      </c>
      <c r="C52" s="2120" t="s">
        <v>1452</v>
      </c>
      <c r="D52" s="2121"/>
      <c r="E52" s="2145" t="s">
        <v>1294</v>
      </c>
      <c r="F52" s="2123"/>
      <c r="G52" s="2124"/>
      <c r="H52" s="2125">
        <f t="shared" si="42"/>
        <v>151.69999999999999</v>
      </c>
      <c r="I52" s="2126"/>
      <c r="J52" s="2117" t="s">
        <v>502</v>
      </c>
      <c r="K52" s="2118"/>
      <c r="L52" s="455">
        <v>0</v>
      </c>
      <c r="AA52" s="97"/>
      <c r="AB52" s="97"/>
      <c r="AC52" s="97"/>
      <c r="AD52" s="97"/>
      <c r="AX52" s="2">
        <v>151.6</v>
      </c>
      <c r="AZ52" s="2">
        <v>182.1</v>
      </c>
      <c r="BB52" s="1">
        <f t="shared" si="12"/>
        <v>162.21200000000002</v>
      </c>
      <c r="BC52" s="1">
        <f t="shared" si="13"/>
        <v>194.84700000000001</v>
      </c>
      <c r="BD52" s="260">
        <f t="shared" si="14"/>
        <v>178.43320000000003</v>
      </c>
      <c r="BE52" s="260">
        <f t="shared" si="15"/>
        <v>214.33170000000004</v>
      </c>
      <c r="BF52" s="1">
        <f t="shared" si="16"/>
        <v>151.66822000000005</v>
      </c>
      <c r="BG52" s="1">
        <f t="shared" si="17"/>
        <v>182.18194500000004</v>
      </c>
    </row>
    <row r="53" spans="2:59">
      <c r="B53" s="365">
        <v>45</v>
      </c>
      <c r="C53" s="1659" t="s">
        <v>1616</v>
      </c>
      <c r="D53" s="1655"/>
      <c r="E53" s="2098" t="s">
        <v>1632</v>
      </c>
      <c r="F53" s="1657"/>
      <c r="G53" s="1658"/>
      <c r="H53" s="2117" t="s">
        <v>502</v>
      </c>
      <c r="I53" s="2118"/>
      <c r="J53" s="2125">
        <f>ROUNDUP(((BG53*$N$3)+BG53),1)</f>
        <v>191.7</v>
      </c>
      <c r="K53" s="2126"/>
      <c r="L53" s="455">
        <v>0</v>
      </c>
      <c r="AA53" s="97"/>
      <c r="AB53" s="97"/>
      <c r="AC53" s="97"/>
      <c r="AD53" s="97"/>
      <c r="BC53" s="1">
        <v>205</v>
      </c>
      <c r="BD53" s="260">
        <f t="shared" si="14"/>
        <v>0</v>
      </c>
      <c r="BE53" s="260">
        <f t="shared" si="15"/>
        <v>225.50000000000003</v>
      </c>
      <c r="BF53" s="1">
        <f t="shared" si="16"/>
        <v>0</v>
      </c>
      <c r="BG53" s="1">
        <f t="shared" si="17"/>
        <v>191.67500000000007</v>
      </c>
    </row>
    <row r="54" spans="2:59">
      <c r="B54" s="365">
        <v>46</v>
      </c>
      <c r="C54" s="1541" t="s">
        <v>1631</v>
      </c>
      <c r="D54" s="1542"/>
      <c r="E54" s="1537" t="s">
        <v>2033</v>
      </c>
      <c r="F54" s="1538"/>
      <c r="G54" s="1539"/>
      <c r="H54" s="2125">
        <f>ROUNDUP(((BF54*$N$3)+BF54),1)</f>
        <v>112.8</v>
      </c>
      <c r="I54" s="2126"/>
      <c r="J54" s="2125">
        <f t="shared" ref="J54:J59" si="43">ROUNDUP(((BG54*$N$3)+BG54),1)</f>
        <v>135.4</v>
      </c>
      <c r="K54" s="2126"/>
      <c r="L54" s="455">
        <v>0</v>
      </c>
      <c r="AA54" s="97"/>
      <c r="AB54" s="97"/>
      <c r="AC54" s="97"/>
      <c r="AD54" s="97"/>
      <c r="BD54" s="260">
        <v>132.6</v>
      </c>
      <c r="BE54" s="260">
        <v>159.19999999999999</v>
      </c>
      <c r="BF54" s="1">
        <f t="shared" si="16"/>
        <v>112.71000000000001</v>
      </c>
      <c r="BG54" s="1">
        <f t="shared" si="17"/>
        <v>135.32</v>
      </c>
    </row>
    <row r="55" spans="2:59">
      <c r="B55" s="365">
        <v>47</v>
      </c>
      <c r="C55" s="1541" t="s">
        <v>1633</v>
      </c>
      <c r="D55" s="1542"/>
      <c r="E55" s="1537" t="s">
        <v>2034</v>
      </c>
      <c r="F55" s="1538"/>
      <c r="G55" s="1539"/>
      <c r="H55" s="2117" t="s">
        <v>502</v>
      </c>
      <c r="I55" s="2118"/>
      <c r="J55" s="2125">
        <f t="shared" si="43"/>
        <v>187.5</v>
      </c>
      <c r="K55" s="2126"/>
      <c r="L55" s="455">
        <v>0</v>
      </c>
      <c r="AA55" s="97"/>
      <c r="AB55" s="97"/>
      <c r="AC55" s="97"/>
      <c r="AD55" s="97"/>
      <c r="BD55" s="260">
        <v>183.7</v>
      </c>
      <c r="BE55" s="260">
        <v>220.5</v>
      </c>
      <c r="BF55" s="1">
        <f t="shared" si="16"/>
        <v>156.14500000000001</v>
      </c>
      <c r="BG55" s="1">
        <f t="shared" si="17"/>
        <v>187.42500000000001</v>
      </c>
    </row>
    <row r="56" spans="2:59">
      <c r="B56" s="365">
        <v>48</v>
      </c>
      <c r="C56" s="1541" t="s">
        <v>1648</v>
      </c>
      <c r="D56" s="1542"/>
      <c r="E56" s="1537" t="s">
        <v>2035</v>
      </c>
      <c r="F56" s="1538"/>
      <c r="G56" s="1539"/>
      <c r="H56" s="2117" t="s">
        <v>502</v>
      </c>
      <c r="I56" s="2118"/>
      <c r="J56" s="2125">
        <f t="shared" si="43"/>
        <v>187.5</v>
      </c>
      <c r="K56" s="2126"/>
      <c r="L56" s="455">
        <v>0</v>
      </c>
      <c r="AA56" s="97"/>
      <c r="AB56" s="97"/>
      <c r="AC56" s="97"/>
      <c r="AD56" s="97"/>
      <c r="BD56" s="260">
        <v>183.7</v>
      </c>
      <c r="BE56" s="260">
        <v>220.5</v>
      </c>
      <c r="BF56" s="1">
        <f t="shared" si="16"/>
        <v>156.14500000000001</v>
      </c>
      <c r="BG56" s="1">
        <f t="shared" si="17"/>
        <v>187.42500000000001</v>
      </c>
    </row>
    <row r="57" spans="2:59">
      <c r="B57" s="365">
        <v>49</v>
      </c>
      <c r="C57" s="1541" t="s">
        <v>1634</v>
      </c>
      <c r="D57" s="1542"/>
      <c r="E57" s="1537" t="s">
        <v>2036</v>
      </c>
      <c r="F57" s="1538"/>
      <c r="G57" s="1539"/>
      <c r="H57" s="2125">
        <f>ROUNDUP(((BF57*$N$3)+BF57),1)</f>
        <v>143.29999999999998</v>
      </c>
      <c r="I57" s="2126"/>
      <c r="J57" s="2125">
        <f t="shared" si="43"/>
        <v>171.9</v>
      </c>
      <c r="K57" s="2126"/>
      <c r="L57" s="455">
        <v>0</v>
      </c>
      <c r="AA57" s="97"/>
      <c r="AB57" s="97"/>
      <c r="AC57" s="97"/>
      <c r="AD57" s="97"/>
      <c r="BD57" s="260">
        <v>168.5</v>
      </c>
      <c r="BE57" s="260">
        <v>202.2</v>
      </c>
      <c r="BF57" s="1">
        <f t="shared" si="16"/>
        <v>143.22500000000002</v>
      </c>
      <c r="BG57" s="1">
        <f t="shared" si="17"/>
        <v>171.87</v>
      </c>
    </row>
    <row r="58" spans="2:59">
      <c r="B58" s="365">
        <v>50</v>
      </c>
      <c r="C58" s="1541" t="s">
        <v>1635</v>
      </c>
      <c r="D58" s="1542"/>
      <c r="E58" s="1537" t="s">
        <v>2037</v>
      </c>
      <c r="F58" s="1538"/>
      <c r="G58" s="1539"/>
      <c r="H58" s="2125">
        <f t="shared" ref="H58:H59" si="44">ROUNDUP(((BF58*$N$3)+BF58),1)</f>
        <v>143.29999999999998</v>
      </c>
      <c r="I58" s="2126"/>
      <c r="J58" s="2125">
        <f t="shared" si="43"/>
        <v>171.9</v>
      </c>
      <c r="K58" s="2126"/>
      <c r="L58" s="455">
        <v>0</v>
      </c>
      <c r="AA58" s="97"/>
      <c r="AB58" s="97"/>
      <c r="AC58" s="97"/>
      <c r="AD58" s="97"/>
      <c r="BD58" s="260">
        <v>168.5</v>
      </c>
      <c r="BE58" s="260">
        <v>202.2</v>
      </c>
      <c r="BF58" s="1">
        <f t="shared" si="16"/>
        <v>143.22500000000002</v>
      </c>
      <c r="BG58" s="1">
        <f t="shared" si="17"/>
        <v>171.87</v>
      </c>
    </row>
    <row r="59" spans="2:59">
      <c r="B59" s="365">
        <v>51</v>
      </c>
      <c r="C59" s="1541" t="s">
        <v>1636</v>
      </c>
      <c r="D59" s="1542"/>
      <c r="E59" s="1537" t="s">
        <v>2038</v>
      </c>
      <c r="F59" s="1538"/>
      <c r="G59" s="1539"/>
      <c r="H59" s="2125">
        <f t="shared" si="44"/>
        <v>143.29999999999998</v>
      </c>
      <c r="I59" s="2126"/>
      <c r="J59" s="2125">
        <f t="shared" si="43"/>
        <v>171.9</v>
      </c>
      <c r="K59" s="2126"/>
      <c r="L59" s="455">
        <v>0</v>
      </c>
      <c r="AA59" s="97"/>
      <c r="AB59" s="97"/>
      <c r="AC59" s="97"/>
      <c r="AD59" s="97"/>
      <c r="BD59" s="260">
        <v>168.5</v>
      </c>
      <c r="BE59" s="260">
        <v>202.2</v>
      </c>
      <c r="BF59" s="1">
        <f t="shared" si="16"/>
        <v>143.22500000000002</v>
      </c>
      <c r="BG59" s="1">
        <f t="shared" si="17"/>
        <v>171.87</v>
      </c>
    </row>
    <row r="60" spans="2:59">
      <c r="B60" s="365">
        <v>52</v>
      </c>
      <c r="C60" s="1719"/>
      <c r="D60" s="2223"/>
      <c r="E60" s="2223"/>
      <c r="F60" s="2223"/>
      <c r="G60" s="2223"/>
      <c r="H60" s="2223"/>
      <c r="I60" s="2223"/>
      <c r="J60" s="2223"/>
      <c r="K60" s="2223"/>
      <c r="L60" s="2224"/>
      <c r="AA60" s="97"/>
      <c r="AB60" s="97"/>
      <c r="AC60" s="97"/>
      <c r="AD60" s="97"/>
      <c r="BD60" s="260"/>
      <c r="BE60" s="260"/>
    </row>
    <row r="61" spans="2:59">
      <c r="B61" s="365">
        <v>53</v>
      </c>
      <c r="C61" s="1719"/>
      <c r="D61" s="2223"/>
      <c r="E61" s="2223"/>
      <c r="F61" s="2223"/>
      <c r="G61" s="2223"/>
      <c r="H61" s="2223"/>
      <c r="I61" s="2223"/>
      <c r="J61" s="2223"/>
      <c r="K61" s="2223"/>
      <c r="L61" s="2224"/>
      <c r="AA61" s="97"/>
      <c r="AB61" s="97"/>
      <c r="AC61" s="97"/>
      <c r="AD61" s="97"/>
      <c r="BD61" s="260"/>
      <c r="BE61" s="260"/>
    </row>
    <row r="62" spans="2:59">
      <c r="B62" s="365">
        <v>54</v>
      </c>
      <c r="C62" s="1719"/>
      <c r="D62" s="2223"/>
      <c r="E62" s="2223"/>
      <c r="F62" s="2223"/>
      <c r="G62" s="2223"/>
      <c r="H62" s="2223"/>
      <c r="I62" s="2223"/>
      <c r="J62" s="2223"/>
      <c r="K62" s="2223"/>
      <c r="L62" s="2224"/>
      <c r="AA62" s="97"/>
      <c r="AB62" s="97"/>
      <c r="AC62" s="97"/>
      <c r="AD62" s="97"/>
      <c r="BD62" s="260"/>
      <c r="BE62" s="260"/>
    </row>
    <row r="63" spans="2:59">
      <c r="B63" s="365">
        <v>55</v>
      </c>
      <c r="C63" s="1719"/>
      <c r="D63" s="2223"/>
      <c r="E63" s="2223"/>
      <c r="F63" s="2223"/>
      <c r="G63" s="2223"/>
      <c r="H63" s="2223"/>
      <c r="I63" s="2223"/>
      <c r="J63" s="2223"/>
      <c r="K63" s="2223"/>
      <c r="L63" s="2224"/>
      <c r="AA63" s="97"/>
      <c r="AB63" s="97"/>
      <c r="AC63" s="97"/>
      <c r="AD63" s="97"/>
      <c r="BD63" s="260"/>
      <c r="BE63" s="260"/>
    </row>
    <row r="64" spans="2:59">
      <c r="B64" s="365">
        <v>56</v>
      </c>
      <c r="C64" s="1719"/>
      <c r="D64" s="2223"/>
      <c r="E64" s="2223"/>
      <c r="F64" s="2223"/>
      <c r="G64" s="2223"/>
      <c r="H64" s="2223"/>
      <c r="I64" s="2223"/>
      <c r="J64" s="2223"/>
      <c r="K64" s="2223"/>
      <c r="L64" s="2224"/>
      <c r="AA64" s="97"/>
      <c r="AB64" s="97"/>
      <c r="AC64" s="97"/>
      <c r="AD64" s="97"/>
      <c r="BD64" s="260"/>
      <c r="BE64" s="260"/>
    </row>
    <row r="65" spans="2:39">
      <c r="B65" s="365">
        <v>57</v>
      </c>
      <c r="C65" s="1594" t="s">
        <v>1293</v>
      </c>
      <c r="D65" s="2146"/>
      <c r="E65" s="2146"/>
      <c r="F65" s="2146"/>
      <c r="G65" s="2146"/>
      <c r="H65" s="2146"/>
      <c r="I65" s="2146"/>
      <c r="J65" s="2146"/>
      <c r="K65" s="2146"/>
      <c r="L65" s="2147"/>
    </row>
    <row r="66" spans="2:39">
      <c r="B66" s="365">
        <v>58</v>
      </c>
      <c r="C66" s="2148"/>
      <c r="D66" s="2149"/>
      <c r="E66" s="2149"/>
      <c r="F66" s="2149"/>
      <c r="G66" s="2149"/>
      <c r="H66" s="2149"/>
      <c r="I66" s="2149"/>
      <c r="J66" s="2149"/>
      <c r="K66" s="2149"/>
      <c r="L66" s="2150"/>
    </row>
    <row r="67" spans="2:39">
      <c r="B67" s="365">
        <v>59</v>
      </c>
      <c r="C67" s="2083" t="s">
        <v>1292</v>
      </c>
      <c r="D67" s="1632"/>
      <c r="E67" s="1632"/>
      <c r="F67" s="1632"/>
      <c r="G67" s="1632"/>
      <c r="H67" s="1632"/>
      <c r="I67" s="1632"/>
      <c r="J67" s="1632"/>
      <c r="K67" s="1632"/>
      <c r="L67" s="1633"/>
    </row>
    <row r="68" spans="2:39" ht="15" thickBot="1">
      <c r="B68" s="365">
        <v>60</v>
      </c>
      <c r="C68" s="2181" t="s">
        <v>509</v>
      </c>
      <c r="D68" s="1635"/>
      <c r="E68" s="1635"/>
      <c r="F68" s="1635"/>
      <c r="G68" s="1635"/>
      <c r="H68" s="1635"/>
      <c r="I68" s="1635"/>
      <c r="J68" s="1635"/>
      <c r="K68" s="1635"/>
      <c r="L68" s="1636"/>
    </row>
    <row r="69" spans="2:39">
      <c r="B69" s="4"/>
      <c r="C69" s="5"/>
      <c r="D69" s="5"/>
      <c r="E69" s="5"/>
      <c r="F69" s="5"/>
      <c r="G69" s="224"/>
      <c r="H69" s="5"/>
      <c r="I69" s="5"/>
      <c r="J69" s="5"/>
      <c r="K69" s="13" t="s">
        <v>510</v>
      </c>
      <c r="L69" s="14" t="str">
        <f>Rolô!$L$2</f>
        <v>2026 - v.03</v>
      </c>
      <c r="N69" s="15" t="s">
        <v>163</v>
      </c>
    </row>
    <row r="70" spans="2:39">
      <c r="B70" s="1154" t="s">
        <v>483</v>
      </c>
      <c r="C70" s="1155"/>
      <c r="D70" s="1155"/>
      <c r="E70" s="1155"/>
      <c r="F70" s="1155"/>
      <c r="G70" s="1155"/>
      <c r="H70" s="1155"/>
      <c r="I70" s="1155"/>
      <c r="J70" s="1155"/>
      <c r="K70" s="1155"/>
      <c r="L70" s="1156"/>
      <c r="N70" s="1383">
        <v>0</v>
      </c>
      <c r="O70" s="1214"/>
    </row>
    <row r="71" spans="2:39">
      <c r="B71" s="1158"/>
      <c r="C71" s="1159"/>
      <c r="D71" s="1159"/>
      <c r="E71" s="1159"/>
      <c r="F71" s="1159"/>
      <c r="G71" s="1159"/>
      <c r="H71" s="1159"/>
      <c r="I71" s="1159"/>
      <c r="J71" s="1159"/>
      <c r="K71" s="1159"/>
      <c r="L71" s="1160"/>
    </row>
    <row r="72" spans="2:39">
      <c r="B72" s="6"/>
      <c r="C72" s="7"/>
      <c r="D72" s="7"/>
      <c r="E72" s="7"/>
      <c r="F72" s="7"/>
      <c r="G72" s="7"/>
      <c r="H72" s="7"/>
      <c r="I72" s="7"/>
      <c r="J72" s="7"/>
      <c r="K72" s="7"/>
      <c r="L72" s="17"/>
    </row>
    <row r="73" spans="2:39">
      <c r="B73" s="193">
        <v>61</v>
      </c>
      <c r="C73" s="1796" t="s">
        <v>162</v>
      </c>
      <c r="D73" s="1797"/>
      <c r="E73" s="1797"/>
      <c r="F73" s="1797"/>
      <c r="G73" s="1797"/>
      <c r="H73" s="1797"/>
      <c r="I73" s="1797"/>
      <c r="J73" s="1797"/>
      <c r="K73" s="1797"/>
      <c r="L73" s="1798"/>
    </row>
    <row r="74" spans="2:39">
      <c r="B74" s="193">
        <v>62</v>
      </c>
      <c r="C74" s="2151" t="s">
        <v>164</v>
      </c>
      <c r="D74" s="2152"/>
      <c r="E74" s="2152"/>
      <c r="F74" s="2152"/>
      <c r="G74" s="2153"/>
      <c r="H74" s="267" t="s">
        <v>129</v>
      </c>
      <c r="I74" s="631" t="s">
        <v>165</v>
      </c>
      <c r="J74" s="1386" t="s">
        <v>70</v>
      </c>
      <c r="K74" s="1386"/>
      <c r="L74" s="390" t="s">
        <v>132</v>
      </c>
      <c r="N74" s="244" t="s">
        <v>166</v>
      </c>
      <c r="AA74" s="16">
        <v>42491</v>
      </c>
      <c r="AB74" s="16">
        <v>43026</v>
      </c>
      <c r="AC74" s="16">
        <v>43258</v>
      </c>
      <c r="AD74" s="16">
        <v>43862</v>
      </c>
      <c r="AE74" s="16">
        <v>43952</v>
      </c>
      <c r="AF74" s="16">
        <v>44105</v>
      </c>
      <c r="AG74" s="259">
        <v>44256</v>
      </c>
      <c r="AH74" s="36">
        <v>44378</v>
      </c>
      <c r="AI74" s="36">
        <v>44409</v>
      </c>
      <c r="AJ74" s="2144">
        <v>44501</v>
      </c>
      <c r="AK74" s="2144"/>
      <c r="AM74" s="40">
        <v>45658</v>
      </c>
    </row>
    <row r="75" spans="2:39">
      <c r="B75" s="193">
        <v>63</v>
      </c>
      <c r="C75" s="1785" t="s">
        <v>331</v>
      </c>
      <c r="D75" s="1706"/>
      <c r="E75" s="1706"/>
      <c r="F75" s="1706"/>
      <c r="G75" s="1707"/>
      <c r="H75" s="226" t="s">
        <v>187</v>
      </c>
      <c r="I75" s="1079" t="s">
        <v>174</v>
      </c>
      <c r="J75" s="1223">
        <f>ROUNDUP(((AM75*$N$70)+AM75),1)</f>
        <v>101.39999999999999</v>
      </c>
      <c r="K75" s="1223"/>
      <c r="L75" s="243">
        <v>0</v>
      </c>
      <c r="N75" s="245" t="s">
        <v>170</v>
      </c>
      <c r="AA75" s="97">
        <v>42.5</v>
      </c>
      <c r="AB75" s="97">
        <v>45.9</v>
      </c>
      <c r="AC75" s="97">
        <f>AB75*1.1</f>
        <v>50.49</v>
      </c>
      <c r="AD75" s="97">
        <f>AC75*1.1</f>
        <v>55.539000000000009</v>
      </c>
      <c r="AE75" s="97">
        <f>AD75*1.1</f>
        <v>61.092900000000014</v>
      </c>
      <c r="AF75" s="468">
        <f>AE75*1.05</f>
        <v>64.147545000000022</v>
      </c>
      <c r="AG75" s="111">
        <f>AF75*1.1</f>
        <v>70.562299500000037</v>
      </c>
      <c r="AH75" s="223">
        <f>AG75*1.15</f>
        <v>81.146644425000034</v>
      </c>
      <c r="AJ75" s="1">
        <v>81.2</v>
      </c>
      <c r="AK75" s="1">
        <f>AJ75*1.06</f>
        <v>86.072000000000003</v>
      </c>
      <c r="AL75" s="1">
        <f>AK75*1.07</f>
        <v>92.097040000000007</v>
      </c>
      <c r="AM75" s="1">
        <f>AL75*1.1</f>
        <v>101.30674400000001</v>
      </c>
    </row>
    <row r="76" spans="2:39">
      <c r="B76" s="193">
        <v>64</v>
      </c>
      <c r="C76" s="1793" t="s">
        <v>332</v>
      </c>
      <c r="D76" s="1391"/>
      <c r="E76" s="1391"/>
      <c r="F76" s="1391"/>
      <c r="G76" s="1392"/>
      <c r="H76" s="226" t="s">
        <v>187</v>
      </c>
      <c r="I76" s="1079" t="s">
        <v>174</v>
      </c>
      <c r="J76" s="1223">
        <f t="shared" ref="J76:J78" si="45">ROUNDUP(((AM76*$N$70)+AM76),1)</f>
        <v>120.3</v>
      </c>
      <c r="K76" s="1223"/>
      <c r="L76" s="243">
        <v>0</v>
      </c>
      <c r="N76" s="245" t="s">
        <v>171</v>
      </c>
      <c r="AA76" s="97">
        <v>50.4</v>
      </c>
      <c r="AB76" s="97">
        <v>54.5</v>
      </c>
      <c r="AC76" s="97">
        <f t="shared" ref="AC76:AC78" si="46">AB76*1.1</f>
        <v>59.95</v>
      </c>
      <c r="AD76" s="97">
        <f t="shared" ref="AD76:AD89" si="47">AC76*1.1</f>
        <v>65.945000000000007</v>
      </c>
      <c r="AE76" s="97">
        <f t="shared" ref="AE76:AE89" si="48">AD76*1.1</f>
        <v>72.539500000000018</v>
      </c>
      <c r="AF76" s="468">
        <f t="shared" ref="AF76:AF89" si="49">AE76*1.05</f>
        <v>76.16647500000002</v>
      </c>
      <c r="AG76" s="111">
        <f t="shared" ref="AG76:AG89" si="50">AF76*1.1</f>
        <v>83.783122500000033</v>
      </c>
      <c r="AH76" s="223">
        <f>AG76*1.15</f>
        <v>96.350590875000037</v>
      </c>
      <c r="AJ76" s="1">
        <v>96.4</v>
      </c>
      <c r="AK76" s="1">
        <f t="shared" ref="AK76:AK89" si="51">AJ76*1.06</f>
        <v>102.18400000000001</v>
      </c>
      <c r="AL76" s="1">
        <f t="shared" ref="AL76:AL89" si="52">AK76*1.07</f>
        <v>109.33688000000002</v>
      </c>
      <c r="AM76" s="1">
        <f t="shared" ref="AM76:AM89" si="53">AL76*1.1</f>
        <v>120.27056800000004</v>
      </c>
    </row>
    <row r="77" spans="2:39">
      <c r="B77" s="193">
        <v>65</v>
      </c>
      <c r="C77" s="1793" t="s">
        <v>333</v>
      </c>
      <c r="D77" s="1391"/>
      <c r="E77" s="1391"/>
      <c r="F77" s="1391"/>
      <c r="G77" s="1392"/>
      <c r="H77" s="226" t="s">
        <v>187</v>
      </c>
      <c r="I77" s="1079" t="s">
        <v>174</v>
      </c>
      <c r="J77" s="1223">
        <f t="shared" si="45"/>
        <v>136.4</v>
      </c>
      <c r="K77" s="1223"/>
      <c r="L77" s="243">
        <v>0</v>
      </c>
      <c r="N77" s="245" t="s">
        <v>175</v>
      </c>
      <c r="AA77" s="97">
        <v>57.2</v>
      </c>
      <c r="AB77" s="97">
        <v>61.8</v>
      </c>
      <c r="AC77" s="97">
        <f t="shared" si="46"/>
        <v>67.98</v>
      </c>
      <c r="AD77" s="97">
        <f t="shared" si="47"/>
        <v>74.778000000000006</v>
      </c>
      <c r="AE77" s="97">
        <f t="shared" si="48"/>
        <v>82.255800000000008</v>
      </c>
      <c r="AF77" s="468">
        <f t="shared" si="49"/>
        <v>86.368590000000012</v>
      </c>
      <c r="AG77" s="111">
        <f t="shared" si="50"/>
        <v>95.005449000000027</v>
      </c>
      <c r="AH77" s="223">
        <f>AG77*1.15</f>
        <v>109.25626635000002</v>
      </c>
      <c r="AJ77" s="1">
        <v>109.3</v>
      </c>
      <c r="AK77" s="1">
        <f t="shared" si="51"/>
        <v>115.858</v>
      </c>
      <c r="AL77" s="1">
        <f t="shared" si="52"/>
        <v>123.96806000000001</v>
      </c>
      <c r="AM77" s="1">
        <f t="shared" si="53"/>
        <v>136.36486600000001</v>
      </c>
    </row>
    <row r="78" spans="2:39">
      <c r="B78" s="193">
        <v>66</v>
      </c>
      <c r="C78" s="1793" t="s">
        <v>334</v>
      </c>
      <c r="D78" s="1391"/>
      <c r="E78" s="1391"/>
      <c r="F78" s="1391"/>
      <c r="G78" s="1392"/>
      <c r="H78" s="226" t="s">
        <v>187</v>
      </c>
      <c r="I78" s="1079" t="s">
        <v>174</v>
      </c>
      <c r="J78" s="1223">
        <f t="shared" si="45"/>
        <v>156.29999999999998</v>
      </c>
      <c r="K78" s="1223"/>
      <c r="L78" s="243">
        <v>0</v>
      </c>
      <c r="N78" s="245" t="s">
        <v>176</v>
      </c>
      <c r="AA78" s="97">
        <v>65.5</v>
      </c>
      <c r="AB78" s="97">
        <v>70.8</v>
      </c>
      <c r="AC78" s="97">
        <f t="shared" si="46"/>
        <v>77.88000000000001</v>
      </c>
      <c r="AD78" s="97">
        <f t="shared" si="47"/>
        <v>85.668000000000021</v>
      </c>
      <c r="AE78" s="97">
        <f t="shared" si="48"/>
        <v>94.234800000000035</v>
      </c>
      <c r="AF78" s="468">
        <f t="shared" si="49"/>
        <v>98.946540000000041</v>
      </c>
      <c r="AG78" s="111">
        <f t="shared" si="50"/>
        <v>108.84119400000006</v>
      </c>
      <c r="AH78" s="223">
        <f>AG78*1.15</f>
        <v>125.16737310000006</v>
      </c>
      <c r="AJ78" s="1">
        <v>125.2</v>
      </c>
      <c r="AK78" s="1">
        <f t="shared" si="51"/>
        <v>132.71200000000002</v>
      </c>
      <c r="AL78" s="1">
        <f t="shared" si="52"/>
        <v>142.00184000000002</v>
      </c>
      <c r="AM78" s="1">
        <f t="shared" si="53"/>
        <v>156.20202400000002</v>
      </c>
    </row>
    <row r="79" spans="2:39">
      <c r="B79" s="193">
        <v>67</v>
      </c>
      <c r="C79" s="2158" t="s">
        <v>511</v>
      </c>
      <c r="D79" s="2159"/>
      <c r="E79" s="2159"/>
      <c r="F79" s="2159"/>
      <c r="G79" s="2160"/>
      <c r="H79" s="1062" t="s">
        <v>205</v>
      </c>
      <c r="I79" s="466" t="s">
        <v>174</v>
      </c>
      <c r="J79" s="1223">
        <f>ROUNDUP(((AM79*$N$70)+AM79),1)</f>
        <v>48.5</v>
      </c>
      <c r="K79" s="1223"/>
      <c r="L79" s="1051">
        <v>0</v>
      </c>
      <c r="AA79" s="99">
        <v>21.2</v>
      </c>
      <c r="AB79" s="99">
        <v>22.9</v>
      </c>
      <c r="AC79" s="97">
        <f t="shared" ref="AC79:AC80" si="54">AB79*1.1</f>
        <v>25.19</v>
      </c>
      <c r="AD79" s="97">
        <f t="shared" si="47"/>
        <v>27.709000000000003</v>
      </c>
      <c r="AE79" s="97">
        <f t="shared" si="48"/>
        <v>30.479900000000004</v>
      </c>
      <c r="AF79" s="468">
        <f t="shared" si="49"/>
        <v>32.003895000000007</v>
      </c>
      <c r="AG79" s="111">
        <f t="shared" si="50"/>
        <v>35.204284500000014</v>
      </c>
      <c r="AH79" s="223">
        <f t="shared" ref="AH79:AH81" si="55">AG79*1.1</f>
        <v>38.724712950000018</v>
      </c>
      <c r="AJ79" s="1">
        <v>38.799999999999997</v>
      </c>
      <c r="AK79" s="1">
        <f t="shared" si="51"/>
        <v>41.128</v>
      </c>
      <c r="AL79" s="1">
        <f t="shared" si="52"/>
        <v>44.006959999999999</v>
      </c>
      <c r="AM79" s="1">
        <f t="shared" si="53"/>
        <v>48.407656000000003</v>
      </c>
    </row>
    <row r="80" spans="2:39">
      <c r="B80" s="193">
        <v>68</v>
      </c>
      <c r="C80" s="1520" t="s">
        <v>511</v>
      </c>
      <c r="D80" s="1521"/>
      <c r="E80" s="1521"/>
      <c r="F80" s="1521"/>
      <c r="G80" s="2205"/>
      <c r="H80" s="226" t="s">
        <v>187</v>
      </c>
      <c r="I80" s="1041" t="s">
        <v>174</v>
      </c>
      <c r="J80" s="1223">
        <f t="shared" ref="J80:J81" si="56">ROUNDUP(((AM80*$N$70)+AM80),1)</f>
        <v>50.300000000000004</v>
      </c>
      <c r="K80" s="1223"/>
      <c r="L80" s="243">
        <v>0</v>
      </c>
      <c r="AA80" s="97">
        <v>22</v>
      </c>
      <c r="AB80" s="97">
        <v>23.8</v>
      </c>
      <c r="AC80" s="97">
        <f t="shared" si="54"/>
        <v>26.180000000000003</v>
      </c>
      <c r="AD80" s="97">
        <f t="shared" si="47"/>
        <v>28.798000000000005</v>
      </c>
      <c r="AE80" s="97">
        <f t="shared" si="48"/>
        <v>31.677800000000008</v>
      </c>
      <c r="AF80" s="468">
        <f t="shared" si="49"/>
        <v>33.261690000000009</v>
      </c>
      <c r="AG80" s="111">
        <f t="shared" si="50"/>
        <v>36.587859000000016</v>
      </c>
      <c r="AH80" s="223">
        <f t="shared" si="55"/>
        <v>40.246644900000021</v>
      </c>
      <c r="AJ80" s="1">
        <v>40.299999999999997</v>
      </c>
      <c r="AK80" s="1">
        <f t="shared" si="51"/>
        <v>42.717999999999996</v>
      </c>
      <c r="AL80" s="1">
        <f t="shared" si="52"/>
        <v>45.708259999999996</v>
      </c>
      <c r="AM80" s="1">
        <f t="shared" si="53"/>
        <v>50.279086</v>
      </c>
    </row>
    <row r="81" spans="2:39">
      <c r="B81" s="193">
        <v>69</v>
      </c>
      <c r="C81" s="1571" t="s">
        <v>512</v>
      </c>
      <c r="D81" s="1503"/>
      <c r="E81" s="1503"/>
      <c r="F81" s="1503"/>
      <c r="G81" s="1503"/>
      <c r="H81" s="226" t="s">
        <v>187</v>
      </c>
      <c r="I81" s="1041" t="s">
        <v>174</v>
      </c>
      <c r="J81" s="1223">
        <f t="shared" si="56"/>
        <v>19.900000000000002</v>
      </c>
      <c r="K81" s="1223"/>
      <c r="L81" s="243">
        <v>0</v>
      </c>
      <c r="AA81" s="97"/>
      <c r="AB81" s="97"/>
      <c r="AC81" s="97">
        <v>10.3</v>
      </c>
      <c r="AD81" s="97">
        <f t="shared" si="47"/>
        <v>11.330000000000002</v>
      </c>
      <c r="AE81" s="97">
        <f t="shared" si="48"/>
        <v>12.463000000000003</v>
      </c>
      <c r="AF81" s="468">
        <f t="shared" si="49"/>
        <v>13.086150000000004</v>
      </c>
      <c r="AG81" s="111">
        <f t="shared" si="50"/>
        <v>14.394765000000005</v>
      </c>
      <c r="AH81" s="223">
        <f t="shared" si="55"/>
        <v>15.834241500000006</v>
      </c>
      <c r="AJ81" s="1">
        <v>15.9</v>
      </c>
      <c r="AK81" s="1">
        <f t="shared" si="51"/>
        <v>16.854000000000003</v>
      </c>
      <c r="AL81" s="1">
        <f t="shared" si="52"/>
        <v>18.033780000000004</v>
      </c>
      <c r="AM81" s="1">
        <f t="shared" si="53"/>
        <v>19.837158000000006</v>
      </c>
    </row>
    <row r="82" spans="2:39">
      <c r="B82" s="193">
        <v>70</v>
      </c>
      <c r="C82" s="1949" t="s">
        <v>513</v>
      </c>
      <c r="D82" s="1625"/>
      <c r="E82" s="1625"/>
      <c r="F82" s="1625"/>
      <c r="G82" s="2199"/>
      <c r="H82" s="2189" t="s">
        <v>191</v>
      </c>
      <c r="I82" s="2191" t="s">
        <v>514</v>
      </c>
      <c r="J82" s="2203">
        <f>ROUNDUP(((AM82*$N$70)+AM82),1)</f>
        <v>25.8</v>
      </c>
      <c r="K82" s="2203"/>
      <c r="L82" s="1460">
        <v>0</v>
      </c>
      <c r="AA82" s="1318">
        <v>10.7</v>
      </c>
      <c r="AB82" s="1318">
        <v>11.6</v>
      </c>
      <c r="AC82" s="1318">
        <f>AB82*1.1</f>
        <v>12.76</v>
      </c>
      <c r="AD82" s="1318">
        <f t="shared" si="47"/>
        <v>14.036000000000001</v>
      </c>
      <c r="AE82" s="1318">
        <f t="shared" si="48"/>
        <v>15.439600000000002</v>
      </c>
      <c r="AF82" s="2209">
        <f t="shared" si="49"/>
        <v>16.211580000000001</v>
      </c>
      <c r="AG82" s="2210">
        <f t="shared" si="50"/>
        <v>17.832738000000003</v>
      </c>
      <c r="AH82" s="223">
        <f>AG82*1.15</f>
        <v>20.507648700000001</v>
      </c>
      <c r="AJ82" s="1">
        <v>20.6</v>
      </c>
      <c r="AK82" s="1">
        <f t="shared" si="51"/>
        <v>21.836000000000002</v>
      </c>
      <c r="AL82" s="1">
        <f t="shared" si="52"/>
        <v>23.364520000000002</v>
      </c>
      <c r="AM82" s="1">
        <f t="shared" si="53"/>
        <v>25.700972000000004</v>
      </c>
    </row>
    <row r="83" spans="2:39">
      <c r="B83" s="193">
        <v>71</v>
      </c>
      <c r="C83" s="2200"/>
      <c r="D83" s="2201"/>
      <c r="E83" s="2201"/>
      <c r="F83" s="2201"/>
      <c r="G83" s="2202"/>
      <c r="H83" s="2190"/>
      <c r="I83" s="2192"/>
      <c r="J83" s="2204"/>
      <c r="K83" s="2204"/>
      <c r="L83" s="2195"/>
      <c r="AA83" s="1318"/>
      <c r="AB83" s="1318"/>
      <c r="AC83" s="1318"/>
      <c r="AD83" s="1318"/>
      <c r="AE83" s="1318"/>
      <c r="AF83" s="2209"/>
      <c r="AG83" s="2210"/>
      <c r="AH83" s="223"/>
      <c r="AK83" s="1">
        <f t="shared" si="51"/>
        <v>0</v>
      </c>
      <c r="AL83" s="1">
        <f t="shared" si="52"/>
        <v>0</v>
      </c>
      <c r="AM83" s="1">
        <f t="shared" si="53"/>
        <v>0</v>
      </c>
    </row>
    <row r="84" spans="2:39">
      <c r="B84" s="193">
        <v>72</v>
      </c>
      <c r="C84" s="2206" t="s">
        <v>344</v>
      </c>
      <c r="D84" s="2207"/>
      <c r="E84" s="2207"/>
      <c r="F84" s="2207"/>
      <c r="G84" s="2208"/>
      <c r="H84" s="226" t="s">
        <v>187</v>
      </c>
      <c r="I84" s="1079" t="s">
        <v>185</v>
      </c>
      <c r="J84" s="1223">
        <f>ROUNDUP(((AM84*$N$70)+AM84),1)</f>
        <v>6.3999999999999995</v>
      </c>
      <c r="K84" s="1223"/>
      <c r="L84" s="243">
        <v>0.1</v>
      </c>
      <c r="AA84" s="99">
        <v>2.4</v>
      </c>
      <c r="AB84" s="99">
        <v>2.6</v>
      </c>
      <c r="AC84" s="97">
        <f t="shared" ref="AC84:AC89" si="57">AB84*1.1</f>
        <v>2.8600000000000003</v>
      </c>
      <c r="AD84" s="97">
        <f>AC84*1.2</f>
        <v>3.4320000000000004</v>
      </c>
      <c r="AE84" s="97">
        <f t="shared" si="48"/>
        <v>3.7752000000000008</v>
      </c>
      <c r="AF84" s="469">
        <f t="shared" si="49"/>
        <v>3.963960000000001</v>
      </c>
      <c r="AG84" s="111">
        <f t="shared" si="50"/>
        <v>4.3603560000000012</v>
      </c>
      <c r="AH84" s="223">
        <f>AG84*1.15</f>
        <v>5.0144094000000008</v>
      </c>
      <c r="AJ84" s="1">
        <v>5.0999999999999996</v>
      </c>
      <c r="AK84" s="1">
        <f t="shared" si="51"/>
        <v>5.4059999999999997</v>
      </c>
      <c r="AL84" s="1">
        <f t="shared" si="52"/>
        <v>5.7844199999999999</v>
      </c>
      <c r="AM84" s="1">
        <f t="shared" si="53"/>
        <v>6.3628620000000007</v>
      </c>
    </row>
    <row r="85" spans="2:39">
      <c r="B85" s="193">
        <v>73</v>
      </c>
      <c r="C85" s="1793" t="s">
        <v>515</v>
      </c>
      <c r="D85" s="1391"/>
      <c r="E85" s="1391"/>
      <c r="F85" s="1391"/>
      <c r="G85" s="1392"/>
      <c r="H85" s="226" t="s">
        <v>187</v>
      </c>
      <c r="I85" s="1079" t="s">
        <v>185</v>
      </c>
      <c r="J85" s="1223">
        <f t="shared" ref="J85:J89" si="58">ROUNDUP(((AM85*$N$70)+AM85),1)</f>
        <v>8</v>
      </c>
      <c r="K85" s="1223"/>
      <c r="L85" s="243">
        <v>0.1</v>
      </c>
      <c r="AA85" s="99">
        <v>3</v>
      </c>
      <c r="AB85" s="99">
        <v>3.3</v>
      </c>
      <c r="AC85" s="97">
        <f t="shared" si="57"/>
        <v>3.63</v>
      </c>
      <c r="AD85" s="97">
        <f>AC85*1.2</f>
        <v>4.3559999999999999</v>
      </c>
      <c r="AE85" s="97">
        <f t="shared" si="48"/>
        <v>4.7915999999999999</v>
      </c>
      <c r="AF85" s="468">
        <f t="shared" si="49"/>
        <v>5.03118</v>
      </c>
      <c r="AG85" s="111">
        <f t="shared" si="50"/>
        <v>5.5342980000000006</v>
      </c>
      <c r="AH85" s="223">
        <f t="shared" ref="AH85:AH89" si="59">AG85*1.15</f>
        <v>6.3644427000000006</v>
      </c>
      <c r="AJ85" s="1">
        <v>6.4</v>
      </c>
      <c r="AK85" s="1">
        <f t="shared" si="51"/>
        <v>6.7840000000000007</v>
      </c>
      <c r="AL85" s="1">
        <f t="shared" si="52"/>
        <v>7.2588800000000013</v>
      </c>
      <c r="AM85" s="1">
        <f t="shared" si="53"/>
        <v>7.9847680000000025</v>
      </c>
    </row>
    <row r="86" spans="2:39">
      <c r="B86" s="193">
        <v>74</v>
      </c>
      <c r="C86" s="1820" t="s">
        <v>516</v>
      </c>
      <c r="D86" s="1641"/>
      <c r="E86" s="1641"/>
      <c r="F86" s="1641"/>
      <c r="G86" s="2183"/>
      <c r="H86" s="462" t="s">
        <v>205</v>
      </c>
      <c r="I86" s="467" t="s">
        <v>185</v>
      </c>
      <c r="J86" s="1223">
        <f t="shared" si="58"/>
        <v>6.1999999999999993</v>
      </c>
      <c r="K86" s="1223"/>
      <c r="L86" s="393">
        <v>0.1</v>
      </c>
      <c r="AA86" s="99">
        <v>1.8</v>
      </c>
      <c r="AB86" s="99">
        <v>2</v>
      </c>
      <c r="AC86" s="97">
        <f t="shared" si="57"/>
        <v>2.2000000000000002</v>
      </c>
      <c r="AD86" s="97">
        <f>AC86*1.5</f>
        <v>3.3000000000000003</v>
      </c>
      <c r="AE86" s="97">
        <f t="shared" si="48"/>
        <v>3.6300000000000008</v>
      </c>
      <c r="AF86" s="468">
        <f t="shared" si="49"/>
        <v>3.811500000000001</v>
      </c>
      <c r="AG86" s="111">
        <f t="shared" si="50"/>
        <v>4.1926500000000013</v>
      </c>
      <c r="AH86" s="223">
        <f t="shared" si="59"/>
        <v>4.8215475000000012</v>
      </c>
      <c r="AJ86" s="1">
        <v>4.9000000000000004</v>
      </c>
      <c r="AK86" s="1">
        <f t="shared" si="51"/>
        <v>5.1940000000000008</v>
      </c>
      <c r="AL86" s="1">
        <f t="shared" si="52"/>
        <v>5.5575800000000015</v>
      </c>
      <c r="AM86" s="1">
        <f t="shared" si="53"/>
        <v>6.1133380000000024</v>
      </c>
    </row>
    <row r="87" spans="2:39">
      <c r="B87" s="193">
        <v>75</v>
      </c>
      <c r="C87" s="1820" t="s">
        <v>517</v>
      </c>
      <c r="D87" s="1641"/>
      <c r="E87" s="1641"/>
      <c r="F87" s="1641"/>
      <c r="G87" s="1642"/>
      <c r="H87" s="463" t="s">
        <v>205</v>
      </c>
      <c r="I87" s="467" t="s">
        <v>185</v>
      </c>
      <c r="J87" s="1223">
        <f t="shared" si="58"/>
        <v>6.3999999999999995</v>
      </c>
      <c r="K87" s="1223"/>
      <c r="L87" s="393">
        <v>0.1</v>
      </c>
      <c r="AA87" s="99">
        <v>1.9</v>
      </c>
      <c r="AB87" s="99">
        <v>2.1</v>
      </c>
      <c r="AC87" s="97">
        <f t="shared" si="57"/>
        <v>2.3100000000000005</v>
      </c>
      <c r="AD87" s="97">
        <f>AC87*1.5</f>
        <v>3.4650000000000007</v>
      </c>
      <c r="AE87" s="97">
        <f t="shared" si="48"/>
        <v>3.811500000000001</v>
      </c>
      <c r="AF87" s="468">
        <f t="shared" si="49"/>
        <v>4.0020750000000014</v>
      </c>
      <c r="AG87" s="111">
        <f t="shared" si="50"/>
        <v>4.4022825000000019</v>
      </c>
      <c r="AH87" s="223">
        <f t="shared" si="59"/>
        <v>5.0626248750000018</v>
      </c>
      <c r="AJ87" s="1">
        <v>5.0999999999999996</v>
      </c>
      <c r="AK87" s="1">
        <f t="shared" si="51"/>
        <v>5.4059999999999997</v>
      </c>
      <c r="AL87" s="1">
        <f t="shared" si="52"/>
        <v>5.7844199999999999</v>
      </c>
      <c r="AM87" s="1">
        <f t="shared" si="53"/>
        <v>6.3628620000000007</v>
      </c>
    </row>
    <row r="88" spans="2:39">
      <c r="B88" s="193">
        <v>76</v>
      </c>
      <c r="C88" s="1904" t="s">
        <v>518</v>
      </c>
      <c r="D88" s="1391"/>
      <c r="E88" s="1391"/>
      <c r="F88" s="1391"/>
      <c r="G88" s="1392"/>
      <c r="H88" s="464" t="s">
        <v>519</v>
      </c>
      <c r="I88" s="1079" t="s">
        <v>185</v>
      </c>
      <c r="J88" s="1223">
        <f t="shared" si="58"/>
        <v>166.9</v>
      </c>
      <c r="K88" s="1223"/>
      <c r="L88" s="243">
        <v>0</v>
      </c>
      <c r="AA88" s="97">
        <v>70</v>
      </c>
      <c r="AB88" s="97">
        <v>75.599999999999994</v>
      </c>
      <c r="AC88" s="97">
        <f t="shared" si="57"/>
        <v>83.16</v>
      </c>
      <c r="AD88" s="97">
        <f t="shared" si="47"/>
        <v>91.475999999999999</v>
      </c>
      <c r="AE88" s="97">
        <f t="shared" si="48"/>
        <v>100.62360000000001</v>
      </c>
      <c r="AF88" s="468">
        <f t="shared" si="49"/>
        <v>105.65478000000002</v>
      </c>
      <c r="AG88" s="111">
        <f t="shared" si="50"/>
        <v>116.22025800000003</v>
      </c>
      <c r="AH88" s="223">
        <f t="shared" si="59"/>
        <v>133.65329670000003</v>
      </c>
      <c r="AJ88" s="1">
        <v>133.69999999999999</v>
      </c>
      <c r="AK88" s="1">
        <f t="shared" si="51"/>
        <v>141.72200000000001</v>
      </c>
      <c r="AL88" s="1">
        <f t="shared" si="52"/>
        <v>151.64254000000003</v>
      </c>
      <c r="AM88" s="1">
        <f t="shared" si="53"/>
        <v>166.80679400000005</v>
      </c>
    </row>
    <row r="89" spans="2:39">
      <c r="B89" s="193">
        <v>77</v>
      </c>
      <c r="C89" s="1904" t="s">
        <v>520</v>
      </c>
      <c r="D89" s="1391"/>
      <c r="E89" s="1391"/>
      <c r="F89" s="1391"/>
      <c r="G89" s="1392"/>
      <c r="H89" s="464" t="s">
        <v>519</v>
      </c>
      <c r="I89" s="1079" t="s">
        <v>185</v>
      </c>
      <c r="J89" s="1223">
        <f t="shared" si="58"/>
        <v>226.4</v>
      </c>
      <c r="K89" s="1223"/>
      <c r="L89" s="243">
        <v>0</v>
      </c>
      <c r="AA89" s="97">
        <v>95</v>
      </c>
      <c r="AB89" s="97">
        <v>102.6</v>
      </c>
      <c r="AC89" s="97">
        <f t="shared" si="57"/>
        <v>112.86</v>
      </c>
      <c r="AD89" s="97">
        <f t="shared" si="47"/>
        <v>124.14600000000002</v>
      </c>
      <c r="AE89" s="97">
        <f t="shared" si="48"/>
        <v>136.56060000000002</v>
      </c>
      <c r="AF89" s="468">
        <f t="shared" si="49"/>
        <v>143.38863000000003</v>
      </c>
      <c r="AG89" s="111">
        <f t="shared" si="50"/>
        <v>157.72749300000004</v>
      </c>
      <c r="AH89" s="223">
        <f t="shared" si="59"/>
        <v>181.38661695000002</v>
      </c>
      <c r="AJ89" s="1">
        <v>181.4</v>
      </c>
      <c r="AK89" s="1">
        <f t="shared" si="51"/>
        <v>192.28400000000002</v>
      </c>
      <c r="AL89" s="1">
        <f t="shared" si="52"/>
        <v>205.74388000000005</v>
      </c>
      <c r="AM89" s="1">
        <f t="shared" si="53"/>
        <v>226.31826800000007</v>
      </c>
    </row>
    <row r="90" spans="2:39">
      <c r="B90" s="193">
        <v>78</v>
      </c>
      <c r="C90" s="2112" t="s">
        <v>211</v>
      </c>
      <c r="D90" s="2113"/>
      <c r="E90" s="2113"/>
      <c r="F90" s="2113"/>
      <c r="G90" s="2113"/>
      <c r="H90" s="2113"/>
      <c r="I90" s="2113"/>
      <c r="J90" s="2113"/>
      <c r="K90" s="2113"/>
      <c r="L90" s="2114"/>
      <c r="AA90" s="103"/>
      <c r="AC90" s="103"/>
    </row>
    <row r="91" spans="2:39">
      <c r="B91" s="193">
        <v>79</v>
      </c>
      <c r="C91" s="1927"/>
      <c r="D91" s="1928"/>
      <c r="E91" s="1928"/>
      <c r="F91" s="1928"/>
      <c r="G91" s="1928"/>
      <c r="H91" s="1928"/>
      <c r="I91" s="1928"/>
      <c r="J91" s="1928"/>
      <c r="K91" s="1928"/>
      <c r="L91" s="1929"/>
      <c r="AA91" s="103"/>
      <c r="AC91" s="103"/>
    </row>
    <row r="92" spans="2:39">
      <c r="B92" s="193">
        <v>80</v>
      </c>
      <c r="C92" s="1637" t="s">
        <v>215</v>
      </c>
      <c r="D92" s="1638"/>
      <c r="E92" s="1638"/>
      <c r="F92" s="1638"/>
      <c r="G92" s="1638"/>
      <c r="H92" s="1638"/>
      <c r="I92" s="1638"/>
      <c r="J92" s="1638"/>
      <c r="K92" s="1638"/>
      <c r="L92" s="1639"/>
      <c r="AA92" s="24"/>
      <c r="AC92" s="24"/>
    </row>
    <row r="93" spans="2:39">
      <c r="B93" s="193">
        <v>81</v>
      </c>
      <c r="C93" s="465"/>
      <c r="D93" s="228"/>
      <c r="E93" s="228"/>
      <c r="F93" s="228"/>
      <c r="G93" s="228"/>
      <c r="H93" s="341"/>
      <c r="I93" s="348"/>
      <c r="J93" s="347"/>
      <c r="K93" s="347"/>
      <c r="L93" s="246"/>
      <c r="AA93" s="103"/>
      <c r="AC93" s="103"/>
    </row>
    <row r="94" spans="2:39">
      <c r="B94" s="193">
        <v>82</v>
      </c>
      <c r="C94" s="465"/>
      <c r="D94" s="228"/>
      <c r="E94" s="228"/>
      <c r="F94" s="228"/>
      <c r="G94" s="228"/>
      <c r="H94" s="341"/>
      <c r="I94" s="348"/>
      <c r="J94" s="347"/>
      <c r="K94" s="347"/>
      <c r="L94" s="246"/>
      <c r="AA94" s="103"/>
      <c r="AC94" s="103"/>
    </row>
    <row r="95" spans="2:39">
      <c r="B95" s="193">
        <v>83</v>
      </c>
      <c r="C95" s="465"/>
      <c r="D95" s="228"/>
      <c r="E95" s="228"/>
      <c r="F95" s="228"/>
      <c r="G95" s="228"/>
      <c r="H95" s="228"/>
      <c r="I95" s="228"/>
      <c r="J95" s="228"/>
      <c r="K95" s="228"/>
      <c r="L95" s="246"/>
      <c r="AA95" s="103"/>
      <c r="AC95" s="103"/>
    </row>
    <row r="96" spans="2:39">
      <c r="B96" s="193">
        <v>84</v>
      </c>
      <c r="C96" s="465"/>
      <c r="D96" s="228"/>
      <c r="E96" s="228"/>
      <c r="F96" s="228"/>
      <c r="G96" s="228"/>
      <c r="H96" s="341"/>
      <c r="I96" s="348"/>
      <c r="J96" s="347"/>
      <c r="K96" s="347"/>
      <c r="L96" s="246"/>
      <c r="AA96" s="103"/>
      <c r="AC96" s="103"/>
    </row>
    <row r="97" spans="2:29">
      <c r="B97" s="193">
        <v>85</v>
      </c>
      <c r="C97" s="465"/>
      <c r="D97" s="228"/>
      <c r="E97" s="228"/>
      <c r="F97" s="228"/>
      <c r="G97" s="228"/>
      <c r="H97" s="341"/>
      <c r="I97" s="348"/>
      <c r="J97" s="347"/>
      <c r="K97" s="347"/>
      <c r="L97" s="246"/>
      <c r="AA97" s="103"/>
      <c r="AC97" s="103"/>
    </row>
    <row r="98" spans="2:29">
      <c r="B98" s="193">
        <v>86</v>
      </c>
      <c r="C98" s="465"/>
      <c r="D98" s="228"/>
      <c r="E98" s="228"/>
      <c r="F98" s="228"/>
      <c r="G98" s="228"/>
      <c r="H98" s="341"/>
      <c r="I98" s="348"/>
      <c r="J98" s="347"/>
      <c r="K98" s="347"/>
      <c r="L98" s="246"/>
      <c r="AA98" s="103"/>
      <c r="AC98" s="103"/>
    </row>
    <row r="99" spans="2:29">
      <c r="B99" s="193">
        <v>87</v>
      </c>
      <c r="C99" s="465"/>
      <c r="D99" s="228"/>
      <c r="E99" s="228"/>
      <c r="F99" s="228"/>
      <c r="G99" s="228"/>
      <c r="H99" s="341"/>
      <c r="I99" s="348"/>
      <c r="J99" s="347"/>
      <c r="K99" s="347"/>
      <c r="L99" s="246"/>
      <c r="AA99" s="103"/>
      <c r="AC99" s="103"/>
    </row>
    <row r="100" spans="2:29">
      <c r="B100" s="193">
        <v>88</v>
      </c>
      <c r="C100" s="465"/>
      <c r="D100" s="228"/>
      <c r="E100" s="228"/>
      <c r="F100" s="228"/>
      <c r="G100" s="228"/>
      <c r="H100" s="341"/>
      <c r="I100" s="348"/>
      <c r="J100" s="347"/>
      <c r="K100" s="347"/>
      <c r="L100" s="246"/>
      <c r="AA100" s="103"/>
      <c r="AC100" s="103"/>
    </row>
    <row r="101" spans="2:29">
      <c r="B101" s="193">
        <v>89</v>
      </c>
      <c r="C101" s="465"/>
      <c r="D101" s="228"/>
      <c r="E101" s="228"/>
      <c r="F101" s="228"/>
      <c r="G101" s="228"/>
      <c r="H101" s="341"/>
      <c r="I101" s="348"/>
      <c r="J101" s="347"/>
      <c r="K101" s="347"/>
      <c r="L101" s="246"/>
      <c r="AA101" s="103"/>
      <c r="AC101" s="103"/>
    </row>
    <row r="102" spans="2:29">
      <c r="B102" s="193">
        <v>90</v>
      </c>
      <c r="C102" s="465"/>
      <c r="D102" s="228"/>
      <c r="E102" s="228"/>
      <c r="F102" s="228"/>
      <c r="G102" s="228"/>
      <c r="H102" s="341"/>
      <c r="I102" s="348"/>
      <c r="J102" s="347"/>
      <c r="K102" s="347"/>
      <c r="L102" s="246"/>
      <c r="AA102" s="103"/>
      <c r="AC102" s="103"/>
    </row>
    <row r="103" spans="2:29">
      <c r="B103" s="193">
        <v>91</v>
      </c>
      <c r="C103" s="1093"/>
      <c r="D103" s="198"/>
      <c r="E103" s="198"/>
      <c r="F103" s="198"/>
      <c r="G103" s="198"/>
      <c r="H103" s="339"/>
      <c r="I103" s="213"/>
      <c r="J103" s="215"/>
      <c r="K103" s="215"/>
      <c r="L103" s="216"/>
      <c r="AA103" s="24"/>
      <c r="AC103" s="24"/>
    </row>
    <row r="104" spans="2:29">
      <c r="B104" s="193">
        <v>92</v>
      </c>
      <c r="C104" s="1093"/>
      <c r="D104" s="198"/>
      <c r="E104" s="198"/>
      <c r="F104" s="198"/>
      <c r="G104" s="198"/>
      <c r="H104" s="389"/>
      <c r="I104" s="213"/>
      <c r="J104" s="215"/>
      <c r="K104" s="215"/>
      <c r="L104" s="216"/>
      <c r="AA104" s="24"/>
      <c r="AC104" s="24"/>
    </row>
    <row r="105" spans="2:29">
      <c r="B105" s="193">
        <v>93</v>
      </c>
      <c r="C105" s="1093"/>
      <c r="D105" s="198"/>
      <c r="E105" s="198"/>
      <c r="F105" s="198"/>
      <c r="G105" s="198"/>
      <c r="H105" s="339"/>
      <c r="I105" s="213"/>
      <c r="J105" s="215"/>
      <c r="K105" s="215"/>
      <c r="L105" s="216"/>
      <c r="AA105" s="24"/>
      <c r="AC105" s="24"/>
    </row>
    <row r="106" spans="2:29">
      <c r="B106" s="193">
        <v>94</v>
      </c>
      <c r="C106" s="1093"/>
      <c r="D106" s="198"/>
      <c r="E106" s="198"/>
      <c r="F106" s="198"/>
      <c r="G106" s="198"/>
      <c r="H106" s="339"/>
      <c r="I106" s="213"/>
      <c r="J106" s="215"/>
      <c r="K106" s="215"/>
      <c r="L106" s="216"/>
      <c r="AA106" s="24"/>
      <c r="AC106" s="24"/>
    </row>
    <row r="107" spans="2:29">
      <c r="B107" s="193">
        <v>95</v>
      </c>
      <c r="C107" s="2196" t="s">
        <v>398</v>
      </c>
      <c r="D107" s="2197"/>
      <c r="E107" s="2197"/>
      <c r="F107" s="2197"/>
      <c r="G107" s="2197"/>
      <c r="H107" s="2197"/>
      <c r="I107" s="2197"/>
      <c r="J107" s="2197"/>
      <c r="K107" s="2197"/>
      <c r="L107" s="2198"/>
      <c r="AA107" s="103"/>
      <c r="AC107" s="103"/>
    </row>
    <row r="108" spans="2:29">
      <c r="B108" s="193">
        <v>96</v>
      </c>
      <c r="C108" s="1869"/>
      <c r="D108" s="1870"/>
      <c r="E108" s="1870"/>
      <c r="F108" s="1870"/>
      <c r="G108" s="1870"/>
      <c r="H108" s="1870"/>
      <c r="I108" s="1870"/>
      <c r="J108" s="1870"/>
      <c r="K108" s="1870"/>
      <c r="L108" s="1871"/>
      <c r="AA108" s="103"/>
      <c r="AC108" s="103"/>
    </row>
    <row r="109" spans="2:29" ht="15" customHeight="1">
      <c r="B109" s="193">
        <v>97</v>
      </c>
      <c r="C109" s="1869"/>
      <c r="D109" s="1870"/>
      <c r="E109" s="1870"/>
      <c r="F109" s="1870"/>
      <c r="G109" s="1870"/>
      <c r="H109" s="1870"/>
      <c r="I109" s="1870"/>
      <c r="J109" s="1870"/>
      <c r="K109" s="1870"/>
      <c r="L109" s="1871"/>
      <c r="AA109" s="103"/>
      <c r="AC109" s="103"/>
    </row>
    <row r="110" spans="2:29">
      <c r="B110" s="193">
        <v>98</v>
      </c>
      <c r="C110" s="1637" t="s">
        <v>271</v>
      </c>
      <c r="D110" s="1638"/>
      <c r="E110" s="1638"/>
      <c r="F110" s="1638"/>
      <c r="G110" s="1638"/>
      <c r="H110" s="1638"/>
      <c r="I110" s="1638"/>
      <c r="J110" s="1638"/>
      <c r="K110" s="1638"/>
      <c r="L110" s="1639"/>
      <c r="AA110" s="24"/>
      <c r="AC110" s="24"/>
    </row>
    <row r="111" spans="2:29">
      <c r="B111" s="193">
        <v>99</v>
      </c>
      <c r="C111" s="2092" t="s">
        <v>521</v>
      </c>
      <c r="D111" s="2093"/>
      <c r="E111" s="2093"/>
      <c r="F111" s="2093"/>
      <c r="G111" s="2093"/>
      <c r="H111" s="2093"/>
      <c r="I111" s="2093"/>
      <c r="J111" s="2093"/>
      <c r="K111" s="2093"/>
      <c r="L111" s="2094"/>
      <c r="AA111" s="24"/>
      <c r="AC111" s="24"/>
    </row>
    <row r="112" spans="2:29">
      <c r="B112" s="193">
        <v>100</v>
      </c>
      <c r="C112" s="1604" t="s">
        <v>522</v>
      </c>
      <c r="D112" s="1605"/>
      <c r="E112" s="1605"/>
      <c r="F112" s="1605"/>
      <c r="G112" s="1605"/>
      <c r="H112" s="1605"/>
      <c r="I112" s="1605"/>
      <c r="J112" s="1605"/>
      <c r="K112" s="1605"/>
      <c r="L112" s="1608"/>
      <c r="AA112" s="24"/>
      <c r="AC112" s="24"/>
    </row>
    <row r="113" spans="2:14">
      <c r="B113" s="193">
        <v>101</v>
      </c>
      <c r="C113" s="1785" t="s">
        <v>523</v>
      </c>
      <c r="D113" s="1706"/>
      <c r="E113" s="1706"/>
      <c r="F113" s="1706"/>
      <c r="G113" s="1706"/>
      <c r="H113" s="1706"/>
      <c r="I113" s="1706"/>
      <c r="J113" s="1706"/>
      <c r="K113" s="1706"/>
      <c r="L113" s="2161"/>
      <c r="N113" s="316"/>
    </row>
    <row r="114" spans="2:14">
      <c r="B114" s="193">
        <v>102</v>
      </c>
      <c r="C114" s="1785" t="s">
        <v>524</v>
      </c>
      <c r="D114" s="1706"/>
      <c r="E114" s="1706"/>
      <c r="F114" s="1706"/>
      <c r="G114" s="1706"/>
      <c r="H114" s="1706"/>
      <c r="I114" s="1706"/>
      <c r="J114" s="1706"/>
      <c r="K114" s="1706"/>
      <c r="L114" s="2161"/>
      <c r="N114" s="316"/>
    </row>
    <row r="115" spans="2:14">
      <c r="B115" s="193">
        <v>103</v>
      </c>
      <c r="C115" s="1785" t="s">
        <v>525</v>
      </c>
      <c r="D115" s="1706"/>
      <c r="E115" s="1706"/>
      <c r="F115" s="1706"/>
      <c r="G115" s="1706"/>
      <c r="H115" s="1706"/>
      <c r="I115" s="1706"/>
      <c r="J115" s="1706"/>
      <c r="K115" s="1706"/>
      <c r="L115" s="2161"/>
      <c r="N115" s="316"/>
    </row>
    <row r="116" spans="2:14">
      <c r="B116" s="193">
        <v>104</v>
      </c>
      <c r="C116" s="1785" t="s">
        <v>1443</v>
      </c>
      <c r="D116" s="1706"/>
      <c r="E116" s="1706"/>
      <c r="F116" s="1706"/>
      <c r="G116" s="1706"/>
      <c r="H116" s="1706"/>
      <c r="I116" s="1706"/>
      <c r="J116" s="1706"/>
      <c r="K116" s="1706"/>
      <c r="L116" s="2161"/>
      <c r="N116" s="316"/>
    </row>
    <row r="117" spans="2:14">
      <c r="B117" s="193">
        <v>105</v>
      </c>
      <c r="C117" s="1259" t="s">
        <v>1465</v>
      </c>
      <c r="D117" s="1260"/>
      <c r="E117" s="1260"/>
      <c r="F117" s="1260"/>
      <c r="G117" s="1260"/>
      <c r="H117" s="1260"/>
      <c r="I117" s="1260"/>
      <c r="J117" s="1260"/>
      <c r="K117" s="1260"/>
      <c r="L117" s="2165"/>
      <c r="N117" s="316"/>
    </row>
    <row r="118" spans="2:14" ht="9" customHeight="1">
      <c r="B118" s="193">
        <v>106</v>
      </c>
      <c r="C118" s="2166"/>
      <c r="D118" s="2167"/>
      <c r="E118" s="2167"/>
      <c r="F118" s="2167"/>
      <c r="G118" s="2167"/>
      <c r="H118" s="2167"/>
      <c r="I118" s="2167"/>
      <c r="J118" s="2167"/>
      <c r="K118" s="2167"/>
      <c r="L118" s="2168"/>
      <c r="N118" s="316"/>
    </row>
    <row r="119" spans="2:14">
      <c r="B119" s="193">
        <v>107</v>
      </c>
      <c r="C119" s="2106" t="s">
        <v>526</v>
      </c>
      <c r="D119" s="2107"/>
      <c r="E119" s="2107"/>
      <c r="F119" s="2107"/>
      <c r="G119" s="2107"/>
      <c r="H119" s="2107"/>
      <c r="I119" s="2107"/>
      <c r="J119" s="2107"/>
      <c r="K119" s="2107"/>
      <c r="L119" s="2108"/>
      <c r="N119" s="316"/>
    </row>
    <row r="120" spans="2:14" ht="7.8" customHeight="1">
      <c r="B120" s="193">
        <v>108</v>
      </c>
      <c r="C120" s="2109"/>
      <c r="D120" s="2110"/>
      <c r="E120" s="2110"/>
      <c r="F120" s="2110"/>
      <c r="G120" s="2110"/>
      <c r="H120" s="2110"/>
      <c r="I120" s="2110"/>
      <c r="J120" s="2110"/>
      <c r="K120" s="2110"/>
      <c r="L120" s="2111"/>
      <c r="N120" s="316"/>
    </row>
    <row r="121" spans="2:14" ht="21" customHeight="1">
      <c r="B121" s="193">
        <v>109</v>
      </c>
      <c r="C121" s="2169" t="s">
        <v>1464</v>
      </c>
      <c r="D121" s="2170"/>
      <c r="E121" s="2170"/>
      <c r="F121" s="2170"/>
      <c r="G121" s="2170"/>
      <c r="H121" s="2170"/>
      <c r="I121" s="2170"/>
      <c r="J121" s="2170"/>
      <c r="K121" s="2170"/>
      <c r="L121" s="2171"/>
      <c r="N121" s="1140"/>
    </row>
    <row r="122" spans="2:14">
      <c r="B122" s="193">
        <v>110</v>
      </c>
      <c r="C122" s="2162" t="s">
        <v>527</v>
      </c>
      <c r="D122" s="2163"/>
      <c r="E122" s="2163"/>
      <c r="F122" s="2163"/>
      <c r="G122" s="2163"/>
      <c r="H122" s="2163"/>
      <c r="I122" s="2163"/>
      <c r="J122" s="2163"/>
      <c r="K122" s="2163"/>
      <c r="L122" s="2164"/>
      <c r="N122" s="316"/>
    </row>
    <row r="123" spans="2:14">
      <c r="B123" s="193">
        <v>111</v>
      </c>
      <c r="C123" s="1785" t="s">
        <v>473</v>
      </c>
      <c r="D123" s="1706"/>
      <c r="E123" s="1706"/>
      <c r="F123" s="1706"/>
      <c r="G123" s="1706"/>
      <c r="H123" s="1706"/>
      <c r="I123" s="1706"/>
      <c r="J123" s="1706"/>
      <c r="K123" s="1706"/>
      <c r="L123" s="2161"/>
      <c r="N123" s="316"/>
    </row>
    <row r="124" spans="2:14">
      <c r="B124" s="193">
        <v>112</v>
      </c>
      <c r="C124" s="1785" t="s">
        <v>528</v>
      </c>
      <c r="D124" s="1706"/>
      <c r="E124" s="1706"/>
      <c r="F124" s="1706"/>
      <c r="G124" s="1706"/>
      <c r="H124" s="1706"/>
      <c r="I124" s="1706"/>
      <c r="J124" s="1706"/>
      <c r="K124" s="1706"/>
      <c r="L124" s="2161"/>
      <c r="N124" s="316"/>
    </row>
    <row r="125" spans="2:14">
      <c r="B125" s="193">
        <v>113</v>
      </c>
      <c r="C125" s="1785" t="s">
        <v>529</v>
      </c>
      <c r="D125" s="1706"/>
      <c r="E125" s="1706"/>
      <c r="F125" s="1706"/>
      <c r="G125" s="1706"/>
      <c r="H125" s="1706"/>
      <c r="I125" s="1706"/>
      <c r="J125" s="1706"/>
      <c r="K125" s="1706"/>
      <c r="L125" s="2161"/>
      <c r="N125" s="316"/>
    </row>
    <row r="126" spans="2:14">
      <c r="B126" s="193">
        <v>114</v>
      </c>
      <c r="C126" s="1785" t="s">
        <v>530</v>
      </c>
      <c r="D126" s="1706"/>
      <c r="E126" s="1706"/>
      <c r="F126" s="1706"/>
      <c r="G126" s="1706"/>
      <c r="H126" s="1706"/>
      <c r="I126" s="1706"/>
      <c r="J126" s="1706"/>
      <c r="K126" s="1706"/>
      <c r="L126" s="2161"/>
      <c r="N126" s="316"/>
    </row>
    <row r="127" spans="2:14">
      <c r="B127" s="193">
        <v>115</v>
      </c>
      <c r="C127" s="1785" t="s">
        <v>531</v>
      </c>
      <c r="D127" s="1706"/>
      <c r="E127" s="1706"/>
      <c r="F127" s="1706"/>
      <c r="G127" s="1706"/>
      <c r="H127" s="1706"/>
      <c r="I127" s="1706"/>
      <c r="J127" s="1706"/>
      <c r="K127" s="1706"/>
      <c r="L127" s="2161"/>
      <c r="N127" s="316"/>
    </row>
    <row r="128" spans="2:14">
      <c r="B128" s="193">
        <v>116</v>
      </c>
      <c r="C128" s="1865" t="s">
        <v>292</v>
      </c>
      <c r="D128" s="1866"/>
      <c r="E128" s="1866"/>
      <c r="F128" s="1866"/>
      <c r="G128" s="1866"/>
      <c r="H128" s="1866"/>
      <c r="I128" s="1866"/>
      <c r="J128" s="1866"/>
      <c r="K128" s="1866"/>
      <c r="L128" s="1867"/>
      <c r="N128" s="316"/>
    </row>
    <row r="129" spans="2:14">
      <c r="B129" s="193">
        <v>117</v>
      </c>
      <c r="C129" s="1865" t="s">
        <v>532</v>
      </c>
      <c r="D129" s="1866"/>
      <c r="E129" s="1866"/>
      <c r="F129" s="1866"/>
      <c r="G129" s="1866"/>
      <c r="H129" s="1866"/>
      <c r="I129" s="1866"/>
      <c r="J129" s="1866"/>
      <c r="K129" s="1866"/>
      <c r="L129" s="1867"/>
      <c r="N129" s="316"/>
    </row>
    <row r="130" spans="2:14">
      <c r="B130" s="193">
        <v>118</v>
      </c>
      <c r="C130" s="2178" t="s">
        <v>533</v>
      </c>
      <c r="D130" s="2179"/>
      <c r="E130" s="2179"/>
      <c r="F130" s="2179"/>
      <c r="G130" s="2179"/>
      <c r="H130" s="2179"/>
      <c r="I130" s="2179"/>
      <c r="J130" s="2179"/>
      <c r="K130" s="2179"/>
      <c r="L130" s="2180"/>
      <c r="N130" s="316"/>
    </row>
    <row r="131" spans="2:14">
      <c r="B131" s="193">
        <v>119</v>
      </c>
      <c r="C131" s="2172" t="s">
        <v>1998</v>
      </c>
      <c r="D131" s="2173"/>
      <c r="E131" s="2173"/>
      <c r="F131" s="2173"/>
      <c r="G131" s="2173"/>
      <c r="H131" s="2173"/>
      <c r="I131" s="2173"/>
      <c r="J131" s="2173"/>
      <c r="K131" s="2173"/>
      <c r="L131" s="2174"/>
      <c r="N131" s="316"/>
    </row>
    <row r="132" spans="2:14" ht="7.2" customHeight="1">
      <c r="B132" s="193">
        <v>120</v>
      </c>
      <c r="C132" s="2175"/>
      <c r="D132" s="2176"/>
      <c r="E132" s="2176"/>
      <c r="F132" s="2176"/>
      <c r="G132" s="2176"/>
      <c r="H132" s="2176"/>
      <c r="I132" s="2176"/>
      <c r="J132" s="2176"/>
      <c r="K132" s="2176"/>
      <c r="L132" s="2177"/>
      <c r="N132" s="316"/>
    </row>
    <row r="133" spans="2:14">
      <c r="B133" s="193">
        <v>121</v>
      </c>
      <c r="C133" s="2154" t="s">
        <v>284</v>
      </c>
      <c r="D133" s="1638"/>
      <c r="E133" s="1638"/>
      <c r="F133" s="1638"/>
      <c r="G133" s="1638"/>
      <c r="H133" s="1638"/>
      <c r="I133" s="1638"/>
      <c r="J133" s="1638"/>
      <c r="K133" s="1638"/>
      <c r="L133" s="1639"/>
      <c r="N133" s="316"/>
    </row>
    <row r="134" spans="2:14">
      <c r="B134" s="193">
        <v>122</v>
      </c>
      <c r="C134" s="2155" t="s">
        <v>285</v>
      </c>
      <c r="D134" s="2156"/>
      <c r="E134" s="2156"/>
      <c r="F134" s="2156"/>
      <c r="G134" s="2156"/>
      <c r="H134" s="2156"/>
      <c r="I134" s="2156"/>
      <c r="J134" s="2156"/>
      <c r="K134" s="2156"/>
      <c r="L134" s="2157"/>
      <c r="N134" s="316"/>
    </row>
    <row r="135" spans="2:14">
      <c r="B135" s="193">
        <v>123</v>
      </c>
      <c r="C135" s="1785" t="s">
        <v>286</v>
      </c>
      <c r="D135" s="1706"/>
      <c r="E135" s="1706"/>
      <c r="F135" s="1706"/>
      <c r="G135" s="1706"/>
      <c r="H135" s="1706"/>
      <c r="I135" s="1706"/>
      <c r="J135" s="1706"/>
      <c r="K135" s="1706"/>
      <c r="L135" s="2161"/>
      <c r="N135" s="316"/>
    </row>
    <row r="136" spans="2:14">
      <c r="B136" s="193">
        <v>124</v>
      </c>
      <c r="C136" s="1785" t="s">
        <v>287</v>
      </c>
      <c r="D136" s="1706"/>
      <c r="E136" s="1706"/>
      <c r="F136" s="1706"/>
      <c r="G136" s="1706"/>
      <c r="H136" s="1706"/>
      <c r="I136" s="1706"/>
      <c r="J136" s="1706"/>
      <c r="K136" s="1706"/>
      <c r="L136" s="2161"/>
      <c r="N136" s="316"/>
    </row>
    <row r="137" spans="2:14">
      <c r="B137" s="193">
        <v>125</v>
      </c>
      <c r="C137" s="1785" t="s">
        <v>426</v>
      </c>
      <c r="D137" s="1706"/>
      <c r="E137" s="1706"/>
      <c r="F137" s="1706"/>
      <c r="G137" s="1706"/>
      <c r="H137" s="1706"/>
      <c r="I137" s="1706"/>
      <c r="J137" s="1706"/>
      <c r="K137" s="1706"/>
      <c r="L137" s="2161"/>
      <c r="N137" s="316"/>
    </row>
    <row r="138" spans="2:14">
      <c r="B138" s="193">
        <v>126</v>
      </c>
      <c r="C138" s="1785" t="s">
        <v>289</v>
      </c>
      <c r="D138" s="1706"/>
      <c r="E138" s="1706"/>
      <c r="F138" s="1706"/>
      <c r="G138" s="1706"/>
      <c r="H138" s="1706"/>
      <c r="I138" s="1706"/>
      <c r="J138" s="1706"/>
      <c r="K138" s="1706"/>
      <c r="L138" s="2161"/>
      <c r="N138" s="316"/>
    </row>
    <row r="139" spans="2:14">
      <c r="B139" s="193">
        <v>127</v>
      </c>
      <c r="C139" s="1785" t="s">
        <v>290</v>
      </c>
      <c r="D139" s="1706"/>
      <c r="E139" s="1706"/>
      <c r="F139" s="1706"/>
      <c r="G139" s="1706"/>
      <c r="H139" s="1706"/>
      <c r="I139" s="1706"/>
      <c r="J139" s="1706"/>
      <c r="K139" s="1706"/>
      <c r="L139" s="2161"/>
      <c r="N139" s="316"/>
    </row>
    <row r="140" spans="2:14" ht="15" thickBot="1">
      <c r="B140" s="261">
        <v>128</v>
      </c>
      <c r="C140" s="2184" t="s">
        <v>291</v>
      </c>
      <c r="D140" s="2185"/>
      <c r="E140" s="2185"/>
      <c r="F140" s="2185"/>
      <c r="G140" s="2185"/>
      <c r="H140" s="2185"/>
      <c r="I140" s="2185"/>
      <c r="J140" s="2185"/>
      <c r="K140" s="2185"/>
      <c r="L140" s="2186"/>
      <c r="N140" s="316"/>
    </row>
  </sheetData>
  <sheetProtection algorithmName="SHA-512" hashValue="WgnLpKMZuSaGbe1bbTnlljyO8g5/xH3a7bhBdO9WKUI4yxXa6ALFH8qSHpXt2qa9+Xe4zlC0Qx4krSoJb50hSQ==" saltValue="bt8Us4fjxsnWW56woFXSjg==" spinCount="100000" sheet="1" objects="1" scenarios="1" formatCells="0"/>
  <mergeCells count="293">
    <mergeCell ref="J55:K55"/>
    <mergeCell ref="H56:I56"/>
    <mergeCell ref="J56:K56"/>
    <mergeCell ref="H57:I57"/>
    <mergeCell ref="J57:K57"/>
    <mergeCell ref="C57:D57"/>
    <mergeCell ref="E57:G57"/>
    <mergeCell ref="C75:G75"/>
    <mergeCell ref="J75:K75"/>
    <mergeCell ref="E58:G58"/>
    <mergeCell ref="C59:D59"/>
    <mergeCell ref="E59:G59"/>
    <mergeCell ref="H58:I58"/>
    <mergeCell ref="J58:K58"/>
    <mergeCell ref="H59:I59"/>
    <mergeCell ref="J59:K59"/>
    <mergeCell ref="C58:D58"/>
    <mergeCell ref="J74:K74"/>
    <mergeCell ref="C60:L64"/>
    <mergeCell ref="C51:D51"/>
    <mergeCell ref="E51:G51"/>
    <mergeCell ref="H51:I51"/>
    <mergeCell ref="J51:K51"/>
    <mergeCell ref="J48:K48"/>
    <mergeCell ref="C49:D49"/>
    <mergeCell ref="E49:G49"/>
    <mergeCell ref="H49:I49"/>
    <mergeCell ref="J49:K49"/>
    <mergeCell ref="J50:K50"/>
    <mergeCell ref="C48:D48"/>
    <mergeCell ref="E48:G48"/>
    <mergeCell ref="H48:I48"/>
    <mergeCell ref="C39:D39"/>
    <mergeCell ref="E39:G39"/>
    <mergeCell ref="H39:I39"/>
    <mergeCell ref="J39:K39"/>
    <mergeCell ref="C11:D14"/>
    <mergeCell ref="C20:D21"/>
    <mergeCell ref="C25:D26"/>
    <mergeCell ref="J25:K26"/>
    <mergeCell ref="E25:G26"/>
    <mergeCell ref="J32:K32"/>
    <mergeCell ref="E36:G36"/>
    <mergeCell ref="H36:I36"/>
    <mergeCell ref="J36:K36"/>
    <mergeCell ref="E37:G37"/>
    <mergeCell ref="H37:I37"/>
    <mergeCell ref="J37:K37"/>
    <mergeCell ref="E33:G33"/>
    <mergeCell ref="H33:I33"/>
    <mergeCell ref="J34:K34"/>
    <mergeCell ref="E35:G35"/>
    <mergeCell ref="H35:I35"/>
    <mergeCell ref="J35:K35"/>
    <mergeCell ref="E19:G19"/>
    <mergeCell ref="E29:G29"/>
    <mergeCell ref="E43:G43"/>
    <mergeCell ref="J43:K43"/>
    <mergeCell ref="E40:G40"/>
    <mergeCell ref="H40:I40"/>
    <mergeCell ref="J40:K40"/>
    <mergeCell ref="E41:G41"/>
    <mergeCell ref="C44:D45"/>
    <mergeCell ref="E45:G45"/>
    <mergeCell ref="J45:K45"/>
    <mergeCell ref="E44:G44"/>
    <mergeCell ref="H44:I44"/>
    <mergeCell ref="E42:G42"/>
    <mergeCell ref="H42:I42"/>
    <mergeCell ref="J42:K42"/>
    <mergeCell ref="J44:K44"/>
    <mergeCell ref="H53:I53"/>
    <mergeCell ref="J53:K53"/>
    <mergeCell ref="AW7:AX8"/>
    <mergeCell ref="AY7:AZ8"/>
    <mergeCell ref="H7:I8"/>
    <mergeCell ref="J7:K8"/>
    <mergeCell ref="AQ7:AQ8"/>
    <mergeCell ref="AR7:AR8"/>
    <mergeCell ref="AS7:AS8"/>
    <mergeCell ref="AU7:AU8"/>
    <mergeCell ref="AV7:AV8"/>
    <mergeCell ref="J47:K47"/>
    <mergeCell ref="H41:I41"/>
    <mergeCell ref="J41:K41"/>
    <mergeCell ref="AJ7:AJ8"/>
    <mergeCell ref="AK7:AK8"/>
    <mergeCell ref="AP7:AP8"/>
    <mergeCell ref="H29:I29"/>
    <mergeCell ref="J29:K29"/>
    <mergeCell ref="J31:K31"/>
    <mergeCell ref="H18:I18"/>
    <mergeCell ref="H22:I22"/>
    <mergeCell ref="H17:I17"/>
    <mergeCell ref="H19:I19"/>
    <mergeCell ref="J38:K38"/>
    <mergeCell ref="J54:K54"/>
    <mergeCell ref="J28:K28"/>
    <mergeCell ref="J33:K33"/>
    <mergeCell ref="J18:K18"/>
    <mergeCell ref="J22:K22"/>
    <mergeCell ref="J19:K19"/>
    <mergeCell ref="J20:K20"/>
    <mergeCell ref="J23:K23"/>
    <mergeCell ref="J21:K21"/>
    <mergeCell ref="J27:K27"/>
    <mergeCell ref="AF82:AF83"/>
    <mergeCell ref="AG7:AG8"/>
    <mergeCell ref="AG82:AG83"/>
    <mergeCell ref="AA7:AA8"/>
    <mergeCell ref="AA82:AA83"/>
    <mergeCell ref="AB7:AB8"/>
    <mergeCell ref="AB82:AB83"/>
    <mergeCell ref="AC7:AC8"/>
    <mergeCell ref="AC82:AC83"/>
    <mergeCell ref="AD7:AD8"/>
    <mergeCell ref="AD82:AD83"/>
    <mergeCell ref="AE7:AE8"/>
    <mergeCell ref="AE82:AE83"/>
    <mergeCell ref="AF7:AF8"/>
    <mergeCell ref="C137:L137"/>
    <mergeCell ref="C138:L138"/>
    <mergeCell ref="C139:L139"/>
    <mergeCell ref="C140:L140"/>
    <mergeCell ref="B7:B8"/>
    <mergeCell ref="H82:H83"/>
    <mergeCell ref="I82:I83"/>
    <mergeCell ref="L7:L8"/>
    <mergeCell ref="L82:L83"/>
    <mergeCell ref="C7:D8"/>
    <mergeCell ref="C119:L120"/>
    <mergeCell ref="C90:L91"/>
    <mergeCell ref="C107:L109"/>
    <mergeCell ref="C82:G83"/>
    <mergeCell ref="J82:K83"/>
    <mergeCell ref="C27:D37"/>
    <mergeCell ref="C40:D40"/>
    <mergeCell ref="C80:G80"/>
    <mergeCell ref="J80:K80"/>
    <mergeCell ref="C81:G81"/>
    <mergeCell ref="C84:G84"/>
    <mergeCell ref="J84:K84"/>
    <mergeCell ref="C85:G85"/>
    <mergeCell ref="J85:K85"/>
    <mergeCell ref="C136:L136"/>
    <mergeCell ref="J81:K81"/>
    <mergeCell ref="C67:L67"/>
    <mergeCell ref="C68:L68"/>
    <mergeCell ref="B70:L70"/>
    <mergeCell ref="E23:G23"/>
    <mergeCell ref="H23:I23"/>
    <mergeCell ref="C86:G86"/>
    <mergeCell ref="J86:K86"/>
    <mergeCell ref="C87:G87"/>
    <mergeCell ref="J87:K87"/>
    <mergeCell ref="C88:G88"/>
    <mergeCell ref="J88:K88"/>
    <mergeCell ref="C89:G89"/>
    <mergeCell ref="J89:K89"/>
    <mergeCell ref="C92:L92"/>
    <mergeCell ref="C135:L135"/>
    <mergeCell ref="C110:L110"/>
    <mergeCell ref="C111:L111"/>
    <mergeCell ref="C125:L125"/>
    <mergeCell ref="C112:L112"/>
    <mergeCell ref="C126:L126"/>
    <mergeCell ref="C127:L127"/>
    <mergeCell ref="C128:L128"/>
    <mergeCell ref="C133:L133"/>
    <mergeCell ref="C134:L134"/>
    <mergeCell ref="C76:G76"/>
    <mergeCell ref="J76:K76"/>
    <mergeCell ref="C77:G77"/>
    <mergeCell ref="J77:K77"/>
    <mergeCell ref="C78:G78"/>
    <mergeCell ref="J78:K78"/>
    <mergeCell ref="C79:G79"/>
    <mergeCell ref="J79:K79"/>
    <mergeCell ref="C113:L113"/>
    <mergeCell ref="C114:L114"/>
    <mergeCell ref="C115:L115"/>
    <mergeCell ref="C122:L122"/>
    <mergeCell ref="C123:L123"/>
    <mergeCell ref="C124:L124"/>
    <mergeCell ref="C117:L118"/>
    <mergeCell ref="C116:L116"/>
    <mergeCell ref="C121:L121"/>
    <mergeCell ref="C131:L132"/>
    <mergeCell ref="C129:L129"/>
    <mergeCell ref="C130:L130"/>
    <mergeCell ref="C15:D15"/>
    <mergeCell ref="C18:D18"/>
    <mergeCell ref="C19:D19"/>
    <mergeCell ref="AJ74:AK74"/>
    <mergeCell ref="C52:D52"/>
    <mergeCell ref="E52:G52"/>
    <mergeCell ref="H52:I52"/>
    <mergeCell ref="J52:K52"/>
    <mergeCell ref="C53:D53"/>
    <mergeCell ref="E53:G53"/>
    <mergeCell ref="C65:L66"/>
    <mergeCell ref="C54:D54"/>
    <mergeCell ref="E54:G54"/>
    <mergeCell ref="C55:D55"/>
    <mergeCell ref="E55:G55"/>
    <mergeCell ref="C56:D56"/>
    <mergeCell ref="E56:G56"/>
    <mergeCell ref="N70:O70"/>
    <mergeCell ref="B71:L71"/>
    <mergeCell ref="C73:L73"/>
    <mergeCell ref="C74:G74"/>
    <mergeCell ref="H54:I54"/>
    <mergeCell ref="H55:I55"/>
    <mergeCell ref="J46:K46"/>
    <mergeCell ref="C16:D16"/>
    <mergeCell ref="E16:G16"/>
    <mergeCell ref="H16:I16"/>
    <mergeCell ref="J16:K16"/>
    <mergeCell ref="H27:I27"/>
    <mergeCell ref="C24:D24"/>
    <mergeCell ref="E24:G24"/>
    <mergeCell ref="H24:I24"/>
    <mergeCell ref="J24:K24"/>
    <mergeCell ref="H25:I25"/>
    <mergeCell ref="H26:I26"/>
    <mergeCell ref="C17:D17"/>
    <mergeCell ref="E21:G21"/>
    <mergeCell ref="H21:I21"/>
    <mergeCell ref="J17:K17"/>
    <mergeCell ref="E18:G18"/>
    <mergeCell ref="E22:G22"/>
    <mergeCell ref="E17:G17"/>
    <mergeCell ref="E20:G20"/>
    <mergeCell ref="H20:I20"/>
    <mergeCell ref="B3:L3"/>
    <mergeCell ref="N3:O3"/>
    <mergeCell ref="B4:L4"/>
    <mergeCell ref="C9:D9"/>
    <mergeCell ref="E9:G9"/>
    <mergeCell ref="H9:I9"/>
    <mergeCell ref="J9:K9"/>
    <mergeCell ref="C10:D10"/>
    <mergeCell ref="E10:G10"/>
    <mergeCell ref="H10:I10"/>
    <mergeCell ref="J10:K10"/>
    <mergeCell ref="E7:G8"/>
    <mergeCell ref="E11:G11"/>
    <mergeCell ref="H11:I11"/>
    <mergeCell ref="J11:K11"/>
    <mergeCell ref="E12:G12"/>
    <mergeCell ref="H12:I12"/>
    <mergeCell ref="BF8:BG8"/>
    <mergeCell ref="BD8:BE8"/>
    <mergeCell ref="E30:G30"/>
    <mergeCell ref="H30:I30"/>
    <mergeCell ref="J30:K30"/>
    <mergeCell ref="H13:I13"/>
    <mergeCell ref="J13:K13"/>
    <mergeCell ref="H15:I15"/>
    <mergeCell ref="J15:K15"/>
    <mergeCell ref="AH7:AH8"/>
    <mergeCell ref="E14:G14"/>
    <mergeCell ref="H14:I14"/>
    <mergeCell ref="J14:K14"/>
    <mergeCell ref="E15:G15"/>
    <mergeCell ref="E28:G28"/>
    <mergeCell ref="H28:I28"/>
    <mergeCell ref="J12:K12"/>
    <mergeCell ref="E13:G13"/>
    <mergeCell ref="E31:G31"/>
    <mergeCell ref="H31:I31"/>
    <mergeCell ref="C22:D22"/>
    <mergeCell ref="C50:D50"/>
    <mergeCell ref="E50:G50"/>
    <mergeCell ref="H50:I50"/>
    <mergeCell ref="C38:D38"/>
    <mergeCell ref="E38:G38"/>
    <mergeCell ref="H38:I38"/>
    <mergeCell ref="H45:I45"/>
    <mergeCell ref="C23:D23"/>
    <mergeCell ref="C46:D46"/>
    <mergeCell ref="E46:G46"/>
    <mergeCell ref="H46:I46"/>
    <mergeCell ref="C47:D47"/>
    <mergeCell ref="E47:G47"/>
    <mergeCell ref="H47:I47"/>
    <mergeCell ref="H43:I43"/>
    <mergeCell ref="E27:G27"/>
    <mergeCell ref="E32:G32"/>
    <mergeCell ref="H32:I32"/>
    <mergeCell ref="E34:G34"/>
    <mergeCell ref="H34:I34"/>
    <mergeCell ref="C41:D43"/>
  </mergeCells>
  <printOptions horizontalCentered="1" verticalCentered="1"/>
  <pageMargins left="0" right="0" top="0" bottom="0" header="0" footer="0"/>
  <pageSetup paperSize="9" scale="77" fitToHeight="0" orientation="portrait" r:id="rId1"/>
  <headerFooter alignWithMargins="0"/>
  <rowBreaks count="1" manualBreakCount="1">
    <brk id="68" max="11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1:AY124"/>
  <sheetViews>
    <sheetView view="pageBreakPreview" zoomScale="106" zoomScaleNormal="106" zoomScaleSheetLayoutView="106" workbookViewId="0">
      <selection activeCell="L2" sqref="L2"/>
    </sheetView>
  </sheetViews>
  <sheetFormatPr defaultColWidth="9.109375" defaultRowHeight="14.4"/>
  <cols>
    <col min="1" max="1" width="9.109375" style="416"/>
    <col min="2" max="2" width="4.33203125" style="786" customWidth="1"/>
    <col min="3" max="6" width="9.5546875" style="1" customWidth="1"/>
    <col min="7" max="7" width="12.21875" style="1" customWidth="1"/>
    <col min="8" max="10" width="9.5546875" style="1" customWidth="1"/>
    <col min="11" max="11" width="12.5546875" style="1" customWidth="1"/>
    <col min="12" max="12" width="9.5546875" style="1" customWidth="1"/>
    <col min="13" max="13" width="3.33203125" style="417" customWidth="1"/>
    <col min="14" max="15" width="7.88671875" style="417" customWidth="1"/>
    <col min="16" max="25" width="7.88671875" style="417" hidden="1" customWidth="1"/>
    <col min="26" max="26" width="15.88671875" style="417" hidden="1" customWidth="1"/>
    <col min="27" max="27" width="12.6640625" style="417" hidden="1" customWidth="1"/>
    <col min="28" max="28" width="12.44140625" style="417" hidden="1" customWidth="1"/>
    <col min="29" max="29" width="12.88671875" style="417" hidden="1" customWidth="1"/>
    <col min="30" max="31" width="12.5546875" style="417" hidden="1" customWidth="1"/>
    <col min="32" max="32" width="12.21875" style="417" hidden="1" customWidth="1"/>
    <col min="33" max="33" width="11.77734375" style="417" hidden="1" customWidth="1"/>
    <col min="34" max="35" width="12.109375" style="417" hidden="1" customWidth="1"/>
    <col min="36" max="37" width="12.33203125" style="417" hidden="1" customWidth="1"/>
    <col min="38" max="38" width="8.77734375" style="418" hidden="1" customWidth="1"/>
    <col min="39" max="39" width="8" style="419" hidden="1" customWidth="1"/>
    <col min="40" max="40" width="8" style="420" hidden="1" customWidth="1"/>
    <col min="41" max="41" width="8" style="421" hidden="1" customWidth="1"/>
    <col min="42" max="42" width="9.109375" style="417" hidden="1" customWidth="1"/>
    <col min="43" max="43" width="0" style="417" hidden="1" customWidth="1"/>
    <col min="44" max="45" width="10" style="417" hidden="1" customWidth="1"/>
    <col min="46" max="49" width="0" style="417" hidden="1" customWidth="1"/>
    <col min="50" max="50" width="10.33203125" style="417" hidden="1" customWidth="1"/>
    <col min="51" max="51" width="10.33203125" style="1" hidden="1" customWidth="1"/>
    <col min="52" max="52" width="0" style="1" hidden="1" customWidth="1"/>
    <col min="53" max="16384" width="9.109375" style="1"/>
  </cols>
  <sheetData>
    <row r="1" spans="2:51" ht="15" thickBot="1">
      <c r="B1" s="794"/>
      <c r="C1" s="2"/>
      <c r="D1" s="2"/>
      <c r="E1" s="2"/>
      <c r="F1" s="2"/>
      <c r="G1" s="2"/>
      <c r="H1" s="2"/>
      <c r="I1" s="2"/>
      <c r="J1" s="2"/>
      <c r="K1" s="2"/>
      <c r="L1" s="2"/>
    </row>
    <row r="2" spans="2:51">
      <c r="B2" s="795"/>
      <c r="C2" s="5"/>
      <c r="D2" s="5"/>
      <c r="E2" s="5"/>
      <c r="F2" s="5"/>
      <c r="G2" s="224"/>
      <c r="H2" s="5"/>
      <c r="I2" s="5"/>
      <c r="J2" s="320"/>
      <c r="K2" s="13" t="s">
        <v>534</v>
      </c>
      <c r="L2" s="14" t="str">
        <f>Rolô!L2</f>
        <v>2026 - v.03</v>
      </c>
    </row>
    <row r="3" spans="2:51">
      <c r="B3" s="2267" t="s">
        <v>535</v>
      </c>
      <c r="C3" s="2268"/>
      <c r="D3" s="2268"/>
      <c r="E3" s="2268"/>
      <c r="F3" s="2268"/>
      <c r="G3" s="2268"/>
      <c r="H3" s="2268"/>
      <c r="I3" s="2268"/>
      <c r="J3" s="2268"/>
      <c r="K3" s="2268"/>
      <c r="L3" s="2269"/>
    </row>
    <row r="4" spans="2:51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51" ht="5.0999999999999996" customHeight="1">
      <c r="B5" s="79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51" ht="12.9" customHeight="1">
      <c r="B6" s="797"/>
      <c r="C6" s="184"/>
      <c r="D6" s="184"/>
      <c r="E6" s="184"/>
      <c r="F6" s="184"/>
      <c r="G6" s="184"/>
      <c r="H6" s="184"/>
      <c r="I6" s="184"/>
      <c r="J6" s="184"/>
      <c r="K6" s="184"/>
      <c r="L6" s="186"/>
      <c r="N6" s="430" t="s">
        <v>66</v>
      </c>
    </row>
    <row r="7" spans="2:51" ht="12.9" customHeight="1">
      <c r="B7" s="2187" t="s">
        <v>68</v>
      </c>
      <c r="C7" s="2136" t="s">
        <v>128</v>
      </c>
      <c r="D7" s="2136"/>
      <c r="E7" s="2136" t="s">
        <v>129</v>
      </c>
      <c r="F7" s="2136"/>
      <c r="G7" s="2136"/>
      <c r="H7" s="2212" t="s">
        <v>536</v>
      </c>
      <c r="I7" s="2212"/>
      <c r="J7" s="2212" t="s">
        <v>537</v>
      </c>
      <c r="K7" s="2212"/>
      <c r="L7" s="2193" t="s">
        <v>132</v>
      </c>
      <c r="N7" s="1383">
        <v>0</v>
      </c>
      <c r="O7" s="1214"/>
      <c r="AA7" s="2315" t="s">
        <v>538</v>
      </c>
      <c r="AB7" s="2315" t="s">
        <v>539</v>
      </c>
      <c r="AC7" s="2315" t="s">
        <v>540</v>
      </c>
      <c r="AD7" s="2315" t="s">
        <v>541</v>
      </c>
      <c r="AE7" s="2315" t="s">
        <v>542</v>
      </c>
      <c r="AF7" s="2315" t="s">
        <v>543</v>
      </c>
      <c r="AG7" s="2315" t="s">
        <v>544</v>
      </c>
      <c r="AH7" s="2317" t="s">
        <v>545</v>
      </c>
      <c r="AI7" s="2327" t="s">
        <v>546</v>
      </c>
      <c r="AJ7" s="2317" t="s">
        <v>547</v>
      </c>
      <c r="AK7" s="2327" t="s">
        <v>548</v>
      </c>
      <c r="AL7" s="2314" t="s">
        <v>549</v>
      </c>
      <c r="AM7" s="2314"/>
      <c r="AN7" s="2327" t="s">
        <v>550</v>
      </c>
      <c r="AO7" s="2327"/>
      <c r="AX7" s="2229">
        <v>45658</v>
      </c>
      <c r="AY7" s="2230"/>
    </row>
    <row r="8" spans="2:51" ht="12.9" customHeight="1">
      <c r="B8" s="2188"/>
      <c r="C8" s="2137"/>
      <c r="D8" s="2137"/>
      <c r="E8" s="2137"/>
      <c r="F8" s="2137"/>
      <c r="G8" s="2137"/>
      <c r="H8" s="2213"/>
      <c r="I8" s="2213"/>
      <c r="J8" s="2213"/>
      <c r="K8" s="2213"/>
      <c r="L8" s="2194"/>
      <c r="AA8" s="2315"/>
      <c r="AB8" s="2315"/>
      <c r="AC8" s="2315"/>
      <c r="AD8" s="2315"/>
      <c r="AE8" s="2315"/>
      <c r="AF8" s="2315"/>
      <c r="AG8" s="2315"/>
      <c r="AH8" s="2317"/>
      <c r="AI8" s="2327"/>
      <c r="AJ8" s="2317"/>
      <c r="AK8" s="2327"/>
      <c r="AL8" s="2314"/>
      <c r="AM8" s="2314"/>
      <c r="AN8" s="2327"/>
      <c r="AO8" s="2327"/>
      <c r="AR8" s="861" t="s">
        <v>1564</v>
      </c>
      <c r="AS8" s="861" t="s">
        <v>1565</v>
      </c>
      <c r="AX8" s="861" t="s">
        <v>1564</v>
      </c>
      <c r="AY8" s="861" t="s">
        <v>1565</v>
      </c>
    </row>
    <row r="9" spans="2:51" ht="12.9" customHeight="1">
      <c r="B9" s="831">
        <v>1</v>
      </c>
      <c r="C9" s="1405" t="s">
        <v>430</v>
      </c>
      <c r="D9" s="1406"/>
      <c r="E9" s="2270" t="s">
        <v>1455</v>
      </c>
      <c r="F9" s="2271"/>
      <c r="G9" s="2272"/>
      <c r="H9" s="2233">
        <f t="shared" ref="H9:H15" si="0">ROUNDUP(((AX9*$N$7)+AX9),1)</f>
        <v>502</v>
      </c>
      <c r="I9" s="2234"/>
      <c r="J9" s="2235">
        <f>ROUNDUP(((AY9*$N$7)+AY9),1)</f>
        <v>557.1</v>
      </c>
      <c r="K9" s="2236"/>
      <c r="L9" s="410">
        <v>0</v>
      </c>
      <c r="AA9" s="436">
        <v>293.10000000000002</v>
      </c>
      <c r="AB9" s="436">
        <v>342.5</v>
      </c>
      <c r="AC9" s="436">
        <v>316.60000000000002</v>
      </c>
      <c r="AD9" s="437">
        <v>369.9</v>
      </c>
      <c r="AE9" s="436">
        <f>AC9*1.1</f>
        <v>348.26000000000005</v>
      </c>
      <c r="AF9" s="437">
        <f>AD9*1.1</f>
        <v>406.89</v>
      </c>
      <c r="AG9" s="437">
        <f>(((AF9*95)/100)-AF9)+AF9</f>
        <v>386.54549999999995</v>
      </c>
      <c r="AH9" s="441">
        <f>AE9*1.1</f>
        <v>383.08600000000007</v>
      </c>
      <c r="AI9" s="442">
        <f>AG9*1.1</f>
        <v>425.20004999999998</v>
      </c>
      <c r="AJ9" s="441">
        <f>AH9*1.05</f>
        <v>402.2403000000001</v>
      </c>
      <c r="AK9" s="442">
        <f>AI9*1.05</f>
        <v>446.46005250000002</v>
      </c>
      <c r="AL9" s="443">
        <v>402.3</v>
      </c>
      <c r="AM9" s="444">
        <f>AL9*1.06</f>
        <v>426.43800000000005</v>
      </c>
      <c r="AN9" s="445">
        <v>446.5</v>
      </c>
      <c r="AO9" s="449">
        <f>AN9*1.06</f>
        <v>473.29</v>
      </c>
      <c r="AR9" s="417">
        <f>AM9*1.07</f>
        <v>456.28866000000005</v>
      </c>
      <c r="AS9" s="417">
        <f>AO9*1.07</f>
        <v>506.42030000000005</v>
      </c>
      <c r="AX9" s="981">
        <f>AR9*1.1</f>
        <v>501.91752600000012</v>
      </c>
      <c r="AY9" s="981">
        <f>AS9*1.1</f>
        <v>557.06233000000009</v>
      </c>
    </row>
    <row r="10" spans="2:51" ht="12.9" customHeight="1">
      <c r="B10" s="831">
        <v>2</v>
      </c>
      <c r="C10" s="1405" t="s">
        <v>134</v>
      </c>
      <c r="D10" s="1406"/>
      <c r="E10" s="1102" t="s">
        <v>551</v>
      </c>
      <c r="F10" s="1098"/>
      <c r="G10" s="1099"/>
      <c r="H10" s="2233">
        <f t="shared" si="0"/>
        <v>681.5</v>
      </c>
      <c r="I10" s="2234"/>
      <c r="J10" s="2235">
        <f t="shared" ref="J10:J13" si="1">ROUNDUP(((AY10*$N$7)+AY10),1)</f>
        <v>780.30000000000007</v>
      </c>
      <c r="K10" s="2236"/>
      <c r="L10" s="431">
        <v>0</v>
      </c>
      <c r="AA10" s="436">
        <v>398.05</v>
      </c>
      <c r="AB10" s="436">
        <v>479.7</v>
      </c>
      <c r="AC10" s="436">
        <v>429.9</v>
      </c>
      <c r="AD10" s="437">
        <v>518.1</v>
      </c>
      <c r="AE10" s="436">
        <f t="shared" ref="AE10:AE23" si="2">AC10*1.1</f>
        <v>472.89</v>
      </c>
      <c r="AF10" s="437">
        <f t="shared" ref="AF10:AF23" si="3">AD10*1.1</f>
        <v>569.91000000000008</v>
      </c>
      <c r="AG10" s="437">
        <f t="shared" ref="AG10:AG23" si="4">(((AF10*95)/100)-AF10)+AF10</f>
        <v>541.41450000000009</v>
      </c>
      <c r="AH10" s="441">
        <f t="shared" ref="AH10:AH23" si="5">AE10*1.1</f>
        <v>520.17899999999997</v>
      </c>
      <c r="AI10" s="442">
        <f t="shared" ref="AI10:AI23" si="6">AG10*1.1</f>
        <v>595.55595000000017</v>
      </c>
      <c r="AJ10" s="441">
        <f t="shared" ref="AJ10:AJ27" si="7">AH10*1.05</f>
        <v>546.18795</v>
      </c>
      <c r="AK10" s="442">
        <f t="shared" ref="AK10:AK27" si="8">AI10*1.05</f>
        <v>625.33374750000019</v>
      </c>
      <c r="AL10" s="443">
        <v>546.20000000000005</v>
      </c>
      <c r="AM10" s="444">
        <f t="shared" ref="AM10:AM27" si="9">AL10*1.06</f>
        <v>578.97200000000009</v>
      </c>
      <c r="AN10" s="445">
        <v>625.4</v>
      </c>
      <c r="AO10" s="449">
        <f t="shared" ref="AO10:AO22" si="10">AN10*1.06</f>
        <v>662.92399999999998</v>
      </c>
      <c r="AR10" s="417">
        <f t="shared" ref="AR10:AR27" si="11">AM10*1.07</f>
        <v>619.50004000000013</v>
      </c>
      <c r="AS10" s="417">
        <f t="shared" ref="AS10:AS27" si="12">AO10*1.07</f>
        <v>709.32867999999996</v>
      </c>
      <c r="AX10" s="981">
        <f t="shared" ref="AX10:AX27" si="13">AR10*1.1</f>
        <v>681.45004400000016</v>
      </c>
      <c r="AY10" s="981">
        <f t="shared" ref="AY10:AY27" si="14">AS10*1.1</f>
        <v>780.26154800000006</v>
      </c>
    </row>
    <row r="11" spans="2:51" ht="12.9" customHeight="1">
      <c r="B11" s="831">
        <v>3</v>
      </c>
      <c r="C11" s="1421" t="s">
        <v>135</v>
      </c>
      <c r="D11" s="1422"/>
      <c r="E11" s="1434" t="s">
        <v>1456</v>
      </c>
      <c r="F11" s="1435"/>
      <c r="G11" s="1436"/>
      <c r="H11" s="2233">
        <f t="shared" si="0"/>
        <v>472.1</v>
      </c>
      <c r="I11" s="2234"/>
      <c r="J11" s="2235">
        <f t="shared" si="1"/>
        <v>529.20000000000005</v>
      </c>
      <c r="K11" s="2236"/>
      <c r="L11" s="411">
        <v>0</v>
      </c>
      <c r="AA11" s="436">
        <v>275.7</v>
      </c>
      <c r="AB11" s="436">
        <v>325.2</v>
      </c>
      <c r="AC11" s="436">
        <v>297.8</v>
      </c>
      <c r="AD11" s="437">
        <v>351.3</v>
      </c>
      <c r="AE11" s="436">
        <f t="shared" si="2"/>
        <v>327.58000000000004</v>
      </c>
      <c r="AF11" s="437">
        <f t="shared" si="3"/>
        <v>386.43000000000006</v>
      </c>
      <c r="AG11" s="437">
        <f t="shared" si="4"/>
        <v>367.10850000000005</v>
      </c>
      <c r="AH11" s="441">
        <f t="shared" si="5"/>
        <v>360.33800000000008</v>
      </c>
      <c r="AI11" s="442">
        <f t="shared" si="6"/>
        <v>403.8193500000001</v>
      </c>
      <c r="AJ11" s="441">
        <f t="shared" si="7"/>
        <v>378.3549000000001</v>
      </c>
      <c r="AK11" s="442">
        <f t="shared" si="8"/>
        <v>424.0103175000001</v>
      </c>
      <c r="AL11" s="443">
        <v>378.4</v>
      </c>
      <c r="AM11" s="444">
        <f t="shared" si="9"/>
        <v>401.10399999999998</v>
      </c>
      <c r="AN11" s="445">
        <v>424.1</v>
      </c>
      <c r="AO11" s="449">
        <f t="shared" si="10"/>
        <v>449.54600000000005</v>
      </c>
      <c r="AR11" s="417">
        <f t="shared" si="11"/>
        <v>429.18128000000002</v>
      </c>
      <c r="AS11" s="417">
        <f t="shared" si="12"/>
        <v>481.01422000000008</v>
      </c>
      <c r="AX11" s="981">
        <f t="shared" si="13"/>
        <v>472.09940800000004</v>
      </c>
      <c r="AY11" s="981">
        <f t="shared" si="14"/>
        <v>529.11564200000009</v>
      </c>
    </row>
    <row r="12" spans="2:51" ht="12.9" customHeight="1">
      <c r="B12" s="831">
        <v>4</v>
      </c>
      <c r="C12" s="1405"/>
      <c r="D12" s="1406"/>
      <c r="E12" s="1046" t="s">
        <v>1362</v>
      </c>
      <c r="F12" s="1047"/>
      <c r="G12" s="1048"/>
      <c r="H12" s="2233">
        <f t="shared" si="0"/>
        <v>472.1</v>
      </c>
      <c r="I12" s="2234"/>
      <c r="J12" s="2235">
        <f t="shared" si="1"/>
        <v>529.20000000000005</v>
      </c>
      <c r="K12" s="2236"/>
      <c r="L12" s="411">
        <v>0</v>
      </c>
      <c r="AA12" s="436">
        <v>275.7</v>
      </c>
      <c r="AB12" s="436">
        <v>325.2</v>
      </c>
      <c r="AC12" s="436">
        <v>297.8</v>
      </c>
      <c r="AD12" s="437">
        <v>351.3</v>
      </c>
      <c r="AE12" s="436">
        <f t="shared" ref="AE12" si="15">AC12*1.1</f>
        <v>327.58000000000004</v>
      </c>
      <c r="AF12" s="437">
        <f t="shared" ref="AF12" si="16">AD12*1.1</f>
        <v>386.43000000000006</v>
      </c>
      <c r="AG12" s="437">
        <f t="shared" si="4"/>
        <v>367.10850000000005</v>
      </c>
      <c r="AH12" s="441">
        <f t="shared" si="5"/>
        <v>360.33800000000008</v>
      </c>
      <c r="AI12" s="442">
        <f t="shared" si="6"/>
        <v>403.8193500000001</v>
      </c>
      <c r="AJ12" s="441">
        <f t="shared" si="7"/>
        <v>378.3549000000001</v>
      </c>
      <c r="AK12" s="442">
        <f t="shared" si="8"/>
        <v>424.0103175000001</v>
      </c>
      <c r="AL12" s="443">
        <v>378.4</v>
      </c>
      <c r="AM12" s="444">
        <f t="shared" si="9"/>
        <v>401.10399999999998</v>
      </c>
      <c r="AN12" s="445">
        <v>424.1</v>
      </c>
      <c r="AO12" s="449">
        <f t="shared" si="10"/>
        <v>449.54600000000005</v>
      </c>
      <c r="AR12" s="417">
        <f t="shared" si="11"/>
        <v>429.18128000000002</v>
      </c>
      <c r="AS12" s="417">
        <f t="shared" si="12"/>
        <v>481.01422000000008</v>
      </c>
      <c r="AX12" s="981">
        <f t="shared" si="13"/>
        <v>472.09940800000004</v>
      </c>
      <c r="AY12" s="981">
        <f t="shared" si="14"/>
        <v>529.11564200000009</v>
      </c>
    </row>
    <row r="13" spans="2:51" ht="12.9" customHeight="1">
      <c r="B13" s="831">
        <v>5</v>
      </c>
      <c r="C13" s="1405" t="s">
        <v>138</v>
      </c>
      <c r="D13" s="1406"/>
      <c r="E13" s="1102" t="s">
        <v>552</v>
      </c>
      <c r="F13" s="422"/>
      <c r="G13" s="423"/>
      <c r="H13" s="2233">
        <f t="shared" si="0"/>
        <v>599.9</v>
      </c>
      <c r="I13" s="2234"/>
      <c r="J13" s="2235">
        <f t="shared" si="1"/>
        <v>672.6</v>
      </c>
      <c r="K13" s="2236"/>
      <c r="L13" s="411">
        <v>0</v>
      </c>
      <c r="AA13" s="436">
        <v>350.37</v>
      </c>
      <c r="AB13" s="436">
        <v>413.44</v>
      </c>
      <c r="AC13" s="436">
        <v>378.4</v>
      </c>
      <c r="AD13" s="437">
        <v>446.6</v>
      </c>
      <c r="AE13" s="436">
        <f t="shared" si="2"/>
        <v>416.24</v>
      </c>
      <c r="AF13" s="437">
        <f t="shared" si="3"/>
        <v>491.26000000000005</v>
      </c>
      <c r="AG13" s="437">
        <f t="shared" si="4"/>
        <v>466.69700000000006</v>
      </c>
      <c r="AH13" s="441">
        <f t="shared" si="5"/>
        <v>457.86400000000003</v>
      </c>
      <c r="AI13" s="442">
        <f t="shared" si="6"/>
        <v>513.36670000000015</v>
      </c>
      <c r="AJ13" s="441">
        <f t="shared" si="7"/>
        <v>480.75720000000007</v>
      </c>
      <c r="AK13" s="442">
        <f t="shared" si="8"/>
        <v>539.03503500000022</v>
      </c>
      <c r="AL13" s="443">
        <v>480.8</v>
      </c>
      <c r="AM13" s="444">
        <f t="shared" si="9"/>
        <v>509.64800000000002</v>
      </c>
      <c r="AN13" s="445">
        <v>539.1</v>
      </c>
      <c r="AO13" s="449">
        <f t="shared" si="10"/>
        <v>571.44600000000003</v>
      </c>
      <c r="AR13" s="417">
        <f t="shared" si="11"/>
        <v>545.32336000000009</v>
      </c>
      <c r="AS13" s="417">
        <f t="shared" si="12"/>
        <v>611.44722000000002</v>
      </c>
      <c r="AX13" s="981">
        <f t="shared" si="13"/>
        <v>599.85569600000019</v>
      </c>
      <c r="AY13" s="981">
        <f t="shared" si="14"/>
        <v>672.59194200000002</v>
      </c>
    </row>
    <row r="14" spans="2:51" ht="24.6" customHeight="1">
      <c r="B14" s="831">
        <v>6</v>
      </c>
      <c r="C14" s="2030" t="s">
        <v>139</v>
      </c>
      <c r="D14" s="2031"/>
      <c r="E14" s="2257" t="s">
        <v>1622</v>
      </c>
      <c r="F14" s="2258"/>
      <c r="G14" s="2259"/>
      <c r="H14" s="2233">
        <f t="shared" si="0"/>
        <v>470.20000000000005</v>
      </c>
      <c r="I14" s="2234"/>
      <c r="J14" s="2235">
        <f>ROUNDUP(((AY14*$N$7)+AY14),1)</f>
        <v>527</v>
      </c>
      <c r="K14" s="2236"/>
      <c r="L14" s="411">
        <v>0</v>
      </c>
      <c r="AA14" s="436">
        <v>274.5</v>
      </c>
      <c r="AB14" s="436">
        <v>323.89999999999998</v>
      </c>
      <c r="AC14" s="436">
        <v>296.5</v>
      </c>
      <c r="AD14" s="437">
        <v>349.9</v>
      </c>
      <c r="AE14" s="436">
        <f t="shared" si="2"/>
        <v>326.15000000000003</v>
      </c>
      <c r="AF14" s="437">
        <f t="shared" si="3"/>
        <v>384.89</v>
      </c>
      <c r="AG14" s="437">
        <f t="shared" si="4"/>
        <v>365.64549999999997</v>
      </c>
      <c r="AH14" s="441">
        <f t="shared" si="5"/>
        <v>358.76500000000004</v>
      </c>
      <c r="AI14" s="442">
        <f t="shared" si="6"/>
        <v>402.21005000000002</v>
      </c>
      <c r="AJ14" s="441">
        <f t="shared" si="7"/>
        <v>376.70325000000008</v>
      </c>
      <c r="AK14" s="442">
        <f t="shared" si="8"/>
        <v>422.32055250000002</v>
      </c>
      <c r="AL14" s="443">
        <v>376.8</v>
      </c>
      <c r="AM14" s="444">
        <f t="shared" si="9"/>
        <v>399.40800000000002</v>
      </c>
      <c r="AN14" s="445">
        <v>422.4</v>
      </c>
      <c r="AO14" s="449">
        <f t="shared" si="10"/>
        <v>447.74399999999997</v>
      </c>
      <c r="AR14" s="417">
        <f t="shared" si="11"/>
        <v>427.36656000000005</v>
      </c>
      <c r="AS14" s="417">
        <f t="shared" si="12"/>
        <v>479.08607999999998</v>
      </c>
      <c r="AX14" s="981">
        <f t="shared" si="13"/>
        <v>470.10321600000009</v>
      </c>
      <c r="AY14" s="981">
        <f t="shared" si="14"/>
        <v>526.994688</v>
      </c>
    </row>
    <row r="15" spans="2:51" ht="12.9" customHeight="1">
      <c r="B15" s="831">
        <v>7</v>
      </c>
      <c r="C15" s="1405" t="s">
        <v>140</v>
      </c>
      <c r="D15" s="1406"/>
      <c r="E15" s="1102" t="s">
        <v>553</v>
      </c>
      <c r="F15" s="1100"/>
      <c r="G15" s="1101"/>
      <c r="H15" s="2233">
        <f t="shared" si="0"/>
        <v>568.1</v>
      </c>
      <c r="I15" s="2234"/>
      <c r="J15" s="2235">
        <f>ROUNDUP(((AY15*$N$7)+AY15),1)</f>
        <v>672.6</v>
      </c>
      <c r="K15" s="2236"/>
      <c r="L15" s="411">
        <v>0</v>
      </c>
      <c r="AA15" s="436">
        <v>331.71</v>
      </c>
      <c r="AB15" s="436">
        <v>413.44</v>
      </c>
      <c r="AC15" s="436">
        <v>358.3</v>
      </c>
      <c r="AD15" s="437">
        <v>446.6</v>
      </c>
      <c r="AE15" s="436">
        <f t="shared" si="2"/>
        <v>394.13000000000005</v>
      </c>
      <c r="AF15" s="437">
        <f t="shared" si="3"/>
        <v>491.26000000000005</v>
      </c>
      <c r="AG15" s="437">
        <f t="shared" si="4"/>
        <v>466.69700000000006</v>
      </c>
      <c r="AH15" s="441">
        <f t="shared" si="5"/>
        <v>433.54300000000012</v>
      </c>
      <c r="AI15" s="442">
        <f t="shared" si="6"/>
        <v>513.36670000000015</v>
      </c>
      <c r="AJ15" s="441">
        <f t="shared" si="7"/>
        <v>455.22015000000016</v>
      </c>
      <c r="AK15" s="442">
        <f t="shared" si="8"/>
        <v>539.03503500000022</v>
      </c>
      <c r="AL15" s="443">
        <v>455.3</v>
      </c>
      <c r="AM15" s="444">
        <f t="shared" si="9"/>
        <v>482.61800000000005</v>
      </c>
      <c r="AN15" s="445">
        <v>539.1</v>
      </c>
      <c r="AO15" s="449">
        <f t="shared" si="10"/>
        <v>571.44600000000003</v>
      </c>
      <c r="AR15" s="417">
        <f t="shared" si="11"/>
        <v>516.40126000000009</v>
      </c>
      <c r="AS15" s="417">
        <f t="shared" si="12"/>
        <v>611.44722000000002</v>
      </c>
      <c r="AX15" s="981">
        <f t="shared" si="13"/>
        <v>568.0413860000001</v>
      </c>
      <c r="AY15" s="981">
        <f t="shared" si="14"/>
        <v>672.59194200000002</v>
      </c>
    </row>
    <row r="16" spans="2:51" ht="12.9" customHeight="1">
      <c r="B16" s="831">
        <v>8</v>
      </c>
      <c r="C16" s="2030" t="s">
        <v>141</v>
      </c>
      <c r="D16" s="2031"/>
      <c r="E16" s="2237">
        <v>3100</v>
      </c>
      <c r="F16" s="2025"/>
      <c r="G16" s="2026"/>
      <c r="H16" s="2233">
        <f t="shared" ref="H16:H17" si="17">ROUNDUP(((AX16*$N$7)+AX16),1)</f>
        <v>502</v>
      </c>
      <c r="I16" s="2234"/>
      <c r="J16" s="2235">
        <f t="shared" ref="J16:J17" si="18">ROUNDUP(((AY16*$N$7)+AY16),1)</f>
        <v>557.1</v>
      </c>
      <c r="K16" s="2236"/>
      <c r="L16" s="411">
        <v>0</v>
      </c>
      <c r="AA16" s="436">
        <v>293.10000000000002</v>
      </c>
      <c r="AB16" s="436">
        <v>342.5</v>
      </c>
      <c r="AC16" s="436">
        <v>316.60000000000002</v>
      </c>
      <c r="AD16" s="437">
        <v>369.9</v>
      </c>
      <c r="AE16" s="436">
        <f t="shared" si="2"/>
        <v>348.26000000000005</v>
      </c>
      <c r="AF16" s="437">
        <f t="shared" si="3"/>
        <v>406.89</v>
      </c>
      <c r="AG16" s="437">
        <f t="shared" si="4"/>
        <v>386.54549999999995</v>
      </c>
      <c r="AH16" s="441">
        <f t="shared" si="5"/>
        <v>383.08600000000007</v>
      </c>
      <c r="AI16" s="442">
        <f t="shared" si="6"/>
        <v>425.20004999999998</v>
      </c>
      <c r="AJ16" s="441">
        <f t="shared" si="7"/>
        <v>402.2403000000001</v>
      </c>
      <c r="AK16" s="442">
        <f t="shared" si="8"/>
        <v>446.46005250000002</v>
      </c>
      <c r="AL16" s="443">
        <v>402.3</v>
      </c>
      <c r="AM16" s="444">
        <f t="shared" si="9"/>
        <v>426.43800000000005</v>
      </c>
      <c r="AN16" s="445">
        <v>446.5</v>
      </c>
      <c r="AO16" s="449">
        <f t="shared" si="10"/>
        <v>473.29</v>
      </c>
      <c r="AR16" s="417">
        <f t="shared" si="11"/>
        <v>456.28866000000005</v>
      </c>
      <c r="AS16" s="417">
        <f t="shared" si="12"/>
        <v>506.42030000000005</v>
      </c>
      <c r="AX16" s="981">
        <f t="shared" si="13"/>
        <v>501.91752600000012</v>
      </c>
      <c r="AY16" s="981">
        <f t="shared" si="14"/>
        <v>557.06233000000009</v>
      </c>
    </row>
    <row r="17" spans="2:51" ht="12.9" customHeight="1">
      <c r="B17" s="831">
        <v>9</v>
      </c>
      <c r="C17" s="2030" t="s">
        <v>142</v>
      </c>
      <c r="D17" s="2031"/>
      <c r="E17" s="2024" t="s">
        <v>1363</v>
      </c>
      <c r="F17" s="2025"/>
      <c r="G17" s="2026"/>
      <c r="H17" s="2233">
        <f t="shared" si="17"/>
        <v>487</v>
      </c>
      <c r="I17" s="2234"/>
      <c r="J17" s="2235">
        <f t="shared" si="18"/>
        <v>543.1</v>
      </c>
      <c r="K17" s="2236"/>
      <c r="L17" s="411">
        <v>0</v>
      </c>
      <c r="AA17" s="436">
        <v>284.39999999999998</v>
      </c>
      <c r="AB17" s="436">
        <v>333.8</v>
      </c>
      <c r="AC17" s="436">
        <v>307.2</v>
      </c>
      <c r="AD17" s="437">
        <v>360.6</v>
      </c>
      <c r="AE17" s="436">
        <f t="shared" si="2"/>
        <v>337.92</v>
      </c>
      <c r="AF17" s="437">
        <f t="shared" si="3"/>
        <v>396.66000000000008</v>
      </c>
      <c r="AG17" s="437">
        <f t="shared" si="4"/>
        <v>376.82700000000006</v>
      </c>
      <c r="AH17" s="441">
        <f t="shared" si="5"/>
        <v>371.71200000000005</v>
      </c>
      <c r="AI17" s="442">
        <f t="shared" si="6"/>
        <v>414.50970000000007</v>
      </c>
      <c r="AJ17" s="441">
        <f t="shared" si="7"/>
        <v>390.29760000000005</v>
      </c>
      <c r="AK17" s="442">
        <f t="shared" si="8"/>
        <v>435.23518500000011</v>
      </c>
      <c r="AL17" s="443">
        <v>390.3</v>
      </c>
      <c r="AM17" s="444">
        <f t="shared" si="9"/>
        <v>413.71800000000002</v>
      </c>
      <c r="AN17" s="445">
        <v>435.3</v>
      </c>
      <c r="AO17" s="449">
        <f t="shared" si="10"/>
        <v>461.41800000000006</v>
      </c>
      <c r="AR17" s="417">
        <f t="shared" si="11"/>
        <v>442.67826000000002</v>
      </c>
      <c r="AS17" s="417">
        <f t="shared" si="12"/>
        <v>493.71726000000012</v>
      </c>
      <c r="AX17" s="981">
        <f t="shared" si="13"/>
        <v>486.94608600000004</v>
      </c>
      <c r="AY17" s="981">
        <f t="shared" si="14"/>
        <v>543.0889860000002</v>
      </c>
    </row>
    <row r="18" spans="2:51" ht="22.8" customHeight="1">
      <c r="B18" s="831">
        <v>10</v>
      </c>
      <c r="C18" s="1421" t="s">
        <v>143</v>
      </c>
      <c r="D18" s="1422"/>
      <c r="E18" s="2260" t="s">
        <v>1618</v>
      </c>
      <c r="F18" s="2261"/>
      <c r="G18" s="2262"/>
      <c r="H18" s="2263">
        <f>ROUNDUP(((AX18*$N$7)+AX18),1)</f>
        <v>487</v>
      </c>
      <c r="I18" s="2264"/>
      <c r="J18" s="2265">
        <f>ROUNDUP(((AY18*$N$7)+AY18),1)</f>
        <v>543.1</v>
      </c>
      <c r="K18" s="2266"/>
      <c r="L18" s="763">
        <v>0</v>
      </c>
      <c r="AA18" s="436">
        <v>284.39999999999998</v>
      </c>
      <c r="AB18" s="436">
        <v>333.8</v>
      </c>
      <c r="AC18" s="436">
        <v>307.2</v>
      </c>
      <c r="AD18" s="437">
        <v>360.6</v>
      </c>
      <c r="AE18" s="436">
        <f t="shared" si="2"/>
        <v>337.92</v>
      </c>
      <c r="AF18" s="437">
        <f t="shared" si="3"/>
        <v>396.66000000000008</v>
      </c>
      <c r="AG18" s="437">
        <f t="shared" si="4"/>
        <v>376.82700000000006</v>
      </c>
      <c r="AH18" s="441">
        <f t="shared" si="5"/>
        <v>371.71200000000005</v>
      </c>
      <c r="AI18" s="442">
        <f t="shared" si="6"/>
        <v>414.50970000000007</v>
      </c>
      <c r="AJ18" s="441">
        <f t="shared" si="7"/>
        <v>390.29760000000005</v>
      </c>
      <c r="AK18" s="442">
        <f t="shared" si="8"/>
        <v>435.23518500000011</v>
      </c>
      <c r="AL18" s="443">
        <v>390.3</v>
      </c>
      <c r="AM18" s="444">
        <f t="shared" si="9"/>
        <v>413.71800000000002</v>
      </c>
      <c r="AN18" s="445">
        <v>435.3</v>
      </c>
      <c r="AO18" s="449">
        <f t="shared" si="10"/>
        <v>461.41800000000006</v>
      </c>
      <c r="AR18" s="417">
        <f t="shared" si="11"/>
        <v>442.67826000000002</v>
      </c>
      <c r="AS18" s="417">
        <f t="shared" si="12"/>
        <v>493.71726000000012</v>
      </c>
      <c r="AX18" s="981">
        <f t="shared" si="13"/>
        <v>486.94608600000004</v>
      </c>
      <c r="AY18" s="981">
        <f t="shared" si="14"/>
        <v>543.0889860000002</v>
      </c>
    </row>
    <row r="19" spans="2:51" ht="12.9" customHeight="1">
      <c r="B19" s="831">
        <v>11</v>
      </c>
      <c r="C19" s="1405"/>
      <c r="D19" s="1406"/>
      <c r="E19" s="2024" t="s">
        <v>1515</v>
      </c>
      <c r="F19" s="2025"/>
      <c r="G19" s="2026"/>
      <c r="H19" s="2233">
        <f>ROUNDUP(((AX19*$N$7)+AX19),1)</f>
        <v>487</v>
      </c>
      <c r="I19" s="2234"/>
      <c r="J19" s="2235">
        <f>ROUNDUP(((AY19*$N$7)+AY19),1)</f>
        <v>543.1</v>
      </c>
      <c r="K19" s="2236"/>
      <c r="L19" s="411">
        <v>0</v>
      </c>
      <c r="AA19" s="436">
        <v>284.39999999999998</v>
      </c>
      <c r="AB19" s="436">
        <v>333.8</v>
      </c>
      <c r="AC19" s="436">
        <v>307.2</v>
      </c>
      <c r="AD19" s="437">
        <v>360.6</v>
      </c>
      <c r="AE19" s="436">
        <f t="shared" si="2"/>
        <v>337.92</v>
      </c>
      <c r="AF19" s="437">
        <f t="shared" si="3"/>
        <v>396.66000000000008</v>
      </c>
      <c r="AG19" s="437">
        <f t="shared" si="4"/>
        <v>376.82700000000006</v>
      </c>
      <c r="AH19" s="441">
        <f t="shared" si="5"/>
        <v>371.71200000000005</v>
      </c>
      <c r="AI19" s="442">
        <f t="shared" si="6"/>
        <v>414.50970000000007</v>
      </c>
      <c r="AJ19" s="441">
        <f t="shared" si="7"/>
        <v>390.29760000000005</v>
      </c>
      <c r="AK19" s="442">
        <f t="shared" si="8"/>
        <v>435.23518500000011</v>
      </c>
      <c r="AL19" s="443">
        <v>390.3</v>
      </c>
      <c r="AM19" s="444">
        <f t="shared" si="9"/>
        <v>413.71800000000002</v>
      </c>
      <c r="AN19" s="445">
        <v>435.3</v>
      </c>
      <c r="AO19" s="449">
        <f t="shared" si="10"/>
        <v>461.41800000000006</v>
      </c>
      <c r="AR19" s="417">
        <f t="shared" si="11"/>
        <v>442.67826000000002</v>
      </c>
      <c r="AS19" s="417">
        <f t="shared" si="12"/>
        <v>493.71726000000012</v>
      </c>
      <c r="AX19" s="981">
        <f t="shared" si="13"/>
        <v>486.94608600000004</v>
      </c>
      <c r="AY19" s="981">
        <f t="shared" si="14"/>
        <v>543.0889860000002</v>
      </c>
    </row>
    <row r="20" spans="2:51" ht="12.9" customHeight="1">
      <c r="B20" s="831">
        <v>12</v>
      </c>
      <c r="C20" s="2282" t="s">
        <v>863</v>
      </c>
      <c r="D20" s="2031"/>
      <c r="E20" s="2024" t="s">
        <v>1548</v>
      </c>
      <c r="F20" s="2025"/>
      <c r="G20" s="2026"/>
      <c r="H20" s="2233">
        <f t="shared" ref="H20:H22" si="19">ROUNDUP(((AX20*$N$7)+AX20),1)</f>
        <v>584.70000000000005</v>
      </c>
      <c r="I20" s="2234"/>
      <c r="J20" s="2235">
        <f t="shared" ref="J20:J22" si="20">ROUNDUP(((AY20*$N$7)+AY20),1)</f>
        <v>632</v>
      </c>
      <c r="K20" s="2236"/>
      <c r="L20" s="411">
        <v>0</v>
      </c>
      <c r="AA20" s="436">
        <v>341.4</v>
      </c>
      <c r="AB20" s="436">
        <v>388.5</v>
      </c>
      <c r="AC20" s="436">
        <v>368.8</v>
      </c>
      <c r="AD20" s="437">
        <v>419.6</v>
      </c>
      <c r="AE20" s="436">
        <f t="shared" si="2"/>
        <v>405.68000000000006</v>
      </c>
      <c r="AF20" s="437">
        <f t="shared" si="3"/>
        <v>461.56000000000006</v>
      </c>
      <c r="AG20" s="437">
        <f t="shared" si="4"/>
        <v>438.48200000000003</v>
      </c>
      <c r="AH20" s="441">
        <f t="shared" si="5"/>
        <v>446.2480000000001</v>
      </c>
      <c r="AI20" s="442">
        <f t="shared" si="6"/>
        <v>482.33020000000005</v>
      </c>
      <c r="AJ20" s="441">
        <f t="shared" si="7"/>
        <v>468.56040000000013</v>
      </c>
      <c r="AK20" s="442">
        <f t="shared" si="8"/>
        <v>506.44671000000005</v>
      </c>
      <c r="AL20" s="443">
        <v>468.6</v>
      </c>
      <c r="AM20" s="444">
        <f t="shared" si="9"/>
        <v>496.71600000000007</v>
      </c>
      <c r="AN20" s="445">
        <v>506.5</v>
      </c>
      <c r="AO20" s="449">
        <f t="shared" si="10"/>
        <v>536.89</v>
      </c>
      <c r="AR20" s="417">
        <f t="shared" si="11"/>
        <v>531.48612000000014</v>
      </c>
      <c r="AS20" s="417">
        <f t="shared" si="12"/>
        <v>574.47230000000002</v>
      </c>
      <c r="AX20" s="981">
        <f t="shared" si="13"/>
        <v>584.63473200000021</v>
      </c>
      <c r="AY20" s="981">
        <f t="shared" si="14"/>
        <v>631.91953000000012</v>
      </c>
    </row>
    <row r="21" spans="2:51" ht="12.9" customHeight="1">
      <c r="B21" s="831">
        <v>13</v>
      </c>
      <c r="C21" s="2282" t="s">
        <v>1445</v>
      </c>
      <c r="D21" s="2031"/>
      <c r="E21" s="2024" t="s">
        <v>1619</v>
      </c>
      <c r="F21" s="2025"/>
      <c r="G21" s="2026"/>
      <c r="H21" s="2233">
        <f t="shared" si="19"/>
        <v>584.70000000000005</v>
      </c>
      <c r="I21" s="2234"/>
      <c r="J21" s="2235">
        <f t="shared" si="20"/>
        <v>632</v>
      </c>
      <c r="K21" s="2236"/>
      <c r="L21" s="411">
        <v>0</v>
      </c>
      <c r="AA21" s="436"/>
      <c r="AB21" s="436"/>
      <c r="AC21" s="436"/>
      <c r="AD21" s="437"/>
      <c r="AE21" s="436"/>
      <c r="AF21" s="437"/>
      <c r="AG21" s="437"/>
      <c r="AH21" s="441"/>
      <c r="AI21" s="442"/>
      <c r="AJ21" s="441"/>
      <c r="AK21" s="442"/>
      <c r="AL21" s="443"/>
      <c r="AM21" s="444">
        <v>496.8</v>
      </c>
      <c r="AN21" s="445"/>
      <c r="AO21" s="449">
        <v>536.9</v>
      </c>
      <c r="AR21" s="417">
        <f t="shared" si="11"/>
        <v>531.57600000000002</v>
      </c>
      <c r="AS21" s="417">
        <f t="shared" si="12"/>
        <v>574.48300000000006</v>
      </c>
      <c r="AX21" s="981">
        <v>584.70000000000005</v>
      </c>
      <c r="AY21" s="981">
        <f t="shared" si="14"/>
        <v>631.93130000000008</v>
      </c>
    </row>
    <row r="22" spans="2:51" ht="12.9" customHeight="1">
      <c r="B22" s="831">
        <v>14</v>
      </c>
      <c r="C22" s="2030" t="s">
        <v>503</v>
      </c>
      <c r="D22" s="2031"/>
      <c r="E22" s="2115" t="s">
        <v>554</v>
      </c>
      <c r="F22" s="2025"/>
      <c r="G22" s="2026"/>
      <c r="H22" s="2233">
        <f t="shared" si="19"/>
        <v>434.1</v>
      </c>
      <c r="I22" s="2234"/>
      <c r="J22" s="2235">
        <f t="shared" si="20"/>
        <v>493</v>
      </c>
      <c r="K22" s="2236"/>
      <c r="L22" s="411">
        <v>0.1</v>
      </c>
      <c r="AA22" s="436">
        <v>253.5</v>
      </c>
      <c r="AB22" s="436">
        <v>303</v>
      </c>
      <c r="AC22" s="436">
        <v>273.8</v>
      </c>
      <c r="AD22" s="437">
        <v>327.3</v>
      </c>
      <c r="AE22" s="436">
        <f t="shared" si="2"/>
        <v>301.18000000000006</v>
      </c>
      <c r="AF22" s="437">
        <f t="shared" si="3"/>
        <v>360.03000000000003</v>
      </c>
      <c r="AG22" s="437">
        <f t="shared" si="4"/>
        <v>342.02850000000007</v>
      </c>
      <c r="AH22" s="441">
        <f t="shared" si="5"/>
        <v>331.29800000000012</v>
      </c>
      <c r="AI22" s="442">
        <f t="shared" si="6"/>
        <v>376.23135000000008</v>
      </c>
      <c r="AJ22" s="441">
        <f t="shared" si="7"/>
        <v>347.86290000000014</v>
      </c>
      <c r="AK22" s="442">
        <f t="shared" si="8"/>
        <v>395.0429175000001</v>
      </c>
      <c r="AL22" s="443">
        <v>347.9</v>
      </c>
      <c r="AM22" s="444">
        <f t="shared" si="9"/>
        <v>368.774</v>
      </c>
      <c r="AN22" s="445">
        <v>395.1</v>
      </c>
      <c r="AO22" s="449">
        <f t="shared" si="10"/>
        <v>418.80600000000004</v>
      </c>
      <c r="AR22" s="417">
        <f t="shared" si="11"/>
        <v>394.58818000000002</v>
      </c>
      <c r="AS22" s="417">
        <f t="shared" si="12"/>
        <v>448.12242000000009</v>
      </c>
      <c r="AX22" s="981">
        <f t="shared" si="13"/>
        <v>434.04699800000009</v>
      </c>
      <c r="AY22" s="981">
        <f t="shared" si="14"/>
        <v>492.93466200000012</v>
      </c>
    </row>
    <row r="23" spans="2:51" ht="12.9" customHeight="1">
      <c r="B23" s="831">
        <v>15</v>
      </c>
      <c r="C23" s="2279"/>
      <c r="D23" s="2280"/>
      <c r="E23" s="2280"/>
      <c r="F23" s="2280"/>
      <c r="G23" s="2280"/>
      <c r="H23" s="2280"/>
      <c r="I23" s="2280"/>
      <c r="J23" s="2280"/>
      <c r="K23" s="2280"/>
      <c r="L23" s="2281"/>
      <c r="AA23" s="436">
        <v>293.10000000000002</v>
      </c>
      <c r="AB23" s="436">
        <v>342.5</v>
      </c>
      <c r="AC23" s="436">
        <v>316.60000000000002</v>
      </c>
      <c r="AD23" s="437">
        <v>369.9</v>
      </c>
      <c r="AE23" s="436">
        <f t="shared" si="2"/>
        <v>348.26000000000005</v>
      </c>
      <c r="AF23" s="437">
        <f t="shared" si="3"/>
        <v>406.89</v>
      </c>
      <c r="AG23" s="437">
        <f t="shared" si="4"/>
        <v>386.54549999999995</v>
      </c>
      <c r="AH23" s="441">
        <f t="shared" si="5"/>
        <v>383.08600000000007</v>
      </c>
      <c r="AI23" s="442">
        <f t="shared" si="6"/>
        <v>425.20004999999998</v>
      </c>
      <c r="AJ23" s="441">
        <f t="shared" si="7"/>
        <v>402.2403000000001</v>
      </c>
      <c r="AK23" s="442">
        <f t="shared" si="8"/>
        <v>446.46005250000002</v>
      </c>
      <c r="AL23" s="443">
        <v>0</v>
      </c>
      <c r="AM23" s="444">
        <v>0</v>
      </c>
      <c r="AN23" s="445">
        <v>0</v>
      </c>
      <c r="AO23" s="449">
        <v>0</v>
      </c>
      <c r="AR23" s="417">
        <f t="shared" si="11"/>
        <v>0</v>
      </c>
      <c r="AS23" s="417">
        <f t="shared" si="12"/>
        <v>0</v>
      </c>
      <c r="AX23" s="981">
        <f t="shared" si="13"/>
        <v>0</v>
      </c>
      <c r="AY23" s="981">
        <f t="shared" si="14"/>
        <v>0</v>
      </c>
    </row>
    <row r="24" spans="2:51" ht="12.9" customHeight="1">
      <c r="B24" s="831">
        <v>16</v>
      </c>
      <c r="C24" s="1638" t="s">
        <v>555</v>
      </c>
      <c r="D24" s="1638"/>
      <c r="E24" s="1638"/>
      <c r="F24" s="1638"/>
      <c r="G24" s="1638"/>
      <c r="H24" s="1638"/>
      <c r="I24" s="1638"/>
      <c r="J24" s="1638"/>
      <c r="K24" s="1638"/>
      <c r="L24" s="1639"/>
      <c r="AA24" s="436"/>
      <c r="AB24" s="436"/>
      <c r="AC24" s="436"/>
      <c r="AD24" s="436"/>
      <c r="AG24" s="437"/>
      <c r="AJ24" s="446"/>
      <c r="AK24" s="442"/>
      <c r="AL24" s="443"/>
      <c r="AM24" s="444">
        <f t="shared" si="9"/>
        <v>0</v>
      </c>
      <c r="AN24" s="445">
        <v>0</v>
      </c>
      <c r="AO24" s="449">
        <v>0</v>
      </c>
      <c r="AR24" s="417">
        <f t="shared" si="11"/>
        <v>0</v>
      </c>
      <c r="AS24" s="417">
        <f t="shared" si="12"/>
        <v>0</v>
      </c>
      <c r="AX24" s="981">
        <f t="shared" si="13"/>
        <v>0</v>
      </c>
      <c r="AY24" s="981">
        <f t="shared" si="14"/>
        <v>0</v>
      </c>
    </row>
    <row r="25" spans="2:51" ht="12.9" customHeight="1">
      <c r="B25" s="831">
        <v>17</v>
      </c>
      <c r="C25" s="2328" t="s">
        <v>557</v>
      </c>
      <c r="D25" s="2329"/>
      <c r="E25" s="1647" t="s">
        <v>2047</v>
      </c>
      <c r="F25" s="1647"/>
      <c r="G25" s="1647"/>
      <c r="H25" s="1462">
        <f>ROUNDUP(((AX25*$N$7)+AX25),1)</f>
        <v>592.70000000000005</v>
      </c>
      <c r="I25" s="1462"/>
      <c r="J25" s="2332" t="s">
        <v>556</v>
      </c>
      <c r="K25" s="2332"/>
      <c r="L25" s="1653">
        <v>0</v>
      </c>
      <c r="AA25" s="2231">
        <v>346.1</v>
      </c>
      <c r="AB25" s="2231">
        <v>0</v>
      </c>
      <c r="AC25" s="2231">
        <v>373.8</v>
      </c>
      <c r="AD25" s="2231"/>
      <c r="AE25" s="2231">
        <f>AC25*1.1</f>
        <v>411.18000000000006</v>
      </c>
      <c r="AG25" s="2316"/>
      <c r="AH25" s="2231">
        <f>AE25*1.1</f>
        <v>452.29800000000012</v>
      </c>
      <c r="AJ25" s="2348">
        <f t="shared" si="7"/>
        <v>474.91290000000015</v>
      </c>
      <c r="AK25" s="2311">
        <f t="shared" si="8"/>
        <v>0</v>
      </c>
      <c r="AL25" s="2312">
        <v>475</v>
      </c>
      <c r="AM25" s="2313">
        <f t="shared" si="9"/>
        <v>503.5</v>
      </c>
      <c r="AN25" s="445">
        <v>0</v>
      </c>
      <c r="AO25" s="449">
        <v>0</v>
      </c>
      <c r="AR25" s="417">
        <f t="shared" si="11"/>
        <v>538.745</v>
      </c>
      <c r="AS25" s="417">
        <f t="shared" si="12"/>
        <v>0</v>
      </c>
      <c r="AX25" s="981">
        <f t="shared" si="13"/>
        <v>592.61950000000002</v>
      </c>
      <c r="AY25" s="981">
        <f t="shared" si="14"/>
        <v>0</v>
      </c>
    </row>
    <row r="26" spans="2:51" ht="12.9" customHeight="1">
      <c r="B26" s="831">
        <v>18</v>
      </c>
      <c r="C26" s="2330"/>
      <c r="D26" s="2331"/>
      <c r="E26" s="1649"/>
      <c r="F26" s="1649"/>
      <c r="G26" s="1649"/>
      <c r="H26" s="1463"/>
      <c r="I26" s="1463"/>
      <c r="J26" s="2333"/>
      <c r="K26" s="2333"/>
      <c r="L26" s="1487"/>
      <c r="AA26" s="2231"/>
      <c r="AB26" s="2232"/>
      <c r="AC26" s="2231"/>
      <c r="AD26" s="2232"/>
      <c r="AE26" s="2231"/>
      <c r="AG26" s="2316"/>
      <c r="AH26" s="2231"/>
      <c r="AJ26" s="2348"/>
      <c r="AK26" s="2311"/>
      <c r="AL26" s="2312"/>
      <c r="AM26" s="2313"/>
      <c r="AN26" s="445">
        <v>0</v>
      </c>
      <c r="AO26" s="449">
        <v>0</v>
      </c>
      <c r="AR26" s="417">
        <f t="shared" si="11"/>
        <v>0</v>
      </c>
      <c r="AS26" s="417">
        <f t="shared" si="12"/>
        <v>0</v>
      </c>
      <c r="AX26" s="981">
        <f t="shared" si="13"/>
        <v>0</v>
      </c>
      <c r="AY26" s="981">
        <f t="shared" si="14"/>
        <v>0</v>
      </c>
    </row>
    <row r="27" spans="2:51" ht="12.9" customHeight="1">
      <c r="B27" s="831">
        <v>19</v>
      </c>
      <c r="C27" s="1423" t="s">
        <v>558</v>
      </c>
      <c r="D27" s="1424"/>
      <c r="E27" s="2273" t="s">
        <v>2046</v>
      </c>
      <c r="F27" s="2274"/>
      <c r="G27" s="2275"/>
      <c r="H27" s="2276">
        <f>ROUNDUP(((AX27*$N$7)+AX27),1)</f>
        <v>698.5</v>
      </c>
      <c r="I27" s="2277"/>
      <c r="J27" s="2276" t="s">
        <v>556</v>
      </c>
      <c r="K27" s="2278"/>
      <c r="L27" s="432">
        <v>0</v>
      </c>
      <c r="AA27" s="436">
        <v>407.9</v>
      </c>
      <c r="AB27" s="436">
        <v>0</v>
      </c>
      <c r="AC27" s="436">
        <v>440.6</v>
      </c>
      <c r="AD27" s="436"/>
      <c r="AE27" s="436">
        <f>AC27*1.1</f>
        <v>484.66000000000008</v>
      </c>
      <c r="AG27" s="437"/>
      <c r="AH27" s="436">
        <f>AE27*1.1</f>
        <v>533.12600000000009</v>
      </c>
      <c r="AJ27" s="441">
        <f t="shared" si="7"/>
        <v>559.78230000000008</v>
      </c>
      <c r="AK27" s="442">
        <f t="shared" si="8"/>
        <v>0</v>
      </c>
      <c r="AL27" s="443">
        <v>559.79999999999995</v>
      </c>
      <c r="AM27" s="444">
        <f t="shared" si="9"/>
        <v>593.38800000000003</v>
      </c>
      <c r="AN27" s="445">
        <v>0</v>
      </c>
      <c r="AO27" s="449">
        <v>0</v>
      </c>
      <c r="AR27" s="417">
        <f t="shared" si="11"/>
        <v>634.92516000000012</v>
      </c>
      <c r="AS27" s="417">
        <f t="shared" si="12"/>
        <v>0</v>
      </c>
      <c r="AX27" s="981">
        <f t="shared" si="13"/>
        <v>698.41767600000014</v>
      </c>
      <c r="AY27" s="981">
        <f t="shared" si="14"/>
        <v>0</v>
      </c>
    </row>
    <row r="28" spans="2:51" ht="12.9" customHeight="1">
      <c r="B28" s="831">
        <v>20</v>
      </c>
      <c r="C28" s="424"/>
      <c r="D28" s="1109"/>
      <c r="E28" s="1109"/>
      <c r="F28" s="1109"/>
      <c r="G28" s="1109"/>
      <c r="H28" s="1109"/>
      <c r="I28" s="1109"/>
      <c r="J28" s="1109"/>
      <c r="K28" s="1109"/>
      <c r="L28" s="1110"/>
      <c r="N28" s="430" t="s">
        <v>163</v>
      </c>
      <c r="AG28" s="437"/>
    </row>
    <row r="29" spans="2:51" ht="12.9" customHeight="1">
      <c r="B29" s="831">
        <v>21</v>
      </c>
      <c r="C29" s="1796" t="s">
        <v>162</v>
      </c>
      <c r="D29" s="1797"/>
      <c r="E29" s="1797"/>
      <c r="F29" s="1797"/>
      <c r="G29" s="1797"/>
      <c r="H29" s="1797"/>
      <c r="I29" s="1797"/>
      <c r="J29" s="1797"/>
      <c r="K29" s="1797"/>
      <c r="L29" s="1798"/>
      <c r="N29" s="1383">
        <v>0</v>
      </c>
      <c r="O29" s="1214"/>
      <c r="AA29" s="438"/>
      <c r="AB29" s="438"/>
      <c r="AC29" s="438"/>
      <c r="AD29" s="438"/>
      <c r="AE29" s="439"/>
      <c r="AF29" s="439"/>
      <c r="AG29" s="437"/>
    </row>
    <row r="30" spans="2:51" ht="12.9" customHeight="1">
      <c r="B30" s="831">
        <v>22</v>
      </c>
      <c r="C30" s="2116" t="s">
        <v>164</v>
      </c>
      <c r="D30" s="1385"/>
      <c r="E30" s="1385"/>
      <c r="F30" s="1385"/>
      <c r="G30" s="1385"/>
      <c r="H30" s="267" t="s">
        <v>129</v>
      </c>
      <c r="I30" s="631" t="s">
        <v>165</v>
      </c>
      <c r="J30" s="1386" t="s">
        <v>70</v>
      </c>
      <c r="K30" s="1386"/>
      <c r="L30" s="390" t="s">
        <v>132</v>
      </c>
      <c r="AA30" s="439">
        <v>42491</v>
      </c>
      <c r="AB30" s="438"/>
      <c r="AC30" s="439">
        <v>43026</v>
      </c>
      <c r="AD30" s="438"/>
      <c r="AE30" s="439">
        <v>43258</v>
      </c>
      <c r="AG30" s="439">
        <v>43862</v>
      </c>
      <c r="AI30" s="439">
        <v>43952</v>
      </c>
      <c r="AJ30" s="439"/>
      <c r="AK30" s="439">
        <v>44105</v>
      </c>
      <c r="AL30" s="447">
        <v>44256</v>
      </c>
      <c r="AM30" s="2238">
        <v>44501</v>
      </c>
      <c r="AN30" s="2238"/>
      <c r="AR30" s="862">
        <v>45536</v>
      </c>
      <c r="AS30" s="862">
        <v>45658</v>
      </c>
    </row>
    <row r="31" spans="2:51" ht="12.9" customHeight="1">
      <c r="B31" s="831">
        <v>23</v>
      </c>
      <c r="C31" s="1728" t="s">
        <v>559</v>
      </c>
      <c r="D31" s="1388"/>
      <c r="E31" s="1388"/>
      <c r="F31" s="1388"/>
      <c r="G31" s="1388"/>
      <c r="H31" s="226" t="s">
        <v>205</v>
      </c>
      <c r="I31" s="1079" t="s">
        <v>514</v>
      </c>
      <c r="J31" s="1223">
        <f>ROUNDUP(((AS31*$N$29)+AS31),1)</f>
        <v>66</v>
      </c>
      <c r="K31" s="1223"/>
      <c r="L31" s="243">
        <v>0.1</v>
      </c>
      <c r="N31" s="419" t="s">
        <v>166</v>
      </c>
      <c r="AA31" s="436">
        <v>31.79</v>
      </c>
      <c r="AB31" s="438"/>
      <c r="AC31" s="436">
        <v>34.4</v>
      </c>
      <c r="AD31" s="438"/>
      <c r="AE31" s="436">
        <f>AC31*1.1</f>
        <v>37.840000000000003</v>
      </c>
      <c r="AG31" s="436">
        <f>AE31*1.1</f>
        <v>41.624000000000009</v>
      </c>
      <c r="AI31" s="436">
        <f>AG31*1.1</f>
        <v>45.786400000000015</v>
      </c>
      <c r="AJ31" s="436"/>
      <c r="AK31" s="436">
        <f>AI31*1.05</f>
        <v>48.075720000000018</v>
      </c>
      <c r="AL31" s="448">
        <f>AK31*1.1</f>
        <v>52.883292000000026</v>
      </c>
      <c r="AM31" s="419">
        <v>52.9</v>
      </c>
      <c r="AN31" s="420">
        <f>AM31*1.06</f>
        <v>56.073999999999998</v>
      </c>
      <c r="AR31" s="417">
        <f>AN31*1.07</f>
        <v>59.999180000000003</v>
      </c>
      <c r="AS31" s="417">
        <f>AR31*1.1</f>
        <v>65.999098000000004</v>
      </c>
    </row>
    <row r="32" spans="2:51" ht="12.9" customHeight="1">
      <c r="B32" s="831">
        <v>24</v>
      </c>
      <c r="C32" s="1793" t="s">
        <v>560</v>
      </c>
      <c r="D32" s="1391"/>
      <c r="E32" s="1391"/>
      <c r="F32" s="1391"/>
      <c r="G32" s="1392"/>
      <c r="H32" s="226" t="s">
        <v>205</v>
      </c>
      <c r="I32" s="1079" t="s">
        <v>185</v>
      </c>
      <c r="J32" s="1223">
        <f t="shared" ref="J32:J36" si="21">ROUNDUP(((AS32*$N$29)+AS32),1)</f>
        <v>97.699999999999989</v>
      </c>
      <c r="K32" s="1223"/>
      <c r="L32" s="243">
        <v>0.1</v>
      </c>
      <c r="N32" s="433" t="s">
        <v>170</v>
      </c>
      <c r="AA32" s="436">
        <v>47.08</v>
      </c>
      <c r="AB32" s="438"/>
      <c r="AC32" s="436">
        <v>50.9</v>
      </c>
      <c r="AD32" s="438"/>
      <c r="AE32" s="436">
        <f t="shared" ref="AE32:AE36" si="22">AC32*1.1</f>
        <v>55.99</v>
      </c>
      <c r="AG32" s="436">
        <f t="shared" ref="AG32:AI35" si="23">AE32*1.1</f>
        <v>61.589000000000006</v>
      </c>
      <c r="AI32" s="436">
        <f>AG32*1.1</f>
        <v>67.747900000000016</v>
      </c>
      <c r="AK32" s="436">
        <f t="shared" ref="AK32:AK36" si="24">AI32*1.05</f>
        <v>71.135295000000013</v>
      </c>
      <c r="AL32" s="448">
        <f t="shared" ref="AL32:AL36" si="25">AK32*1.1</f>
        <v>78.248824500000026</v>
      </c>
      <c r="AM32" s="419">
        <v>78.3</v>
      </c>
      <c r="AN32" s="420">
        <f t="shared" ref="AN32:AN36" si="26">AM32*1.06</f>
        <v>82.998000000000005</v>
      </c>
      <c r="AR32" s="417">
        <f t="shared" ref="AR32:AR35" si="27">AN32*1.07</f>
        <v>88.807860000000005</v>
      </c>
      <c r="AS32" s="417">
        <f t="shared" ref="AS32:AS36" si="28">AR32*1.1</f>
        <v>97.68864600000002</v>
      </c>
    </row>
    <row r="33" spans="2:45" ht="12.9" customHeight="1">
      <c r="B33" s="831">
        <v>25</v>
      </c>
      <c r="C33" s="1793" t="s">
        <v>561</v>
      </c>
      <c r="D33" s="1391"/>
      <c r="E33" s="1391"/>
      <c r="F33" s="1391"/>
      <c r="G33" s="1392"/>
      <c r="H33" s="226" t="s">
        <v>205</v>
      </c>
      <c r="I33" s="1079" t="s">
        <v>185</v>
      </c>
      <c r="J33" s="1223">
        <f t="shared" si="21"/>
        <v>122.1</v>
      </c>
      <c r="K33" s="1223"/>
      <c r="L33" s="243">
        <v>0.1</v>
      </c>
      <c r="N33" s="433" t="s">
        <v>171</v>
      </c>
      <c r="AA33" s="436">
        <v>58.85</v>
      </c>
      <c r="AB33" s="438"/>
      <c r="AC33" s="436">
        <v>63.6</v>
      </c>
      <c r="AD33" s="438"/>
      <c r="AE33" s="436">
        <f t="shared" si="22"/>
        <v>69.960000000000008</v>
      </c>
      <c r="AG33" s="436">
        <f t="shared" si="23"/>
        <v>76.956000000000017</v>
      </c>
      <c r="AI33" s="436">
        <f t="shared" si="23"/>
        <v>84.65160000000003</v>
      </c>
      <c r="AK33" s="436">
        <f t="shared" si="24"/>
        <v>88.884180000000029</v>
      </c>
      <c r="AL33" s="448">
        <f t="shared" si="25"/>
        <v>97.772598000000045</v>
      </c>
      <c r="AM33" s="419">
        <v>97.8</v>
      </c>
      <c r="AN33" s="420">
        <f t="shared" si="26"/>
        <v>103.66800000000001</v>
      </c>
      <c r="AR33" s="417">
        <f t="shared" si="27"/>
        <v>110.92476000000001</v>
      </c>
      <c r="AS33" s="417">
        <f t="shared" si="28"/>
        <v>122.01723600000001</v>
      </c>
    </row>
    <row r="34" spans="2:45" ht="12.9" customHeight="1">
      <c r="B34" s="831">
        <v>26</v>
      </c>
      <c r="C34" s="1793" t="s">
        <v>562</v>
      </c>
      <c r="D34" s="1391"/>
      <c r="E34" s="1391"/>
      <c r="F34" s="1391"/>
      <c r="G34" s="1392"/>
      <c r="H34" s="226" t="s">
        <v>205</v>
      </c>
      <c r="I34" s="1079" t="s">
        <v>185</v>
      </c>
      <c r="J34" s="1223">
        <f t="shared" si="21"/>
        <v>161.19999999999999</v>
      </c>
      <c r="K34" s="1223"/>
      <c r="L34" s="243">
        <v>0.1</v>
      </c>
      <c r="N34" s="433" t="s">
        <v>175</v>
      </c>
      <c r="AA34" s="436">
        <v>77.77</v>
      </c>
      <c r="AB34" s="438"/>
      <c r="AC34" s="436">
        <v>84</v>
      </c>
      <c r="AD34" s="438"/>
      <c r="AE34" s="436">
        <f t="shared" si="22"/>
        <v>92.4</v>
      </c>
      <c r="AG34" s="436">
        <f t="shared" si="23"/>
        <v>101.64000000000001</v>
      </c>
      <c r="AI34" s="436">
        <f t="shared" si="23"/>
        <v>111.80400000000003</v>
      </c>
      <c r="AK34" s="436">
        <f t="shared" si="24"/>
        <v>117.39420000000004</v>
      </c>
      <c r="AL34" s="448">
        <f t="shared" si="25"/>
        <v>129.13362000000006</v>
      </c>
      <c r="AM34" s="419">
        <v>129.19999999999999</v>
      </c>
      <c r="AN34" s="420">
        <f t="shared" si="26"/>
        <v>136.952</v>
      </c>
      <c r="AR34" s="417">
        <f t="shared" si="27"/>
        <v>146.53864000000002</v>
      </c>
      <c r="AS34" s="417">
        <f t="shared" si="28"/>
        <v>161.19250400000004</v>
      </c>
    </row>
    <row r="35" spans="2:45" ht="12.9" customHeight="1">
      <c r="B35" s="831">
        <v>27</v>
      </c>
      <c r="C35" s="1793" t="s">
        <v>563</v>
      </c>
      <c r="D35" s="1391"/>
      <c r="E35" s="1391"/>
      <c r="F35" s="1391"/>
      <c r="G35" s="1392"/>
      <c r="H35" s="226" t="s">
        <v>205</v>
      </c>
      <c r="I35" s="1079" t="s">
        <v>185</v>
      </c>
      <c r="J35" s="1223">
        <f t="shared" si="21"/>
        <v>185.79999999999998</v>
      </c>
      <c r="K35" s="1223"/>
      <c r="L35" s="243">
        <v>0.1</v>
      </c>
      <c r="N35" s="433" t="s">
        <v>176</v>
      </c>
      <c r="AA35" s="436">
        <v>89.54</v>
      </c>
      <c r="AB35" s="438"/>
      <c r="AC35" s="436">
        <v>96.8</v>
      </c>
      <c r="AD35" s="438"/>
      <c r="AE35" s="436">
        <f t="shared" si="22"/>
        <v>106.48</v>
      </c>
      <c r="AG35" s="436">
        <f t="shared" si="23"/>
        <v>117.12800000000001</v>
      </c>
      <c r="AI35" s="436">
        <f t="shared" si="23"/>
        <v>128.84080000000003</v>
      </c>
      <c r="AK35" s="436">
        <f t="shared" si="24"/>
        <v>135.28284000000005</v>
      </c>
      <c r="AL35" s="448">
        <f t="shared" si="25"/>
        <v>148.81112400000006</v>
      </c>
      <c r="AM35" s="419">
        <v>148.9</v>
      </c>
      <c r="AN35" s="420">
        <f t="shared" si="26"/>
        <v>157.834</v>
      </c>
      <c r="AR35" s="417">
        <f t="shared" si="27"/>
        <v>168.88238000000001</v>
      </c>
      <c r="AS35" s="417">
        <f t="shared" si="28"/>
        <v>185.77061800000004</v>
      </c>
    </row>
    <row r="36" spans="2:45" ht="12.9" customHeight="1">
      <c r="B36" s="831">
        <v>28</v>
      </c>
      <c r="C36" s="1464" t="s">
        <v>1653</v>
      </c>
      <c r="D36" s="1465"/>
      <c r="E36" s="1465"/>
      <c r="F36" s="1465"/>
      <c r="G36" s="1465"/>
      <c r="H36" s="1481" t="s">
        <v>1652</v>
      </c>
      <c r="I36" s="1790" t="s">
        <v>174</v>
      </c>
      <c r="J36" s="1239">
        <f t="shared" si="21"/>
        <v>17.400000000000002</v>
      </c>
      <c r="K36" s="2225"/>
      <c r="L36" s="2227">
        <v>0</v>
      </c>
      <c r="N36" s="433" t="s">
        <v>178</v>
      </c>
      <c r="AA36" s="436">
        <v>6.6</v>
      </c>
      <c r="AB36" s="438"/>
      <c r="AC36" s="436">
        <v>7.2</v>
      </c>
      <c r="AD36" s="438"/>
      <c r="AE36" s="436">
        <f t="shared" si="22"/>
        <v>7.9200000000000008</v>
      </c>
      <c r="AG36" s="436">
        <f>AE36*1.2</f>
        <v>9.5040000000000013</v>
      </c>
      <c r="AI36" s="436">
        <f>AG36*1.1</f>
        <v>10.454400000000001</v>
      </c>
      <c r="AK36" s="436">
        <f t="shared" si="24"/>
        <v>10.977120000000003</v>
      </c>
      <c r="AL36" s="448">
        <f t="shared" si="25"/>
        <v>12.074832000000004</v>
      </c>
      <c r="AM36" s="419">
        <v>12.1</v>
      </c>
      <c r="AN36" s="420">
        <f t="shared" si="26"/>
        <v>12.826000000000001</v>
      </c>
      <c r="AR36" s="417">
        <v>15.8</v>
      </c>
      <c r="AS36" s="417">
        <f t="shared" si="28"/>
        <v>17.380000000000003</v>
      </c>
    </row>
    <row r="37" spans="2:45" ht="12.9" customHeight="1">
      <c r="B37" s="831">
        <v>29</v>
      </c>
      <c r="C37" s="1467"/>
      <c r="D37" s="1468"/>
      <c r="E37" s="1468"/>
      <c r="F37" s="1468"/>
      <c r="G37" s="1468"/>
      <c r="H37" s="1482"/>
      <c r="I37" s="1791"/>
      <c r="J37" s="1813"/>
      <c r="K37" s="2226"/>
      <c r="L37" s="2228"/>
      <c r="N37" s="433"/>
      <c r="AA37" s="436"/>
      <c r="AB37" s="438"/>
      <c r="AC37" s="436"/>
      <c r="AD37" s="438"/>
      <c r="AE37" s="436"/>
      <c r="AG37" s="436"/>
      <c r="AI37" s="436"/>
      <c r="AK37" s="436"/>
      <c r="AL37" s="448"/>
    </row>
    <row r="38" spans="2:45" ht="12.9" customHeight="1">
      <c r="B38" s="831">
        <v>30</v>
      </c>
      <c r="C38" s="2112" t="s">
        <v>211</v>
      </c>
      <c r="D38" s="2113"/>
      <c r="E38" s="2113"/>
      <c r="F38" s="2113"/>
      <c r="G38" s="2113"/>
      <c r="H38" s="2113"/>
      <c r="I38" s="2113"/>
      <c r="J38" s="2113"/>
      <c r="K38" s="2113"/>
      <c r="L38" s="2114"/>
      <c r="N38" s="433" t="s">
        <v>180</v>
      </c>
      <c r="AA38" s="436"/>
      <c r="AB38" s="438"/>
      <c r="AC38" s="436"/>
      <c r="AD38" s="438"/>
    </row>
    <row r="39" spans="2:45" ht="12.9" customHeight="1">
      <c r="B39" s="831">
        <v>31</v>
      </c>
      <c r="C39" s="2334"/>
      <c r="D39" s="2335"/>
      <c r="E39" s="2335"/>
      <c r="F39" s="2335"/>
      <c r="G39" s="2335"/>
      <c r="H39" s="2335"/>
      <c r="I39" s="2335"/>
      <c r="J39" s="2335"/>
      <c r="K39" s="2335"/>
      <c r="L39" s="2336"/>
      <c r="AA39" s="436"/>
      <c r="AB39" s="438"/>
      <c r="AC39" s="436"/>
      <c r="AD39" s="438"/>
    </row>
    <row r="40" spans="2:45" ht="12.9" customHeight="1">
      <c r="B40" s="831">
        <v>32</v>
      </c>
      <c r="C40" s="2083" t="s">
        <v>212</v>
      </c>
      <c r="D40" s="1632"/>
      <c r="E40" s="1632"/>
      <c r="F40" s="1632"/>
      <c r="G40" s="1632"/>
      <c r="H40" s="1632"/>
      <c r="I40" s="1632"/>
      <c r="J40" s="1632"/>
      <c r="K40" s="1632"/>
      <c r="L40" s="1633"/>
      <c r="AA40" s="440"/>
      <c r="AC40" s="440"/>
    </row>
    <row r="41" spans="2:45" ht="12.9" customHeight="1">
      <c r="B41" s="831">
        <v>33</v>
      </c>
      <c r="C41" s="2083" t="s">
        <v>564</v>
      </c>
      <c r="D41" s="1632"/>
      <c r="E41" s="1632"/>
      <c r="F41" s="1632"/>
      <c r="G41" s="1632"/>
      <c r="H41" s="1632"/>
      <c r="I41" s="1632"/>
      <c r="J41" s="1632"/>
      <c r="K41" s="1632"/>
      <c r="L41" s="1633"/>
      <c r="AA41" s="440"/>
      <c r="AC41" s="440"/>
    </row>
    <row r="42" spans="2:45" ht="12.9" customHeight="1">
      <c r="B42" s="831">
        <v>34</v>
      </c>
      <c r="C42" s="2294" t="s">
        <v>509</v>
      </c>
      <c r="D42" s="2295"/>
      <c r="E42" s="2295"/>
      <c r="F42" s="2295"/>
      <c r="G42" s="2295"/>
      <c r="H42" s="2295"/>
      <c r="I42" s="2295"/>
      <c r="J42" s="2295"/>
      <c r="K42" s="2295"/>
      <c r="L42" s="2296"/>
      <c r="AA42" s="440"/>
      <c r="AC42" s="440"/>
    </row>
    <row r="43" spans="2:45" ht="12.9" customHeight="1">
      <c r="B43" s="831">
        <v>35</v>
      </c>
      <c r="C43" s="425"/>
      <c r="D43" s="425"/>
      <c r="E43" s="425"/>
      <c r="F43" s="425"/>
      <c r="G43" s="425"/>
      <c r="H43" s="425"/>
      <c r="I43" s="425"/>
      <c r="J43" s="425"/>
      <c r="K43" s="425"/>
      <c r="L43" s="434"/>
      <c r="AA43" s="440"/>
      <c r="AC43" s="440"/>
    </row>
    <row r="44" spans="2:45" ht="12.9" customHeight="1">
      <c r="B44" s="831">
        <v>36</v>
      </c>
      <c r="C44" s="2297" t="s">
        <v>215</v>
      </c>
      <c r="D44" s="2297"/>
      <c r="E44" s="2297"/>
      <c r="F44" s="2297"/>
      <c r="G44" s="2297"/>
      <c r="H44" s="2297"/>
      <c r="I44" s="2297"/>
      <c r="J44" s="2297"/>
      <c r="K44" s="2297"/>
      <c r="L44" s="2298"/>
    </row>
    <row r="45" spans="2:45" ht="12.9" customHeight="1" thickBot="1">
      <c r="B45" s="831">
        <v>37</v>
      </c>
      <c r="C45" s="426"/>
      <c r="D45" s="263"/>
      <c r="E45" s="263"/>
      <c r="F45" s="263"/>
      <c r="G45" s="263"/>
      <c r="H45" s="263"/>
      <c r="I45" s="263"/>
      <c r="J45" s="263"/>
      <c r="K45" s="263"/>
      <c r="L45" s="264"/>
    </row>
    <row r="46" spans="2:45" ht="12.9" customHeight="1" thickTop="1">
      <c r="B46" s="831">
        <v>38</v>
      </c>
      <c r="C46" s="184"/>
      <c r="D46" s="184"/>
      <c r="E46" s="201"/>
      <c r="F46" s="201"/>
      <c r="G46" s="427" t="s">
        <v>565</v>
      </c>
      <c r="H46" s="427" t="s">
        <v>566</v>
      </c>
      <c r="I46" s="427" t="s">
        <v>567</v>
      </c>
      <c r="J46" s="2283"/>
      <c r="K46" s="2283"/>
      <c r="L46" s="221"/>
    </row>
    <row r="47" spans="2:45" ht="12.9" customHeight="1" thickBot="1">
      <c r="B47" s="831">
        <v>39</v>
      </c>
      <c r="C47" s="184"/>
      <c r="D47" s="184"/>
      <c r="E47" s="428"/>
      <c r="F47" s="201"/>
      <c r="G47" s="1056"/>
      <c r="H47" s="1056"/>
      <c r="I47" s="1056"/>
      <c r="J47" s="2284"/>
      <c r="K47" s="2284"/>
      <c r="L47" s="221"/>
    </row>
    <row r="48" spans="2:45" ht="12.9" customHeight="1" thickTop="1" thickBot="1">
      <c r="B48" s="831">
        <v>40</v>
      </c>
      <c r="C48" s="184"/>
      <c r="D48" s="184"/>
      <c r="E48" s="2299" t="s">
        <v>222</v>
      </c>
      <c r="F48" s="2300"/>
      <c r="G48" s="429" t="s">
        <v>223</v>
      </c>
      <c r="H48" s="429" t="s">
        <v>223</v>
      </c>
      <c r="I48" s="429" t="s">
        <v>231</v>
      </c>
      <c r="J48" s="435"/>
      <c r="K48" s="435"/>
      <c r="L48" s="221"/>
    </row>
    <row r="49" spans="2:12" ht="12.9" customHeight="1" thickTop="1" thickBot="1">
      <c r="B49" s="831">
        <v>41</v>
      </c>
      <c r="C49" s="184"/>
      <c r="D49" s="184"/>
      <c r="E49" s="2299" t="s">
        <v>226</v>
      </c>
      <c r="F49" s="2300"/>
      <c r="G49" s="429" t="s">
        <v>568</v>
      </c>
      <c r="H49" s="429" t="s">
        <v>569</v>
      </c>
      <c r="I49" s="429" t="s">
        <v>570</v>
      </c>
      <c r="J49" s="435"/>
      <c r="K49" s="435"/>
      <c r="L49" s="221"/>
    </row>
    <row r="50" spans="2:12" ht="12.9" customHeight="1" thickTop="1" thickBot="1">
      <c r="B50" s="831">
        <v>42</v>
      </c>
      <c r="C50" s="184"/>
      <c r="D50" s="184"/>
      <c r="E50" s="2299" t="s">
        <v>571</v>
      </c>
      <c r="F50" s="2300"/>
      <c r="G50" s="429" t="s">
        <v>572</v>
      </c>
      <c r="H50" s="429" t="s">
        <v>223</v>
      </c>
      <c r="I50" s="429" t="s">
        <v>223</v>
      </c>
      <c r="J50" s="435"/>
      <c r="K50" s="435"/>
      <c r="L50" s="221"/>
    </row>
    <row r="51" spans="2:12" ht="12.9" customHeight="1" thickTop="1" thickBot="1">
      <c r="B51" s="831">
        <v>43</v>
      </c>
      <c r="C51" s="184"/>
      <c r="D51" s="184"/>
      <c r="E51" s="2299" t="s">
        <v>573</v>
      </c>
      <c r="F51" s="2300"/>
      <c r="G51" s="429" t="s">
        <v>574</v>
      </c>
      <c r="H51" s="429" t="s">
        <v>237</v>
      </c>
      <c r="I51" s="429" t="s">
        <v>238</v>
      </c>
      <c r="J51" s="435"/>
      <c r="K51" s="435"/>
      <c r="L51" s="221"/>
    </row>
    <row r="52" spans="2:12" ht="12.9" customHeight="1" thickTop="1" thickBot="1">
      <c r="B52" s="831">
        <v>44</v>
      </c>
      <c r="C52" s="184"/>
      <c r="D52" s="184"/>
      <c r="E52" s="2299" t="s">
        <v>575</v>
      </c>
      <c r="F52" s="2300"/>
      <c r="G52" s="429" t="s">
        <v>576</v>
      </c>
      <c r="H52" s="429" t="s">
        <v>576</v>
      </c>
      <c r="I52" s="429" t="s">
        <v>576</v>
      </c>
      <c r="J52" s="435"/>
      <c r="K52" s="435"/>
      <c r="L52" s="221"/>
    </row>
    <row r="53" spans="2:12" ht="12.9" customHeight="1" thickTop="1" thickBot="1">
      <c r="B53" s="831">
        <v>45</v>
      </c>
      <c r="C53" s="184"/>
      <c r="D53" s="184"/>
      <c r="E53" s="2299" t="s">
        <v>577</v>
      </c>
      <c r="F53" s="2300"/>
      <c r="G53" s="429" t="s">
        <v>578</v>
      </c>
      <c r="H53" s="429" t="s">
        <v>579</v>
      </c>
      <c r="I53" s="429" t="s">
        <v>580</v>
      </c>
      <c r="J53" s="880"/>
      <c r="K53" s="880"/>
      <c r="L53" s="221"/>
    </row>
    <row r="54" spans="2:12" ht="12.9" customHeight="1" thickTop="1">
      <c r="B54" s="831">
        <v>46</v>
      </c>
      <c r="C54" s="266"/>
      <c r="D54" s="880"/>
      <c r="E54" s="880"/>
      <c r="F54" s="880"/>
      <c r="G54" s="880"/>
      <c r="H54" s="880"/>
      <c r="I54" s="880"/>
      <c r="J54" s="880"/>
      <c r="K54" s="880"/>
      <c r="L54" s="221"/>
    </row>
    <row r="55" spans="2:12" ht="12.9" customHeight="1">
      <c r="B55" s="831">
        <v>47</v>
      </c>
      <c r="C55" s="266"/>
      <c r="D55" s="880"/>
      <c r="E55" s="880"/>
      <c r="F55" s="880"/>
      <c r="G55" s="880"/>
      <c r="H55" s="880"/>
      <c r="I55" s="880"/>
      <c r="J55" s="880"/>
      <c r="K55" s="880"/>
      <c r="L55" s="221"/>
    </row>
    <row r="56" spans="2:12" ht="12.9" customHeight="1">
      <c r="B56" s="831">
        <v>48</v>
      </c>
      <c r="C56" s="266"/>
      <c r="D56" s="880"/>
      <c r="E56" s="880"/>
      <c r="F56" s="880"/>
      <c r="G56" s="880"/>
      <c r="H56" s="880"/>
      <c r="I56" s="880"/>
      <c r="J56" s="880"/>
      <c r="K56" s="880"/>
      <c r="L56" s="221"/>
    </row>
    <row r="57" spans="2:12" ht="12.9" customHeight="1">
      <c r="B57" s="831">
        <v>49</v>
      </c>
      <c r="C57" s="266"/>
      <c r="D57" s="880"/>
      <c r="E57" s="880"/>
      <c r="F57" s="880"/>
      <c r="G57" s="880"/>
      <c r="H57" s="880"/>
      <c r="I57" s="880"/>
      <c r="J57" s="880"/>
      <c r="K57" s="880"/>
      <c r="L57" s="221"/>
    </row>
    <row r="58" spans="2:12" ht="12.9" customHeight="1">
      <c r="B58" s="831">
        <v>50</v>
      </c>
      <c r="C58" s="266"/>
      <c r="D58" s="880"/>
      <c r="E58" s="880"/>
      <c r="F58" s="880"/>
      <c r="G58" s="880"/>
      <c r="H58" s="880"/>
      <c r="I58" s="880"/>
      <c r="J58" s="880"/>
      <c r="K58" s="880"/>
      <c r="L58" s="221"/>
    </row>
    <row r="59" spans="2:12" ht="12.9" customHeight="1">
      <c r="B59" s="831">
        <v>51</v>
      </c>
      <c r="C59" s="266"/>
      <c r="D59" s="880"/>
      <c r="E59" s="880"/>
      <c r="F59" s="880"/>
      <c r="G59" s="880"/>
      <c r="H59" s="880"/>
      <c r="I59" s="880"/>
      <c r="J59" s="880"/>
      <c r="K59" s="880"/>
      <c r="L59" s="221"/>
    </row>
    <row r="60" spans="2:12" ht="12.9" customHeight="1">
      <c r="B60" s="831">
        <v>52</v>
      </c>
      <c r="C60" s="266"/>
      <c r="D60" s="880"/>
      <c r="E60" s="880"/>
      <c r="F60" s="880"/>
      <c r="G60" s="880"/>
      <c r="H60" s="880"/>
      <c r="I60" s="880"/>
      <c r="J60" s="880"/>
      <c r="K60" s="880"/>
      <c r="L60" s="221"/>
    </row>
    <row r="61" spans="2:12" ht="12.9" customHeight="1">
      <c r="B61" s="831">
        <v>53</v>
      </c>
      <c r="C61" s="266"/>
      <c r="D61" s="880"/>
      <c r="E61" s="880"/>
      <c r="F61" s="880"/>
      <c r="G61" s="880"/>
      <c r="H61" s="880"/>
      <c r="I61" s="880"/>
      <c r="J61" s="880"/>
      <c r="K61" s="880"/>
      <c r="L61" s="221"/>
    </row>
    <row r="62" spans="2:12" ht="12.9" customHeight="1">
      <c r="B62" s="831">
        <v>54</v>
      </c>
      <c r="C62" s="266"/>
      <c r="D62" s="880"/>
      <c r="E62" s="880"/>
      <c r="F62" s="880"/>
      <c r="G62" s="880"/>
      <c r="H62" s="880"/>
      <c r="I62" s="880"/>
      <c r="J62" s="880"/>
      <c r="K62" s="880"/>
      <c r="L62" s="221"/>
    </row>
    <row r="63" spans="2:12" ht="12.9" customHeight="1">
      <c r="B63" s="831">
        <v>55</v>
      </c>
      <c r="C63" s="1869" t="s">
        <v>398</v>
      </c>
      <c r="D63" s="1870"/>
      <c r="E63" s="1870"/>
      <c r="F63" s="1870"/>
      <c r="G63" s="1870"/>
      <c r="H63" s="1870"/>
      <c r="I63" s="1870"/>
      <c r="J63" s="1870"/>
      <c r="K63" s="1870"/>
      <c r="L63" s="1871"/>
    </row>
    <row r="64" spans="2:12" ht="12.9" customHeight="1">
      <c r="B64" s="831">
        <v>56</v>
      </c>
      <c r="C64" s="1869"/>
      <c r="D64" s="1870"/>
      <c r="E64" s="1870"/>
      <c r="F64" s="1870"/>
      <c r="G64" s="1870"/>
      <c r="H64" s="1870"/>
      <c r="I64" s="1870"/>
      <c r="J64" s="1870"/>
      <c r="K64" s="1870"/>
      <c r="L64" s="1871"/>
    </row>
    <row r="65" spans="2:15" ht="12.9" customHeight="1">
      <c r="B65" s="831">
        <v>57</v>
      </c>
      <c r="C65" s="1869"/>
      <c r="D65" s="1870"/>
      <c r="E65" s="1870"/>
      <c r="F65" s="1870"/>
      <c r="G65" s="1870"/>
      <c r="H65" s="1870"/>
      <c r="I65" s="1870"/>
      <c r="J65" s="1870"/>
      <c r="K65" s="1870"/>
      <c r="L65" s="1871"/>
    </row>
    <row r="66" spans="2:15" ht="12.9" customHeight="1" thickBot="1">
      <c r="B66" s="831">
        <v>58</v>
      </c>
      <c r="C66" s="450"/>
      <c r="D66" s="207"/>
      <c r="E66" s="207"/>
      <c r="F66" s="207"/>
      <c r="G66" s="207"/>
      <c r="H66" s="207"/>
      <c r="I66" s="207"/>
      <c r="J66" s="207"/>
      <c r="K66" s="207"/>
      <c r="L66" s="222"/>
    </row>
    <row r="67" spans="2:15">
      <c r="B67" s="795"/>
      <c r="C67" s="5"/>
      <c r="D67" s="5"/>
      <c r="E67" s="5"/>
      <c r="F67" s="5"/>
      <c r="G67" s="224"/>
      <c r="H67" s="5"/>
      <c r="I67" s="5"/>
      <c r="J67" s="5"/>
      <c r="K67" s="13" t="s">
        <v>581</v>
      </c>
      <c r="L67" s="14" t="str">
        <f>Rolô!L2</f>
        <v>2026 - v.03</v>
      </c>
      <c r="N67" s="430"/>
    </row>
    <row r="68" spans="2:15">
      <c r="B68" s="1154" t="s">
        <v>535</v>
      </c>
      <c r="C68" s="1155"/>
      <c r="D68" s="1155"/>
      <c r="E68" s="1155"/>
      <c r="F68" s="1155"/>
      <c r="G68" s="1155"/>
      <c r="H68" s="1155"/>
      <c r="I68" s="1155"/>
      <c r="J68" s="1155"/>
      <c r="K68" s="1155"/>
      <c r="L68" s="1156"/>
      <c r="N68" s="2301"/>
      <c r="O68" s="2301"/>
    </row>
    <row r="69" spans="2:15">
      <c r="B69" s="1158"/>
      <c r="C69" s="1159"/>
      <c r="D69" s="1159"/>
      <c r="E69" s="1159"/>
      <c r="F69" s="1159"/>
      <c r="G69" s="1159"/>
      <c r="H69" s="1159"/>
      <c r="I69" s="1159"/>
      <c r="J69" s="1159"/>
      <c r="K69" s="1159"/>
      <c r="L69" s="1160"/>
    </row>
    <row r="70" spans="2:15" ht="5.0999999999999996" customHeight="1">
      <c r="B70" s="796"/>
      <c r="C70" s="7"/>
      <c r="D70" s="7"/>
      <c r="E70" s="7"/>
      <c r="F70" s="7"/>
      <c r="G70" s="7"/>
      <c r="H70" s="7"/>
      <c r="I70" s="7"/>
      <c r="J70" s="7"/>
      <c r="K70" s="7"/>
      <c r="L70" s="17"/>
    </row>
    <row r="71" spans="2:15" ht="12.9" customHeight="1">
      <c r="B71" s="265">
        <v>59</v>
      </c>
      <c r="C71" s="2302" t="s">
        <v>271</v>
      </c>
      <c r="D71" s="2297"/>
      <c r="E71" s="2297"/>
      <c r="F71" s="2297"/>
      <c r="G71" s="2297"/>
      <c r="H71" s="2297"/>
      <c r="I71" s="2297"/>
      <c r="J71" s="2297"/>
      <c r="K71" s="2297"/>
      <c r="L71" s="2298"/>
    </row>
    <row r="72" spans="2:15" ht="12.9" customHeight="1">
      <c r="B72" s="831">
        <v>60</v>
      </c>
      <c r="C72" s="2303" t="s">
        <v>582</v>
      </c>
      <c r="D72" s="2304"/>
      <c r="E72" s="2304"/>
      <c r="F72" s="2304"/>
      <c r="G72" s="2304"/>
      <c r="H72" s="2304"/>
      <c r="I72" s="2304"/>
      <c r="J72" s="2304"/>
      <c r="K72" s="2304"/>
      <c r="L72" s="2305"/>
    </row>
    <row r="73" spans="2:15" ht="12.9" customHeight="1">
      <c r="B73" s="831">
        <v>61</v>
      </c>
      <c r="C73" s="1590" t="s">
        <v>583</v>
      </c>
      <c r="D73" s="1489"/>
      <c r="E73" s="1489"/>
      <c r="F73" s="1489"/>
      <c r="G73" s="1489"/>
      <c r="H73" s="1489"/>
      <c r="I73" s="1489"/>
      <c r="J73" s="1489"/>
      <c r="K73" s="1489"/>
      <c r="L73" s="1591"/>
    </row>
    <row r="74" spans="2:15" ht="12.9" customHeight="1">
      <c r="B74" s="831">
        <v>62</v>
      </c>
      <c r="C74" s="1936"/>
      <c r="D74" s="1937"/>
      <c r="E74" s="1937"/>
      <c r="F74" s="1937"/>
      <c r="G74" s="1937"/>
      <c r="H74" s="1937"/>
      <c r="I74" s="1937"/>
      <c r="J74" s="1937"/>
      <c r="K74" s="1937"/>
      <c r="L74" s="2105"/>
    </row>
    <row r="75" spans="2:15" ht="12.9" customHeight="1">
      <c r="B75" s="831">
        <v>63</v>
      </c>
      <c r="C75" s="1590" t="s">
        <v>584</v>
      </c>
      <c r="D75" s="1489"/>
      <c r="E75" s="1489"/>
      <c r="F75" s="1489"/>
      <c r="G75" s="1489"/>
      <c r="H75" s="1489"/>
      <c r="I75" s="1489"/>
      <c r="J75" s="1489"/>
      <c r="K75" s="1489"/>
      <c r="L75" s="1591"/>
    </row>
    <row r="76" spans="2:15" ht="20.25" customHeight="1">
      <c r="B76" s="831">
        <v>64</v>
      </c>
      <c r="C76" s="1936"/>
      <c r="D76" s="1937"/>
      <c r="E76" s="1937"/>
      <c r="F76" s="1937"/>
      <c r="G76" s="1937"/>
      <c r="H76" s="1937"/>
      <c r="I76" s="1937"/>
      <c r="J76" s="1937"/>
      <c r="K76" s="1937"/>
      <c r="L76" s="2105"/>
    </row>
    <row r="77" spans="2:15" ht="12.9" customHeight="1">
      <c r="B77" s="831">
        <v>65</v>
      </c>
      <c r="C77" s="1590" t="s">
        <v>585</v>
      </c>
      <c r="D77" s="1489"/>
      <c r="E77" s="1489"/>
      <c r="F77" s="1489"/>
      <c r="G77" s="1489"/>
      <c r="H77" s="1489"/>
      <c r="I77" s="1489"/>
      <c r="J77" s="1489"/>
      <c r="K77" s="1489"/>
      <c r="L77" s="1591"/>
    </row>
    <row r="78" spans="2:15" ht="12.9" customHeight="1">
      <c r="B78" s="831">
        <v>66</v>
      </c>
      <c r="C78" s="1936"/>
      <c r="D78" s="1937"/>
      <c r="E78" s="1937"/>
      <c r="F78" s="1937"/>
      <c r="G78" s="1937"/>
      <c r="H78" s="1937"/>
      <c r="I78" s="1937"/>
      <c r="J78" s="1937"/>
      <c r="K78" s="1937"/>
      <c r="L78" s="2105"/>
    </row>
    <row r="79" spans="2:15" ht="12.9" customHeight="1">
      <c r="B79" s="831">
        <v>67</v>
      </c>
      <c r="C79" s="1590" t="s">
        <v>586</v>
      </c>
      <c r="D79" s="1747"/>
      <c r="E79" s="1747"/>
      <c r="F79" s="1747"/>
      <c r="G79" s="1747"/>
      <c r="H79" s="1747"/>
      <c r="I79" s="1747"/>
      <c r="J79" s="1747"/>
      <c r="K79" s="1747"/>
      <c r="L79" s="2337"/>
    </row>
    <row r="80" spans="2:15" ht="12.9" customHeight="1">
      <c r="B80" s="831">
        <v>68</v>
      </c>
      <c r="C80" s="1423"/>
      <c r="D80" s="1863"/>
      <c r="E80" s="1863"/>
      <c r="F80" s="1863"/>
      <c r="G80" s="1863"/>
      <c r="H80" s="1863"/>
      <c r="I80" s="1863"/>
      <c r="J80" s="1863"/>
      <c r="K80" s="1863"/>
      <c r="L80" s="1864"/>
    </row>
    <row r="81" spans="2:29" ht="21.75" customHeight="1">
      <c r="B81" s="831">
        <v>69</v>
      </c>
      <c r="C81" s="1787"/>
      <c r="D81" s="1750"/>
      <c r="E81" s="1750"/>
      <c r="F81" s="1750"/>
      <c r="G81" s="1750"/>
      <c r="H81" s="1750"/>
      <c r="I81" s="1750"/>
      <c r="J81" s="1750"/>
      <c r="K81" s="1750"/>
      <c r="L81" s="2338"/>
    </row>
    <row r="82" spans="2:29" ht="12.9" customHeight="1">
      <c r="B82" s="831">
        <v>70</v>
      </c>
      <c r="C82" s="2285" t="s">
        <v>587</v>
      </c>
      <c r="D82" s="2286"/>
      <c r="E82" s="2286"/>
      <c r="F82" s="2286"/>
      <c r="G82" s="2286"/>
      <c r="H82" s="2286"/>
      <c r="I82" s="2286"/>
      <c r="J82" s="2286"/>
      <c r="K82" s="2286"/>
      <c r="L82" s="2287"/>
    </row>
    <row r="83" spans="2:29" ht="12.9" customHeight="1">
      <c r="B83" s="831">
        <v>71</v>
      </c>
      <c r="C83" s="2169" t="s">
        <v>1489</v>
      </c>
      <c r="D83" s="2306"/>
      <c r="E83" s="2306"/>
      <c r="F83" s="2306"/>
      <c r="G83" s="2306"/>
      <c r="H83" s="2306"/>
      <c r="I83" s="2306"/>
      <c r="J83" s="2306"/>
      <c r="K83" s="2306"/>
      <c r="L83" s="2307"/>
    </row>
    <row r="84" spans="2:29" ht="12.9" customHeight="1">
      <c r="B84" s="831">
        <v>72</v>
      </c>
      <c r="C84" s="2339" t="s">
        <v>588</v>
      </c>
      <c r="D84" s="2340"/>
      <c r="E84" s="2340"/>
      <c r="F84" s="2340"/>
      <c r="G84" s="2340"/>
      <c r="H84" s="2340"/>
      <c r="I84" s="2340"/>
      <c r="J84" s="2340"/>
      <c r="K84" s="2340"/>
      <c r="L84" s="2341"/>
    </row>
    <row r="85" spans="2:29" ht="12.9" customHeight="1">
      <c r="B85" s="831">
        <v>73</v>
      </c>
      <c r="C85" s="2342"/>
      <c r="D85" s="2343"/>
      <c r="E85" s="2343"/>
      <c r="F85" s="2343"/>
      <c r="G85" s="2343"/>
      <c r="H85" s="2343"/>
      <c r="I85" s="2343"/>
      <c r="J85" s="2343"/>
      <c r="K85" s="2343"/>
      <c r="L85" s="2344"/>
    </row>
    <row r="86" spans="2:29" ht="12.9" customHeight="1">
      <c r="B86" s="831">
        <v>74</v>
      </c>
      <c r="C86" s="2345"/>
      <c r="D86" s="2346"/>
      <c r="E86" s="2346"/>
      <c r="F86" s="2346"/>
      <c r="G86" s="2346"/>
      <c r="H86" s="2346"/>
      <c r="I86" s="2346"/>
      <c r="J86" s="2346"/>
      <c r="K86" s="2346"/>
      <c r="L86" s="2347"/>
    </row>
    <row r="87" spans="2:29" ht="12.9" customHeight="1">
      <c r="B87" s="831">
        <v>75</v>
      </c>
      <c r="C87" s="2239" t="s">
        <v>1522</v>
      </c>
      <c r="D87" s="2240"/>
      <c r="E87" s="2240"/>
      <c r="F87" s="2240"/>
      <c r="G87" s="2240"/>
      <c r="H87" s="2240"/>
      <c r="I87" s="2240"/>
      <c r="J87" s="2240"/>
      <c r="K87" s="2240"/>
      <c r="L87" s="2241"/>
    </row>
    <row r="88" spans="2:29" ht="12.9" customHeight="1">
      <c r="B88" s="831">
        <v>76</v>
      </c>
      <c r="C88" s="1830"/>
      <c r="D88" s="1831"/>
      <c r="E88" s="1831"/>
      <c r="F88" s="1831"/>
      <c r="G88" s="1831"/>
      <c r="H88" s="1831"/>
      <c r="I88" s="1831"/>
      <c r="J88" s="1831"/>
      <c r="K88" s="1831"/>
      <c r="L88" s="1832"/>
      <c r="AA88" s="439"/>
      <c r="AC88" s="439"/>
    </row>
    <row r="89" spans="2:29" ht="8.4" customHeight="1">
      <c r="B89" s="831">
        <v>77</v>
      </c>
      <c r="C89" s="1830"/>
      <c r="D89" s="1831"/>
      <c r="E89" s="1831"/>
      <c r="F89" s="1831"/>
      <c r="G89" s="1831"/>
      <c r="H89" s="1831"/>
      <c r="I89" s="1831"/>
      <c r="J89" s="1831"/>
      <c r="K89" s="1831"/>
      <c r="L89" s="1832"/>
      <c r="AA89" s="439"/>
      <c r="AC89" s="439"/>
    </row>
    <row r="90" spans="2:29" ht="12.9" customHeight="1">
      <c r="B90" s="831">
        <v>78</v>
      </c>
      <c r="C90" s="2242" t="s">
        <v>1523</v>
      </c>
      <c r="D90" s="2243"/>
      <c r="E90" s="2243"/>
      <c r="F90" s="2243"/>
      <c r="G90" s="2243"/>
      <c r="H90" s="2243"/>
      <c r="I90" s="2243"/>
      <c r="J90" s="2243"/>
      <c r="K90" s="2243"/>
      <c r="L90" s="2244"/>
      <c r="AA90" s="439"/>
      <c r="AC90" s="439"/>
    </row>
    <row r="91" spans="2:29" ht="12.9" customHeight="1">
      <c r="B91" s="831">
        <v>79</v>
      </c>
      <c r="C91" s="2242"/>
      <c r="D91" s="2243"/>
      <c r="E91" s="2243"/>
      <c r="F91" s="2243"/>
      <c r="G91" s="2243"/>
      <c r="H91" s="2243"/>
      <c r="I91" s="2243"/>
      <c r="J91" s="2243"/>
      <c r="K91" s="2243"/>
      <c r="L91" s="2244"/>
      <c r="AA91" s="439"/>
      <c r="AC91" s="439"/>
    </row>
    <row r="92" spans="2:29" ht="12.9" customHeight="1">
      <c r="B92" s="831">
        <v>80</v>
      </c>
      <c r="C92" s="2242"/>
      <c r="D92" s="2243"/>
      <c r="E92" s="2243"/>
      <c r="F92" s="2243"/>
      <c r="G92" s="2243"/>
      <c r="H92" s="2243"/>
      <c r="I92" s="2243"/>
      <c r="J92" s="2243"/>
      <c r="K92" s="2243"/>
      <c r="L92" s="2244"/>
      <c r="AA92" s="439"/>
      <c r="AC92" s="439"/>
    </row>
    <row r="93" spans="2:29" ht="12.9" customHeight="1">
      <c r="B93" s="831">
        <v>81</v>
      </c>
      <c r="C93" s="184"/>
      <c r="D93" s="184"/>
      <c r="E93" s="184"/>
      <c r="F93" s="184"/>
      <c r="G93" s="184"/>
      <c r="H93" s="184"/>
      <c r="I93" s="184"/>
      <c r="J93" s="184"/>
      <c r="K93" s="184"/>
      <c r="L93" s="186"/>
      <c r="AA93" s="439"/>
      <c r="AC93" s="439"/>
    </row>
    <row r="94" spans="2:29" ht="12.9" customHeight="1">
      <c r="B94" s="831">
        <v>82</v>
      </c>
      <c r="C94" s="1637" t="s">
        <v>271</v>
      </c>
      <c r="D94" s="1638"/>
      <c r="E94" s="1638"/>
      <c r="F94" s="1638"/>
      <c r="G94" s="1638"/>
      <c r="H94" s="1638"/>
      <c r="I94" s="1638"/>
      <c r="J94" s="1638"/>
      <c r="K94" s="1638"/>
      <c r="L94" s="1639"/>
      <c r="AA94" s="439"/>
      <c r="AC94" s="439"/>
    </row>
    <row r="95" spans="2:29" ht="12.9" customHeight="1">
      <c r="B95" s="831">
        <v>83</v>
      </c>
      <c r="C95" s="2291" t="s">
        <v>589</v>
      </c>
      <c r="D95" s="2292"/>
      <c r="E95" s="2292"/>
      <c r="F95" s="2292"/>
      <c r="G95" s="2292"/>
      <c r="H95" s="2292"/>
      <c r="I95" s="2292"/>
      <c r="J95" s="2292"/>
      <c r="K95" s="2292"/>
      <c r="L95" s="2293"/>
      <c r="AA95" s="439"/>
      <c r="AC95" s="439"/>
    </row>
    <row r="96" spans="2:29" ht="12.9" customHeight="1">
      <c r="B96" s="831">
        <v>84</v>
      </c>
      <c r="C96" s="2285" t="s">
        <v>590</v>
      </c>
      <c r="D96" s="2286"/>
      <c r="E96" s="2286"/>
      <c r="F96" s="2286"/>
      <c r="G96" s="2286"/>
      <c r="H96" s="2286"/>
      <c r="I96" s="2286"/>
      <c r="J96" s="2286"/>
      <c r="K96" s="2286"/>
      <c r="L96" s="2287"/>
      <c r="AA96" s="439"/>
      <c r="AC96" s="439"/>
    </row>
    <row r="97" spans="2:29" ht="12.9" customHeight="1">
      <c r="B97" s="831">
        <v>85</v>
      </c>
      <c r="C97" s="2285" t="s">
        <v>591</v>
      </c>
      <c r="D97" s="2286"/>
      <c r="E97" s="2286"/>
      <c r="F97" s="2286"/>
      <c r="G97" s="2286"/>
      <c r="H97" s="2286"/>
      <c r="I97" s="2286"/>
      <c r="J97" s="2286"/>
      <c r="K97" s="2286"/>
      <c r="L97" s="2287"/>
      <c r="AA97" s="439"/>
      <c r="AC97" s="439"/>
    </row>
    <row r="98" spans="2:29" ht="12.9" customHeight="1">
      <c r="B98" s="831">
        <v>86</v>
      </c>
      <c r="C98" s="2285" t="s">
        <v>592</v>
      </c>
      <c r="D98" s="2286"/>
      <c r="E98" s="2286"/>
      <c r="F98" s="2286"/>
      <c r="G98" s="2286"/>
      <c r="H98" s="2286"/>
      <c r="I98" s="2286"/>
      <c r="J98" s="2286"/>
      <c r="K98" s="2286"/>
      <c r="L98" s="2287"/>
      <c r="AA98" s="439"/>
      <c r="AC98" s="439"/>
    </row>
    <row r="99" spans="2:29" ht="12.9" customHeight="1">
      <c r="B99" s="831">
        <v>87</v>
      </c>
      <c r="C99" s="2285" t="s">
        <v>593</v>
      </c>
      <c r="D99" s="2286"/>
      <c r="E99" s="2286"/>
      <c r="F99" s="2286"/>
      <c r="G99" s="2286"/>
      <c r="H99" s="2286"/>
      <c r="I99" s="2286"/>
      <c r="J99" s="2286"/>
      <c r="K99" s="2286"/>
      <c r="L99" s="2287"/>
      <c r="AA99" s="436"/>
      <c r="AC99" s="436"/>
    </row>
    <row r="100" spans="2:29" ht="12.9" customHeight="1">
      <c r="B100" s="831">
        <v>88</v>
      </c>
      <c r="C100" s="1590" t="s">
        <v>594</v>
      </c>
      <c r="D100" s="1489"/>
      <c r="E100" s="1489"/>
      <c r="F100" s="1489"/>
      <c r="G100" s="1489"/>
      <c r="H100" s="1489"/>
      <c r="I100" s="1489"/>
      <c r="J100" s="1489"/>
      <c r="K100" s="1489"/>
      <c r="L100" s="1591"/>
      <c r="AA100" s="436"/>
      <c r="AC100" s="436"/>
    </row>
    <row r="101" spans="2:29" ht="12.9" customHeight="1">
      <c r="B101" s="831">
        <v>89</v>
      </c>
      <c r="C101" s="1936"/>
      <c r="D101" s="1937"/>
      <c r="E101" s="1937"/>
      <c r="F101" s="1937"/>
      <c r="G101" s="1937"/>
      <c r="H101" s="1937"/>
      <c r="I101" s="1937"/>
      <c r="J101" s="1937"/>
      <c r="K101" s="1937"/>
      <c r="L101" s="2105"/>
      <c r="AA101" s="436"/>
      <c r="AC101" s="436"/>
    </row>
    <row r="102" spans="2:29" ht="12.9" customHeight="1">
      <c r="B102" s="831">
        <v>90</v>
      </c>
      <c r="C102" s="1514" t="s">
        <v>595</v>
      </c>
      <c r="D102" s="1515"/>
      <c r="E102" s="1515"/>
      <c r="F102" s="1515"/>
      <c r="G102" s="1515"/>
      <c r="H102" s="1515"/>
      <c r="I102" s="1515"/>
      <c r="J102" s="1515"/>
      <c r="K102" s="1515"/>
      <c r="L102" s="1516"/>
      <c r="AA102" s="436"/>
      <c r="AC102" s="436"/>
    </row>
    <row r="103" spans="2:29" ht="12.9" customHeight="1">
      <c r="B103" s="831">
        <v>91</v>
      </c>
      <c r="C103" s="1517"/>
      <c r="D103" s="1518"/>
      <c r="E103" s="1518"/>
      <c r="F103" s="1518"/>
      <c r="G103" s="1518"/>
      <c r="H103" s="1518"/>
      <c r="I103" s="1518"/>
      <c r="J103" s="1518"/>
      <c r="K103" s="1518"/>
      <c r="L103" s="1519"/>
      <c r="AA103" s="436"/>
      <c r="AC103" s="436"/>
    </row>
    <row r="104" spans="2:29" ht="12.9" customHeight="1">
      <c r="B104" s="831">
        <v>92</v>
      </c>
      <c r="C104" s="882" t="s">
        <v>596</v>
      </c>
      <c r="D104" s="184"/>
      <c r="E104" s="184"/>
      <c r="F104" s="184"/>
      <c r="G104" s="184"/>
      <c r="H104" s="184"/>
      <c r="I104" s="184"/>
      <c r="J104" s="184"/>
      <c r="K104" s="184"/>
      <c r="L104" s="186"/>
      <c r="AA104" s="436"/>
      <c r="AC104" s="436"/>
    </row>
    <row r="105" spans="2:29" ht="12.9" customHeight="1">
      <c r="B105" s="831">
        <v>93</v>
      </c>
      <c r="C105" s="2308" t="s">
        <v>597</v>
      </c>
      <c r="D105" s="2309"/>
      <c r="E105" s="2309"/>
      <c r="F105" s="2309"/>
      <c r="G105" s="2309"/>
      <c r="H105" s="2309"/>
      <c r="I105" s="2309"/>
      <c r="J105" s="2309"/>
      <c r="K105" s="2309"/>
      <c r="L105" s="2310"/>
      <c r="AA105" s="436"/>
      <c r="AC105" s="436"/>
    </row>
    <row r="106" spans="2:29" ht="12.9" customHeight="1">
      <c r="B106" s="831">
        <v>94</v>
      </c>
      <c r="C106" s="1592" t="s">
        <v>598</v>
      </c>
      <c r="D106" s="1491"/>
      <c r="E106" s="1491"/>
      <c r="F106" s="1491"/>
      <c r="G106" s="1491"/>
      <c r="H106" s="1491"/>
      <c r="I106" s="1491"/>
      <c r="J106" s="1491"/>
      <c r="K106" s="1491"/>
      <c r="L106" s="1593"/>
      <c r="AA106" s="2231"/>
      <c r="AC106" s="2231"/>
    </row>
    <row r="107" spans="2:29" ht="12.9" customHeight="1">
      <c r="B107" s="831">
        <v>95</v>
      </c>
      <c r="C107" s="1936"/>
      <c r="D107" s="1937"/>
      <c r="E107" s="1937"/>
      <c r="F107" s="1937"/>
      <c r="G107" s="1937"/>
      <c r="H107" s="1937"/>
      <c r="I107" s="1937"/>
      <c r="J107" s="1937"/>
      <c r="K107" s="1937"/>
      <c r="L107" s="2105"/>
      <c r="AA107" s="2231"/>
      <c r="AC107" s="2231"/>
    </row>
    <row r="108" spans="2:29" ht="12.9" customHeight="1">
      <c r="B108" s="831">
        <v>96</v>
      </c>
      <c r="C108" s="2245" t="s">
        <v>599</v>
      </c>
      <c r="D108" s="2246"/>
      <c r="E108" s="2246"/>
      <c r="F108" s="2246"/>
      <c r="G108" s="2246"/>
      <c r="H108" s="2246"/>
      <c r="I108" s="2246"/>
      <c r="J108" s="2246"/>
      <c r="K108" s="2246"/>
      <c r="L108" s="2247"/>
      <c r="AA108" s="451"/>
      <c r="AC108" s="451"/>
    </row>
    <row r="109" spans="2:29" ht="12.9" customHeight="1">
      <c r="B109" s="831">
        <v>97</v>
      </c>
      <c r="C109" s="2248"/>
      <c r="D109" s="2249"/>
      <c r="E109" s="2249"/>
      <c r="F109" s="2249"/>
      <c r="G109" s="2249"/>
      <c r="H109" s="2249"/>
      <c r="I109" s="2249"/>
      <c r="J109" s="2249"/>
      <c r="K109" s="2249"/>
      <c r="L109" s="2250"/>
      <c r="AA109" s="436"/>
      <c r="AC109" s="436"/>
    </row>
    <row r="110" spans="2:29" ht="12.9" customHeight="1">
      <c r="B110" s="831">
        <v>98</v>
      </c>
      <c r="C110" s="2288" t="s">
        <v>292</v>
      </c>
      <c r="D110" s="2289"/>
      <c r="E110" s="2289"/>
      <c r="F110" s="2289"/>
      <c r="G110" s="2289"/>
      <c r="H110" s="2289"/>
      <c r="I110" s="2289"/>
      <c r="J110" s="2289"/>
      <c r="K110" s="2289"/>
      <c r="L110" s="2290"/>
      <c r="AA110" s="2231"/>
      <c r="AC110" s="2231"/>
    </row>
    <row r="111" spans="2:29" ht="12.9" customHeight="1">
      <c r="B111" s="831">
        <v>99</v>
      </c>
      <c r="C111" s="1885" t="s">
        <v>600</v>
      </c>
      <c r="D111" s="1886"/>
      <c r="E111" s="1886"/>
      <c r="F111" s="1886"/>
      <c r="G111" s="1886"/>
      <c r="H111" s="1886"/>
      <c r="I111" s="1886"/>
      <c r="J111" s="1886"/>
      <c r="K111" s="1886"/>
      <c r="L111" s="1887"/>
      <c r="AA111" s="2231"/>
      <c r="AC111" s="2231"/>
    </row>
    <row r="112" spans="2:29" ht="12.9" customHeight="1">
      <c r="B112" s="831">
        <v>100</v>
      </c>
      <c r="C112" s="2254" t="s">
        <v>294</v>
      </c>
      <c r="D112" s="2255"/>
      <c r="E112" s="2255"/>
      <c r="F112" s="2255"/>
      <c r="G112" s="2255"/>
      <c r="H112" s="2255"/>
      <c r="I112" s="2255"/>
      <c r="J112" s="2255"/>
      <c r="K112" s="2255"/>
      <c r="L112" s="2256"/>
      <c r="AA112" s="451"/>
      <c r="AC112" s="451"/>
    </row>
    <row r="113" spans="2:12">
      <c r="B113" s="831">
        <v>101</v>
      </c>
      <c r="C113" s="1637" t="s">
        <v>284</v>
      </c>
      <c r="D113" s="1638"/>
      <c r="E113" s="1638"/>
      <c r="F113" s="1638"/>
      <c r="G113" s="1638"/>
      <c r="H113" s="1638"/>
      <c r="I113" s="1638"/>
      <c r="J113" s="1638"/>
      <c r="K113" s="1638"/>
      <c r="L113" s="1639"/>
    </row>
    <row r="114" spans="2:12">
      <c r="B114" s="831">
        <v>102</v>
      </c>
      <c r="C114" s="2251" t="s">
        <v>285</v>
      </c>
      <c r="D114" s="2252"/>
      <c r="E114" s="2252"/>
      <c r="F114" s="2252"/>
      <c r="G114" s="2252"/>
      <c r="H114" s="2252"/>
      <c r="I114" s="2252"/>
      <c r="J114" s="2252"/>
      <c r="K114" s="2252"/>
      <c r="L114" s="2253"/>
    </row>
    <row r="115" spans="2:12">
      <c r="B115" s="831">
        <v>103</v>
      </c>
      <c r="C115" s="1571" t="s">
        <v>601</v>
      </c>
      <c r="D115" s="1503"/>
      <c r="E115" s="1503"/>
      <c r="F115" s="1503"/>
      <c r="G115" s="1503"/>
      <c r="H115" s="1503"/>
      <c r="I115" s="1503"/>
      <c r="J115" s="1503"/>
      <c r="K115" s="1503"/>
      <c r="L115" s="1504"/>
    </row>
    <row r="116" spans="2:12">
      <c r="B116" s="831">
        <v>104</v>
      </c>
      <c r="C116" s="1571" t="s">
        <v>602</v>
      </c>
      <c r="D116" s="1503"/>
      <c r="E116" s="1503"/>
      <c r="F116" s="1503"/>
      <c r="G116" s="1503"/>
      <c r="H116" s="1503"/>
      <c r="I116" s="1503"/>
      <c r="J116" s="1503"/>
      <c r="K116" s="1503"/>
      <c r="L116" s="1504"/>
    </row>
    <row r="117" spans="2:12">
      <c r="B117" s="831">
        <v>105</v>
      </c>
      <c r="C117" s="1571" t="s">
        <v>426</v>
      </c>
      <c r="D117" s="1503"/>
      <c r="E117" s="1503"/>
      <c r="F117" s="1503"/>
      <c r="G117" s="1503"/>
      <c r="H117" s="1503"/>
      <c r="I117" s="1503"/>
      <c r="J117" s="1503"/>
      <c r="K117" s="1503"/>
      <c r="L117" s="1504"/>
    </row>
    <row r="118" spans="2:12">
      <c r="B118" s="831">
        <v>106</v>
      </c>
      <c r="C118" s="895" t="s">
        <v>603</v>
      </c>
      <c r="D118" s="892"/>
      <c r="E118" s="892"/>
      <c r="F118" s="892"/>
      <c r="G118" s="892"/>
      <c r="H118" s="892"/>
      <c r="I118" s="892"/>
      <c r="J118" s="892"/>
      <c r="K118" s="892"/>
      <c r="L118" s="896"/>
    </row>
    <row r="119" spans="2:12">
      <c r="B119" s="831">
        <v>107</v>
      </c>
      <c r="C119" s="1793" t="s">
        <v>604</v>
      </c>
      <c r="D119" s="1391"/>
      <c r="E119" s="1391"/>
      <c r="F119" s="1391"/>
      <c r="G119" s="1391"/>
      <c r="H119" s="1391"/>
      <c r="I119" s="1391"/>
      <c r="J119" s="1391"/>
      <c r="K119" s="1391"/>
      <c r="L119" s="1862"/>
    </row>
    <row r="120" spans="2:12">
      <c r="B120" s="831">
        <v>108</v>
      </c>
      <c r="C120" s="1571" t="s">
        <v>605</v>
      </c>
      <c r="D120" s="1503"/>
      <c r="E120" s="1503"/>
      <c r="F120" s="1503"/>
      <c r="G120" s="1503"/>
      <c r="H120" s="1503"/>
      <c r="I120" s="1503"/>
      <c r="J120" s="1503"/>
      <c r="K120" s="1503"/>
      <c r="L120" s="1504"/>
    </row>
    <row r="121" spans="2:12">
      <c r="B121" s="831">
        <v>109</v>
      </c>
      <c r="C121" s="2318"/>
      <c r="D121" s="2319"/>
      <c r="E121" s="2319"/>
      <c r="F121" s="2319"/>
      <c r="G121" s="2319"/>
      <c r="H121" s="2319"/>
      <c r="I121" s="2319"/>
      <c r="J121" s="2319"/>
      <c r="K121" s="2319"/>
      <c r="L121" s="2320"/>
    </row>
    <row r="122" spans="2:12">
      <c r="B122" s="831">
        <v>110</v>
      </c>
      <c r="C122" s="2321"/>
      <c r="D122" s="2322"/>
      <c r="E122" s="2322"/>
      <c r="F122" s="2322"/>
      <c r="G122" s="2322"/>
      <c r="H122" s="2322"/>
      <c r="I122" s="2322"/>
      <c r="J122" s="2322"/>
      <c r="K122" s="2322"/>
      <c r="L122" s="2323"/>
    </row>
    <row r="123" spans="2:12">
      <c r="B123" s="831">
        <v>111</v>
      </c>
      <c r="C123" s="2321"/>
      <c r="D123" s="2322"/>
      <c r="E123" s="2322"/>
      <c r="F123" s="2322"/>
      <c r="G123" s="2322"/>
      <c r="H123" s="2322"/>
      <c r="I123" s="2322"/>
      <c r="J123" s="2322"/>
      <c r="K123" s="2322"/>
      <c r="L123" s="2323"/>
    </row>
    <row r="124" spans="2:12" ht="15" thickBot="1">
      <c r="B124" s="798">
        <v>112</v>
      </c>
      <c r="C124" s="2324"/>
      <c r="D124" s="2325"/>
      <c r="E124" s="2325"/>
      <c r="F124" s="2325"/>
      <c r="G124" s="2325"/>
      <c r="H124" s="2325"/>
      <c r="I124" s="2325"/>
      <c r="J124" s="2325"/>
      <c r="K124" s="2325"/>
      <c r="L124" s="2326"/>
    </row>
  </sheetData>
  <sheetProtection algorithmName="SHA-512" hashValue="bS1Lre1zUWa99LisRQ8eD/IapSpA9sHSCAkg6TzKN2NB6zmmhawFwdEg/y0P4KBR96j9sAIqWoxsDOvDeToJGQ==" saltValue="7nDAl6IKqvOkXmIzRDbbFw==" spinCount="100000" sheet="1" objects="1" scenarios="1" formatCells="0"/>
  <mergeCells count="169">
    <mergeCell ref="C119:L119"/>
    <mergeCell ref="C121:L124"/>
    <mergeCell ref="AN7:AO8"/>
    <mergeCell ref="C18:D19"/>
    <mergeCell ref="C7:D8"/>
    <mergeCell ref="E7:G8"/>
    <mergeCell ref="C25:D26"/>
    <mergeCell ref="C11:D12"/>
    <mergeCell ref="H25:I26"/>
    <mergeCell ref="J25:K26"/>
    <mergeCell ref="C102:L103"/>
    <mergeCell ref="C100:L101"/>
    <mergeCell ref="C63:L65"/>
    <mergeCell ref="C38:L39"/>
    <mergeCell ref="E25:G26"/>
    <mergeCell ref="C79:L81"/>
    <mergeCell ref="C73:L74"/>
    <mergeCell ref="C75:L76"/>
    <mergeCell ref="C77:L78"/>
    <mergeCell ref="C84:L86"/>
    <mergeCell ref="AI7:AI8"/>
    <mergeCell ref="AJ7:AJ8"/>
    <mergeCell ref="AJ25:AJ26"/>
    <mergeCell ref="AK7:AK8"/>
    <mergeCell ref="AK25:AK26"/>
    <mergeCell ref="AL25:AL26"/>
    <mergeCell ref="AM25:AM26"/>
    <mergeCell ref="H7:I8"/>
    <mergeCell ref="J7:K8"/>
    <mergeCell ref="AL7:AM8"/>
    <mergeCell ref="AD7:AD8"/>
    <mergeCell ref="AD25:AD26"/>
    <mergeCell ref="AE7:AE8"/>
    <mergeCell ref="AE25:AE26"/>
    <mergeCell ref="AF7:AF8"/>
    <mergeCell ref="AG7:AG8"/>
    <mergeCell ref="AG25:AG26"/>
    <mergeCell ref="AH7:AH8"/>
    <mergeCell ref="AH25:AH26"/>
    <mergeCell ref="AA7:AA8"/>
    <mergeCell ref="AA25:AA26"/>
    <mergeCell ref="C24:L24"/>
    <mergeCell ref="E19:G19"/>
    <mergeCell ref="AC7:AC8"/>
    <mergeCell ref="AC25:AC26"/>
    <mergeCell ref="AB7:AB8"/>
    <mergeCell ref="E20:G20"/>
    <mergeCell ref="H20:I20"/>
    <mergeCell ref="AC106:AC107"/>
    <mergeCell ref="AC110:AC111"/>
    <mergeCell ref="C110:L110"/>
    <mergeCell ref="C111:L111"/>
    <mergeCell ref="C94:L94"/>
    <mergeCell ref="C95:L95"/>
    <mergeCell ref="C41:L41"/>
    <mergeCell ref="C42:L42"/>
    <mergeCell ref="C44:L44"/>
    <mergeCell ref="E48:F48"/>
    <mergeCell ref="E49:F49"/>
    <mergeCell ref="E50:F50"/>
    <mergeCell ref="E51:F51"/>
    <mergeCell ref="E52:F52"/>
    <mergeCell ref="E53:F53"/>
    <mergeCell ref="N68:O68"/>
    <mergeCell ref="B69:L69"/>
    <mergeCell ref="C71:L71"/>
    <mergeCell ref="C72:L72"/>
    <mergeCell ref="C82:L82"/>
    <mergeCell ref="C83:L83"/>
    <mergeCell ref="AA106:AA107"/>
    <mergeCell ref="AA110:AA111"/>
    <mergeCell ref="C105:L105"/>
    <mergeCell ref="J46:J47"/>
    <mergeCell ref="K46:K47"/>
    <mergeCell ref="L7:L8"/>
    <mergeCell ref="L25:L26"/>
    <mergeCell ref="C96:L96"/>
    <mergeCell ref="C97:L97"/>
    <mergeCell ref="C98:L98"/>
    <mergeCell ref="C99:L99"/>
    <mergeCell ref="B68:L68"/>
    <mergeCell ref="C33:G33"/>
    <mergeCell ref="J33:K33"/>
    <mergeCell ref="C34:G34"/>
    <mergeCell ref="J34:K34"/>
    <mergeCell ref="C35:G35"/>
    <mergeCell ref="J35:K35"/>
    <mergeCell ref="C40:L40"/>
    <mergeCell ref="C29:L29"/>
    <mergeCell ref="C30:G30"/>
    <mergeCell ref="J30:K30"/>
    <mergeCell ref="C17:D17"/>
    <mergeCell ref="J31:K31"/>
    <mergeCell ref="C32:G32"/>
    <mergeCell ref="J32:K32"/>
    <mergeCell ref="C20:D20"/>
    <mergeCell ref="J20:K20"/>
    <mergeCell ref="C27:D27"/>
    <mergeCell ref="E27:G27"/>
    <mergeCell ref="H27:I27"/>
    <mergeCell ref="J27:K27"/>
    <mergeCell ref="C22:D22"/>
    <mergeCell ref="E22:G22"/>
    <mergeCell ref="H22:I22"/>
    <mergeCell ref="J22:K22"/>
    <mergeCell ref="C23:L23"/>
    <mergeCell ref="C21:D21"/>
    <mergeCell ref="E21:G21"/>
    <mergeCell ref="H21:I21"/>
    <mergeCell ref="J21:K21"/>
    <mergeCell ref="B3:L3"/>
    <mergeCell ref="B4:L4"/>
    <mergeCell ref="N7:O7"/>
    <mergeCell ref="C9:D9"/>
    <mergeCell ref="E9:G9"/>
    <mergeCell ref="H9:I9"/>
    <mergeCell ref="J9:K9"/>
    <mergeCell ref="C10:D10"/>
    <mergeCell ref="H10:I10"/>
    <mergeCell ref="J10:K10"/>
    <mergeCell ref="B7:B8"/>
    <mergeCell ref="C120:L120"/>
    <mergeCell ref="C113:L113"/>
    <mergeCell ref="C87:L89"/>
    <mergeCell ref="C90:L92"/>
    <mergeCell ref="C106:L107"/>
    <mergeCell ref="C108:L109"/>
    <mergeCell ref="C114:L114"/>
    <mergeCell ref="C112:L112"/>
    <mergeCell ref="E11:G11"/>
    <mergeCell ref="H11:I11"/>
    <mergeCell ref="J11:K11"/>
    <mergeCell ref="H12:I12"/>
    <mergeCell ref="J12:K12"/>
    <mergeCell ref="C13:D13"/>
    <mergeCell ref="H13:I13"/>
    <mergeCell ref="J13:K13"/>
    <mergeCell ref="C14:D14"/>
    <mergeCell ref="E14:G14"/>
    <mergeCell ref="H14:I14"/>
    <mergeCell ref="J14:K14"/>
    <mergeCell ref="J17:K17"/>
    <mergeCell ref="E18:G18"/>
    <mergeCell ref="H18:I18"/>
    <mergeCell ref="J18:K18"/>
    <mergeCell ref="C36:G37"/>
    <mergeCell ref="H36:H37"/>
    <mergeCell ref="I36:I37"/>
    <mergeCell ref="J36:K37"/>
    <mergeCell ref="L36:L37"/>
    <mergeCell ref="AX7:AY7"/>
    <mergeCell ref="C115:L115"/>
    <mergeCell ref="C116:L116"/>
    <mergeCell ref="C117:L117"/>
    <mergeCell ref="AB25:AB26"/>
    <mergeCell ref="N29:O29"/>
    <mergeCell ref="H19:I19"/>
    <mergeCell ref="J19:K19"/>
    <mergeCell ref="C15:D15"/>
    <mergeCell ref="H15:I15"/>
    <mergeCell ref="J15:K15"/>
    <mergeCell ref="C16:D16"/>
    <mergeCell ref="E16:G16"/>
    <mergeCell ref="H16:I16"/>
    <mergeCell ref="J16:K16"/>
    <mergeCell ref="E17:G17"/>
    <mergeCell ref="H17:I17"/>
    <mergeCell ref="AM30:AN30"/>
    <mergeCell ref="C31:G31"/>
  </mergeCells>
  <printOptions horizontalCentered="1" verticalCentered="1"/>
  <pageMargins left="0" right="0" top="0" bottom="0" header="0" footer="0"/>
  <pageSetup paperSize="9" scale="93" fitToHeight="0" orientation="portrait" r:id="rId1"/>
  <headerFooter alignWithMargins="0"/>
  <rowBreaks count="1" manualBreakCount="1">
    <brk id="66" max="11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/>
  <dimension ref="B1:AU66"/>
  <sheetViews>
    <sheetView view="pageBreakPreview" zoomScale="130" zoomScaleNormal="115" zoomScaleSheetLayoutView="130" workbookViewId="0">
      <selection activeCell="N3" sqref="N3:O3"/>
    </sheetView>
  </sheetViews>
  <sheetFormatPr defaultColWidth="9.109375" defaultRowHeight="14.4"/>
  <cols>
    <col min="1" max="1" width="9.109375" style="1"/>
    <col min="2" max="2" width="4.33203125" style="1" customWidth="1"/>
    <col min="3" max="12" width="9.5546875" style="1" customWidth="1"/>
    <col min="13" max="13" width="3.33203125" style="1" customWidth="1"/>
    <col min="14" max="14" width="10.44140625" style="1" customWidth="1"/>
    <col min="15" max="15" width="6.5546875" style="1" customWidth="1"/>
    <col min="16" max="16" width="16.6640625" style="1" hidden="1" customWidth="1"/>
    <col min="17" max="17" width="11.33203125" style="1" hidden="1" customWidth="1"/>
    <col min="18" max="18" width="20.109375" style="1" hidden="1" customWidth="1"/>
    <col min="19" max="19" width="24" style="1" hidden="1" customWidth="1"/>
    <col min="20" max="20" width="15.88671875" style="1" hidden="1" customWidth="1"/>
    <col min="21" max="21" width="25.33203125" style="1" hidden="1" customWidth="1"/>
    <col min="22" max="22" width="20.33203125" style="1" hidden="1" customWidth="1"/>
    <col min="23" max="23" width="22.6640625" style="1" hidden="1" customWidth="1"/>
    <col min="24" max="24" width="17.44140625" style="1" hidden="1" customWidth="1"/>
    <col min="25" max="25" width="19.6640625" style="1" hidden="1" customWidth="1"/>
    <col min="26" max="26" width="18" style="1" hidden="1" customWidth="1"/>
    <col min="27" max="31" width="8.77734375" style="1" hidden="1" customWidth="1"/>
    <col min="32" max="32" width="6.6640625" style="1" hidden="1" customWidth="1"/>
    <col min="33" max="33" width="10.33203125" style="1" hidden="1" customWidth="1"/>
    <col min="34" max="34" width="7.5546875" style="1" hidden="1" customWidth="1"/>
    <col min="35" max="35" width="11.88671875" style="1" hidden="1" customWidth="1"/>
    <col min="36" max="36" width="6.6640625" style="1" hidden="1" customWidth="1"/>
    <col min="37" max="37" width="7" style="1" hidden="1" customWidth="1"/>
    <col min="38" max="38" width="8" style="1" hidden="1" customWidth="1"/>
    <col min="39" max="40" width="9.109375" style="1" hidden="1" customWidth="1"/>
    <col min="41" max="41" width="0" style="1" hidden="1" customWidth="1"/>
    <col min="42" max="42" width="10" style="1" hidden="1" customWidth="1"/>
    <col min="43" max="45" width="0" style="1" hidden="1" customWidth="1"/>
    <col min="46" max="46" width="11" style="1" hidden="1" customWidth="1"/>
    <col min="47" max="47" width="12.109375" style="1" hidden="1" customWidth="1"/>
    <col min="48" max="16384" width="9.109375" style="1"/>
  </cols>
  <sheetData>
    <row r="1" spans="2:47">
      <c r="B1" s="3"/>
      <c r="C1" s="2"/>
      <c r="D1" s="2"/>
      <c r="E1" s="2"/>
      <c r="F1" s="2"/>
      <c r="G1" s="2"/>
      <c r="H1" s="2"/>
      <c r="I1" s="2"/>
      <c r="J1" s="2"/>
      <c r="K1" s="2"/>
      <c r="L1" s="2"/>
    </row>
    <row r="2" spans="2:47">
      <c r="B2" s="4"/>
      <c r="C2" s="5"/>
      <c r="D2" s="5"/>
      <c r="E2" s="5"/>
      <c r="F2" s="5"/>
      <c r="G2" s="224"/>
      <c r="H2" s="5"/>
      <c r="I2" s="5"/>
      <c r="J2" s="320"/>
      <c r="K2" s="13" t="s">
        <v>606</v>
      </c>
      <c r="L2" s="14" t="str">
        <f>Rolô!L2</f>
        <v>2026 - v.03</v>
      </c>
      <c r="N2" s="15" t="s">
        <v>607</v>
      </c>
    </row>
    <row r="3" spans="2:47">
      <c r="B3" s="1154" t="s">
        <v>608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2:47">
      <c r="B4" s="1158" t="s">
        <v>127</v>
      </c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47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47" ht="12.9" customHeight="1">
      <c r="B6" s="2349" t="s">
        <v>126</v>
      </c>
      <c r="C6" s="2350"/>
      <c r="D6" s="2350"/>
      <c r="E6" s="2350"/>
      <c r="F6" s="2350"/>
      <c r="G6" s="2350"/>
      <c r="H6" s="2350"/>
      <c r="I6" s="2350"/>
      <c r="J6" s="2350"/>
      <c r="K6" s="2351"/>
      <c r="L6" s="408"/>
      <c r="AA6" s="16">
        <v>42491</v>
      </c>
      <c r="AB6" s="16">
        <v>43026</v>
      </c>
      <c r="AC6" s="16">
        <v>43258</v>
      </c>
      <c r="AD6" s="16">
        <v>43862</v>
      </c>
      <c r="AE6" s="16">
        <v>43952</v>
      </c>
      <c r="AF6" s="16">
        <v>43983</v>
      </c>
      <c r="AG6" s="16">
        <v>44105</v>
      </c>
      <c r="AH6" s="16">
        <v>44136</v>
      </c>
      <c r="AI6" s="259">
        <v>44256</v>
      </c>
      <c r="AJ6" s="259">
        <v>44287</v>
      </c>
      <c r="AK6" s="2381">
        <v>44501</v>
      </c>
      <c r="AL6" s="2381"/>
    </row>
    <row r="7" spans="2:47" ht="12.9" customHeight="1">
      <c r="B7" s="190" t="s">
        <v>68</v>
      </c>
      <c r="C7" s="1399" t="s">
        <v>128</v>
      </c>
      <c r="D7" s="1399"/>
      <c r="E7" s="1399" t="s">
        <v>129</v>
      </c>
      <c r="F7" s="1399"/>
      <c r="G7" s="1399"/>
      <c r="H7" s="886" t="s">
        <v>130</v>
      </c>
      <c r="I7" s="1399" t="s">
        <v>131</v>
      </c>
      <c r="J7" s="1399"/>
      <c r="K7" s="886" t="s">
        <v>132</v>
      </c>
      <c r="L7" s="186"/>
      <c r="AA7" s="16"/>
      <c r="AI7" s="118"/>
      <c r="AT7" s="40">
        <v>45658</v>
      </c>
      <c r="AU7" s="40">
        <v>46082</v>
      </c>
    </row>
    <row r="8" spans="2:47" ht="12.9" customHeight="1">
      <c r="B8" s="192">
        <v>1</v>
      </c>
      <c r="C8" s="2352" t="s">
        <v>609</v>
      </c>
      <c r="D8" s="2353"/>
      <c r="E8" s="2354" t="s">
        <v>610</v>
      </c>
      <c r="F8" s="2355"/>
      <c r="G8" s="2356"/>
      <c r="H8" s="400">
        <v>2.67</v>
      </c>
      <c r="I8" s="1708">
        <f>ROUNDUP(((AU8*$N$3)+AU8),1)</f>
        <v>499.5</v>
      </c>
      <c r="J8" s="1709"/>
      <c r="K8" s="371">
        <v>0</v>
      </c>
      <c r="L8" s="186"/>
      <c r="AA8" s="97">
        <v>205</v>
      </c>
      <c r="AB8" s="97">
        <v>221.4</v>
      </c>
      <c r="AC8" s="97">
        <f>AB8*1.1</f>
        <v>243.54000000000002</v>
      </c>
      <c r="AD8" s="41">
        <f>AC8*1.2</f>
        <v>292.24799999999999</v>
      </c>
      <c r="AE8" s="41">
        <f>AD8*1.25</f>
        <v>365.31</v>
      </c>
      <c r="AG8" s="223">
        <f>AE8*1.08</f>
        <v>394.53480000000002</v>
      </c>
      <c r="AH8" s="223">
        <f t="shared" ref="AH8" si="0">AF8*1.08</f>
        <v>0</v>
      </c>
      <c r="AI8" s="111">
        <f>AG8*1.15</f>
        <v>453.71501999999998</v>
      </c>
      <c r="AK8" s="1">
        <v>453.8</v>
      </c>
      <c r="AL8" s="1">
        <f>AK8*1.1</f>
        <v>499.18000000000006</v>
      </c>
      <c r="AP8" s="1">
        <f t="shared" ref="AP8:AP27" si="1">AL8*1.07</f>
        <v>534.12260000000015</v>
      </c>
      <c r="AT8" s="1">
        <f>AP8*1.1</f>
        <v>587.53486000000021</v>
      </c>
      <c r="AU8" s="1">
        <f>AT8+(AT8-(AT8*1.15))</f>
        <v>499.40463100000022</v>
      </c>
    </row>
    <row r="9" spans="2:47" ht="12.9" customHeight="1">
      <c r="B9" s="193">
        <v>2</v>
      </c>
      <c r="C9" s="2352" t="s">
        <v>611</v>
      </c>
      <c r="D9" s="2353"/>
      <c r="E9" s="2357" t="s">
        <v>612</v>
      </c>
      <c r="F9" s="2358"/>
      <c r="G9" s="2359"/>
      <c r="H9" s="400">
        <v>2.67</v>
      </c>
      <c r="I9" s="1708">
        <f t="shared" ref="I9:I12" si="2">ROUNDUP(((AU9*$N$3)+AU9),1)</f>
        <v>402</v>
      </c>
      <c r="J9" s="1709"/>
      <c r="K9" s="372">
        <v>0</v>
      </c>
      <c r="L9" s="186"/>
      <c r="AA9" s="97">
        <v>165</v>
      </c>
      <c r="AB9" s="97">
        <v>178.2</v>
      </c>
      <c r="AC9" s="97">
        <f t="shared" ref="AC9:AC27" si="3">AB9*1.1</f>
        <v>196.02</v>
      </c>
      <c r="AD9" s="41">
        <f t="shared" ref="AD9:AD27" si="4">AC9*1.2</f>
        <v>235.22399999999999</v>
      </c>
      <c r="AE9" s="41">
        <f t="shared" ref="AE9:AE27" si="5">AD9*1.25</f>
        <v>294.02999999999997</v>
      </c>
      <c r="AG9" s="223">
        <f t="shared" ref="AG9:AG27" si="6">AE9*1.08</f>
        <v>317.55239999999998</v>
      </c>
      <c r="AH9" s="2"/>
      <c r="AI9" s="111">
        <f t="shared" ref="AI9:AI27" si="7">AG9*1.15</f>
        <v>365.18525999999997</v>
      </c>
      <c r="AK9" s="1">
        <v>365.2</v>
      </c>
      <c r="AL9" s="1">
        <f t="shared" ref="AL9:AL27" si="8">AK9*1.1</f>
        <v>401.72</v>
      </c>
      <c r="AP9" s="1">
        <f t="shared" si="1"/>
        <v>429.84040000000005</v>
      </c>
      <c r="AT9" s="1">
        <f t="shared" ref="AT9:AT27" si="9">AP9*1.1</f>
        <v>472.8244400000001</v>
      </c>
      <c r="AU9" s="1">
        <f t="shared" ref="AU9:AU22" si="10">AT9+(AT9-(AT9*1.15))</f>
        <v>401.90077400000007</v>
      </c>
    </row>
    <row r="10" spans="2:47" ht="12.9" customHeight="1">
      <c r="B10" s="193">
        <v>3</v>
      </c>
      <c r="C10" s="2360" t="s">
        <v>613</v>
      </c>
      <c r="D10" s="2353"/>
      <c r="E10" s="2357" t="s">
        <v>614</v>
      </c>
      <c r="F10" s="2358"/>
      <c r="G10" s="2359"/>
      <c r="H10" s="400">
        <v>2.67</v>
      </c>
      <c r="I10" s="1708">
        <f t="shared" si="2"/>
        <v>572.5</v>
      </c>
      <c r="J10" s="1709"/>
      <c r="K10" s="371">
        <v>0</v>
      </c>
      <c r="L10" s="186"/>
      <c r="AA10" s="97">
        <v>235</v>
      </c>
      <c r="AB10" s="97">
        <v>253.8</v>
      </c>
      <c r="AC10" s="97">
        <f t="shared" si="3"/>
        <v>279.18</v>
      </c>
      <c r="AD10" s="41">
        <f t="shared" si="4"/>
        <v>335.01600000000002</v>
      </c>
      <c r="AE10" s="41">
        <f t="shared" si="5"/>
        <v>418.77000000000004</v>
      </c>
      <c r="AG10" s="223">
        <f t="shared" si="6"/>
        <v>452.27160000000009</v>
      </c>
      <c r="AH10" s="2"/>
      <c r="AI10" s="111">
        <f t="shared" si="7"/>
        <v>520.11234000000002</v>
      </c>
      <c r="AK10" s="1">
        <v>520.20000000000005</v>
      </c>
      <c r="AL10" s="1">
        <f t="shared" si="8"/>
        <v>572.22000000000014</v>
      </c>
      <c r="AP10" s="1">
        <f t="shared" si="1"/>
        <v>612.27540000000022</v>
      </c>
      <c r="AT10" s="1">
        <f t="shared" si="9"/>
        <v>673.50294000000031</v>
      </c>
      <c r="AU10" s="1">
        <f t="shared" si="10"/>
        <v>572.47749900000031</v>
      </c>
    </row>
    <row r="11" spans="2:47" ht="12.9" customHeight="1">
      <c r="B11" s="193">
        <v>4</v>
      </c>
      <c r="C11" s="2360" t="s">
        <v>615</v>
      </c>
      <c r="D11" s="2353"/>
      <c r="E11" s="2357" t="s">
        <v>616</v>
      </c>
      <c r="F11" s="2358"/>
      <c r="G11" s="2359"/>
      <c r="H11" s="400">
        <v>2.67</v>
      </c>
      <c r="I11" s="1708">
        <f t="shared" si="2"/>
        <v>572.5</v>
      </c>
      <c r="J11" s="1709"/>
      <c r="K11" s="372">
        <v>0</v>
      </c>
      <c r="L11" s="186"/>
      <c r="AA11" s="97">
        <v>235</v>
      </c>
      <c r="AB11" s="97">
        <v>253.8</v>
      </c>
      <c r="AC11" s="97">
        <f t="shared" si="3"/>
        <v>279.18</v>
      </c>
      <c r="AD11" s="41">
        <f t="shared" si="4"/>
        <v>335.01600000000002</v>
      </c>
      <c r="AE11" s="41">
        <f t="shared" si="5"/>
        <v>418.77000000000004</v>
      </c>
      <c r="AG11" s="223">
        <f t="shared" si="6"/>
        <v>452.27160000000009</v>
      </c>
      <c r="AH11" s="2"/>
      <c r="AI11" s="111">
        <f t="shared" si="7"/>
        <v>520.11234000000002</v>
      </c>
      <c r="AK11" s="1">
        <v>520.20000000000005</v>
      </c>
      <c r="AL11" s="1">
        <f t="shared" si="8"/>
        <v>572.22000000000014</v>
      </c>
      <c r="AP11" s="1">
        <f t="shared" si="1"/>
        <v>612.27540000000022</v>
      </c>
      <c r="AT11" s="1">
        <f t="shared" si="9"/>
        <v>673.50294000000031</v>
      </c>
      <c r="AU11" s="1">
        <f t="shared" si="10"/>
        <v>572.47749900000031</v>
      </c>
    </row>
    <row r="12" spans="2:47" ht="12.9" customHeight="1">
      <c r="B12" s="194">
        <v>5</v>
      </c>
      <c r="C12" s="2361" t="s">
        <v>617</v>
      </c>
      <c r="D12" s="2362"/>
      <c r="E12" s="2363" t="s">
        <v>618</v>
      </c>
      <c r="F12" s="2364"/>
      <c r="G12" s="2365"/>
      <c r="H12" s="401">
        <v>1.7</v>
      </c>
      <c r="I12" s="1708">
        <f t="shared" si="2"/>
        <v>572.5</v>
      </c>
      <c r="J12" s="1709"/>
      <c r="K12" s="409">
        <v>0</v>
      </c>
      <c r="L12" s="186"/>
      <c r="AA12" s="97">
        <v>235</v>
      </c>
      <c r="AB12" s="97">
        <v>253.8</v>
      </c>
      <c r="AC12" s="97">
        <f t="shared" si="3"/>
        <v>279.18</v>
      </c>
      <c r="AD12" s="41">
        <f t="shared" si="4"/>
        <v>335.01600000000002</v>
      </c>
      <c r="AE12" s="41">
        <f t="shared" si="5"/>
        <v>418.77000000000004</v>
      </c>
      <c r="AG12" s="223">
        <f t="shared" si="6"/>
        <v>452.27160000000009</v>
      </c>
      <c r="AH12" s="2"/>
      <c r="AI12" s="111">
        <f t="shared" si="7"/>
        <v>520.11234000000002</v>
      </c>
      <c r="AK12" s="1">
        <v>520.20000000000005</v>
      </c>
      <c r="AL12" s="1">
        <f t="shared" si="8"/>
        <v>572.22000000000014</v>
      </c>
      <c r="AP12" s="1">
        <f t="shared" si="1"/>
        <v>612.27540000000022</v>
      </c>
      <c r="AT12" s="1">
        <f t="shared" si="9"/>
        <v>673.50294000000031</v>
      </c>
      <c r="AU12" s="1">
        <f t="shared" si="10"/>
        <v>572.47749900000031</v>
      </c>
    </row>
    <row r="13" spans="2:47" ht="12.9" customHeight="1">
      <c r="B13" s="2366" t="s">
        <v>428</v>
      </c>
      <c r="C13" s="2367"/>
      <c r="D13" s="2367"/>
      <c r="E13" s="2367"/>
      <c r="F13" s="2367"/>
      <c r="G13" s="2367"/>
      <c r="H13" s="2367"/>
      <c r="I13" s="2367"/>
      <c r="J13" s="2367"/>
      <c r="K13" s="2368"/>
      <c r="L13" s="186"/>
      <c r="N13" s="15" t="s">
        <v>619</v>
      </c>
      <c r="AA13" s="97"/>
      <c r="AC13" s="97"/>
      <c r="AD13" s="41"/>
      <c r="AE13" s="41"/>
      <c r="AG13" s="223"/>
      <c r="AH13" s="2"/>
      <c r="AI13" s="223"/>
      <c r="AP13" s="1">
        <f t="shared" si="1"/>
        <v>0</v>
      </c>
      <c r="AT13" s="1">
        <f t="shared" si="9"/>
        <v>0</v>
      </c>
      <c r="AU13" s="1">
        <f t="shared" si="10"/>
        <v>0</v>
      </c>
    </row>
    <row r="14" spans="2:47" ht="12.9" customHeight="1">
      <c r="B14" s="190" t="s">
        <v>68</v>
      </c>
      <c r="C14" s="1399" t="s">
        <v>128</v>
      </c>
      <c r="D14" s="1399"/>
      <c r="E14" s="1399" t="s">
        <v>129</v>
      </c>
      <c r="F14" s="1399"/>
      <c r="G14" s="1399"/>
      <c r="H14" s="886" t="s">
        <v>130</v>
      </c>
      <c r="I14" s="1399" t="s">
        <v>131</v>
      </c>
      <c r="J14" s="1399"/>
      <c r="K14" s="886" t="s">
        <v>132</v>
      </c>
      <c r="L14" s="186"/>
      <c r="N14" s="1383">
        <v>0</v>
      </c>
      <c r="O14" s="1214"/>
      <c r="AA14" s="97"/>
      <c r="AC14" s="97"/>
      <c r="AD14" s="41"/>
      <c r="AE14" s="41"/>
      <c r="AG14" s="223"/>
      <c r="AH14" s="2"/>
      <c r="AI14" s="223"/>
      <c r="AP14" s="1">
        <f t="shared" si="1"/>
        <v>0</v>
      </c>
      <c r="AT14" s="1">
        <f t="shared" si="9"/>
        <v>0</v>
      </c>
      <c r="AU14" s="1">
        <f t="shared" si="10"/>
        <v>0</v>
      </c>
    </row>
    <row r="15" spans="2:47" ht="12.9" customHeight="1">
      <c r="B15" s="192">
        <v>6</v>
      </c>
      <c r="C15" s="2360" t="s">
        <v>609</v>
      </c>
      <c r="D15" s="2353"/>
      <c r="E15" s="2369" t="s">
        <v>610</v>
      </c>
      <c r="F15" s="2370"/>
      <c r="G15" s="2371"/>
      <c r="H15" s="400">
        <v>2.67</v>
      </c>
      <c r="I15" s="1708">
        <f>ROUNDUP(((AU15*$N$14)+AU15),1)</f>
        <v>447.1</v>
      </c>
      <c r="J15" s="1709"/>
      <c r="K15" s="371">
        <v>0</v>
      </c>
      <c r="L15" s="186"/>
      <c r="AA15" s="97">
        <v>183.5</v>
      </c>
      <c r="AB15" s="97">
        <v>198.2</v>
      </c>
      <c r="AC15" s="97">
        <f t="shared" si="3"/>
        <v>218.02</v>
      </c>
      <c r="AD15" s="41">
        <f t="shared" si="4"/>
        <v>261.62400000000002</v>
      </c>
      <c r="AE15" s="41">
        <f t="shared" si="5"/>
        <v>327.03000000000003</v>
      </c>
      <c r="AG15" s="223">
        <f t="shared" si="6"/>
        <v>353.19240000000008</v>
      </c>
      <c r="AH15" s="2"/>
      <c r="AI15" s="111">
        <f t="shared" si="7"/>
        <v>406.17126000000007</v>
      </c>
      <c r="AK15" s="1">
        <v>406.2</v>
      </c>
      <c r="AL15" s="1">
        <f t="shared" si="8"/>
        <v>446.82000000000005</v>
      </c>
      <c r="AP15" s="1">
        <f t="shared" si="1"/>
        <v>478.09740000000011</v>
      </c>
      <c r="AT15" s="1">
        <f t="shared" si="9"/>
        <v>525.90714000000014</v>
      </c>
      <c r="AU15" s="1">
        <f t="shared" si="10"/>
        <v>447.02106900000013</v>
      </c>
    </row>
    <row r="16" spans="2:47" ht="12.9" customHeight="1">
      <c r="B16" s="193">
        <v>7</v>
      </c>
      <c r="C16" s="2360" t="s">
        <v>611</v>
      </c>
      <c r="D16" s="2353"/>
      <c r="E16" s="2357" t="s">
        <v>612</v>
      </c>
      <c r="F16" s="2358"/>
      <c r="G16" s="2359"/>
      <c r="H16" s="400">
        <v>2.67</v>
      </c>
      <c r="I16" s="1708">
        <f t="shared" ref="I16:I19" si="11">ROUNDUP(((AU16*$N$14)+AU16),1)</f>
        <v>360</v>
      </c>
      <c r="J16" s="1709"/>
      <c r="K16" s="372">
        <v>0</v>
      </c>
      <c r="L16" s="186"/>
      <c r="AA16" s="97">
        <v>147.69999999999999</v>
      </c>
      <c r="AB16" s="97">
        <v>159.6</v>
      </c>
      <c r="AC16" s="97">
        <f t="shared" si="3"/>
        <v>175.56</v>
      </c>
      <c r="AD16" s="41">
        <f t="shared" si="4"/>
        <v>210.672</v>
      </c>
      <c r="AE16" s="41">
        <f t="shared" si="5"/>
        <v>263.33999999999997</v>
      </c>
      <c r="AG16" s="223">
        <f t="shared" si="6"/>
        <v>284.40719999999999</v>
      </c>
      <c r="AH16" s="2"/>
      <c r="AI16" s="111">
        <f t="shared" si="7"/>
        <v>327.06827999999996</v>
      </c>
      <c r="AK16" s="1">
        <v>327.10000000000002</v>
      </c>
      <c r="AL16" s="1">
        <f t="shared" si="8"/>
        <v>359.81000000000006</v>
      </c>
      <c r="AP16" s="1">
        <f t="shared" si="1"/>
        <v>384.99670000000009</v>
      </c>
      <c r="AT16" s="1">
        <f t="shared" si="9"/>
        <v>423.49637000000013</v>
      </c>
      <c r="AU16" s="1">
        <f t="shared" si="10"/>
        <v>359.97191450000014</v>
      </c>
    </row>
    <row r="17" spans="2:47" ht="12.9" customHeight="1">
      <c r="B17" s="193">
        <v>8</v>
      </c>
      <c r="C17" s="2360" t="s">
        <v>613</v>
      </c>
      <c r="D17" s="2353"/>
      <c r="E17" s="2357" t="s">
        <v>614</v>
      </c>
      <c r="F17" s="2358"/>
      <c r="G17" s="2359"/>
      <c r="H17" s="400">
        <v>2.67</v>
      </c>
      <c r="I17" s="1708">
        <f t="shared" si="11"/>
        <v>512.80000000000007</v>
      </c>
      <c r="J17" s="1709"/>
      <c r="K17" s="371">
        <v>0</v>
      </c>
      <c r="L17" s="186"/>
      <c r="AA17" s="97">
        <v>210.4</v>
      </c>
      <c r="AB17" s="97">
        <v>227.3</v>
      </c>
      <c r="AC17" s="97">
        <f t="shared" si="3"/>
        <v>250.03000000000003</v>
      </c>
      <c r="AD17" s="41">
        <f t="shared" si="4"/>
        <v>300.036</v>
      </c>
      <c r="AE17" s="41">
        <f t="shared" si="5"/>
        <v>375.04500000000002</v>
      </c>
      <c r="AG17" s="223">
        <f t="shared" si="6"/>
        <v>405.04860000000002</v>
      </c>
      <c r="AH17" s="2"/>
      <c r="AI17" s="111">
        <f t="shared" si="7"/>
        <v>465.80588999999998</v>
      </c>
      <c r="AK17" s="1">
        <v>465.9</v>
      </c>
      <c r="AL17" s="1">
        <f t="shared" si="8"/>
        <v>512.49</v>
      </c>
      <c r="AP17" s="1">
        <f t="shared" si="1"/>
        <v>548.36430000000007</v>
      </c>
      <c r="AT17" s="1">
        <f t="shared" si="9"/>
        <v>603.20073000000014</v>
      </c>
      <c r="AU17" s="1">
        <f t="shared" si="10"/>
        <v>512.72062050000022</v>
      </c>
    </row>
    <row r="18" spans="2:47" ht="12.9" customHeight="1">
      <c r="B18" s="193">
        <v>9</v>
      </c>
      <c r="C18" s="2360" t="s">
        <v>615</v>
      </c>
      <c r="D18" s="2353"/>
      <c r="E18" s="2357" t="s">
        <v>616</v>
      </c>
      <c r="F18" s="2358"/>
      <c r="G18" s="2359"/>
      <c r="H18" s="400">
        <v>2.67</v>
      </c>
      <c r="I18" s="1708">
        <f t="shared" si="11"/>
        <v>512.80000000000007</v>
      </c>
      <c r="J18" s="1709"/>
      <c r="K18" s="372">
        <v>0</v>
      </c>
      <c r="L18" s="186"/>
      <c r="AA18" s="97">
        <v>210.4</v>
      </c>
      <c r="AB18" s="97">
        <v>227.3</v>
      </c>
      <c r="AC18" s="97">
        <f t="shared" si="3"/>
        <v>250.03000000000003</v>
      </c>
      <c r="AD18" s="41">
        <f t="shared" si="4"/>
        <v>300.036</v>
      </c>
      <c r="AE18" s="41">
        <f t="shared" si="5"/>
        <v>375.04500000000002</v>
      </c>
      <c r="AG18" s="223">
        <f t="shared" si="6"/>
        <v>405.04860000000002</v>
      </c>
      <c r="AH18" s="2"/>
      <c r="AI18" s="111">
        <f t="shared" si="7"/>
        <v>465.80588999999998</v>
      </c>
      <c r="AK18" s="1">
        <v>465.9</v>
      </c>
      <c r="AL18" s="1">
        <f t="shared" si="8"/>
        <v>512.49</v>
      </c>
      <c r="AP18" s="1">
        <f t="shared" si="1"/>
        <v>548.36430000000007</v>
      </c>
      <c r="AT18" s="1">
        <f t="shared" si="9"/>
        <v>603.20073000000014</v>
      </c>
      <c r="AU18" s="1">
        <f t="shared" si="10"/>
        <v>512.72062050000022</v>
      </c>
    </row>
    <row r="19" spans="2:47" ht="12.9" customHeight="1">
      <c r="B19" s="194">
        <v>10</v>
      </c>
      <c r="C19" s="2361" t="s">
        <v>617</v>
      </c>
      <c r="D19" s="2362"/>
      <c r="E19" s="2363" t="s">
        <v>618</v>
      </c>
      <c r="F19" s="2364"/>
      <c r="G19" s="2365"/>
      <c r="H19" s="401">
        <v>1.7</v>
      </c>
      <c r="I19" s="1708">
        <f t="shared" si="11"/>
        <v>512.80000000000007</v>
      </c>
      <c r="J19" s="1709"/>
      <c r="K19" s="409">
        <v>0</v>
      </c>
      <c r="L19" s="186"/>
      <c r="AA19" s="97">
        <v>210.4</v>
      </c>
      <c r="AB19" s="97">
        <v>227.3</v>
      </c>
      <c r="AC19" s="97">
        <f t="shared" si="3"/>
        <v>250.03000000000003</v>
      </c>
      <c r="AD19" s="41">
        <f t="shared" si="4"/>
        <v>300.036</v>
      </c>
      <c r="AE19" s="41">
        <f t="shared" si="5"/>
        <v>375.04500000000002</v>
      </c>
      <c r="AG19" s="223">
        <f t="shared" si="6"/>
        <v>405.04860000000002</v>
      </c>
      <c r="AH19" s="2"/>
      <c r="AI19" s="111">
        <f t="shared" si="7"/>
        <v>465.80588999999998</v>
      </c>
      <c r="AK19" s="1">
        <v>465.9</v>
      </c>
      <c r="AL19" s="1">
        <f t="shared" si="8"/>
        <v>512.49</v>
      </c>
      <c r="AP19" s="1">
        <f t="shared" si="1"/>
        <v>548.36430000000007</v>
      </c>
      <c r="AT19" s="1">
        <f t="shared" si="9"/>
        <v>603.20073000000014</v>
      </c>
      <c r="AU19" s="1">
        <f t="shared" si="10"/>
        <v>512.72062050000022</v>
      </c>
    </row>
    <row r="20" spans="2:47" ht="12.9" customHeight="1">
      <c r="B20" s="2366" t="s">
        <v>535</v>
      </c>
      <c r="C20" s="2367"/>
      <c r="D20" s="2367"/>
      <c r="E20" s="2367"/>
      <c r="F20" s="2367"/>
      <c r="G20" s="2367"/>
      <c r="H20" s="2367"/>
      <c r="I20" s="2367"/>
      <c r="J20" s="2367"/>
      <c r="K20" s="2367"/>
      <c r="L20" s="2372"/>
      <c r="N20" s="15" t="s">
        <v>620</v>
      </c>
      <c r="AA20" s="97"/>
      <c r="AC20" s="97"/>
      <c r="AD20" s="41"/>
      <c r="AE20" s="41"/>
      <c r="AG20" s="223"/>
      <c r="AH20" s="2"/>
      <c r="AI20" s="223"/>
      <c r="AP20" s="1">
        <f t="shared" si="1"/>
        <v>0</v>
      </c>
      <c r="AT20" s="1">
        <f t="shared" si="9"/>
        <v>0</v>
      </c>
      <c r="AU20" s="1">
        <f t="shared" si="10"/>
        <v>0</v>
      </c>
    </row>
    <row r="21" spans="2:47" ht="12.9" customHeight="1">
      <c r="B21" s="2187" t="s">
        <v>68</v>
      </c>
      <c r="C21" s="2136" t="s">
        <v>128</v>
      </c>
      <c r="D21" s="2136"/>
      <c r="E21" s="2373" t="s">
        <v>129</v>
      </c>
      <c r="F21" s="2374"/>
      <c r="G21" s="2374"/>
      <c r="H21" s="2374"/>
      <c r="I21" s="2375"/>
      <c r="J21" s="2212" t="s">
        <v>536</v>
      </c>
      <c r="K21" s="2212"/>
      <c r="L21" s="2193" t="s">
        <v>132</v>
      </c>
      <c r="N21" s="1383">
        <v>0</v>
      </c>
      <c r="O21" s="1214"/>
      <c r="AA21" s="97"/>
      <c r="AB21" s="97"/>
      <c r="AC21" s="97"/>
      <c r="AD21" s="41"/>
      <c r="AE21" s="41"/>
      <c r="AG21" s="223"/>
      <c r="AH21" s="2"/>
      <c r="AI21" s="223"/>
      <c r="AP21" s="1">
        <f t="shared" si="1"/>
        <v>0</v>
      </c>
      <c r="AT21" s="1">
        <f t="shared" si="9"/>
        <v>0</v>
      </c>
      <c r="AU21" s="1">
        <f t="shared" si="10"/>
        <v>0</v>
      </c>
    </row>
    <row r="22" spans="2:47" ht="12.9" customHeight="1">
      <c r="B22" s="2188"/>
      <c r="C22" s="2137"/>
      <c r="D22" s="2137"/>
      <c r="E22" s="2376"/>
      <c r="F22" s="2377"/>
      <c r="G22" s="2377"/>
      <c r="H22" s="2377"/>
      <c r="I22" s="2378"/>
      <c r="J22" s="2213"/>
      <c r="K22" s="2213"/>
      <c r="L22" s="2194"/>
      <c r="AA22" s="97"/>
      <c r="AB22" s="97"/>
      <c r="AC22" s="97"/>
      <c r="AD22" s="41"/>
      <c r="AE22" s="41"/>
      <c r="AG22" s="223"/>
      <c r="AH22" s="2"/>
      <c r="AI22" s="223"/>
      <c r="AP22" s="1">
        <f t="shared" si="1"/>
        <v>0</v>
      </c>
      <c r="AT22" s="1">
        <f t="shared" si="9"/>
        <v>0</v>
      </c>
      <c r="AU22" s="1">
        <f t="shared" si="10"/>
        <v>0</v>
      </c>
    </row>
    <row r="23" spans="2:47" ht="12.9" customHeight="1">
      <c r="B23" s="192">
        <v>11</v>
      </c>
      <c r="C23" s="2360" t="s">
        <v>609</v>
      </c>
      <c r="D23" s="2353"/>
      <c r="E23" s="2369" t="s">
        <v>610</v>
      </c>
      <c r="F23" s="2370"/>
      <c r="G23" s="2370"/>
      <c r="H23" s="2370"/>
      <c r="I23" s="2371"/>
      <c r="J23" s="2379">
        <f>ROUNDUP(((AU23*$N$21)+AU23),1)</f>
        <v>1175</v>
      </c>
      <c r="K23" s="2380"/>
      <c r="L23" s="410">
        <v>0</v>
      </c>
      <c r="AA23" s="97">
        <v>410</v>
      </c>
      <c r="AB23" s="97">
        <v>442.8</v>
      </c>
      <c r="AC23" s="97">
        <f t="shared" si="3"/>
        <v>487.08000000000004</v>
      </c>
      <c r="AD23" s="41">
        <f t="shared" si="4"/>
        <v>584.49599999999998</v>
      </c>
      <c r="AE23" s="41">
        <f t="shared" si="5"/>
        <v>730.62</v>
      </c>
      <c r="AG23" s="223">
        <f t="shared" si="6"/>
        <v>789.06960000000004</v>
      </c>
      <c r="AH23" s="2"/>
      <c r="AI23" s="111">
        <f t="shared" si="7"/>
        <v>907.43003999999996</v>
      </c>
      <c r="AK23" s="1">
        <v>907.5</v>
      </c>
      <c r="AL23" s="1">
        <f t="shared" si="8"/>
        <v>998.25000000000011</v>
      </c>
      <c r="AP23" s="1">
        <f t="shared" si="1"/>
        <v>1068.1275000000003</v>
      </c>
      <c r="AT23" s="1">
        <f t="shared" si="9"/>
        <v>1174.9402500000003</v>
      </c>
      <c r="AU23" s="1">
        <f>AT23</f>
        <v>1174.9402500000003</v>
      </c>
    </row>
    <row r="24" spans="2:47" ht="12.9" customHeight="1">
      <c r="B24" s="192">
        <v>12</v>
      </c>
      <c r="C24" s="2360" t="s">
        <v>611</v>
      </c>
      <c r="D24" s="2353"/>
      <c r="E24" s="2357" t="s">
        <v>612</v>
      </c>
      <c r="F24" s="2358"/>
      <c r="G24" s="2358"/>
      <c r="H24" s="2358"/>
      <c r="I24" s="2359"/>
      <c r="J24" s="2379">
        <f t="shared" ref="J24:J27" si="12">ROUNDUP(((AU24*$N$21)+AU24),1)</f>
        <v>945.7</v>
      </c>
      <c r="K24" s="2380"/>
      <c r="L24" s="411">
        <v>0</v>
      </c>
      <c r="AA24" s="97">
        <v>330</v>
      </c>
      <c r="AB24" s="97">
        <v>356.4</v>
      </c>
      <c r="AC24" s="97">
        <f t="shared" si="3"/>
        <v>392.04</v>
      </c>
      <c r="AD24" s="41">
        <f t="shared" si="4"/>
        <v>470.44799999999998</v>
      </c>
      <c r="AE24" s="41">
        <f t="shared" si="5"/>
        <v>588.05999999999995</v>
      </c>
      <c r="AG24" s="223">
        <f t="shared" si="6"/>
        <v>635.10479999999995</v>
      </c>
      <c r="AH24" s="2"/>
      <c r="AI24" s="111">
        <f t="shared" si="7"/>
        <v>730.37051999999994</v>
      </c>
      <c r="AK24" s="1">
        <v>730.4</v>
      </c>
      <c r="AL24" s="1">
        <f t="shared" si="8"/>
        <v>803.44</v>
      </c>
      <c r="AP24" s="1">
        <f t="shared" si="1"/>
        <v>859.68080000000009</v>
      </c>
      <c r="AT24" s="1">
        <f t="shared" si="9"/>
        <v>945.64888000000019</v>
      </c>
      <c r="AU24" s="1">
        <f t="shared" ref="AU24:AU27" si="13">AT24</f>
        <v>945.64888000000019</v>
      </c>
    </row>
    <row r="25" spans="2:47" ht="12.9" customHeight="1">
      <c r="B25" s="192">
        <v>13</v>
      </c>
      <c r="C25" s="2360" t="s">
        <v>613</v>
      </c>
      <c r="D25" s="2353"/>
      <c r="E25" s="2357" t="s">
        <v>614</v>
      </c>
      <c r="F25" s="2358"/>
      <c r="G25" s="2358"/>
      <c r="H25" s="2358"/>
      <c r="I25" s="2359"/>
      <c r="J25" s="2379">
        <f t="shared" si="12"/>
        <v>1346.8999999999999</v>
      </c>
      <c r="K25" s="2380"/>
      <c r="L25" s="411">
        <v>0</v>
      </c>
      <c r="AA25" s="97">
        <v>470</v>
      </c>
      <c r="AB25" s="97">
        <v>507.6</v>
      </c>
      <c r="AC25" s="97">
        <f t="shared" si="3"/>
        <v>558.36</v>
      </c>
      <c r="AD25" s="41">
        <f t="shared" si="4"/>
        <v>670.03200000000004</v>
      </c>
      <c r="AE25" s="41">
        <f t="shared" si="5"/>
        <v>837.54000000000008</v>
      </c>
      <c r="AG25" s="223">
        <f t="shared" si="6"/>
        <v>904.54320000000018</v>
      </c>
      <c r="AH25" s="2"/>
      <c r="AI25" s="111">
        <f t="shared" si="7"/>
        <v>1040.22468</v>
      </c>
      <c r="AK25" s="1">
        <v>1040.3</v>
      </c>
      <c r="AL25" s="1">
        <f t="shared" si="8"/>
        <v>1144.3300000000002</v>
      </c>
      <c r="AP25" s="1">
        <f t="shared" si="1"/>
        <v>1224.4331000000002</v>
      </c>
      <c r="AT25" s="1">
        <f t="shared" si="9"/>
        <v>1346.8764100000003</v>
      </c>
      <c r="AU25" s="1">
        <f t="shared" si="13"/>
        <v>1346.8764100000003</v>
      </c>
    </row>
    <row r="26" spans="2:47" ht="12.9" customHeight="1">
      <c r="B26" s="193">
        <v>14</v>
      </c>
      <c r="C26" s="2360" t="s">
        <v>615</v>
      </c>
      <c r="D26" s="2353"/>
      <c r="E26" s="2357" t="s">
        <v>616</v>
      </c>
      <c r="F26" s="2358"/>
      <c r="G26" s="2358"/>
      <c r="H26" s="2358"/>
      <c r="I26" s="2359"/>
      <c r="J26" s="2379">
        <f t="shared" si="12"/>
        <v>1346.8999999999999</v>
      </c>
      <c r="K26" s="2380"/>
      <c r="L26" s="411">
        <v>0</v>
      </c>
      <c r="AA26" s="97">
        <v>470</v>
      </c>
      <c r="AB26" s="97">
        <v>507.6</v>
      </c>
      <c r="AC26" s="97">
        <f t="shared" si="3"/>
        <v>558.36</v>
      </c>
      <c r="AD26" s="41">
        <f t="shared" si="4"/>
        <v>670.03200000000004</v>
      </c>
      <c r="AE26" s="41">
        <f t="shared" si="5"/>
        <v>837.54000000000008</v>
      </c>
      <c r="AG26" s="223">
        <f t="shared" si="6"/>
        <v>904.54320000000018</v>
      </c>
      <c r="AH26" s="2"/>
      <c r="AI26" s="111">
        <f t="shared" si="7"/>
        <v>1040.22468</v>
      </c>
      <c r="AK26" s="1">
        <v>1040.3</v>
      </c>
      <c r="AL26" s="1">
        <f t="shared" si="8"/>
        <v>1144.3300000000002</v>
      </c>
      <c r="AP26" s="1">
        <f t="shared" si="1"/>
        <v>1224.4331000000002</v>
      </c>
      <c r="AT26" s="1">
        <f t="shared" si="9"/>
        <v>1346.8764100000003</v>
      </c>
      <c r="AU26" s="1">
        <f t="shared" si="13"/>
        <v>1346.8764100000003</v>
      </c>
    </row>
    <row r="27" spans="2:47" ht="12.9" customHeight="1">
      <c r="B27" s="193">
        <v>15</v>
      </c>
      <c r="C27" s="2360" t="s">
        <v>617</v>
      </c>
      <c r="D27" s="2353"/>
      <c r="E27" s="2391" t="s">
        <v>618</v>
      </c>
      <c r="F27" s="2392"/>
      <c r="G27" s="2392"/>
      <c r="H27" s="2392"/>
      <c r="I27" s="2393"/>
      <c r="J27" s="2379">
        <f t="shared" si="12"/>
        <v>1346.8999999999999</v>
      </c>
      <c r="K27" s="2380"/>
      <c r="L27" s="412">
        <v>0</v>
      </c>
      <c r="AA27" s="97">
        <v>470</v>
      </c>
      <c r="AB27" s="97">
        <v>507.6</v>
      </c>
      <c r="AC27" s="97">
        <f t="shared" si="3"/>
        <v>558.36</v>
      </c>
      <c r="AD27" s="41">
        <f t="shared" si="4"/>
        <v>670.03200000000004</v>
      </c>
      <c r="AE27" s="41">
        <f t="shared" si="5"/>
        <v>837.54000000000008</v>
      </c>
      <c r="AG27" s="223">
        <f t="shared" si="6"/>
        <v>904.54320000000018</v>
      </c>
      <c r="AH27" s="2"/>
      <c r="AI27" s="111">
        <f t="shared" si="7"/>
        <v>1040.22468</v>
      </c>
      <c r="AK27" s="1">
        <v>1040.3</v>
      </c>
      <c r="AL27" s="1">
        <f t="shared" si="8"/>
        <v>1144.3300000000002</v>
      </c>
      <c r="AP27" s="1">
        <f t="shared" si="1"/>
        <v>1224.4331000000002</v>
      </c>
      <c r="AT27" s="1">
        <f t="shared" si="9"/>
        <v>1346.8764100000003</v>
      </c>
      <c r="AU27" s="1">
        <f t="shared" si="13"/>
        <v>1346.8764100000003</v>
      </c>
    </row>
    <row r="28" spans="2:47" ht="12.9" customHeight="1">
      <c r="B28" s="194">
        <v>16</v>
      </c>
      <c r="C28" s="881"/>
      <c r="D28" s="881"/>
      <c r="E28" s="881"/>
      <c r="F28" s="881"/>
      <c r="G28" s="881"/>
      <c r="H28" s="881"/>
      <c r="I28" s="881"/>
      <c r="J28" s="881"/>
      <c r="K28" s="881"/>
      <c r="L28" s="897"/>
      <c r="AA28" s="97"/>
    </row>
    <row r="29" spans="2:47" ht="12.9" customHeight="1">
      <c r="B29" s="193">
        <v>17</v>
      </c>
      <c r="C29" s="2394" t="s">
        <v>621</v>
      </c>
      <c r="D29" s="2395"/>
      <c r="E29" s="2395"/>
      <c r="F29" s="2395"/>
      <c r="G29" s="2395"/>
      <c r="H29" s="2395"/>
      <c r="I29" s="2395"/>
      <c r="J29" s="2395"/>
      <c r="K29" s="2395"/>
      <c r="L29" s="2396"/>
      <c r="AA29" s="97"/>
    </row>
    <row r="30" spans="2:47" ht="12.9" customHeight="1">
      <c r="B30" s="192">
        <v>18</v>
      </c>
      <c r="C30" s="402" t="s">
        <v>609</v>
      </c>
      <c r="D30" s="403"/>
      <c r="E30" s="2397" t="s">
        <v>622</v>
      </c>
      <c r="F30" s="2398"/>
      <c r="G30" s="2398"/>
      <c r="H30" s="2398"/>
      <c r="I30" s="2398"/>
      <c r="J30" s="2398"/>
      <c r="K30" s="2398"/>
      <c r="L30" s="2399"/>
      <c r="AA30" s="97"/>
    </row>
    <row r="31" spans="2:47" ht="12.9" customHeight="1">
      <c r="B31" s="193">
        <v>19</v>
      </c>
      <c r="C31" s="404" t="s">
        <v>611</v>
      </c>
      <c r="D31" s="405"/>
      <c r="E31" s="2382" t="s">
        <v>623</v>
      </c>
      <c r="F31" s="2383"/>
      <c r="G31" s="2383"/>
      <c r="H31" s="2383"/>
      <c r="I31" s="2383"/>
      <c r="J31" s="2383"/>
      <c r="K31" s="2383"/>
      <c r="L31" s="2384"/>
      <c r="AA31" s="97"/>
    </row>
    <row r="32" spans="2:47" ht="12.9" customHeight="1">
      <c r="B32" s="193">
        <v>20</v>
      </c>
      <c r="C32" s="404" t="s">
        <v>613</v>
      </c>
      <c r="D32" s="405"/>
      <c r="E32" s="2385" t="s">
        <v>623</v>
      </c>
      <c r="F32" s="2386"/>
      <c r="G32" s="2386"/>
      <c r="H32" s="2386"/>
      <c r="I32" s="2386"/>
      <c r="J32" s="2386"/>
      <c r="K32" s="2386"/>
      <c r="L32" s="2387"/>
      <c r="AA32" s="97"/>
    </row>
    <row r="33" spans="2:27" ht="12.9" customHeight="1">
      <c r="B33" s="192">
        <v>21</v>
      </c>
      <c r="C33" s="404" t="s">
        <v>615</v>
      </c>
      <c r="D33" s="405"/>
      <c r="E33" s="2388" t="s">
        <v>624</v>
      </c>
      <c r="F33" s="2389"/>
      <c r="G33" s="2389"/>
      <c r="H33" s="2389"/>
      <c r="I33" s="2389"/>
      <c r="J33" s="2389"/>
      <c r="K33" s="2389"/>
      <c r="L33" s="2390"/>
      <c r="AA33" s="97"/>
    </row>
    <row r="34" spans="2:27" ht="12.9" customHeight="1">
      <c r="B34" s="193">
        <v>22</v>
      </c>
      <c r="C34" s="406" t="s">
        <v>617</v>
      </c>
      <c r="D34" s="407"/>
      <c r="E34" s="2388" t="s">
        <v>624</v>
      </c>
      <c r="F34" s="2389"/>
      <c r="G34" s="2389"/>
      <c r="H34" s="2389"/>
      <c r="I34" s="2389"/>
      <c r="J34" s="2389"/>
      <c r="K34" s="2389"/>
      <c r="L34" s="2390"/>
      <c r="AA34" s="97"/>
    </row>
    <row r="35" spans="2:27" ht="12.9" customHeight="1">
      <c r="B35" s="193">
        <v>23</v>
      </c>
      <c r="C35" s="881"/>
      <c r="D35" s="881"/>
      <c r="E35" s="881"/>
      <c r="F35" s="881"/>
      <c r="G35" s="881"/>
      <c r="H35" s="881"/>
      <c r="I35" s="881"/>
      <c r="J35" s="881"/>
      <c r="K35" s="881"/>
      <c r="L35" s="897"/>
      <c r="AA35" s="97"/>
    </row>
    <row r="36" spans="2:27" ht="12.9" customHeight="1">
      <c r="B36" s="193">
        <v>24</v>
      </c>
      <c r="C36" s="881"/>
      <c r="D36" s="881"/>
      <c r="E36" s="881"/>
      <c r="F36" s="881"/>
      <c r="G36" s="881"/>
      <c r="H36" s="881"/>
      <c r="I36" s="881"/>
      <c r="J36" s="881"/>
      <c r="K36" s="881"/>
      <c r="L36" s="897"/>
      <c r="AA36" s="97"/>
    </row>
    <row r="37" spans="2:27" ht="12.9" customHeight="1">
      <c r="B37" s="192">
        <v>25</v>
      </c>
      <c r="C37" s="881"/>
      <c r="D37" s="881"/>
      <c r="E37" s="881"/>
      <c r="F37" s="881"/>
      <c r="G37" s="881"/>
      <c r="H37" s="881"/>
      <c r="I37" s="881"/>
      <c r="J37" s="881"/>
      <c r="K37" s="881"/>
      <c r="L37" s="897"/>
      <c r="AA37" s="97"/>
    </row>
    <row r="38" spans="2:27" ht="12.9" customHeight="1">
      <c r="B38" s="193">
        <v>26</v>
      </c>
      <c r="C38" s="881"/>
      <c r="D38" s="881"/>
      <c r="E38" s="881"/>
      <c r="F38" s="881"/>
      <c r="G38" s="881"/>
      <c r="H38" s="881"/>
      <c r="I38" s="881"/>
      <c r="J38" s="881"/>
      <c r="K38" s="881"/>
      <c r="L38" s="897"/>
      <c r="AA38" s="97"/>
    </row>
    <row r="39" spans="2:27" ht="12.9" customHeight="1">
      <c r="B39" s="193">
        <v>27</v>
      </c>
      <c r="C39" s="881"/>
      <c r="D39" s="881"/>
      <c r="E39" s="881"/>
      <c r="F39" s="881"/>
      <c r="G39" s="881"/>
      <c r="H39" s="881"/>
      <c r="I39" s="881"/>
      <c r="J39" s="881"/>
      <c r="K39" s="881"/>
      <c r="L39" s="897"/>
      <c r="AA39" s="97"/>
    </row>
    <row r="40" spans="2:27" ht="12.9" customHeight="1">
      <c r="B40" s="193">
        <v>28</v>
      </c>
      <c r="C40" s="881"/>
      <c r="D40" s="881"/>
      <c r="E40" s="881"/>
      <c r="F40" s="881"/>
      <c r="G40" s="881"/>
      <c r="H40" s="881"/>
      <c r="I40" s="881"/>
      <c r="J40" s="881"/>
      <c r="K40" s="881"/>
      <c r="L40" s="897"/>
      <c r="AA40" s="97"/>
    </row>
    <row r="41" spans="2:27" ht="12.9" customHeight="1">
      <c r="B41" s="192">
        <v>29</v>
      </c>
      <c r="C41" s="881"/>
      <c r="D41" s="881"/>
      <c r="E41" s="881"/>
      <c r="F41" s="881"/>
      <c r="G41" s="881"/>
      <c r="H41" s="881"/>
      <c r="I41" s="881"/>
      <c r="J41" s="881"/>
      <c r="K41" s="881"/>
      <c r="L41" s="897"/>
      <c r="AA41" s="97"/>
    </row>
    <row r="42" spans="2:27" ht="12.9" customHeight="1">
      <c r="B42" s="193">
        <v>30</v>
      </c>
      <c r="C42" s="881"/>
      <c r="D42" s="881"/>
      <c r="E42" s="881"/>
      <c r="F42" s="881"/>
      <c r="G42" s="881"/>
      <c r="H42" s="881"/>
      <c r="I42" s="881"/>
      <c r="J42" s="881"/>
      <c r="K42" s="881"/>
      <c r="L42" s="897"/>
      <c r="AA42" s="97"/>
    </row>
    <row r="43" spans="2:27" ht="12.9" customHeight="1">
      <c r="B43" s="193">
        <v>31</v>
      </c>
      <c r="C43" s="881"/>
      <c r="D43" s="881"/>
      <c r="E43" s="881"/>
      <c r="F43" s="881"/>
      <c r="G43" s="881"/>
      <c r="H43" s="881"/>
      <c r="I43" s="881"/>
      <c r="J43" s="881"/>
      <c r="K43" s="881"/>
      <c r="L43" s="897"/>
      <c r="AA43" s="97"/>
    </row>
    <row r="44" spans="2:27" ht="12.9" customHeight="1">
      <c r="B44" s="193">
        <v>32</v>
      </c>
      <c r="C44" s="793" t="s">
        <v>1490</v>
      </c>
      <c r="D44" s="893"/>
      <c r="E44" s="893"/>
      <c r="F44" s="893"/>
      <c r="G44" s="893"/>
      <c r="H44" s="893"/>
      <c r="I44" s="893"/>
      <c r="J44" s="893"/>
      <c r="K44" s="893"/>
      <c r="L44" s="413"/>
      <c r="AA44" s="97"/>
    </row>
    <row r="45" spans="2:27" ht="12.9" customHeight="1">
      <c r="B45" s="192">
        <v>33</v>
      </c>
      <c r="C45" s="793" t="s">
        <v>1491</v>
      </c>
      <c r="D45" s="893"/>
      <c r="E45" s="893"/>
      <c r="F45" s="893"/>
      <c r="G45" s="893"/>
      <c r="H45" s="893"/>
      <c r="I45" s="893"/>
      <c r="J45" s="893"/>
      <c r="K45" s="893"/>
      <c r="L45" s="413"/>
      <c r="AA45" s="97"/>
    </row>
    <row r="46" spans="2:27" ht="12.9" customHeight="1">
      <c r="B46" s="193">
        <v>34</v>
      </c>
      <c r="C46" s="893" t="s">
        <v>625</v>
      </c>
      <c r="D46" s="893"/>
      <c r="E46" s="893"/>
      <c r="F46" s="893"/>
      <c r="G46" s="893"/>
      <c r="H46" s="893"/>
      <c r="I46" s="893"/>
      <c r="J46" s="893"/>
      <c r="K46" s="893"/>
      <c r="L46" s="413"/>
      <c r="AA46" s="97"/>
    </row>
    <row r="47" spans="2:27" ht="12.9" customHeight="1">
      <c r="B47" s="193">
        <v>35</v>
      </c>
      <c r="C47" s="881"/>
      <c r="D47" s="881"/>
      <c r="E47" s="881"/>
      <c r="F47" s="881"/>
      <c r="G47" s="881"/>
      <c r="H47" s="881"/>
      <c r="I47" s="881"/>
      <c r="J47" s="881"/>
      <c r="K47" s="881"/>
      <c r="L47" s="897"/>
      <c r="AA47" s="97"/>
    </row>
    <row r="48" spans="2:27" ht="12.9" customHeight="1">
      <c r="B48" s="193">
        <v>36</v>
      </c>
      <c r="C48" s="1597" t="s">
        <v>464</v>
      </c>
      <c r="D48" s="1598"/>
      <c r="E48" s="1598"/>
      <c r="F48" s="1598"/>
      <c r="G48" s="1598"/>
      <c r="H48" s="1598"/>
      <c r="I48" s="1598"/>
      <c r="J48" s="1598"/>
      <c r="K48" s="1598"/>
      <c r="L48" s="1599"/>
      <c r="AA48" s="97"/>
    </row>
    <row r="49" spans="2:27" ht="12.9" customHeight="1">
      <c r="B49" s="192">
        <v>37</v>
      </c>
      <c r="C49" s="1597"/>
      <c r="D49" s="1598"/>
      <c r="E49" s="1598"/>
      <c r="F49" s="1598"/>
      <c r="G49" s="1598"/>
      <c r="H49" s="1598"/>
      <c r="I49" s="1598"/>
      <c r="J49" s="1598"/>
      <c r="K49" s="1598"/>
      <c r="L49" s="1599"/>
      <c r="AA49" s="97"/>
    </row>
    <row r="50" spans="2:27" ht="12.9" customHeight="1">
      <c r="B50" s="193">
        <v>38</v>
      </c>
      <c r="C50" s="1597"/>
      <c r="D50" s="1598"/>
      <c r="E50" s="1598"/>
      <c r="F50" s="1598"/>
      <c r="G50" s="1598"/>
      <c r="H50" s="1598"/>
      <c r="I50" s="1598"/>
      <c r="J50" s="1598"/>
      <c r="K50" s="1598"/>
      <c r="L50" s="1599"/>
      <c r="AA50" s="97"/>
    </row>
    <row r="51" spans="2:27" ht="12.9" customHeight="1">
      <c r="B51" s="193">
        <v>39</v>
      </c>
      <c r="C51" s="881"/>
      <c r="D51" s="881"/>
      <c r="E51" s="881"/>
      <c r="F51" s="881"/>
      <c r="G51" s="881"/>
      <c r="H51" s="881"/>
      <c r="I51" s="881"/>
      <c r="J51" s="881"/>
      <c r="K51" s="881"/>
      <c r="L51" s="897"/>
      <c r="AA51" s="97"/>
    </row>
    <row r="52" spans="2:27" ht="12.9" customHeight="1">
      <c r="B52" s="193">
        <v>40</v>
      </c>
      <c r="C52" s="1597" t="s">
        <v>272</v>
      </c>
      <c r="D52" s="1598"/>
      <c r="E52" s="1598"/>
      <c r="F52" s="1598"/>
      <c r="G52" s="1598"/>
      <c r="H52" s="1598"/>
      <c r="I52" s="1598"/>
      <c r="J52" s="1598"/>
      <c r="K52" s="1598"/>
      <c r="L52" s="1599"/>
      <c r="AA52" s="97"/>
    </row>
    <row r="53" spans="2:27" ht="12.9" customHeight="1">
      <c r="B53" s="192">
        <v>41</v>
      </c>
      <c r="C53" s="1597"/>
      <c r="D53" s="1598"/>
      <c r="E53" s="1598"/>
      <c r="F53" s="1598"/>
      <c r="G53" s="1598"/>
      <c r="H53" s="1598"/>
      <c r="I53" s="1598"/>
      <c r="J53" s="1598"/>
      <c r="K53" s="1598"/>
      <c r="L53" s="1599"/>
      <c r="AA53" s="97"/>
    </row>
    <row r="54" spans="2:27" ht="12.9" customHeight="1">
      <c r="B54" s="193">
        <v>42</v>
      </c>
      <c r="C54" s="881"/>
      <c r="D54" s="881"/>
      <c r="E54" s="881"/>
      <c r="F54" s="881"/>
      <c r="G54" s="881"/>
      <c r="H54" s="881"/>
      <c r="I54" s="881"/>
      <c r="J54" s="881"/>
      <c r="K54" s="881"/>
      <c r="L54" s="897"/>
      <c r="AA54" s="97"/>
    </row>
    <row r="55" spans="2:27" ht="12.9" customHeight="1">
      <c r="B55" s="193">
        <v>43</v>
      </c>
      <c r="C55" s="881"/>
      <c r="D55" s="881"/>
      <c r="E55" s="881"/>
      <c r="F55" s="881"/>
      <c r="G55" s="881"/>
      <c r="H55" s="881"/>
      <c r="I55" s="881"/>
      <c r="J55" s="881"/>
      <c r="K55" s="881"/>
      <c r="L55" s="897"/>
      <c r="AA55" s="97"/>
    </row>
    <row r="56" spans="2:27" ht="12.9" customHeight="1">
      <c r="B56" s="192">
        <v>44</v>
      </c>
      <c r="C56" s="881"/>
      <c r="D56" s="881"/>
      <c r="E56" s="881"/>
      <c r="F56" s="881"/>
      <c r="G56" s="881"/>
      <c r="H56" s="881"/>
      <c r="I56" s="881"/>
      <c r="J56" s="881"/>
      <c r="K56" s="881"/>
      <c r="L56" s="897"/>
      <c r="AA56" s="97"/>
    </row>
    <row r="57" spans="2:27" ht="12.9" customHeight="1">
      <c r="B57" s="192">
        <v>45</v>
      </c>
      <c r="C57" s="881"/>
      <c r="D57" s="881"/>
      <c r="E57" s="881"/>
      <c r="F57" s="881"/>
      <c r="G57" s="881"/>
      <c r="H57" s="881"/>
      <c r="I57" s="881"/>
      <c r="J57" s="881"/>
      <c r="K57" s="881"/>
      <c r="L57" s="897"/>
      <c r="AA57" s="97"/>
    </row>
    <row r="58" spans="2:27" ht="12.9" customHeight="1">
      <c r="B58" s="193">
        <v>46</v>
      </c>
      <c r="C58" s="881"/>
      <c r="D58" s="881"/>
      <c r="E58" s="881"/>
      <c r="F58" s="881"/>
      <c r="G58" s="881"/>
      <c r="H58" s="881"/>
      <c r="I58" s="881"/>
      <c r="J58" s="881"/>
      <c r="K58" s="881"/>
      <c r="L58" s="897"/>
      <c r="AA58" s="97"/>
    </row>
    <row r="59" spans="2:27" ht="12.9" customHeight="1">
      <c r="B59" s="193">
        <v>47</v>
      </c>
      <c r="C59" s="881"/>
      <c r="D59" s="881"/>
      <c r="E59" s="881"/>
      <c r="F59" s="881"/>
      <c r="G59" s="881"/>
      <c r="H59" s="881"/>
      <c r="I59" s="881"/>
      <c r="J59" s="881"/>
      <c r="K59" s="881"/>
      <c r="L59" s="897"/>
      <c r="AA59" s="97"/>
    </row>
    <row r="60" spans="2:27" ht="12.9" customHeight="1">
      <c r="B60" s="192">
        <v>48</v>
      </c>
      <c r="C60" s="881"/>
      <c r="D60" s="881"/>
      <c r="E60" s="881"/>
      <c r="F60" s="881"/>
      <c r="G60" s="881"/>
      <c r="H60" s="881"/>
      <c r="I60" s="881"/>
      <c r="J60" s="881"/>
      <c r="K60" s="881"/>
      <c r="L60" s="897"/>
      <c r="AA60" s="97"/>
    </row>
    <row r="61" spans="2:27" ht="12.9" customHeight="1">
      <c r="B61" s="192">
        <v>49</v>
      </c>
      <c r="C61" s="881"/>
      <c r="D61" s="881"/>
      <c r="E61" s="881"/>
      <c r="F61" s="881"/>
      <c r="G61" s="881"/>
      <c r="H61" s="881"/>
      <c r="I61" s="881"/>
      <c r="J61" s="881"/>
      <c r="K61" s="881"/>
      <c r="L61" s="897"/>
      <c r="AA61" s="97"/>
    </row>
    <row r="62" spans="2:27" ht="12.9" customHeight="1">
      <c r="B62" s="193">
        <v>50</v>
      </c>
      <c r="C62" s="881"/>
      <c r="D62" s="881"/>
      <c r="E62" s="881"/>
      <c r="F62" s="881"/>
      <c r="G62" s="881"/>
      <c r="H62" s="881"/>
      <c r="I62" s="881"/>
      <c r="J62" s="881"/>
      <c r="K62" s="881"/>
      <c r="L62" s="897"/>
      <c r="AA62" s="97"/>
    </row>
    <row r="63" spans="2:27" ht="12.9" customHeight="1">
      <c r="B63" s="193">
        <v>51</v>
      </c>
      <c r="C63" s="881"/>
      <c r="D63" s="881"/>
      <c r="E63" s="881"/>
      <c r="F63" s="881"/>
      <c r="G63" s="881"/>
      <c r="H63" s="881"/>
      <c r="I63" s="881"/>
      <c r="J63" s="881"/>
      <c r="K63" s="881"/>
      <c r="L63" s="897"/>
      <c r="AA63" s="97"/>
    </row>
    <row r="64" spans="2:27" ht="12.9" customHeight="1">
      <c r="B64" s="193">
        <v>52</v>
      </c>
      <c r="C64" s="881"/>
      <c r="D64" s="881"/>
      <c r="E64" s="881"/>
      <c r="F64" s="881"/>
      <c r="G64" s="881"/>
      <c r="H64" s="881"/>
      <c r="I64" s="881"/>
      <c r="J64" s="881"/>
      <c r="K64" s="881"/>
      <c r="L64" s="897"/>
      <c r="N64" s="181"/>
      <c r="AA64" s="97"/>
    </row>
    <row r="65" spans="2:27" ht="12.9" customHeight="1">
      <c r="B65" s="192">
        <v>53</v>
      </c>
      <c r="C65" s="881"/>
      <c r="D65" s="881"/>
      <c r="E65" s="881"/>
      <c r="F65" s="881"/>
      <c r="G65" s="881"/>
      <c r="H65" s="881"/>
      <c r="I65" s="881"/>
      <c r="J65" s="881"/>
      <c r="K65" s="881"/>
      <c r="L65" s="897"/>
      <c r="N65" s="181"/>
      <c r="AA65" s="97"/>
    </row>
    <row r="66" spans="2:27" ht="12.9" customHeight="1">
      <c r="B66" s="261">
        <v>54</v>
      </c>
      <c r="C66" s="414"/>
      <c r="D66" s="414"/>
      <c r="E66" s="414"/>
      <c r="F66" s="414"/>
      <c r="G66" s="414"/>
      <c r="H66" s="414"/>
      <c r="I66" s="414"/>
      <c r="J66" s="414"/>
      <c r="K66" s="414"/>
      <c r="L66" s="415"/>
    </row>
  </sheetData>
  <sheetProtection algorithmName="SHA-512" hashValue="lqD0olZ6e3mO9gbdxAawBs47mpz0B6WeTz/47uYoo0vegF05kbCbTh8GBfyJHUnqE2wlNOEe7K3pQ1dvqSA04w==" saltValue="YEM/uevnSTRfqJc7F8WMhQ==" spinCount="100000" sheet="1" objects="1" scenarios="1" formatCells="0"/>
  <mergeCells count="73">
    <mergeCell ref="AK6:AL6"/>
    <mergeCell ref="C52:L53"/>
    <mergeCell ref="C48:L50"/>
    <mergeCell ref="E31:L31"/>
    <mergeCell ref="E32:L32"/>
    <mergeCell ref="E33:L33"/>
    <mergeCell ref="E34:L34"/>
    <mergeCell ref="C27:D27"/>
    <mergeCell ref="E27:I27"/>
    <mergeCell ref="J27:K27"/>
    <mergeCell ref="C29:L29"/>
    <mergeCell ref="E30:L30"/>
    <mergeCell ref="C25:D25"/>
    <mergeCell ref="E25:I25"/>
    <mergeCell ref="J25:K25"/>
    <mergeCell ref="C26:D26"/>
    <mergeCell ref="E26:I26"/>
    <mergeCell ref="J26:K26"/>
    <mergeCell ref="C23:D23"/>
    <mergeCell ref="E23:I23"/>
    <mergeCell ref="J23:K23"/>
    <mergeCell ref="C24:D24"/>
    <mergeCell ref="E24:I24"/>
    <mergeCell ref="J24:K24"/>
    <mergeCell ref="C19:D19"/>
    <mergeCell ref="E19:G19"/>
    <mergeCell ref="I19:J19"/>
    <mergeCell ref="B20:L20"/>
    <mergeCell ref="N21:O21"/>
    <mergeCell ref="B21:B22"/>
    <mergeCell ref="L21:L22"/>
    <mergeCell ref="C21:D22"/>
    <mergeCell ref="J21:K22"/>
    <mergeCell ref="E21:I22"/>
    <mergeCell ref="C17:D17"/>
    <mergeCell ref="E17:G17"/>
    <mergeCell ref="I17:J17"/>
    <mergeCell ref="C18:D18"/>
    <mergeCell ref="E18:G18"/>
    <mergeCell ref="I18:J18"/>
    <mergeCell ref="N14:O14"/>
    <mergeCell ref="C15:D15"/>
    <mergeCell ref="E15:G15"/>
    <mergeCell ref="I15:J15"/>
    <mergeCell ref="C16:D16"/>
    <mergeCell ref="E16:G16"/>
    <mergeCell ref="I16:J16"/>
    <mergeCell ref="C12:D12"/>
    <mergeCell ref="E12:G12"/>
    <mergeCell ref="I12:J12"/>
    <mergeCell ref="B13:K13"/>
    <mergeCell ref="C14:D14"/>
    <mergeCell ref="E14:G14"/>
    <mergeCell ref="I14:J14"/>
    <mergeCell ref="C10:D10"/>
    <mergeCell ref="E10:G10"/>
    <mergeCell ref="I10:J10"/>
    <mergeCell ref="C11:D11"/>
    <mergeCell ref="E11:G11"/>
    <mergeCell ref="I11:J11"/>
    <mergeCell ref="C8:D8"/>
    <mergeCell ref="E8:G8"/>
    <mergeCell ref="I8:J8"/>
    <mergeCell ref="C9:D9"/>
    <mergeCell ref="E9:G9"/>
    <mergeCell ref="I9:J9"/>
    <mergeCell ref="B3:L3"/>
    <mergeCell ref="N3:O3"/>
    <mergeCell ref="B4:L4"/>
    <mergeCell ref="B6:K6"/>
    <mergeCell ref="C7:D7"/>
    <mergeCell ref="E7:G7"/>
    <mergeCell ref="I7:J7"/>
  </mergeCells>
  <printOptions horizontalCentered="1" verticalCentered="1"/>
  <pageMargins left="0" right="0" top="0" bottom="0" header="0" footer="0"/>
  <pageSetup paperSize="9" scale="95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/>
  <dimension ref="B1:AS199"/>
  <sheetViews>
    <sheetView view="pageBreakPreview" zoomScale="115" zoomScaleNormal="124" zoomScaleSheetLayoutView="115" workbookViewId="0">
      <selection activeCell="N3" sqref="N3:O3"/>
    </sheetView>
  </sheetViews>
  <sheetFormatPr defaultColWidth="9.109375" defaultRowHeight="14.4"/>
  <cols>
    <col min="1" max="1" width="9.109375" style="1"/>
    <col min="2" max="2" width="4.33203125" style="1" customWidth="1"/>
    <col min="3" max="7" width="9.5546875" style="1" customWidth="1"/>
    <col min="8" max="8" width="14.33203125" style="1" customWidth="1"/>
    <col min="9" max="9" width="9.5546875" style="1" customWidth="1"/>
    <col min="10" max="10" width="13.109375" style="1" customWidth="1"/>
    <col min="11" max="12" width="9.5546875" style="1" customWidth="1"/>
    <col min="13" max="13" width="3.33203125" style="1" customWidth="1"/>
    <col min="14" max="14" width="12.21875" style="1" customWidth="1"/>
    <col min="15" max="15" width="11.21875" style="1" customWidth="1"/>
    <col min="16" max="24" width="6.44140625" style="1" hidden="1" customWidth="1"/>
    <col min="25" max="29" width="8.6640625" style="1" hidden="1" customWidth="1"/>
    <col min="30" max="30" width="8.6640625" style="2" hidden="1" customWidth="1"/>
    <col min="31" max="31" width="8.6640625" style="1" hidden="1" customWidth="1"/>
    <col min="32" max="32" width="10.44140625" style="1" hidden="1" customWidth="1"/>
    <col min="33" max="33" width="6.21875" style="1" hidden="1" customWidth="1"/>
    <col min="34" max="34" width="8.33203125" style="1" hidden="1" customWidth="1"/>
    <col min="35" max="35" width="10.44140625" style="1" hidden="1" customWidth="1"/>
    <col min="36" max="36" width="6.44140625" style="1" hidden="1" customWidth="1"/>
    <col min="37" max="37" width="7" style="1" hidden="1" customWidth="1"/>
    <col min="38" max="39" width="9.109375" style="1" hidden="1" customWidth="1"/>
    <col min="40" max="40" width="10.44140625" style="1" hidden="1" customWidth="1"/>
    <col min="41" max="41" width="0" style="1" hidden="1" customWidth="1"/>
    <col min="42" max="42" width="11.5546875" style="1" hidden="1" customWidth="1"/>
    <col min="43" max="45" width="0" style="1" hidden="1" customWidth="1"/>
    <col min="46" max="16384" width="9.109375" style="1"/>
  </cols>
  <sheetData>
    <row r="1" spans="2:44" ht="15" thickBot="1">
      <c r="B1" s="3"/>
      <c r="C1" s="2"/>
      <c r="D1" s="2"/>
      <c r="E1" s="2"/>
      <c r="F1" s="2"/>
      <c r="G1" s="2"/>
      <c r="H1" s="2"/>
      <c r="I1" s="2"/>
      <c r="J1" s="2"/>
      <c r="K1" s="2"/>
      <c r="L1" s="2"/>
    </row>
    <row r="2" spans="2:44">
      <c r="B2" s="4"/>
      <c r="C2" s="5"/>
      <c r="D2" s="5"/>
      <c r="E2" s="5"/>
      <c r="F2" s="5"/>
      <c r="G2" s="224"/>
      <c r="H2" s="5"/>
      <c r="I2" s="5"/>
      <c r="J2" s="320"/>
      <c r="K2" s="13" t="s">
        <v>626</v>
      </c>
      <c r="L2" s="14" t="str">
        <f>Rolô!L2</f>
        <v>2026 - v.03</v>
      </c>
      <c r="N2" s="15" t="s">
        <v>627</v>
      </c>
    </row>
    <row r="3" spans="2:44">
      <c r="B3" s="1154" t="s">
        <v>628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2:44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44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44" ht="12.9" customHeight="1">
      <c r="B6" s="189"/>
      <c r="C6" s="184"/>
      <c r="D6" s="184"/>
      <c r="E6" s="184"/>
      <c r="F6" s="184"/>
      <c r="G6" s="184"/>
      <c r="H6" s="184"/>
      <c r="I6" s="184"/>
      <c r="J6" s="184"/>
      <c r="K6" s="184"/>
      <c r="L6" s="186"/>
      <c r="N6" s="15"/>
    </row>
    <row r="7" spans="2:44" ht="12.9" customHeight="1">
      <c r="B7" s="190" t="s">
        <v>68</v>
      </c>
      <c r="C7" s="1399" t="s">
        <v>128</v>
      </c>
      <c r="D7" s="1399"/>
      <c r="E7" s="2406" t="s">
        <v>129</v>
      </c>
      <c r="F7" s="2407"/>
      <c r="G7" s="2407"/>
      <c r="H7" s="2408"/>
      <c r="I7" s="1399" t="s">
        <v>131</v>
      </c>
      <c r="J7" s="1399"/>
      <c r="K7" s="962" t="s">
        <v>132</v>
      </c>
      <c r="L7" s="186"/>
      <c r="Y7" s="16">
        <v>42491</v>
      </c>
      <c r="Z7" s="16">
        <v>43026</v>
      </c>
      <c r="AA7" s="16">
        <v>43258</v>
      </c>
      <c r="AB7" s="16">
        <v>43862</v>
      </c>
      <c r="AC7" s="16">
        <v>43952</v>
      </c>
      <c r="AD7" s="16">
        <v>44105</v>
      </c>
      <c r="AE7" s="16">
        <v>44256</v>
      </c>
      <c r="AF7" s="16">
        <v>44378</v>
      </c>
      <c r="AG7" s="16"/>
      <c r="AK7" s="383">
        <v>44682</v>
      </c>
      <c r="AP7" s="40">
        <v>45658</v>
      </c>
    </row>
    <row r="8" spans="2:44" ht="12.9" customHeight="1">
      <c r="B8" s="365">
        <v>1</v>
      </c>
      <c r="C8" s="1403" t="s">
        <v>629</v>
      </c>
      <c r="D8" s="1404"/>
      <c r="E8" s="2409" t="s">
        <v>1365</v>
      </c>
      <c r="F8" s="2410"/>
      <c r="G8" s="2410"/>
      <c r="H8" s="2411"/>
      <c r="I8" s="2117">
        <f>ROUNDUP(((AR8*$N$3)+AR8),1)</f>
        <v>71.099999999999994</v>
      </c>
      <c r="J8" s="2118"/>
      <c r="K8" s="371">
        <v>0</v>
      </c>
      <c r="L8" s="186"/>
      <c r="Y8" s="97">
        <v>35.31</v>
      </c>
      <c r="Z8" s="97">
        <v>38.9</v>
      </c>
      <c r="AA8" s="97">
        <f>Z8*1.1</f>
        <v>42.79</v>
      </c>
      <c r="AB8" s="41">
        <f>AA8*1.12</f>
        <v>47.924800000000005</v>
      </c>
      <c r="AC8" s="41">
        <f>AB8*1.08</f>
        <v>51.758784000000006</v>
      </c>
      <c r="AD8" s="41">
        <f>AC8*1.08</f>
        <v>55.899486720000013</v>
      </c>
      <c r="AE8" s="298">
        <f>AD8*1.1</f>
        <v>61.489435392000019</v>
      </c>
      <c r="AF8" s="223">
        <f>AE8*1.08</f>
        <v>66.408590223360022</v>
      </c>
      <c r="AG8" s="1">
        <v>66.5</v>
      </c>
      <c r="AH8" s="1">
        <f>AG8*1.06</f>
        <v>70.490000000000009</v>
      </c>
      <c r="AI8" s="1">
        <f t="shared" ref="AI8:AI22" si="0">AH8*1.06</f>
        <v>74.719400000000007</v>
      </c>
      <c r="AK8" s="1">
        <v>64.900000000000006</v>
      </c>
      <c r="AN8" s="1">
        <f>AK8*1.07</f>
        <v>69.443000000000012</v>
      </c>
      <c r="AP8" s="1">
        <f>AN8*1.1</f>
        <v>76.387300000000025</v>
      </c>
      <c r="AR8" s="1136">
        <f>(AP8*(-7%))+AP8</f>
        <v>71.040189000000026</v>
      </c>
    </row>
    <row r="9" spans="2:44" ht="12.9" customHeight="1">
      <c r="B9" s="366">
        <v>2</v>
      </c>
      <c r="C9" s="1423"/>
      <c r="D9" s="1424"/>
      <c r="E9" s="2055" t="s">
        <v>1366</v>
      </c>
      <c r="F9" s="2056"/>
      <c r="G9" s="2056"/>
      <c r="H9" s="1422"/>
      <c r="I9" s="1371">
        <f>ROUNDUP(((AR9*$N$3)+AR9),1)</f>
        <v>71.099999999999994</v>
      </c>
      <c r="J9" s="1372"/>
      <c r="K9" s="1432">
        <v>0</v>
      </c>
      <c r="L9" s="186"/>
      <c r="Y9" s="97">
        <v>35.31</v>
      </c>
      <c r="Z9" s="97">
        <v>38.9</v>
      </c>
      <c r="AA9" s="97">
        <f>Z9*1.1</f>
        <v>42.79</v>
      </c>
      <c r="AB9" s="41">
        <f>AA9*1.12</f>
        <v>47.924800000000005</v>
      </c>
      <c r="AC9" s="41">
        <f>AB9*1.08</f>
        <v>51.758784000000006</v>
      </c>
      <c r="AD9" s="41">
        <f t="shared" ref="AD9:AD34" si="1">AC9*1.08</f>
        <v>55.899486720000013</v>
      </c>
      <c r="AE9" s="298">
        <f t="shared" ref="AE9:AE11" si="2">AD9*1.1</f>
        <v>61.489435392000019</v>
      </c>
      <c r="AF9" s="223">
        <f>AE9*1.08</f>
        <v>66.408590223360022</v>
      </c>
      <c r="AG9" s="1">
        <v>66.5</v>
      </c>
      <c r="AH9" s="1">
        <f t="shared" ref="AH9:AH58" si="3">AG9*1.06</f>
        <v>70.490000000000009</v>
      </c>
      <c r="AI9" s="1">
        <f t="shared" si="0"/>
        <v>74.719400000000007</v>
      </c>
      <c r="AK9" s="1">
        <v>64.900000000000006</v>
      </c>
      <c r="AN9" s="1">
        <f t="shared" ref="AN9:AN71" si="4">AK9*1.07</f>
        <v>69.443000000000012</v>
      </c>
      <c r="AP9" s="1">
        <f t="shared" ref="AP9:AP72" si="5">AN9*1.1</f>
        <v>76.387300000000025</v>
      </c>
      <c r="AR9" s="1136">
        <f>(AP9*(-7%))+AP9</f>
        <v>71.040189000000026</v>
      </c>
    </row>
    <row r="10" spans="2:44" ht="12.9" customHeight="1">
      <c r="B10" s="366">
        <v>3</v>
      </c>
      <c r="C10" s="1405"/>
      <c r="D10" s="1406"/>
      <c r="E10" s="1405"/>
      <c r="F10" s="1781"/>
      <c r="G10" s="1781"/>
      <c r="H10" s="1406"/>
      <c r="I10" s="1373"/>
      <c r="J10" s="1374"/>
      <c r="K10" s="1420"/>
      <c r="L10" s="186"/>
      <c r="Y10" s="97"/>
      <c r="Z10" s="97"/>
      <c r="AA10" s="97"/>
      <c r="AB10" s="41"/>
      <c r="AC10" s="41">
        <f t="shared" ref="AC10" si="6">AB10*1.108</f>
        <v>0</v>
      </c>
      <c r="AD10" s="41"/>
      <c r="AE10" s="298"/>
      <c r="AF10" s="223"/>
      <c r="AH10" s="1">
        <f t="shared" si="3"/>
        <v>0</v>
      </c>
      <c r="AI10" s="1">
        <f t="shared" si="0"/>
        <v>0</v>
      </c>
      <c r="AN10" s="1">
        <f t="shared" si="4"/>
        <v>0</v>
      </c>
      <c r="AP10" s="1">
        <f t="shared" si="5"/>
        <v>0</v>
      </c>
      <c r="AR10" s="1">
        <f t="shared" ref="AR10:AR46" si="7">(AP10*(-7%))+AP10</f>
        <v>0</v>
      </c>
    </row>
    <row r="11" spans="2:44" ht="12.9" customHeight="1">
      <c r="B11" s="365">
        <v>4</v>
      </c>
      <c r="C11" s="2115" t="s">
        <v>630</v>
      </c>
      <c r="D11" s="2026"/>
      <c r="E11" s="2412" t="s">
        <v>1367</v>
      </c>
      <c r="F11" s="2025"/>
      <c r="G11" s="2025"/>
      <c r="H11" s="2026"/>
      <c r="I11" s="2117">
        <f>ROUNDUP(((AR11*$N$3)+AR11),1)</f>
        <v>78.099999999999994</v>
      </c>
      <c r="J11" s="2118"/>
      <c r="K11" s="372">
        <v>0</v>
      </c>
      <c r="L11" s="186"/>
      <c r="Y11" s="97">
        <v>39.93</v>
      </c>
      <c r="Z11" s="97">
        <v>44</v>
      </c>
      <c r="AA11" s="97">
        <f t="shared" ref="AA11:AA58" si="8">Z11*1.1</f>
        <v>48.400000000000006</v>
      </c>
      <c r="AB11" s="41">
        <f>AA11*1.12</f>
        <v>54.208000000000013</v>
      </c>
      <c r="AC11" s="41">
        <f>AB11*1.08</f>
        <v>58.544640000000015</v>
      </c>
      <c r="AD11" s="41">
        <f t="shared" si="1"/>
        <v>63.228211200000018</v>
      </c>
      <c r="AE11" s="298">
        <f t="shared" si="2"/>
        <v>69.551032320000019</v>
      </c>
      <c r="AF11" s="223">
        <f>AE11*1.05</f>
        <v>73.028583936000018</v>
      </c>
      <c r="AG11" s="1">
        <v>73.099999999999994</v>
      </c>
      <c r="AH11" s="1">
        <f t="shared" si="3"/>
        <v>77.486000000000004</v>
      </c>
      <c r="AI11" s="1">
        <f t="shared" si="0"/>
        <v>82.135160000000013</v>
      </c>
      <c r="AK11" s="1">
        <v>69.8</v>
      </c>
      <c r="AN11" s="1">
        <f t="shared" si="4"/>
        <v>74.686000000000007</v>
      </c>
      <c r="AP11" s="1">
        <f t="shared" si="5"/>
        <v>82.154600000000016</v>
      </c>
      <c r="AR11" s="118">
        <f>(AP11*(-5%))+AP11</f>
        <v>78.046870000000013</v>
      </c>
    </row>
    <row r="12" spans="2:44" ht="12.9" customHeight="1">
      <c r="B12" s="365">
        <v>7</v>
      </c>
      <c r="C12" s="2400" t="s">
        <v>631</v>
      </c>
      <c r="D12" s="2401"/>
      <c r="E12" s="2282" t="s">
        <v>1368</v>
      </c>
      <c r="F12" s="2402"/>
      <c r="G12" s="2402"/>
      <c r="H12" s="2031"/>
      <c r="I12" s="2117">
        <f t="shared" ref="I12:I16" si="9">ROUNDUP(((AR12*$N$3)+AR12),1)</f>
        <v>68.8</v>
      </c>
      <c r="J12" s="2118"/>
      <c r="K12" s="372">
        <v>0</v>
      </c>
      <c r="L12" s="186"/>
      <c r="Y12" s="97">
        <v>31.35</v>
      </c>
      <c r="Z12" s="97">
        <v>34.5</v>
      </c>
      <c r="AA12" s="97">
        <f t="shared" si="8"/>
        <v>37.950000000000003</v>
      </c>
      <c r="AB12" s="41">
        <f>AA12*1.12</f>
        <v>42.504000000000005</v>
      </c>
      <c r="AC12" s="41">
        <f t="shared" ref="AC12" si="10">AB12*1.08</f>
        <v>45.904320000000006</v>
      </c>
      <c r="AD12" s="41">
        <f t="shared" si="1"/>
        <v>49.576665600000013</v>
      </c>
      <c r="AE12" s="298">
        <f>AD12*1.07</f>
        <v>53.047032192000017</v>
      </c>
      <c r="AF12" s="223">
        <f>AE12*1.2</f>
        <v>63.656438630400018</v>
      </c>
      <c r="AG12" s="1">
        <v>63.7</v>
      </c>
      <c r="AH12" s="1">
        <f t="shared" si="3"/>
        <v>67.522000000000006</v>
      </c>
      <c r="AI12" s="1">
        <f t="shared" si="0"/>
        <v>71.57332000000001</v>
      </c>
      <c r="AK12" s="1">
        <v>64.900000000000006</v>
      </c>
      <c r="AN12" s="1">
        <f t="shared" si="4"/>
        <v>69.443000000000012</v>
      </c>
      <c r="AP12" s="1">
        <f t="shared" si="5"/>
        <v>76.387300000000025</v>
      </c>
      <c r="AR12" s="118">
        <f>(AP12*(-10%))+AP12</f>
        <v>68.748570000000029</v>
      </c>
    </row>
    <row r="13" spans="2:44" ht="12.9" customHeight="1">
      <c r="B13" s="366">
        <v>8</v>
      </c>
      <c r="C13" s="1844" t="s">
        <v>632</v>
      </c>
      <c r="D13" s="2413"/>
      <c r="E13" s="2403" t="s">
        <v>1369</v>
      </c>
      <c r="F13" s="2404"/>
      <c r="G13" s="2404"/>
      <c r="H13" s="2405"/>
      <c r="I13" s="2117">
        <f t="shared" si="9"/>
        <v>72.599999999999994</v>
      </c>
      <c r="J13" s="2118"/>
      <c r="K13" s="2525">
        <v>0</v>
      </c>
      <c r="L13" s="186"/>
      <c r="Y13" s="97"/>
      <c r="Z13" s="97"/>
      <c r="AA13" s="97"/>
      <c r="AB13" s="41"/>
      <c r="AC13" s="41"/>
      <c r="AD13" s="41"/>
      <c r="AE13" s="298">
        <v>71.22</v>
      </c>
      <c r="AF13" s="223">
        <f>AE13</f>
        <v>71.22</v>
      </c>
      <c r="AG13" s="1">
        <v>71.3</v>
      </c>
      <c r="AH13" s="1">
        <f t="shared" si="3"/>
        <v>75.578000000000003</v>
      </c>
      <c r="AI13" s="1">
        <f t="shared" si="0"/>
        <v>80.112680000000012</v>
      </c>
      <c r="AK13" s="1">
        <v>64.900000000000006</v>
      </c>
      <c r="AN13" s="1">
        <f t="shared" si="4"/>
        <v>69.443000000000012</v>
      </c>
      <c r="AP13" s="1">
        <f t="shared" si="5"/>
        <v>76.387300000000025</v>
      </c>
      <c r="AR13" s="118">
        <f>(AP13*(-5%))+AP13</f>
        <v>72.56793500000002</v>
      </c>
    </row>
    <row r="14" spans="2:44" ht="12.9" customHeight="1">
      <c r="B14" s="366">
        <v>9</v>
      </c>
      <c r="C14" s="1844"/>
      <c r="D14" s="2413"/>
      <c r="E14" s="2403" t="s">
        <v>1999</v>
      </c>
      <c r="F14" s="2404"/>
      <c r="G14" s="2404"/>
      <c r="H14" s="2405"/>
      <c r="I14" s="2117">
        <f t="shared" si="9"/>
        <v>81.399999999999991</v>
      </c>
      <c r="J14" s="2118"/>
      <c r="K14" s="2525"/>
      <c r="L14" s="186"/>
      <c r="Y14" s="97"/>
      <c r="Z14" s="97"/>
      <c r="AA14" s="97"/>
      <c r="AB14" s="41"/>
      <c r="AC14" s="41"/>
      <c r="AD14" s="41"/>
      <c r="AE14" s="298"/>
      <c r="AF14" s="223"/>
      <c r="AK14" s="1">
        <v>74.3</v>
      </c>
      <c r="AN14" s="1">
        <f t="shared" si="4"/>
        <v>79.501000000000005</v>
      </c>
      <c r="AP14" s="1">
        <f t="shared" si="5"/>
        <v>87.451100000000011</v>
      </c>
      <c r="AR14" s="118">
        <f t="shared" si="7"/>
        <v>81.329523000000009</v>
      </c>
    </row>
    <row r="15" spans="2:44" ht="12.9" customHeight="1">
      <c r="B15" s="365">
        <v>10</v>
      </c>
      <c r="C15" s="1844"/>
      <c r="D15" s="2413"/>
      <c r="E15" s="2424" t="s">
        <v>1556</v>
      </c>
      <c r="F15" s="2404"/>
      <c r="G15" s="2404"/>
      <c r="H15" s="2405"/>
      <c r="I15" s="2117">
        <f t="shared" si="9"/>
        <v>91.5</v>
      </c>
      <c r="J15" s="2118"/>
      <c r="K15" s="2525"/>
      <c r="L15" s="186"/>
      <c r="Y15" s="97"/>
      <c r="Z15" s="97"/>
      <c r="AA15" s="97"/>
      <c r="AB15" s="41"/>
      <c r="AC15" s="41"/>
      <c r="AD15" s="41"/>
      <c r="AE15" s="298"/>
      <c r="AF15" s="223"/>
      <c r="AK15" s="1">
        <v>77.7</v>
      </c>
      <c r="AN15" s="1">
        <f t="shared" si="4"/>
        <v>83.13900000000001</v>
      </c>
      <c r="AP15" s="1">
        <f t="shared" si="5"/>
        <v>91.452900000000014</v>
      </c>
      <c r="AR15" s="118">
        <f>AP15</f>
        <v>91.452900000000014</v>
      </c>
    </row>
    <row r="16" spans="2:44" ht="12.9" customHeight="1">
      <c r="B16" s="366">
        <v>11</v>
      </c>
      <c r="C16" s="1844"/>
      <c r="D16" s="2413"/>
      <c r="E16" s="2403" t="s">
        <v>1370</v>
      </c>
      <c r="F16" s="2404"/>
      <c r="G16" s="2404"/>
      <c r="H16" s="2405"/>
      <c r="I16" s="2117">
        <f t="shared" si="9"/>
        <v>121.8</v>
      </c>
      <c r="J16" s="2118"/>
      <c r="K16" s="2525"/>
      <c r="L16" s="186"/>
      <c r="Y16" s="97"/>
      <c r="Z16" s="97"/>
      <c r="AA16" s="97"/>
      <c r="AB16" s="41"/>
      <c r="AC16" s="41"/>
      <c r="AD16" s="41" t="e">
        <f>#REF!*1.08</f>
        <v>#REF!</v>
      </c>
      <c r="AE16" s="298" t="e">
        <f>AD16*1.25</f>
        <v>#REF!</v>
      </c>
      <c r="AF16" s="223">
        <v>101.6</v>
      </c>
      <c r="AG16" s="1">
        <v>101.6</v>
      </c>
      <c r="AH16" s="1">
        <f t="shared" si="3"/>
        <v>107.696</v>
      </c>
      <c r="AI16" s="1">
        <f t="shared" si="0"/>
        <v>114.15776000000001</v>
      </c>
      <c r="AK16" s="1">
        <v>103.4</v>
      </c>
      <c r="AN16" s="1">
        <f t="shared" si="4"/>
        <v>110.63800000000002</v>
      </c>
      <c r="AP16" s="1">
        <f t="shared" si="5"/>
        <v>121.70180000000003</v>
      </c>
      <c r="AR16" s="118">
        <f>AP16</f>
        <v>121.70180000000003</v>
      </c>
    </row>
    <row r="17" spans="2:45" ht="12.9" customHeight="1">
      <c r="B17" s="365">
        <v>12</v>
      </c>
      <c r="C17" s="1844"/>
      <c r="D17" s="2413"/>
      <c r="E17" s="2433" t="s">
        <v>2001</v>
      </c>
      <c r="F17" s="2434"/>
      <c r="G17" s="2434"/>
      <c r="H17" s="2435"/>
      <c r="I17" s="1371">
        <f>ROUNDUP(((AR17*$N$3)+AR17),1)</f>
        <v>83.399999999999991</v>
      </c>
      <c r="J17" s="1372"/>
      <c r="K17" s="2525"/>
      <c r="L17" s="186"/>
      <c r="Y17" s="97"/>
      <c r="Z17" s="97"/>
      <c r="AA17" s="97"/>
      <c r="AB17" s="41"/>
      <c r="AC17" s="41"/>
      <c r="AD17" s="1575">
        <v>77.45</v>
      </c>
      <c r="AE17" s="1580">
        <f>AD17*1.05</f>
        <v>81.322500000000005</v>
      </c>
      <c r="AF17" s="2536">
        <f>AE17</f>
        <v>81.322500000000005</v>
      </c>
      <c r="AG17" s="1">
        <v>81.400000000000006</v>
      </c>
      <c r="AH17" s="1">
        <f t="shared" si="3"/>
        <v>86.284000000000006</v>
      </c>
      <c r="AI17" s="1">
        <f t="shared" si="0"/>
        <v>91.461040000000011</v>
      </c>
      <c r="AK17" s="1">
        <v>70.8</v>
      </c>
      <c r="AN17" s="1">
        <f t="shared" si="4"/>
        <v>75.756</v>
      </c>
      <c r="AP17" s="1">
        <f t="shared" si="5"/>
        <v>83.331600000000009</v>
      </c>
      <c r="AR17" s="118">
        <f>AP17</f>
        <v>83.331600000000009</v>
      </c>
      <c r="AS17" s="1137"/>
    </row>
    <row r="18" spans="2:45" ht="12.9" customHeight="1">
      <c r="B18" s="366">
        <v>13</v>
      </c>
      <c r="C18" s="1844"/>
      <c r="D18" s="2413"/>
      <c r="E18" s="2426" t="s">
        <v>2000</v>
      </c>
      <c r="F18" s="2427"/>
      <c r="G18" s="2427"/>
      <c r="H18" s="2428"/>
      <c r="I18" s="1371">
        <f>ROUNDUP(((AR18*$N$3)+AR18),1)</f>
        <v>77.599999999999994</v>
      </c>
      <c r="J18" s="1372"/>
      <c r="K18" s="2525"/>
      <c r="L18" s="186"/>
      <c r="Y18" s="97"/>
      <c r="Z18" s="97"/>
      <c r="AA18" s="97"/>
      <c r="AB18" s="41"/>
      <c r="AC18" s="41"/>
      <c r="AD18" s="1575"/>
      <c r="AE18" s="1580"/>
      <c r="AF18" s="2536"/>
      <c r="AH18" s="1">
        <f t="shared" si="3"/>
        <v>0</v>
      </c>
      <c r="AI18" s="1">
        <f t="shared" si="0"/>
        <v>0</v>
      </c>
      <c r="AN18" s="1">
        <f t="shared" si="4"/>
        <v>0</v>
      </c>
      <c r="AP18" s="1">
        <v>83.4</v>
      </c>
      <c r="AR18" s="118">
        <f t="shared" si="7"/>
        <v>77.562000000000012</v>
      </c>
    </row>
    <row r="19" spans="2:45" ht="12.9" customHeight="1">
      <c r="B19" s="366">
        <v>14</v>
      </c>
      <c r="C19" s="2414"/>
      <c r="D19" s="2415"/>
      <c r="E19" s="2429"/>
      <c r="F19" s="2430"/>
      <c r="G19" s="2430"/>
      <c r="H19" s="2431"/>
      <c r="I19" s="1373"/>
      <c r="J19" s="1374"/>
      <c r="K19" s="1420"/>
      <c r="L19" s="186"/>
      <c r="Y19" s="97"/>
      <c r="Z19" s="97"/>
      <c r="AA19" s="97"/>
      <c r="AB19" s="41"/>
      <c r="AC19" s="41"/>
      <c r="AD19" s="1575"/>
      <c r="AE19" s="1580"/>
      <c r="AF19" s="2536"/>
      <c r="AH19" s="1">
        <f t="shared" si="3"/>
        <v>0</v>
      </c>
      <c r="AI19" s="1">
        <f t="shared" si="0"/>
        <v>0</v>
      </c>
      <c r="AN19" s="1">
        <f t="shared" si="4"/>
        <v>0</v>
      </c>
      <c r="AP19" s="1">
        <v>83.4</v>
      </c>
      <c r="AR19" s="1">
        <f t="shared" si="7"/>
        <v>77.562000000000012</v>
      </c>
    </row>
    <row r="20" spans="2:45" s="364" customFormat="1" ht="12.9" customHeight="1">
      <c r="B20" s="365">
        <v>15</v>
      </c>
      <c r="C20" s="1365" t="s">
        <v>633</v>
      </c>
      <c r="D20" s="1366"/>
      <c r="E20" s="2433" t="s">
        <v>2004</v>
      </c>
      <c r="F20" s="2434"/>
      <c r="G20" s="2434"/>
      <c r="H20" s="2435"/>
      <c r="I20" s="1371">
        <f>ROUNDUP(((AR20*$N$3)+AR20),1)</f>
        <v>148.4</v>
      </c>
      <c r="J20" s="1372"/>
      <c r="K20" s="1378">
        <v>0</v>
      </c>
      <c r="L20" s="373"/>
      <c r="Y20" s="2531">
        <v>61.6</v>
      </c>
      <c r="Z20" s="2531">
        <v>67.8</v>
      </c>
      <c r="AA20" s="2531">
        <f t="shared" ref="AA20:AA29" si="11">Z20*1.1</f>
        <v>74.58</v>
      </c>
      <c r="AB20" s="2538">
        <f>AA20*1.12</f>
        <v>83.529600000000002</v>
      </c>
      <c r="AC20" s="2538">
        <f>AB20*1.08</f>
        <v>90.211968000000013</v>
      </c>
      <c r="AD20" s="2538">
        <f t="shared" si="1"/>
        <v>97.428925440000015</v>
      </c>
      <c r="AE20" s="1578">
        <v>113.4</v>
      </c>
      <c r="AF20" s="2536">
        <f>AE20*1.182</f>
        <v>134.03880000000001</v>
      </c>
      <c r="AG20" s="364">
        <v>134.1</v>
      </c>
      <c r="AH20" s="1">
        <f t="shared" si="3"/>
        <v>142.14600000000002</v>
      </c>
      <c r="AI20" s="1">
        <f t="shared" si="0"/>
        <v>150.67476000000002</v>
      </c>
      <c r="AJ20" s="1"/>
      <c r="AK20" s="1">
        <v>135.5</v>
      </c>
      <c r="AN20" s="1">
        <f t="shared" si="4"/>
        <v>144.98500000000001</v>
      </c>
      <c r="AP20" s="1">
        <f t="shared" si="5"/>
        <v>159.48350000000002</v>
      </c>
      <c r="AR20" s="118">
        <f>(AP20*(-7%))+AP20</f>
        <v>148.31965500000001</v>
      </c>
      <c r="AS20" s="1137" t="s">
        <v>1992</v>
      </c>
    </row>
    <row r="21" spans="2:45" s="364" customFormat="1" ht="12.9" customHeight="1">
      <c r="B21" s="366">
        <v>16</v>
      </c>
      <c r="C21" s="1367"/>
      <c r="D21" s="1368"/>
      <c r="E21" s="2426" t="s">
        <v>2003</v>
      </c>
      <c r="F21" s="2427"/>
      <c r="G21" s="2427"/>
      <c r="H21" s="2428"/>
      <c r="I21" s="1371">
        <f>ROUNDUP(((AR21*$N$3)+AR21),1)</f>
        <v>159.5</v>
      </c>
      <c r="J21" s="1372"/>
      <c r="K21" s="2526"/>
      <c r="L21" s="186"/>
      <c r="Y21" s="2531"/>
      <c r="Z21" s="2531"/>
      <c r="AA21" s="2531"/>
      <c r="AB21" s="2538"/>
      <c r="AC21" s="2538"/>
      <c r="AD21" s="2538"/>
      <c r="AE21" s="1578"/>
      <c r="AF21" s="2536"/>
      <c r="AH21" s="1">
        <f t="shared" si="3"/>
        <v>0</v>
      </c>
      <c r="AI21" s="1">
        <f t="shared" si="0"/>
        <v>0</v>
      </c>
      <c r="AJ21" s="1"/>
      <c r="AK21" s="1"/>
      <c r="AN21" s="1">
        <f t="shared" si="4"/>
        <v>0</v>
      </c>
      <c r="AP21" s="1">
        <v>159.47999999999999</v>
      </c>
      <c r="AR21" s="1">
        <f>AP21</f>
        <v>159.47999999999999</v>
      </c>
    </row>
    <row r="22" spans="2:45" s="364" customFormat="1" ht="12.9" customHeight="1">
      <c r="B22" s="365">
        <v>17</v>
      </c>
      <c r="C22" s="1367"/>
      <c r="D22" s="1368"/>
      <c r="E22" s="2429"/>
      <c r="F22" s="2430"/>
      <c r="G22" s="2430"/>
      <c r="H22" s="2431"/>
      <c r="I22" s="1373"/>
      <c r="J22" s="1374"/>
      <c r="K22" s="1379"/>
      <c r="L22" s="186"/>
      <c r="Y22" s="378"/>
      <c r="Z22" s="378"/>
      <c r="AA22" s="379"/>
      <c r="AB22" s="380"/>
      <c r="AC22" s="380"/>
      <c r="AD22" s="380"/>
      <c r="AE22" s="381"/>
      <c r="AF22" s="2536"/>
      <c r="AH22" s="1">
        <f t="shared" si="3"/>
        <v>0</v>
      </c>
      <c r="AI22" s="1">
        <f t="shared" si="0"/>
        <v>0</v>
      </c>
      <c r="AJ22" s="1"/>
      <c r="AK22" s="1"/>
      <c r="AN22" s="1">
        <f t="shared" si="4"/>
        <v>0</v>
      </c>
      <c r="AP22" s="1">
        <f t="shared" si="5"/>
        <v>0</v>
      </c>
      <c r="AR22" s="1">
        <f t="shared" si="7"/>
        <v>0</v>
      </c>
    </row>
    <row r="23" spans="2:45" s="364" customFormat="1">
      <c r="B23" s="366">
        <v>18</v>
      </c>
      <c r="C23" s="1367"/>
      <c r="D23" s="1368"/>
      <c r="E23" s="2432" t="s">
        <v>1371</v>
      </c>
      <c r="F23" s="2422"/>
      <c r="G23" s="2422"/>
      <c r="H23" s="2423"/>
      <c r="I23" s="2419">
        <f>ROUNDUP(((AR23*$N$3)+AR23),1)</f>
        <v>182.7</v>
      </c>
      <c r="J23" s="2420"/>
      <c r="K23" s="961">
        <v>0</v>
      </c>
      <c r="L23" s="186"/>
      <c r="Y23" s="379">
        <v>68.2</v>
      </c>
      <c r="Z23" s="379">
        <v>75.099999999999994</v>
      </c>
      <c r="AA23" s="379">
        <f>Z23*1.1</f>
        <v>82.61</v>
      </c>
      <c r="AB23" s="380">
        <f>AA23*1.12</f>
        <v>92.523200000000003</v>
      </c>
      <c r="AC23" s="380">
        <f>AB23*1.08</f>
        <v>99.925056000000012</v>
      </c>
      <c r="AD23" s="380">
        <f t="shared" si="1"/>
        <v>107.91906048000001</v>
      </c>
      <c r="AE23" s="381">
        <v>132.4</v>
      </c>
      <c r="AF23" s="223">
        <f>AE23*1.25</f>
        <v>165.5</v>
      </c>
      <c r="AG23" s="364">
        <v>165.5</v>
      </c>
      <c r="AH23" s="1">
        <f t="shared" si="3"/>
        <v>175.43</v>
      </c>
      <c r="AI23" s="1">
        <f t="shared" ref="AI23:AI58" si="12">AH23*1.06</f>
        <v>185.95580000000001</v>
      </c>
      <c r="AJ23" s="1"/>
      <c r="AK23" s="1">
        <v>166.8</v>
      </c>
      <c r="AN23" s="1">
        <f t="shared" si="4"/>
        <v>178.47600000000003</v>
      </c>
      <c r="AP23" s="1">
        <f t="shared" si="5"/>
        <v>196.32360000000006</v>
      </c>
      <c r="AR23" s="118">
        <v>182.7</v>
      </c>
    </row>
    <row r="24" spans="2:45" s="364" customFormat="1" ht="12.75" customHeight="1">
      <c r="B24" s="366">
        <v>19</v>
      </c>
      <c r="C24" s="1367"/>
      <c r="D24" s="1368"/>
      <c r="E24" s="2421" t="s">
        <v>1372</v>
      </c>
      <c r="F24" s="2422"/>
      <c r="G24" s="2422"/>
      <c r="H24" s="2423"/>
      <c r="I24" s="2419">
        <f t="shared" ref="I24:I28" si="13">ROUNDUP(((AR24*$N$3)+AR24),1)</f>
        <v>136.79999999999998</v>
      </c>
      <c r="J24" s="2420"/>
      <c r="K24" s="961">
        <v>0</v>
      </c>
      <c r="L24" s="186"/>
      <c r="Y24" s="379"/>
      <c r="Z24" s="379"/>
      <c r="AA24" s="379"/>
      <c r="AB24" s="380"/>
      <c r="AC24" s="380"/>
      <c r="AD24" s="380"/>
      <c r="AE24" s="381"/>
      <c r="AF24" s="223">
        <v>128</v>
      </c>
      <c r="AG24" s="364">
        <v>128</v>
      </c>
      <c r="AH24" s="1">
        <f t="shared" si="3"/>
        <v>135.68</v>
      </c>
      <c r="AI24" s="1">
        <f t="shared" si="12"/>
        <v>143.82080000000002</v>
      </c>
      <c r="AJ24" s="1"/>
      <c r="AK24" s="1">
        <v>122.3</v>
      </c>
      <c r="AN24" s="1">
        <f t="shared" si="4"/>
        <v>130.86100000000002</v>
      </c>
      <c r="AP24" s="1">
        <f t="shared" si="5"/>
        <v>143.94710000000003</v>
      </c>
      <c r="AR24" s="118">
        <f>(AP24*(-5%))+AP24</f>
        <v>136.74974500000002</v>
      </c>
      <c r="AS24" s="1138"/>
    </row>
    <row r="25" spans="2:45" s="364" customFormat="1" ht="12.9" customHeight="1">
      <c r="B25" s="365">
        <v>20</v>
      </c>
      <c r="C25" s="1367"/>
      <c r="D25" s="1368"/>
      <c r="E25" s="2424" t="s">
        <v>1373</v>
      </c>
      <c r="F25" s="2404"/>
      <c r="G25" s="2404"/>
      <c r="H25" s="2405"/>
      <c r="I25" s="2419">
        <f t="shared" si="13"/>
        <v>154.6</v>
      </c>
      <c r="J25" s="2420"/>
      <c r="K25" s="961">
        <v>0</v>
      </c>
      <c r="L25" s="186"/>
      <c r="Y25" s="379"/>
      <c r="Z25" s="379"/>
      <c r="AA25" s="379">
        <v>74.58</v>
      </c>
      <c r="AB25" s="380">
        <f t="shared" ref="AB25:AB53" si="14">AA25*1.12</f>
        <v>83.529600000000002</v>
      </c>
      <c r="AC25" s="380">
        <f t="shared" ref="AC25:AC39" si="15">AB25*1.08</f>
        <v>90.211968000000013</v>
      </c>
      <c r="AD25" s="380">
        <f t="shared" si="1"/>
        <v>97.428925440000015</v>
      </c>
      <c r="AE25" s="381">
        <v>121.9</v>
      </c>
      <c r="AF25" s="223">
        <f>AE25*1.1</f>
        <v>134.09</v>
      </c>
      <c r="AG25" s="364">
        <v>134.1</v>
      </c>
      <c r="AH25" s="1">
        <f t="shared" si="3"/>
        <v>142.14600000000002</v>
      </c>
      <c r="AI25" s="1">
        <f t="shared" si="12"/>
        <v>150.67476000000002</v>
      </c>
      <c r="AJ25" s="1"/>
      <c r="AK25" s="1">
        <v>141.19999999999999</v>
      </c>
      <c r="AN25" s="1">
        <f t="shared" si="4"/>
        <v>151.084</v>
      </c>
      <c r="AP25" s="1">
        <f t="shared" si="5"/>
        <v>166.19240000000002</v>
      </c>
      <c r="AR25" s="118">
        <f t="shared" si="7"/>
        <v>154.55893200000003</v>
      </c>
    </row>
    <row r="26" spans="2:45" s="364" customFormat="1" ht="12.9" customHeight="1">
      <c r="B26" s="366">
        <v>21</v>
      </c>
      <c r="C26" s="1367"/>
      <c r="D26" s="1368"/>
      <c r="E26" s="2403" t="s">
        <v>2002</v>
      </c>
      <c r="F26" s="2404"/>
      <c r="G26" s="2404"/>
      <c r="H26" s="2405"/>
      <c r="I26" s="2419">
        <f t="shared" si="13"/>
        <v>141.80000000000001</v>
      </c>
      <c r="J26" s="2420"/>
      <c r="K26" s="961">
        <v>0</v>
      </c>
      <c r="L26" s="186"/>
      <c r="Y26" s="379"/>
      <c r="Z26" s="379"/>
      <c r="AA26" s="379"/>
      <c r="AB26" s="380"/>
      <c r="AC26" s="380"/>
      <c r="AD26" s="380"/>
      <c r="AE26" s="381"/>
      <c r="AF26" s="223"/>
      <c r="AH26" s="1"/>
      <c r="AI26" s="1"/>
      <c r="AJ26" s="1"/>
      <c r="AK26" s="1">
        <v>129.4</v>
      </c>
      <c r="AN26" s="1">
        <f t="shared" si="4"/>
        <v>138.45800000000003</v>
      </c>
      <c r="AP26" s="1">
        <f t="shared" si="5"/>
        <v>152.30380000000005</v>
      </c>
      <c r="AR26" s="118">
        <v>141.80000000000001</v>
      </c>
    </row>
    <row r="27" spans="2:45" s="364" customFormat="1" ht="12.9" customHeight="1">
      <c r="B27" s="365"/>
      <c r="C27" s="1367"/>
      <c r="D27" s="1368"/>
      <c r="E27" s="2416" t="s">
        <v>1533</v>
      </c>
      <c r="F27" s="2417"/>
      <c r="G27" s="2417"/>
      <c r="H27" s="2418"/>
      <c r="I27" s="2419">
        <f t="shared" si="13"/>
        <v>167.4</v>
      </c>
      <c r="J27" s="2420"/>
      <c r="K27" s="961">
        <v>0</v>
      </c>
      <c r="L27" s="186"/>
      <c r="Y27" s="379"/>
      <c r="Z27" s="379"/>
      <c r="AA27" s="379"/>
      <c r="AB27" s="380"/>
      <c r="AC27" s="380"/>
      <c r="AD27" s="380"/>
      <c r="AE27" s="381"/>
      <c r="AF27" s="223"/>
      <c r="AH27" s="1"/>
      <c r="AI27" s="1"/>
      <c r="AJ27" s="1"/>
      <c r="AK27" s="1">
        <v>142.19999999999999</v>
      </c>
      <c r="AN27" s="1">
        <f t="shared" si="4"/>
        <v>152.154</v>
      </c>
      <c r="AP27" s="1">
        <f t="shared" si="5"/>
        <v>167.36940000000001</v>
      </c>
      <c r="AR27" s="118">
        <f>AP27</f>
        <v>167.36940000000001</v>
      </c>
    </row>
    <row r="28" spans="2:45" s="364" customFormat="1">
      <c r="B28" s="365">
        <v>22</v>
      </c>
      <c r="C28" s="1369"/>
      <c r="D28" s="1370"/>
      <c r="E28" s="2425">
        <v>675</v>
      </c>
      <c r="F28" s="2422"/>
      <c r="G28" s="2422"/>
      <c r="H28" s="2423"/>
      <c r="I28" s="2419">
        <f t="shared" si="13"/>
        <v>159.79999999999998</v>
      </c>
      <c r="J28" s="2420"/>
      <c r="K28" s="374">
        <v>0</v>
      </c>
      <c r="L28" s="186"/>
      <c r="Y28" s="379">
        <v>75.900000000000006</v>
      </c>
      <c r="Z28" s="379">
        <v>83.5</v>
      </c>
      <c r="AA28" s="379">
        <f t="shared" si="11"/>
        <v>91.850000000000009</v>
      </c>
      <c r="AB28" s="380">
        <f t="shared" si="14"/>
        <v>102.87200000000001</v>
      </c>
      <c r="AC28" s="380">
        <f t="shared" si="15"/>
        <v>111.10176000000003</v>
      </c>
      <c r="AD28" s="380">
        <f t="shared" si="1"/>
        <v>119.98990080000004</v>
      </c>
      <c r="AE28" s="381">
        <v>102.4</v>
      </c>
      <c r="AF28" s="223">
        <f>AE28*1.25</f>
        <v>128</v>
      </c>
      <c r="AG28" s="364">
        <v>128</v>
      </c>
      <c r="AH28" s="1">
        <f t="shared" si="3"/>
        <v>135.68</v>
      </c>
      <c r="AI28" s="1">
        <f t="shared" si="12"/>
        <v>143.82080000000002</v>
      </c>
      <c r="AJ28" s="1"/>
      <c r="AK28" s="1">
        <v>135.69999999999999</v>
      </c>
      <c r="AN28" s="1">
        <f>AK28*1.07</f>
        <v>145.19899999999998</v>
      </c>
      <c r="AP28" s="1">
        <f t="shared" si="5"/>
        <v>159.71889999999999</v>
      </c>
      <c r="AR28" s="118">
        <f>AP28</f>
        <v>159.71889999999999</v>
      </c>
    </row>
    <row r="29" spans="2:45" ht="12.9" customHeight="1">
      <c r="B29" s="366">
        <v>23</v>
      </c>
      <c r="C29" s="1365" t="s">
        <v>634</v>
      </c>
      <c r="D29" s="1366"/>
      <c r="E29" s="1343" t="s">
        <v>635</v>
      </c>
      <c r="F29" s="1683"/>
      <c r="G29" s="1683"/>
      <c r="H29" s="1344"/>
      <c r="I29" s="2419">
        <f t="shared" ref="I29:I44" si="16">ROUNDUP(((AR29*$N$3)+AR29),1)</f>
        <v>121.8</v>
      </c>
      <c r="J29" s="2420"/>
      <c r="K29" s="374">
        <v>0</v>
      </c>
      <c r="L29" s="186"/>
      <c r="Y29" s="97">
        <v>61.6</v>
      </c>
      <c r="Z29" s="97">
        <v>67.8</v>
      </c>
      <c r="AA29" s="97">
        <f t="shared" si="11"/>
        <v>74.58</v>
      </c>
      <c r="AB29" s="41">
        <f t="shared" si="14"/>
        <v>83.529600000000002</v>
      </c>
      <c r="AC29" s="41">
        <f t="shared" si="15"/>
        <v>90.211968000000013</v>
      </c>
      <c r="AD29" s="41">
        <v>97.5</v>
      </c>
      <c r="AE29" s="298">
        <f>AD29*1.05</f>
        <v>102.375</v>
      </c>
      <c r="AF29" s="223">
        <f t="shared" ref="AF29:AF46" si="17">AE29</f>
        <v>102.375</v>
      </c>
      <c r="AG29" s="1">
        <v>102.4</v>
      </c>
      <c r="AH29" s="1">
        <f t="shared" si="3"/>
        <v>108.54400000000001</v>
      </c>
      <c r="AI29" s="1">
        <f t="shared" si="12"/>
        <v>115.05664000000002</v>
      </c>
      <c r="AK29" s="1">
        <v>103.4</v>
      </c>
      <c r="AN29" s="1">
        <f t="shared" si="4"/>
        <v>110.63800000000002</v>
      </c>
      <c r="AP29" s="1">
        <f t="shared" si="5"/>
        <v>121.70180000000003</v>
      </c>
      <c r="AR29" s="118">
        <f>AP29</f>
        <v>121.70180000000003</v>
      </c>
    </row>
    <row r="30" spans="2:45" ht="12.9" customHeight="1">
      <c r="B30" s="366">
        <v>24</v>
      </c>
      <c r="C30" s="1367"/>
      <c r="D30" s="1368"/>
      <c r="E30" s="2403" t="s">
        <v>636</v>
      </c>
      <c r="F30" s="2404"/>
      <c r="G30" s="2404"/>
      <c r="H30" s="2405"/>
      <c r="I30" s="2419">
        <f t="shared" si="16"/>
        <v>127.89999999999999</v>
      </c>
      <c r="J30" s="2420"/>
      <c r="K30" s="375">
        <v>0</v>
      </c>
      <c r="L30" s="186"/>
      <c r="Y30" s="97"/>
      <c r="Z30" s="97"/>
      <c r="AA30" s="97">
        <v>74.58</v>
      </c>
      <c r="AB30" s="41">
        <f t="shared" si="14"/>
        <v>83.529600000000002</v>
      </c>
      <c r="AC30" s="41">
        <f t="shared" si="15"/>
        <v>90.211968000000013</v>
      </c>
      <c r="AD30" s="41">
        <v>97.5</v>
      </c>
      <c r="AE30" s="298">
        <f>AD30*1.25</f>
        <v>121.875</v>
      </c>
      <c r="AF30" s="223">
        <f t="shared" si="17"/>
        <v>121.875</v>
      </c>
      <c r="AG30" s="1">
        <v>121.9</v>
      </c>
      <c r="AH30" s="1">
        <f t="shared" si="3"/>
        <v>129.214</v>
      </c>
      <c r="AI30" s="1">
        <f t="shared" si="12"/>
        <v>136.96684000000002</v>
      </c>
      <c r="AK30" s="1">
        <v>108.6</v>
      </c>
      <c r="AN30" s="1">
        <f t="shared" si="4"/>
        <v>116.202</v>
      </c>
      <c r="AP30" s="1">
        <f t="shared" si="5"/>
        <v>127.82220000000001</v>
      </c>
      <c r="AR30" s="118">
        <f t="shared" ref="AR30:AR44" si="18">AP30</f>
        <v>127.82220000000001</v>
      </c>
    </row>
    <row r="31" spans="2:45" ht="12.9" customHeight="1">
      <c r="B31" s="366">
        <v>26</v>
      </c>
      <c r="C31" s="1367"/>
      <c r="D31" s="1368"/>
      <c r="E31" s="1343" t="s">
        <v>637</v>
      </c>
      <c r="F31" s="1683"/>
      <c r="G31" s="1683"/>
      <c r="H31" s="1344"/>
      <c r="I31" s="2419">
        <f t="shared" si="16"/>
        <v>159.5</v>
      </c>
      <c r="J31" s="2420"/>
      <c r="K31" s="961">
        <v>0</v>
      </c>
      <c r="L31" s="186"/>
      <c r="Y31" s="97">
        <v>68.2</v>
      </c>
      <c r="Z31" s="97">
        <v>75.099999999999994</v>
      </c>
      <c r="AA31" s="97">
        <f t="shared" si="8"/>
        <v>82.61</v>
      </c>
      <c r="AB31" s="41">
        <f t="shared" si="14"/>
        <v>92.523200000000003</v>
      </c>
      <c r="AC31" s="41">
        <f t="shared" si="15"/>
        <v>99.925056000000012</v>
      </c>
      <c r="AD31" s="41">
        <v>108</v>
      </c>
      <c r="AE31" s="298">
        <f>AD31*1.15</f>
        <v>124.19999999999999</v>
      </c>
      <c r="AF31" s="223">
        <f>AE31*1.08</f>
        <v>134.136</v>
      </c>
      <c r="AG31" s="1">
        <v>134.19999999999999</v>
      </c>
      <c r="AH31" s="1">
        <f t="shared" si="3"/>
        <v>142.25199999999998</v>
      </c>
      <c r="AI31" s="1">
        <f t="shared" si="12"/>
        <v>150.78711999999999</v>
      </c>
      <c r="AK31" s="1">
        <v>135.5</v>
      </c>
      <c r="AN31" s="1">
        <f t="shared" si="4"/>
        <v>144.98500000000001</v>
      </c>
      <c r="AP31" s="1">
        <f t="shared" si="5"/>
        <v>159.48350000000002</v>
      </c>
      <c r="AR31" s="118">
        <f t="shared" si="18"/>
        <v>159.48350000000002</v>
      </c>
    </row>
    <row r="32" spans="2:45" ht="12.9" customHeight="1">
      <c r="B32" s="366">
        <v>27</v>
      </c>
      <c r="C32" s="1736" t="s">
        <v>638</v>
      </c>
      <c r="D32" s="2437"/>
      <c r="E32" s="2030" t="s">
        <v>639</v>
      </c>
      <c r="F32" s="2402"/>
      <c r="G32" s="2402"/>
      <c r="H32" s="2031"/>
      <c r="I32" s="2419">
        <f t="shared" si="16"/>
        <v>137.5</v>
      </c>
      <c r="J32" s="2420"/>
      <c r="K32" s="372">
        <v>0</v>
      </c>
      <c r="L32" s="186"/>
      <c r="Y32" s="97">
        <v>59.4</v>
      </c>
      <c r="Z32" s="97">
        <v>65.400000000000006</v>
      </c>
      <c r="AA32" s="97">
        <f t="shared" si="8"/>
        <v>71.940000000000012</v>
      </c>
      <c r="AB32" s="41">
        <f t="shared" si="14"/>
        <v>80.572800000000015</v>
      </c>
      <c r="AC32" s="41">
        <f t="shared" si="15"/>
        <v>87.018624000000017</v>
      </c>
      <c r="AD32" s="41">
        <f t="shared" si="1"/>
        <v>93.980113920000022</v>
      </c>
      <c r="AE32" s="382">
        <f>AD32*1.15</f>
        <v>108.07713100800002</v>
      </c>
      <c r="AF32" s="223">
        <f>AE32*1.05</f>
        <v>113.48098755840003</v>
      </c>
      <c r="AG32" s="1">
        <v>113.5</v>
      </c>
      <c r="AH32" s="1">
        <f t="shared" si="3"/>
        <v>120.31</v>
      </c>
      <c r="AI32" s="1">
        <f t="shared" si="12"/>
        <v>127.52860000000001</v>
      </c>
      <c r="AK32" s="1">
        <v>116.8</v>
      </c>
      <c r="AN32" s="1">
        <f t="shared" si="4"/>
        <v>124.976</v>
      </c>
      <c r="AP32" s="1">
        <f t="shared" si="5"/>
        <v>137.4736</v>
      </c>
      <c r="AR32" s="118">
        <f t="shared" si="18"/>
        <v>137.4736</v>
      </c>
    </row>
    <row r="33" spans="2:44" ht="12.9" customHeight="1">
      <c r="B33" s="365">
        <v>28</v>
      </c>
      <c r="C33" s="1844"/>
      <c r="D33" s="2413"/>
      <c r="E33" s="2030">
        <v>1045</v>
      </c>
      <c r="F33" s="2402"/>
      <c r="G33" s="2402"/>
      <c r="H33" s="2031"/>
      <c r="I33" s="2419">
        <f t="shared" si="16"/>
        <v>166.2</v>
      </c>
      <c r="J33" s="2420"/>
      <c r="K33" s="372">
        <v>0</v>
      </c>
      <c r="L33" s="186"/>
      <c r="Y33" s="97">
        <v>64.900000000000006</v>
      </c>
      <c r="Z33" s="97">
        <v>71.400000000000006</v>
      </c>
      <c r="AA33" s="97">
        <f t="shared" si="8"/>
        <v>78.540000000000006</v>
      </c>
      <c r="AB33" s="41">
        <f t="shared" si="14"/>
        <v>87.964800000000011</v>
      </c>
      <c r="AC33" s="41">
        <f t="shared" si="15"/>
        <v>95.001984000000022</v>
      </c>
      <c r="AD33" s="41">
        <f t="shared" si="1"/>
        <v>102.60214272000003</v>
      </c>
      <c r="AE33" s="298">
        <f>AD33*1.3</f>
        <v>133.38278553600006</v>
      </c>
      <c r="AF33" s="223">
        <f t="shared" ref="AF33:AF34" si="19">AE33*1.05</f>
        <v>140.05192481280005</v>
      </c>
      <c r="AG33" s="1">
        <v>140.1</v>
      </c>
      <c r="AH33" s="1">
        <f t="shared" si="3"/>
        <v>148.506</v>
      </c>
      <c r="AI33" s="1">
        <f t="shared" si="12"/>
        <v>157.41636</v>
      </c>
      <c r="AK33" s="1">
        <v>141.19999999999999</v>
      </c>
      <c r="AN33" s="1">
        <f t="shared" si="4"/>
        <v>151.084</v>
      </c>
      <c r="AP33" s="1">
        <f t="shared" si="5"/>
        <v>166.19240000000002</v>
      </c>
      <c r="AR33" s="118">
        <f t="shared" si="18"/>
        <v>166.19240000000002</v>
      </c>
    </row>
    <row r="34" spans="2:44" ht="12.9" customHeight="1">
      <c r="B34" s="366">
        <v>30</v>
      </c>
      <c r="C34" s="1789" t="s">
        <v>640</v>
      </c>
      <c r="D34" s="2436"/>
      <c r="E34" s="1421" t="s">
        <v>641</v>
      </c>
      <c r="F34" s="2056"/>
      <c r="G34" s="2056"/>
      <c r="H34" s="1422"/>
      <c r="I34" s="2419">
        <f t="shared" si="16"/>
        <v>121.8</v>
      </c>
      <c r="J34" s="2420"/>
      <c r="K34" s="322">
        <v>0</v>
      </c>
      <c r="L34" s="186"/>
      <c r="Y34" s="97">
        <v>61.6</v>
      </c>
      <c r="Z34" s="97">
        <v>67.8</v>
      </c>
      <c r="AA34" s="97">
        <f t="shared" si="8"/>
        <v>74.58</v>
      </c>
      <c r="AB34" s="41">
        <f t="shared" si="14"/>
        <v>83.529600000000002</v>
      </c>
      <c r="AC34" s="41">
        <f t="shared" si="15"/>
        <v>90.211968000000013</v>
      </c>
      <c r="AD34" s="41">
        <f t="shared" si="1"/>
        <v>97.428925440000015</v>
      </c>
      <c r="AE34" s="298">
        <f>AD34*1.05</f>
        <v>102.30037171200001</v>
      </c>
      <c r="AF34" s="223">
        <f t="shared" si="19"/>
        <v>107.41539029760003</v>
      </c>
      <c r="AG34" s="1">
        <v>107.5</v>
      </c>
      <c r="AH34" s="1">
        <f t="shared" si="3"/>
        <v>113.95</v>
      </c>
      <c r="AI34" s="1">
        <f t="shared" si="12"/>
        <v>120.78700000000001</v>
      </c>
      <c r="AK34" s="1">
        <v>103.4</v>
      </c>
      <c r="AN34" s="1">
        <f t="shared" si="4"/>
        <v>110.63800000000002</v>
      </c>
      <c r="AP34" s="1">
        <f t="shared" si="5"/>
        <v>121.70180000000003</v>
      </c>
      <c r="AR34" s="118">
        <f t="shared" si="18"/>
        <v>121.70180000000003</v>
      </c>
    </row>
    <row r="35" spans="2:44" ht="12.9" customHeight="1">
      <c r="B35" s="365">
        <v>31</v>
      </c>
      <c r="C35" s="1933" t="s">
        <v>642</v>
      </c>
      <c r="D35" s="2438"/>
      <c r="E35" s="1365">
        <v>2058</v>
      </c>
      <c r="F35" s="1376"/>
      <c r="G35" s="1376"/>
      <c r="H35" s="1376"/>
      <c r="I35" s="2419">
        <f t="shared" si="16"/>
        <v>147.9</v>
      </c>
      <c r="J35" s="2420"/>
      <c r="K35" s="963">
        <v>0</v>
      </c>
      <c r="L35" s="186"/>
      <c r="Y35" s="97">
        <v>75.900000000000006</v>
      </c>
      <c r="Z35" s="97">
        <v>83.5</v>
      </c>
      <c r="AA35" s="97">
        <f t="shared" si="8"/>
        <v>91.850000000000009</v>
      </c>
      <c r="AB35" s="41">
        <f t="shared" si="14"/>
        <v>102.87200000000001</v>
      </c>
      <c r="AC35" s="41">
        <f t="shared" si="15"/>
        <v>111.10176000000003</v>
      </c>
      <c r="AD35" s="41">
        <v>120</v>
      </c>
      <c r="AE35" s="298">
        <f>AD35*1.05</f>
        <v>126</v>
      </c>
      <c r="AF35" s="223">
        <f t="shared" si="17"/>
        <v>126</v>
      </c>
      <c r="AG35" s="1">
        <v>126</v>
      </c>
      <c r="AH35" s="1">
        <f t="shared" si="3"/>
        <v>133.56</v>
      </c>
      <c r="AI35" s="1">
        <f t="shared" si="12"/>
        <v>141.5736</v>
      </c>
      <c r="AK35" s="1">
        <v>125.6</v>
      </c>
      <c r="AN35" s="1">
        <f t="shared" si="4"/>
        <v>134.392</v>
      </c>
      <c r="AP35" s="1">
        <f t="shared" si="5"/>
        <v>147.8312</v>
      </c>
      <c r="AR35" s="118">
        <f t="shared" si="18"/>
        <v>147.8312</v>
      </c>
    </row>
    <row r="36" spans="2:44" ht="12.9" customHeight="1">
      <c r="B36" s="366">
        <v>32</v>
      </c>
      <c r="C36" s="1367"/>
      <c r="D36" s="1368"/>
      <c r="E36" s="1343" t="s">
        <v>643</v>
      </c>
      <c r="F36" s="1683"/>
      <c r="G36" s="1683"/>
      <c r="H36" s="1344"/>
      <c r="I36" s="2419">
        <f t="shared" si="16"/>
        <v>164.7</v>
      </c>
      <c r="J36" s="2420"/>
      <c r="K36" s="963">
        <v>0</v>
      </c>
      <c r="L36" s="186"/>
      <c r="Y36" s="97"/>
      <c r="Z36" s="97"/>
      <c r="AA36" s="97"/>
      <c r="AB36" s="41"/>
      <c r="AC36" s="41"/>
      <c r="AD36" s="41">
        <v>120</v>
      </c>
      <c r="AE36" s="298">
        <f>AD36*1.1</f>
        <v>132</v>
      </c>
      <c r="AF36" s="223">
        <f>AE36*1.05</f>
        <v>138.6</v>
      </c>
      <c r="AG36" s="1">
        <v>138.6</v>
      </c>
      <c r="AH36" s="1">
        <f t="shared" si="3"/>
        <v>146.916</v>
      </c>
      <c r="AI36" s="1">
        <f t="shared" si="12"/>
        <v>155.73096000000001</v>
      </c>
      <c r="AK36" s="1">
        <v>139.9</v>
      </c>
      <c r="AN36" s="1">
        <f t="shared" si="4"/>
        <v>149.69300000000001</v>
      </c>
      <c r="AP36" s="1">
        <f t="shared" si="5"/>
        <v>164.66230000000002</v>
      </c>
      <c r="AR36" s="118">
        <f t="shared" si="18"/>
        <v>164.66230000000002</v>
      </c>
    </row>
    <row r="37" spans="2:44" ht="12.9" customHeight="1">
      <c r="B37" s="365">
        <v>33</v>
      </c>
      <c r="C37" s="1367"/>
      <c r="D37" s="1368"/>
      <c r="E37" s="1397" t="s">
        <v>1470</v>
      </c>
      <c r="F37" s="1683"/>
      <c r="G37" s="1683"/>
      <c r="H37" s="1344"/>
      <c r="I37" s="2419">
        <f t="shared" si="16"/>
        <v>179.1</v>
      </c>
      <c r="J37" s="2420"/>
      <c r="K37" s="963">
        <v>0</v>
      </c>
      <c r="L37" s="186"/>
      <c r="Y37" s="97"/>
      <c r="Z37" s="97"/>
      <c r="AA37" s="97"/>
      <c r="AB37" s="41"/>
      <c r="AC37" s="41"/>
      <c r="AD37" s="41">
        <v>120</v>
      </c>
      <c r="AE37" s="298">
        <f>AD37*1.25</f>
        <v>150</v>
      </c>
      <c r="AF37" s="223">
        <f>AE37*1.05</f>
        <v>157.5</v>
      </c>
      <c r="AG37" s="1">
        <v>157.5</v>
      </c>
      <c r="AH37" s="1">
        <f t="shared" si="3"/>
        <v>166.95000000000002</v>
      </c>
      <c r="AI37" s="1">
        <f t="shared" si="12"/>
        <v>176.96700000000001</v>
      </c>
      <c r="AK37" s="1">
        <v>152.1</v>
      </c>
      <c r="AN37" s="1">
        <f t="shared" si="4"/>
        <v>162.74700000000001</v>
      </c>
      <c r="AP37" s="1">
        <f t="shared" si="5"/>
        <v>179.02170000000004</v>
      </c>
      <c r="AR37" s="118">
        <f t="shared" si="18"/>
        <v>179.02170000000004</v>
      </c>
    </row>
    <row r="38" spans="2:44" ht="12.9" customHeight="1">
      <c r="B38" s="366">
        <v>34</v>
      </c>
      <c r="C38" s="1369"/>
      <c r="D38" s="1370"/>
      <c r="E38" s="1343" t="s">
        <v>644</v>
      </c>
      <c r="F38" s="1683"/>
      <c r="G38" s="1683"/>
      <c r="H38" s="1344"/>
      <c r="I38" s="2419">
        <f t="shared" si="16"/>
        <v>144</v>
      </c>
      <c r="J38" s="2420"/>
      <c r="K38" s="963">
        <v>0</v>
      </c>
      <c r="L38" s="186"/>
      <c r="Y38" s="97">
        <v>61.6</v>
      </c>
      <c r="Z38" s="97">
        <v>67.8</v>
      </c>
      <c r="AA38" s="97">
        <f t="shared" si="8"/>
        <v>74.58</v>
      </c>
      <c r="AB38" s="41">
        <f t="shared" si="14"/>
        <v>83.529600000000002</v>
      </c>
      <c r="AC38" s="41">
        <f t="shared" si="15"/>
        <v>90.211968000000013</v>
      </c>
      <c r="AD38" s="41">
        <v>97.5</v>
      </c>
      <c r="AE38" s="298">
        <f>AD38*1.2</f>
        <v>117</v>
      </c>
      <c r="AF38" s="223">
        <v>126</v>
      </c>
      <c r="AG38" s="1">
        <v>126</v>
      </c>
      <c r="AH38" s="1">
        <f t="shared" si="3"/>
        <v>133.56</v>
      </c>
      <c r="AI38" s="1">
        <f t="shared" si="12"/>
        <v>141.5736</v>
      </c>
      <c r="AK38" s="1">
        <v>122.3</v>
      </c>
      <c r="AN38" s="1">
        <f t="shared" si="4"/>
        <v>130.86100000000002</v>
      </c>
      <c r="AP38" s="1">
        <f t="shared" si="5"/>
        <v>143.94710000000003</v>
      </c>
      <c r="AR38" s="118">
        <f t="shared" si="18"/>
        <v>143.94710000000003</v>
      </c>
    </row>
    <row r="39" spans="2:44" ht="12.9" customHeight="1">
      <c r="B39" s="365">
        <v>35</v>
      </c>
      <c r="C39" s="2443" t="s">
        <v>645</v>
      </c>
      <c r="D39" s="2443"/>
      <c r="E39" s="2445" t="s">
        <v>1364</v>
      </c>
      <c r="F39" s="2443"/>
      <c r="G39" s="2443"/>
      <c r="H39" s="2443"/>
      <c r="I39" s="2419">
        <f t="shared" si="16"/>
        <v>117.6</v>
      </c>
      <c r="J39" s="2420"/>
      <c r="K39" s="2527">
        <v>0</v>
      </c>
      <c r="L39" s="186"/>
      <c r="Y39" s="97">
        <v>49</v>
      </c>
      <c r="Z39" s="97">
        <v>53.9</v>
      </c>
      <c r="AA39" s="97">
        <f t="shared" si="8"/>
        <v>59.290000000000006</v>
      </c>
      <c r="AB39" s="41">
        <f t="shared" si="14"/>
        <v>66.404800000000009</v>
      </c>
      <c r="AC39" s="41">
        <f t="shared" si="15"/>
        <v>71.717184000000017</v>
      </c>
      <c r="AD39" s="41">
        <v>77.5</v>
      </c>
      <c r="AE39" s="298">
        <f>AD39*1.3</f>
        <v>100.75</v>
      </c>
      <c r="AF39" s="223">
        <f>AE39*1.05</f>
        <v>105.78750000000001</v>
      </c>
      <c r="AG39" s="1">
        <v>105.8</v>
      </c>
      <c r="AH39" s="1">
        <f t="shared" si="3"/>
        <v>112.148</v>
      </c>
      <c r="AI39" s="1">
        <f t="shared" si="12"/>
        <v>118.87688</v>
      </c>
      <c r="AK39" s="1">
        <v>99.9</v>
      </c>
      <c r="AN39" s="1">
        <f t="shared" si="4"/>
        <v>106.89300000000001</v>
      </c>
      <c r="AP39" s="1">
        <f t="shared" si="5"/>
        <v>117.58230000000003</v>
      </c>
      <c r="AR39" s="118">
        <f t="shared" si="18"/>
        <v>117.58230000000003</v>
      </c>
    </row>
    <row r="40" spans="2:44" ht="12.9" customHeight="1">
      <c r="B40" s="366">
        <v>36</v>
      </c>
      <c r="C40" s="2444"/>
      <c r="D40" s="2444"/>
      <c r="E40" s="1343" t="s">
        <v>646</v>
      </c>
      <c r="F40" s="1683"/>
      <c r="G40" s="1683"/>
      <c r="H40" s="1344"/>
      <c r="I40" s="2419">
        <f t="shared" si="16"/>
        <v>117.6</v>
      </c>
      <c r="J40" s="2420"/>
      <c r="K40" s="2528"/>
      <c r="L40" s="186"/>
      <c r="Y40" s="97"/>
      <c r="Z40" s="97"/>
      <c r="AA40" s="97"/>
      <c r="AB40" s="41"/>
      <c r="AC40" s="41"/>
      <c r="AD40" s="41">
        <v>77.5</v>
      </c>
      <c r="AE40" s="298">
        <f>AD40*1.05</f>
        <v>81.375</v>
      </c>
      <c r="AF40" s="223">
        <f t="shared" si="17"/>
        <v>81.375</v>
      </c>
      <c r="AG40" s="1">
        <v>81.400000000000006</v>
      </c>
      <c r="AH40" s="1">
        <f t="shared" si="3"/>
        <v>86.284000000000006</v>
      </c>
      <c r="AI40" s="1">
        <f t="shared" si="12"/>
        <v>91.461040000000011</v>
      </c>
      <c r="AK40" s="1">
        <v>99.9</v>
      </c>
      <c r="AN40" s="1">
        <f t="shared" si="4"/>
        <v>106.89300000000001</v>
      </c>
      <c r="AP40" s="1">
        <f t="shared" si="5"/>
        <v>117.58230000000003</v>
      </c>
      <c r="AR40" s="118">
        <f t="shared" si="18"/>
        <v>117.58230000000003</v>
      </c>
    </row>
    <row r="41" spans="2:44" ht="12.9" customHeight="1">
      <c r="B41" s="365">
        <v>37</v>
      </c>
      <c r="C41" s="2444"/>
      <c r="D41" s="2444"/>
      <c r="E41" s="1397" t="s">
        <v>1374</v>
      </c>
      <c r="F41" s="1683"/>
      <c r="G41" s="1683"/>
      <c r="H41" s="1344"/>
      <c r="I41" s="2419">
        <f t="shared" si="16"/>
        <v>91.5</v>
      </c>
      <c r="J41" s="2420"/>
      <c r="K41" s="2528"/>
      <c r="L41" s="186"/>
      <c r="Y41" s="97"/>
      <c r="Z41" s="97"/>
      <c r="AA41" s="97"/>
      <c r="AB41" s="41"/>
      <c r="AC41" s="41"/>
      <c r="AD41" s="41"/>
      <c r="AE41" s="298">
        <v>81.38</v>
      </c>
      <c r="AF41" s="223">
        <v>89.2</v>
      </c>
      <c r="AG41" s="1">
        <v>89.2</v>
      </c>
      <c r="AH41" s="1">
        <f t="shared" si="3"/>
        <v>94.552000000000007</v>
      </c>
      <c r="AI41" s="1">
        <f t="shared" si="12"/>
        <v>100.22512000000002</v>
      </c>
      <c r="AK41" s="1">
        <v>77.7</v>
      </c>
      <c r="AN41" s="1">
        <f t="shared" si="4"/>
        <v>83.13900000000001</v>
      </c>
      <c r="AP41" s="1">
        <f t="shared" si="5"/>
        <v>91.452900000000014</v>
      </c>
      <c r="AR41" s="118">
        <f t="shared" si="18"/>
        <v>91.452900000000014</v>
      </c>
    </row>
    <row r="42" spans="2:44" ht="12.9" customHeight="1">
      <c r="B42" s="366">
        <v>38</v>
      </c>
      <c r="C42" s="2444"/>
      <c r="D42" s="2444"/>
      <c r="E42" s="1343" t="s">
        <v>647</v>
      </c>
      <c r="F42" s="1683"/>
      <c r="G42" s="1683"/>
      <c r="H42" s="1344"/>
      <c r="I42" s="2419">
        <f t="shared" si="16"/>
        <v>105.89999999999999</v>
      </c>
      <c r="J42" s="2420"/>
      <c r="K42" s="2528"/>
      <c r="L42" s="186"/>
      <c r="Y42" s="97"/>
      <c r="Z42" s="97"/>
      <c r="AA42" s="97"/>
      <c r="AB42" s="41"/>
      <c r="AC42" s="41"/>
      <c r="AD42" s="41"/>
      <c r="AE42" s="298"/>
      <c r="AF42" s="223"/>
      <c r="AK42" s="1">
        <v>89.9</v>
      </c>
      <c r="AN42" s="1">
        <f t="shared" si="4"/>
        <v>96.193000000000012</v>
      </c>
      <c r="AP42" s="1">
        <f t="shared" si="5"/>
        <v>105.81230000000002</v>
      </c>
      <c r="AR42" s="118">
        <f t="shared" si="18"/>
        <v>105.81230000000002</v>
      </c>
    </row>
    <row r="43" spans="2:44" ht="12.9" customHeight="1">
      <c r="B43" s="365">
        <v>39</v>
      </c>
      <c r="C43" s="2444"/>
      <c r="D43" s="2444"/>
      <c r="E43" s="1343">
        <v>2097</v>
      </c>
      <c r="F43" s="1683"/>
      <c r="G43" s="1683"/>
      <c r="H43" s="1344"/>
      <c r="I43" s="2419">
        <f t="shared" si="16"/>
        <v>100.3</v>
      </c>
      <c r="J43" s="2420"/>
      <c r="K43" s="2528"/>
      <c r="L43" s="186"/>
      <c r="Y43" s="97"/>
      <c r="Z43" s="97"/>
      <c r="AA43" s="97"/>
      <c r="AB43" s="41"/>
      <c r="AC43" s="41"/>
      <c r="AD43" s="41"/>
      <c r="AE43" s="298"/>
      <c r="AF43" s="223"/>
      <c r="AK43" s="1">
        <v>85.2</v>
      </c>
      <c r="AN43" s="1">
        <f t="shared" si="4"/>
        <v>91.164000000000001</v>
      </c>
      <c r="AP43" s="1">
        <f t="shared" si="5"/>
        <v>100.28040000000001</v>
      </c>
      <c r="AR43" s="118">
        <f t="shared" si="18"/>
        <v>100.28040000000001</v>
      </c>
    </row>
    <row r="44" spans="2:44" ht="12.9" customHeight="1">
      <c r="B44" s="366">
        <v>40</v>
      </c>
      <c r="C44" s="2444"/>
      <c r="D44" s="2444"/>
      <c r="E44" s="2439" t="s">
        <v>648</v>
      </c>
      <c r="F44" s="2440"/>
      <c r="G44" s="2440"/>
      <c r="H44" s="2441"/>
      <c r="I44" s="2419">
        <f t="shared" si="16"/>
        <v>105.89999999999999</v>
      </c>
      <c r="J44" s="2420"/>
      <c r="K44" s="2528"/>
      <c r="L44" s="186"/>
      <c r="N44" s="15" t="s">
        <v>649</v>
      </c>
      <c r="Y44" s="97"/>
      <c r="Z44" s="97"/>
      <c r="AA44" s="97"/>
      <c r="AB44" s="41"/>
      <c r="AC44" s="41"/>
      <c r="AD44" s="41">
        <v>77.5</v>
      </c>
      <c r="AE44" s="298">
        <f>AD44*1.15</f>
        <v>89.125</v>
      </c>
      <c r="AF44" s="223">
        <f t="shared" si="17"/>
        <v>89.125</v>
      </c>
      <c r="AG44" s="1">
        <v>89.2</v>
      </c>
      <c r="AH44" s="1">
        <f t="shared" si="3"/>
        <v>94.552000000000007</v>
      </c>
      <c r="AI44" s="1">
        <f t="shared" si="12"/>
        <v>100.22512000000002</v>
      </c>
      <c r="AK44" s="1">
        <v>89.9</v>
      </c>
      <c r="AN44" s="1">
        <f t="shared" si="4"/>
        <v>96.193000000000012</v>
      </c>
      <c r="AP44" s="1">
        <f t="shared" si="5"/>
        <v>105.81230000000002</v>
      </c>
      <c r="AR44" s="118">
        <f t="shared" si="18"/>
        <v>105.81230000000002</v>
      </c>
    </row>
    <row r="45" spans="2:44" ht="12.9" customHeight="1">
      <c r="B45" s="278">
        <v>41</v>
      </c>
      <c r="C45" s="1914" t="s">
        <v>650</v>
      </c>
      <c r="D45" s="1915"/>
      <c r="E45" s="1915"/>
      <c r="F45" s="1915"/>
      <c r="G45" s="1915"/>
      <c r="H45" s="1915"/>
      <c r="I45" s="1915"/>
      <c r="J45" s="1915"/>
      <c r="K45" s="2442"/>
      <c r="L45" s="186"/>
      <c r="N45" s="1383">
        <v>0</v>
      </c>
      <c r="O45" s="1214"/>
      <c r="Y45" s="97"/>
      <c r="Z45" s="97"/>
      <c r="AA45" s="97"/>
      <c r="AB45" s="41"/>
      <c r="AC45" s="41"/>
      <c r="AD45" s="41"/>
      <c r="AF45" s="223"/>
      <c r="AH45" s="1">
        <f t="shared" si="3"/>
        <v>0</v>
      </c>
      <c r="AI45" s="1">
        <f t="shared" si="12"/>
        <v>0</v>
      </c>
      <c r="AN45" s="1">
        <f t="shared" si="4"/>
        <v>0</v>
      </c>
      <c r="AP45" s="1">
        <f t="shared" si="5"/>
        <v>0</v>
      </c>
      <c r="AR45" s="1">
        <f t="shared" si="7"/>
        <v>0</v>
      </c>
    </row>
    <row r="46" spans="2:44" ht="12.9" customHeight="1">
      <c r="B46" s="366">
        <v>42</v>
      </c>
      <c r="C46" s="2457" t="s">
        <v>651</v>
      </c>
      <c r="D46" s="2453"/>
      <c r="E46" s="1403" t="s">
        <v>652</v>
      </c>
      <c r="F46" s="2546"/>
      <c r="G46" s="2546"/>
      <c r="H46" s="1404"/>
      <c r="I46" s="2460">
        <f>ROUNDUP(((AP46*$N$45)+AP46),1)</f>
        <v>171.1</v>
      </c>
      <c r="J46" s="2461"/>
      <c r="K46" s="2529">
        <v>0.05</v>
      </c>
      <c r="L46" s="186"/>
      <c r="Y46" s="97">
        <v>68.09</v>
      </c>
      <c r="Z46" s="97">
        <v>74.900000000000006</v>
      </c>
      <c r="AA46" s="97">
        <f t="shared" si="8"/>
        <v>82.390000000000015</v>
      </c>
      <c r="AB46" s="41">
        <f t="shared" si="14"/>
        <v>92.276800000000023</v>
      </c>
      <c r="AC46" s="41">
        <f>AB46*1.08</f>
        <v>99.658944000000034</v>
      </c>
      <c r="AD46" s="41">
        <f>AC46*1.1</f>
        <v>109.62483840000004</v>
      </c>
      <c r="AE46" s="298">
        <f>AD46*1.25</f>
        <v>137.03104800000006</v>
      </c>
      <c r="AF46" s="223">
        <f t="shared" si="17"/>
        <v>137.03104800000006</v>
      </c>
      <c r="AG46" s="1">
        <v>137.1</v>
      </c>
      <c r="AH46" s="1">
        <f t="shared" si="3"/>
        <v>145.32599999999999</v>
      </c>
      <c r="AI46" s="1">
        <f t="shared" si="12"/>
        <v>154.04555999999999</v>
      </c>
      <c r="AN46" s="1">
        <f>AH46*1.07</f>
        <v>155.49881999999999</v>
      </c>
      <c r="AP46" s="1">
        <f t="shared" si="5"/>
        <v>171.04870200000002</v>
      </c>
      <c r="AR46" s="1">
        <f t="shared" si="7"/>
        <v>159.07529286000002</v>
      </c>
    </row>
    <row r="47" spans="2:44" ht="12.9" customHeight="1">
      <c r="B47" s="365">
        <v>43</v>
      </c>
      <c r="C47" s="2458"/>
      <c r="D47" s="2459"/>
      <c r="E47" s="367"/>
      <c r="F47" s="368"/>
      <c r="G47" s="368"/>
      <c r="H47" s="369"/>
      <c r="I47" s="2462"/>
      <c r="J47" s="2463"/>
      <c r="K47" s="2530"/>
      <c r="L47" s="186"/>
      <c r="Y47" s="97"/>
      <c r="Z47" s="97"/>
      <c r="AA47" s="97"/>
      <c r="AB47" s="41"/>
      <c r="AC47" s="41"/>
      <c r="AD47" s="41"/>
      <c r="AE47" s="41"/>
      <c r="AF47" s="223"/>
      <c r="AH47" s="1">
        <f t="shared" si="3"/>
        <v>0</v>
      </c>
      <c r="AI47" s="1">
        <f t="shared" si="12"/>
        <v>0</v>
      </c>
      <c r="AN47" s="1">
        <f t="shared" si="4"/>
        <v>0</v>
      </c>
      <c r="AP47" s="1">
        <f t="shared" si="5"/>
        <v>0</v>
      </c>
    </row>
    <row r="48" spans="2:44" ht="12.9" customHeight="1">
      <c r="B48" s="366">
        <v>44</v>
      </c>
      <c r="C48" s="1915" t="s">
        <v>653</v>
      </c>
      <c r="D48" s="1915"/>
      <c r="E48" s="1915"/>
      <c r="F48" s="1915"/>
      <c r="G48" s="1915"/>
      <c r="H48" s="1915"/>
      <c r="I48" s="1915"/>
      <c r="J48" s="1915"/>
      <c r="K48" s="2442"/>
      <c r="L48" s="186"/>
      <c r="N48" s="15" t="s">
        <v>654</v>
      </c>
      <c r="Y48" s="97"/>
      <c r="Z48" s="97"/>
      <c r="AA48" s="97"/>
      <c r="AB48" s="41"/>
      <c r="AC48" s="41"/>
      <c r="AD48" s="41"/>
      <c r="AE48" s="41"/>
      <c r="AF48" s="223"/>
      <c r="AH48" s="1">
        <f t="shared" si="3"/>
        <v>0</v>
      </c>
      <c r="AI48" s="1">
        <f t="shared" si="12"/>
        <v>0</v>
      </c>
      <c r="AN48" s="1">
        <f t="shared" si="4"/>
        <v>0</v>
      </c>
      <c r="AP48" s="1">
        <f t="shared" si="5"/>
        <v>0</v>
      </c>
    </row>
    <row r="49" spans="2:44" ht="12.9" customHeight="1">
      <c r="B49" s="365">
        <v>45</v>
      </c>
      <c r="C49" s="2452" t="s">
        <v>655</v>
      </c>
      <c r="D49" s="2453"/>
      <c r="E49" s="2446" t="s">
        <v>1553</v>
      </c>
      <c r="F49" s="2447"/>
      <c r="G49" s="2447"/>
      <c r="H49" s="2448"/>
      <c r="I49" s="2455">
        <f>ROUNDUP(((AR49*$N$49)+AR49),1)</f>
        <v>98.1</v>
      </c>
      <c r="J49" s="2456"/>
      <c r="K49" s="1419">
        <v>0.05</v>
      </c>
      <c r="L49" s="186"/>
      <c r="N49" s="1383">
        <v>0</v>
      </c>
      <c r="O49" s="1214"/>
      <c r="Y49" s="97">
        <v>41.8</v>
      </c>
      <c r="Z49" s="97">
        <v>46</v>
      </c>
      <c r="AA49" s="97">
        <f t="shared" si="8"/>
        <v>50.6</v>
      </c>
      <c r="AB49" s="41">
        <f t="shared" si="14"/>
        <v>56.672000000000004</v>
      </c>
      <c r="AC49" s="41">
        <f>AB49*1.08</f>
        <v>61.205760000000005</v>
      </c>
      <c r="AD49" s="41">
        <f t="shared" ref="AD49:AD53" si="20">AC49*1.1</f>
        <v>67.326336000000012</v>
      </c>
      <c r="AE49" s="298">
        <f>AD49*1.2</f>
        <v>80.791603200000011</v>
      </c>
      <c r="AF49" s="223">
        <f>AE49*1.2</f>
        <v>96.949923840000011</v>
      </c>
      <c r="AG49" s="1">
        <v>97</v>
      </c>
      <c r="AH49" s="1">
        <f t="shared" si="3"/>
        <v>102.82000000000001</v>
      </c>
      <c r="AI49" s="1">
        <f t="shared" si="12"/>
        <v>108.98920000000001</v>
      </c>
      <c r="AK49" s="1">
        <v>92.6</v>
      </c>
      <c r="AN49" s="1">
        <f t="shared" si="4"/>
        <v>99.081999999999994</v>
      </c>
      <c r="AP49" s="1">
        <f t="shared" si="5"/>
        <v>108.9902</v>
      </c>
      <c r="AR49" s="1">
        <f>(AP49*(-10%))+AP49</f>
        <v>98.091180000000008</v>
      </c>
    </row>
    <row r="50" spans="2:44" ht="12.9" customHeight="1">
      <c r="B50" s="366">
        <v>46</v>
      </c>
      <c r="C50" s="1737"/>
      <c r="D50" s="2454"/>
      <c r="E50" s="2449"/>
      <c r="F50" s="2450"/>
      <c r="G50" s="2450"/>
      <c r="H50" s="2451"/>
      <c r="I50" s="1373"/>
      <c r="J50" s="1374"/>
      <c r="K50" s="1420"/>
      <c r="L50" s="186"/>
      <c r="Y50" s="97"/>
      <c r="Z50" s="97"/>
      <c r="AA50" s="97"/>
      <c r="AB50" s="41"/>
      <c r="AC50" s="41"/>
      <c r="AD50" s="41"/>
      <c r="AE50" s="298"/>
      <c r="AF50" s="223"/>
      <c r="AH50" s="1">
        <f t="shared" si="3"/>
        <v>0</v>
      </c>
      <c r="AI50" s="1">
        <f t="shared" si="12"/>
        <v>0</v>
      </c>
      <c r="AN50" s="1">
        <f t="shared" si="4"/>
        <v>0</v>
      </c>
      <c r="AP50" s="1">
        <f t="shared" si="5"/>
        <v>0</v>
      </c>
      <c r="AR50" s="1">
        <f t="shared" ref="AR50:AR53" si="21">(AP50*(-10%))+AP50</f>
        <v>0</v>
      </c>
    </row>
    <row r="51" spans="2:44" ht="12.9" customHeight="1">
      <c r="B51" s="365">
        <v>47</v>
      </c>
      <c r="C51" s="2467" t="s">
        <v>656</v>
      </c>
      <c r="D51" s="2547"/>
      <c r="E51" s="2024" t="s">
        <v>1552</v>
      </c>
      <c r="F51" s="2025"/>
      <c r="G51" s="2025"/>
      <c r="H51" s="2026"/>
      <c r="I51" s="1395">
        <f>ROUNDUP(((AR51*$N$49)+AR51),1)</f>
        <v>138.79999999999998</v>
      </c>
      <c r="J51" s="1396"/>
      <c r="K51" s="372">
        <v>0.05</v>
      </c>
      <c r="L51" s="186"/>
      <c r="Y51" s="97">
        <v>57.86</v>
      </c>
      <c r="Z51" s="97">
        <v>63.7</v>
      </c>
      <c r="AA51" s="97">
        <f t="shared" si="8"/>
        <v>70.070000000000007</v>
      </c>
      <c r="AB51" s="41">
        <f t="shared" si="14"/>
        <v>78.478400000000022</v>
      </c>
      <c r="AC51" s="41">
        <f>AB51*1.08</f>
        <v>84.756672000000023</v>
      </c>
      <c r="AD51" s="41">
        <f t="shared" si="20"/>
        <v>93.232339200000027</v>
      </c>
      <c r="AE51" s="298">
        <f>AD51*1.2</f>
        <v>111.87880704000003</v>
      </c>
      <c r="AF51" s="223">
        <f>AE51*1.2</f>
        <v>134.25456844800001</v>
      </c>
      <c r="AG51" s="1">
        <v>134.30000000000001</v>
      </c>
      <c r="AH51" s="1">
        <f t="shared" si="3"/>
        <v>142.35800000000003</v>
      </c>
      <c r="AI51" s="1">
        <f t="shared" si="12"/>
        <v>150.89948000000004</v>
      </c>
      <c r="AK51" s="1">
        <v>131</v>
      </c>
      <c r="AN51" s="1">
        <f t="shared" si="4"/>
        <v>140.17000000000002</v>
      </c>
      <c r="AP51" s="1">
        <f t="shared" si="5"/>
        <v>154.18700000000004</v>
      </c>
      <c r="AR51" s="1">
        <f t="shared" si="21"/>
        <v>138.76830000000004</v>
      </c>
    </row>
    <row r="52" spans="2:44" ht="12.9" customHeight="1">
      <c r="B52" s="366">
        <v>48</v>
      </c>
      <c r="C52" s="2115" t="s">
        <v>657</v>
      </c>
      <c r="D52" s="2026"/>
      <c r="E52" s="2412" t="s">
        <v>1554</v>
      </c>
      <c r="F52" s="2025"/>
      <c r="G52" s="2025"/>
      <c r="H52" s="2026"/>
      <c r="I52" s="1395">
        <f t="shared" ref="I52:I53" si="22">ROUNDUP(((AR52*$N$49)+AR52),1)</f>
        <v>158.19999999999999</v>
      </c>
      <c r="J52" s="1396"/>
      <c r="K52" s="372">
        <v>0.05</v>
      </c>
      <c r="L52" s="186"/>
      <c r="Y52" s="97">
        <v>61.93</v>
      </c>
      <c r="Z52" s="97">
        <v>68.2</v>
      </c>
      <c r="AA52" s="97">
        <f t="shared" si="8"/>
        <v>75.02000000000001</v>
      </c>
      <c r="AB52" s="41">
        <f t="shared" si="14"/>
        <v>84.022400000000019</v>
      </c>
      <c r="AC52" s="41">
        <f>AB52*1.08</f>
        <v>90.744192000000027</v>
      </c>
      <c r="AD52" s="41">
        <f t="shared" si="20"/>
        <v>99.818611200000035</v>
      </c>
      <c r="AE52" s="298">
        <f>AD52*1.25</f>
        <v>124.77326400000004</v>
      </c>
      <c r="AF52" s="223">
        <f>AE52*1.2</f>
        <v>149.72791680000003</v>
      </c>
      <c r="AG52" s="1">
        <v>149.80000000000001</v>
      </c>
      <c r="AH52" s="1">
        <f t="shared" si="3"/>
        <v>158.78800000000001</v>
      </c>
      <c r="AI52" s="1">
        <f t="shared" si="12"/>
        <v>168.31528000000003</v>
      </c>
      <c r="AK52" s="1">
        <v>149.30000000000001</v>
      </c>
      <c r="AN52" s="1">
        <f t="shared" si="4"/>
        <v>159.75100000000003</v>
      </c>
      <c r="AP52" s="1">
        <f t="shared" si="5"/>
        <v>175.72610000000006</v>
      </c>
      <c r="AR52" s="1">
        <f t="shared" si="21"/>
        <v>158.15349000000006</v>
      </c>
    </row>
    <row r="53" spans="2:44" ht="12.9" customHeight="1">
      <c r="B53" s="365">
        <v>49</v>
      </c>
      <c r="C53" s="2539" t="s">
        <v>658</v>
      </c>
      <c r="D53" s="2540"/>
      <c r="E53" s="2541" t="s">
        <v>1555</v>
      </c>
      <c r="F53" s="2542"/>
      <c r="G53" s="2542"/>
      <c r="H53" s="2543"/>
      <c r="I53" s="1395">
        <f t="shared" si="22"/>
        <v>138.79999999999998</v>
      </c>
      <c r="J53" s="1396"/>
      <c r="K53" s="324">
        <v>0.05</v>
      </c>
      <c r="L53" s="186"/>
      <c r="Y53" s="97">
        <v>52.58</v>
      </c>
      <c r="Z53" s="97">
        <v>57.9</v>
      </c>
      <c r="AA53" s="97">
        <f t="shared" si="8"/>
        <v>63.690000000000005</v>
      </c>
      <c r="AB53" s="41">
        <f t="shared" si="14"/>
        <v>71.332800000000006</v>
      </c>
      <c r="AC53" s="41">
        <f>AB53*1.08</f>
        <v>77.039424000000011</v>
      </c>
      <c r="AD53" s="41">
        <f t="shared" si="20"/>
        <v>84.743366400000014</v>
      </c>
      <c r="AE53" s="298">
        <f>AD53*1.25</f>
        <v>105.92920800000002</v>
      </c>
      <c r="AF53" s="223">
        <f>AE53*1.25</f>
        <v>132.41151000000002</v>
      </c>
      <c r="AG53" s="1">
        <v>132.5</v>
      </c>
      <c r="AH53" s="1">
        <f t="shared" si="3"/>
        <v>140.45000000000002</v>
      </c>
      <c r="AI53" s="1">
        <f t="shared" si="12"/>
        <v>148.87700000000004</v>
      </c>
      <c r="AK53" s="1">
        <v>131</v>
      </c>
      <c r="AN53" s="1">
        <f t="shared" si="4"/>
        <v>140.17000000000002</v>
      </c>
      <c r="AP53" s="1">
        <f t="shared" si="5"/>
        <v>154.18700000000004</v>
      </c>
      <c r="AR53" s="1">
        <f t="shared" si="21"/>
        <v>138.76830000000004</v>
      </c>
    </row>
    <row r="54" spans="2:44" ht="12.9" customHeight="1">
      <c r="B54" s="366">
        <v>50</v>
      </c>
      <c r="C54" s="2544"/>
      <c r="D54" s="2545"/>
      <c r="E54" s="2545"/>
      <c r="F54" s="2545"/>
      <c r="G54" s="2545"/>
      <c r="H54" s="2545"/>
      <c r="I54" s="2545"/>
      <c r="J54" s="2545"/>
      <c r="K54" s="2545"/>
      <c r="L54" s="186"/>
      <c r="N54" s="15"/>
      <c r="Y54" s="97"/>
      <c r="Z54" s="97"/>
      <c r="AA54" s="97"/>
      <c r="AB54" s="41"/>
      <c r="AC54" s="41"/>
      <c r="AD54" s="41"/>
      <c r="AE54" s="41"/>
      <c r="AF54" s="223"/>
      <c r="AH54" s="1">
        <f t="shared" si="3"/>
        <v>0</v>
      </c>
      <c r="AI54" s="1">
        <f t="shared" si="12"/>
        <v>0</v>
      </c>
      <c r="AN54" s="1">
        <f t="shared" si="4"/>
        <v>0</v>
      </c>
      <c r="AP54" s="1">
        <f t="shared" si="5"/>
        <v>0</v>
      </c>
    </row>
    <row r="55" spans="2:44" ht="12.9" customHeight="1">
      <c r="B55" s="365">
        <v>51</v>
      </c>
      <c r="C55" s="2544"/>
      <c r="D55" s="2545"/>
      <c r="E55" s="2545"/>
      <c r="F55" s="2545"/>
      <c r="G55" s="2545"/>
      <c r="H55" s="2545"/>
      <c r="I55" s="2545"/>
      <c r="J55" s="2545"/>
      <c r="K55" s="2545"/>
      <c r="L55" s="186"/>
      <c r="N55" s="15"/>
      <c r="Y55" s="1318">
        <v>152.13</v>
      </c>
      <c r="Z55" s="1318">
        <v>167.4</v>
      </c>
      <c r="AA55" s="1318">
        <f t="shared" si="8"/>
        <v>184.14000000000001</v>
      </c>
      <c r="AB55" s="1575">
        <f>AA55*1.15</f>
        <v>211.761</v>
      </c>
      <c r="AC55" s="1575">
        <f>AB55*1.06</f>
        <v>224.46666000000002</v>
      </c>
      <c r="AD55" s="1575">
        <f>AC55*1.1</f>
        <v>246.91332600000004</v>
      </c>
      <c r="AE55" s="2535">
        <f>AD55*1.15</f>
        <v>283.9503249</v>
      </c>
      <c r="AF55" s="2537">
        <f>AE55*1.1</f>
        <v>312.34535739</v>
      </c>
      <c r="AH55" s="1">
        <f t="shared" si="3"/>
        <v>0</v>
      </c>
      <c r="AI55" s="1">
        <f t="shared" si="12"/>
        <v>0</v>
      </c>
      <c r="AN55" s="1">
        <f t="shared" si="4"/>
        <v>0</v>
      </c>
      <c r="AP55" s="1">
        <f t="shared" si="5"/>
        <v>0</v>
      </c>
    </row>
    <row r="56" spans="2:44" ht="12.9" customHeight="1">
      <c r="B56" s="366">
        <v>52</v>
      </c>
      <c r="C56" s="2544"/>
      <c r="D56" s="2545"/>
      <c r="E56" s="2545"/>
      <c r="F56" s="2545"/>
      <c r="G56" s="2545"/>
      <c r="H56" s="2545"/>
      <c r="I56" s="2545"/>
      <c r="J56" s="2545"/>
      <c r="K56" s="2545"/>
      <c r="L56" s="186"/>
      <c r="Y56" s="1318"/>
      <c r="Z56" s="1318"/>
      <c r="AA56" s="1318"/>
      <c r="AB56" s="1575"/>
      <c r="AC56" s="1575"/>
      <c r="AD56" s="1575"/>
      <c r="AE56" s="2535"/>
      <c r="AF56" s="2537"/>
      <c r="AG56" s="1">
        <v>312.39999999999998</v>
      </c>
      <c r="AH56" s="1">
        <f t="shared" si="3"/>
        <v>331.14400000000001</v>
      </c>
      <c r="AI56" s="1">
        <f t="shared" si="12"/>
        <v>351.01264000000003</v>
      </c>
      <c r="AN56" s="1">
        <f t="shared" si="4"/>
        <v>0</v>
      </c>
      <c r="AP56" s="1">
        <f t="shared" si="5"/>
        <v>0</v>
      </c>
    </row>
    <row r="57" spans="2:44" ht="12.9" customHeight="1">
      <c r="B57" s="366">
        <v>53</v>
      </c>
      <c r="C57" s="2544"/>
      <c r="D57" s="2545"/>
      <c r="E57" s="2545"/>
      <c r="F57" s="2545"/>
      <c r="G57" s="2545"/>
      <c r="H57" s="2545"/>
      <c r="I57" s="2545"/>
      <c r="J57" s="2545"/>
      <c r="K57" s="2545"/>
      <c r="L57" s="186"/>
      <c r="Y57" s="97">
        <v>171.3</v>
      </c>
      <c r="Z57" s="97">
        <v>188.5</v>
      </c>
      <c r="AA57" s="97">
        <f t="shared" si="8"/>
        <v>207.35000000000002</v>
      </c>
      <c r="AB57" s="41">
        <f>AA57*1.15</f>
        <v>238.45250000000001</v>
      </c>
      <c r="AC57" s="41">
        <f>AB57*1.06</f>
        <v>252.75965000000002</v>
      </c>
      <c r="AD57" s="41">
        <f>AC57*1.1</f>
        <v>278.03561500000006</v>
      </c>
      <c r="AE57" s="298">
        <f>AD57*1.15</f>
        <v>319.74095725000006</v>
      </c>
      <c r="AF57" s="223">
        <f>AE57*1.1</f>
        <v>351.71505297500011</v>
      </c>
      <c r="AG57" s="1">
        <v>351.8</v>
      </c>
      <c r="AH57" s="1">
        <f t="shared" si="3"/>
        <v>372.90800000000002</v>
      </c>
      <c r="AI57" s="1">
        <f t="shared" si="12"/>
        <v>395.28248000000002</v>
      </c>
      <c r="AN57" s="1">
        <f t="shared" si="4"/>
        <v>0</v>
      </c>
      <c r="AP57" s="1">
        <f t="shared" si="5"/>
        <v>0</v>
      </c>
    </row>
    <row r="58" spans="2:44" ht="12.9" customHeight="1">
      <c r="B58" s="365">
        <v>54</v>
      </c>
      <c r="C58" s="2544"/>
      <c r="D58" s="2545"/>
      <c r="E58" s="2545"/>
      <c r="F58" s="2545"/>
      <c r="G58" s="2545"/>
      <c r="H58" s="2545"/>
      <c r="I58" s="2545"/>
      <c r="J58" s="2545"/>
      <c r="K58" s="2545"/>
      <c r="L58" s="186"/>
      <c r="Y58" s="97">
        <v>171.3</v>
      </c>
      <c r="Z58" s="97">
        <v>188.5</v>
      </c>
      <c r="AA58" s="97">
        <f t="shared" si="8"/>
        <v>207.35000000000002</v>
      </c>
      <c r="AB58" s="41">
        <f>AA58*1.15</f>
        <v>238.45250000000001</v>
      </c>
      <c r="AC58" s="41">
        <f>AB58*1.06</f>
        <v>252.75965000000002</v>
      </c>
      <c r="AD58" s="41">
        <f>AC58*1.1</f>
        <v>278.03561500000006</v>
      </c>
      <c r="AE58" s="298">
        <f>AD58*1.15</f>
        <v>319.74095725000006</v>
      </c>
      <c r="AF58" s="223">
        <f>AE58*1.1</f>
        <v>351.71505297500011</v>
      </c>
      <c r="AG58" s="1">
        <v>351.8</v>
      </c>
      <c r="AH58" s="1">
        <f t="shared" si="3"/>
        <v>372.90800000000002</v>
      </c>
      <c r="AI58" s="1">
        <f t="shared" si="12"/>
        <v>395.28248000000002</v>
      </c>
      <c r="AN58" s="1">
        <f t="shared" si="4"/>
        <v>0</v>
      </c>
      <c r="AP58" s="1">
        <f t="shared" si="5"/>
        <v>0</v>
      </c>
    </row>
    <row r="59" spans="2:44" ht="12.9" customHeight="1">
      <c r="B59" s="366">
        <v>55</v>
      </c>
      <c r="C59" s="965"/>
      <c r="D59" s="198"/>
      <c r="E59" s="964"/>
      <c r="F59" s="964"/>
      <c r="G59" s="964"/>
      <c r="H59" s="964"/>
      <c r="I59" s="376"/>
      <c r="J59" s="376"/>
      <c r="K59" s="377"/>
      <c r="L59" s="186"/>
      <c r="Y59" s="97"/>
      <c r="AB59" s="41"/>
      <c r="AC59" s="41"/>
      <c r="AE59" s="118"/>
      <c r="AF59" s="223"/>
      <c r="AN59" s="1">
        <f t="shared" si="4"/>
        <v>0</v>
      </c>
      <c r="AP59" s="1">
        <f t="shared" si="5"/>
        <v>0</v>
      </c>
    </row>
    <row r="60" spans="2:44" ht="12.9" customHeight="1">
      <c r="B60" s="366">
        <v>56</v>
      </c>
      <c r="C60" s="965"/>
      <c r="D60" s="198"/>
      <c r="E60" s="964"/>
      <c r="F60" s="964"/>
      <c r="G60" s="964"/>
      <c r="H60" s="964"/>
      <c r="I60" s="376"/>
      <c r="J60" s="376"/>
      <c r="K60" s="377"/>
      <c r="L60" s="186"/>
      <c r="Y60" s="97"/>
      <c r="AB60" s="41"/>
      <c r="AC60" s="41"/>
      <c r="AF60" s="223"/>
      <c r="AN60" s="1">
        <f t="shared" si="4"/>
        <v>0</v>
      </c>
      <c r="AP60" s="1">
        <f t="shared" si="5"/>
        <v>0</v>
      </c>
    </row>
    <row r="61" spans="2:44" ht="12.9" customHeight="1">
      <c r="B61" s="365">
        <v>57</v>
      </c>
      <c r="C61" s="965"/>
      <c r="D61" s="198"/>
      <c r="E61" s="964"/>
      <c r="F61" s="964"/>
      <c r="G61" s="964"/>
      <c r="H61" s="964"/>
      <c r="I61" s="376"/>
      <c r="J61" s="376"/>
      <c r="K61" s="377"/>
      <c r="L61" s="186"/>
      <c r="Y61" s="97"/>
      <c r="AB61" s="41"/>
      <c r="AC61" s="41"/>
      <c r="AF61" s="223"/>
      <c r="AN61" s="1">
        <f t="shared" si="4"/>
        <v>0</v>
      </c>
      <c r="AP61" s="1">
        <f t="shared" si="5"/>
        <v>0</v>
      </c>
    </row>
    <row r="62" spans="2:44" ht="12.9" customHeight="1">
      <c r="B62" s="366">
        <v>58</v>
      </c>
      <c r="C62" s="965"/>
      <c r="D62" s="198"/>
      <c r="E62" s="964"/>
      <c r="F62" s="964"/>
      <c r="G62" s="964"/>
      <c r="H62" s="964"/>
      <c r="I62" s="376"/>
      <c r="J62" s="376"/>
      <c r="K62" s="377"/>
      <c r="L62" s="186"/>
      <c r="Y62" s="97"/>
      <c r="AB62" s="41"/>
      <c r="AC62" s="41"/>
      <c r="AF62" s="223"/>
      <c r="AN62" s="1">
        <f t="shared" si="4"/>
        <v>0</v>
      </c>
      <c r="AP62" s="1">
        <f t="shared" si="5"/>
        <v>0</v>
      </c>
    </row>
    <row r="63" spans="2:44" ht="12.9" customHeight="1">
      <c r="B63" s="366">
        <v>59</v>
      </c>
      <c r="C63" s="2062" t="s">
        <v>508</v>
      </c>
      <c r="D63" s="1381"/>
      <c r="E63" s="1381"/>
      <c r="F63" s="1381"/>
      <c r="G63" s="1381"/>
      <c r="H63" s="1381"/>
      <c r="I63" s="1381"/>
      <c r="J63" s="1381"/>
      <c r="K63" s="1381"/>
      <c r="L63" s="1382"/>
      <c r="Y63" s="97"/>
      <c r="AB63" s="41"/>
      <c r="AC63" s="41"/>
      <c r="AF63" s="223"/>
      <c r="AN63" s="1">
        <f t="shared" si="4"/>
        <v>0</v>
      </c>
      <c r="AP63" s="1">
        <f t="shared" si="5"/>
        <v>0</v>
      </c>
    </row>
    <row r="64" spans="2:44" ht="12.9" customHeight="1">
      <c r="B64" s="365">
        <v>60</v>
      </c>
      <c r="C64" s="2062" t="s">
        <v>159</v>
      </c>
      <c r="D64" s="1381"/>
      <c r="E64" s="1381"/>
      <c r="F64" s="1381"/>
      <c r="G64" s="1381"/>
      <c r="H64" s="1381"/>
      <c r="I64" s="1381"/>
      <c r="J64" s="1381"/>
      <c r="K64" s="1381"/>
      <c r="L64" s="1382"/>
      <c r="Y64" s="97"/>
      <c r="AB64" s="41"/>
      <c r="AC64" s="41"/>
      <c r="AF64" s="223"/>
      <c r="AN64" s="1">
        <f t="shared" si="4"/>
        <v>0</v>
      </c>
      <c r="AP64" s="1">
        <f t="shared" si="5"/>
        <v>0</v>
      </c>
    </row>
    <row r="65" spans="2:42" ht="12.9" customHeight="1" thickBot="1">
      <c r="B65" s="832">
        <v>61</v>
      </c>
      <c r="C65" s="2065" t="s">
        <v>160</v>
      </c>
      <c r="D65" s="2066"/>
      <c r="E65" s="2066"/>
      <c r="F65" s="2066"/>
      <c r="G65" s="2066"/>
      <c r="H65" s="2066"/>
      <c r="I65" s="2066"/>
      <c r="J65" s="2066"/>
      <c r="K65" s="2066"/>
      <c r="L65" s="2067"/>
      <c r="Y65" s="97"/>
      <c r="AB65" s="41"/>
      <c r="AC65" s="41"/>
      <c r="AF65" s="223"/>
      <c r="AN65" s="1">
        <f t="shared" si="4"/>
        <v>0</v>
      </c>
      <c r="AP65" s="1">
        <f t="shared" si="5"/>
        <v>0</v>
      </c>
    </row>
    <row r="66" spans="2:42">
      <c r="B66" s="4"/>
      <c r="C66" s="5"/>
      <c r="D66" s="5"/>
      <c r="E66" s="5"/>
      <c r="F66" s="5"/>
      <c r="G66" s="224"/>
      <c r="H66" s="5"/>
      <c r="I66" s="5"/>
      <c r="J66" s="320"/>
      <c r="K66" s="13" t="s">
        <v>659</v>
      </c>
      <c r="L66" s="14" t="str">
        <f>Rolô!L2</f>
        <v>2026 - v.03</v>
      </c>
      <c r="N66" s="15"/>
      <c r="AB66" s="41"/>
      <c r="AC66" s="41"/>
      <c r="AF66" s="223"/>
      <c r="AN66" s="1">
        <f t="shared" si="4"/>
        <v>0</v>
      </c>
      <c r="AP66" s="1">
        <f t="shared" si="5"/>
        <v>0</v>
      </c>
    </row>
    <row r="67" spans="2:42">
      <c r="B67" s="1154" t="s">
        <v>628</v>
      </c>
      <c r="C67" s="1155"/>
      <c r="D67" s="1155"/>
      <c r="E67" s="1155"/>
      <c r="F67" s="1155"/>
      <c r="G67" s="1155"/>
      <c r="H67" s="1155"/>
      <c r="I67" s="1155"/>
      <c r="J67" s="1155"/>
      <c r="K67" s="1155"/>
      <c r="L67" s="1156"/>
      <c r="N67" s="1157"/>
      <c r="O67" s="1157"/>
      <c r="AB67" s="41"/>
      <c r="AC67" s="41"/>
      <c r="AF67" s="223"/>
      <c r="AN67" s="1">
        <f t="shared" si="4"/>
        <v>0</v>
      </c>
      <c r="AP67" s="1">
        <f t="shared" si="5"/>
        <v>0</v>
      </c>
    </row>
    <row r="68" spans="2:42">
      <c r="B68" s="1158"/>
      <c r="C68" s="1159"/>
      <c r="D68" s="1159"/>
      <c r="E68" s="1159"/>
      <c r="F68" s="1159"/>
      <c r="G68" s="1159"/>
      <c r="H68" s="1159"/>
      <c r="I68" s="1159"/>
      <c r="J68" s="1159"/>
      <c r="K68" s="1159"/>
      <c r="L68" s="1160"/>
      <c r="AB68" s="41"/>
      <c r="AC68" s="41"/>
      <c r="AF68" s="223"/>
      <c r="AN68" s="1">
        <f t="shared" si="4"/>
        <v>0</v>
      </c>
      <c r="AP68" s="1">
        <f t="shared" si="5"/>
        <v>0</v>
      </c>
    </row>
    <row r="69" spans="2:42" ht="5.0999999999999996" customHeight="1">
      <c r="B69" s="6"/>
      <c r="C69" s="7"/>
      <c r="D69" s="7"/>
      <c r="E69" s="7"/>
      <c r="F69" s="7"/>
      <c r="G69" s="7"/>
      <c r="H69" s="7"/>
      <c r="I69" s="7"/>
      <c r="J69" s="7"/>
      <c r="K69" s="7"/>
      <c r="L69" s="17"/>
      <c r="AB69" s="41"/>
      <c r="AC69" s="41"/>
      <c r="AF69" s="223"/>
      <c r="AN69" s="1">
        <f t="shared" si="4"/>
        <v>0</v>
      </c>
      <c r="AP69" s="1">
        <f t="shared" si="5"/>
        <v>0</v>
      </c>
    </row>
    <row r="70" spans="2:42" ht="12.9" customHeight="1">
      <c r="B70" s="193">
        <v>62</v>
      </c>
      <c r="C70" s="2116" t="s">
        <v>164</v>
      </c>
      <c r="D70" s="1385"/>
      <c r="E70" s="1385"/>
      <c r="F70" s="1385"/>
      <c r="G70" s="1385"/>
      <c r="H70" s="267" t="s">
        <v>129</v>
      </c>
      <c r="I70" s="631" t="s">
        <v>165</v>
      </c>
      <c r="J70" s="1386" t="s">
        <v>70</v>
      </c>
      <c r="K70" s="1386"/>
      <c r="L70" s="390" t="s">
        <v>132</v>
      </c>
      <c r="N70" s="1383">
        <v>0</v>
      </c>
      <c r="O70" s="1214"/>
      <c r="Y70" s="16">
        <v>42491</v>
      </c>
      <c r="Z70" s="16">
        <v>43026</v>
      </c>
      <c r="AA70" s="16">
        <v>43258</v>
      </c>
      <c r="AB70" s="16">
        <v>43862</v>
      </c>
      <c r="AC70" s="16">
        <v>43952</v>
      </c>
      <c r="AD70" s="16">
        <v>44105</v>
      </c>
      <c r="AE70" s="259">
        <v>44256</v>
      </c>
      <c r="AF70" s="16">
        <v>44378</v>
      </c>
      <c r="AN70" s="1">
        <f t="shared" si="4"/>
        <v>0</v>
      </c>
      <c r="AP70" s="1">
        <f t="shared" si="5"/>
        <v>0</v>
      </c>
    </row>
    <row r="71" spans="2:42" ht="12.9" customHeight="1">
      <c r="B71" s="193">
        <v>63</v>
      </c>
      <c r="C71" s="2465" t="s">
        <v>660</v>
      </c>
      <c r="D71" s="2466"/>
      <c r="E71" s="2466"/>
      <c r="F71" s="2466"/>
      <c r="G71" s="2466"/>
      <c r="H71" s="226" t="s">
        <v>205</v>
      </c>
      <c r="I71" s="391" t="s">
        <v>174</v>
      </c>
      <c r="J71" s="1264">
        <f>ROUNDUP(((AP71*$N$70)+AP71),1)</f>
        <v>37.4</v>
      </c>
      <c r="K71" s="1264"/>
      <c r="L71" s="243">
        <v>0</v>
      </c>
      <c r="Y71" s="97">
        <v>16.829999999999998</v>
      </c>
      <c r="Z71" s="97">
        <v>18.600000000000001</v>
      </c>
      <c r="AA71" s="97">
        <f>Z71*1.1</f>
        <v>20.460000000000004</v>
      </c>
      <c r="AB71" s="41">
        <f>AA71*1.12</f>
        <v>22.915200000000006</v>
      </c>
      <c r="AC71" s="41">
        <f>AB71*1.1</f>
        <v>25.206720000000008</v>
      </c>
      <c r="AD71" s="41">
        <f>AC71*1.08</f>
        <v>27.223257600000011</v>
      </c>
      <c r="AE71" s="298">
        <f>AD71*1.1</f>
        <v>29.945583360000015</v>
      </c>
      <c r="AF71" s="223">
        <f>AE71*1.2</f>
        <v>35.934700032000016</v>
      </c>
      <c r="AG71" s="1">
        <v>36</v>
      </c>
      <c r="AH71" s="1">
        <f>AG71*1.06</f>
        <v>38.160000000000004</v>
      </c>
      <c r="AK71" s="1">
        <v>31.7</v>
      </c>
      <c r="AN71" s="1">
        <f t="shared" si="4"/>
        <v>33.919000000000004</v>
      </c>
      <c r="AP71" s="1">
        <f t="shared" si="5"/>
        <v>37.310900000000011</v>
      </c>
    </row>
    <row r="72" spans="2:42" ht="12.9" customHeight="1">
      <c r="B72" s="193">
        <v>64</v>
      </c>
      <c r="C72" s="2467" t="s">
        <v>661</v>
      </c>
      <c r="D72" s="2468"/>
      <c r="E72" s="2468"/>
      <c r="F72" s="2468"/>
      <c r="G72" s="2469"/>
      <c r="H72" s="226" t="s">
        <v>187</v>
      </c>
      <c r="I72" s="391" t="s">
        <v>174</v>
      </c>
      <c r="J72" s="1264">
        <f t="shared" ref="J72:J88" si="23">ROUNDUP(((AP72*$N$70)+AP72),1)</f>
        <v>44.4</v>
      </c>
      <c r="K72" s="1264"/>
      <c r="L72" s="243">
        <v>0</v>
      </c>
      <c r="N72" s="244" t="s">
        <v>166</v>
      </c>
      <c r="Y72" s="97">
        <v>21.12</v>
      </c>
      <c r="Z72" s="97">
        <v>23.3</v>
      </c>
      <c r="AA72" s="97">
        <f t="shared" ref="AA72:AA88" si="24">Z72*1.1</f>
        <v>25.630000000000003</v>
      </c>
      <c r="AB72" s="41">
        <f t="shared" ref="AB72:AB88" si="25">AA72*1.12</f>
        <v>28.705600000000004</v>
      </c>
      <c r="AC72" s="41">
        <f t="shared" ref="AC72:AC88" si="26">AB72*1.1</f>
        <v>31.576160000000009</v>
      </c>
      <c r="AD72" s="41">
        <f t="shared" ref="AD72:AD88" si="27">AC72*1.08</f>
        <v>34.102252800000009</v>
      </c>
      <c r="AE72" s="298">
        <f t="shared" ref="AE72:AE88" si="28">AD72*1.1</f>
        <v>37.512478080000015</v>
      </c>
      <c r="AF72" s="223">
        <f t="shared" ref="AF72:AF88" si="29">AE72*1.2</f>
        <v>45.01497369600002</v>
      </c>
      <c r="AG72" s="1">
        <v>45.1</v>
      </c>
      <c r="AH72" s="1">
        <f t="shared" ref="AH72:AH88" si="30">AG72*1.06</f>
        <v>47.806000000000004</v>
      </c>
      <c r="AK72" s="1">
        <v>37.700000000000003</v>
      </c>
      <c r="AN72" s="1">
        <f t="shared" ref="AN72:AN88" si="31">AK72*1.07</f>
        <v>40.339000000000006</v>
      </c>
      <c r="AP72" s="1">
        <f t="shared" si="5"/>
        <v>44.372900000000008</v>
      </c>
    </row>
    <row r="73" spans="2:42" ht="12.9" customHeight="1">
      <c r="B73" s="193">
        <v>65</v>
      </c>
      <c r="C73" s="2467" t="s">
        <v>662</v>
      </c>
      <c r="D73" s="2468"/>
      <c r="E73" s="2468"/>
      <c r="F73" s="2468"/>
      <c r="G73" s="2469"/>
      <c r="H73" s="226" t="s">
        <v>187</v>
      </c>
      <c r="I73" s="391" t="s">
        <v>174</v>
      </c>
      <c r="J73" s="1264">
        <f t="shared" si="23"/>
        <v>74.899999999999991</v>
      </c>
      <c r="K73" s="1264"/>
      <c r="L73" s="243">
        <v>0</v>
      </c>
      <c r="N73" s="245" t="s">
        <v>170</v>
      </c>
      <c r="Y73" s="97">
        <v>28.16</v>
      </c>
      <c r="Z73" s="97">
        <v>31</v>
      </c>
      <c r="AA73" s="97">
        <f t="shared" si="24"/>
        <v>34.1</v>
      </c>
      <c r="AB73" s="41">
        <f t="shared" si="25"/>
        <v>38.192000000000007</v>
      </c>
      <c r="AC73" s="41">
        <f t="shared" si="26"/>
        <v>42.011200000000009</v>
      </c>
      <c r="AD73" s="41">
        <f t="shared" si="27"/>
        <v>45.372096000000013</v>
      </c>
      <c r="AE73" s="298">
        <f t="shared" si="28"/>
        <v>49.909305600000017</v>
      </c>
      <c r="AF73" s="223">
        <v>60</v>
      </c>
      <c r="AG73" s="1">
        <v>60</v>
      </c>
      <c r="AH73" s="1">
        <f t="shared" si="30"/>
        <v>63.6</v>
      </c>
      <c r="AK73" s="1">
        <v>63.6</v>
      </c>
      <c r="AN73" s="1">
        <f t="shared" si="31"/>
        <v>68.052000000000007</v>
      </c>
      <c r="AP73" s="1">
        <f t="shared" ref="AP73:AP88" si="32">AN73*1.1</f>
        <v>74.85720000000002</v>
      </c>
    </row>
    <row r="74" spans="2:42" ht="12.9" customHeight="1">
      <c r="B74" s="193">
        <v>66</v>
      </c>
      <c r="C74" s="2467" t="s">
        <v>663</v>
      </c>
      <c r="D74" s="2468"/>
      <c r="E74" s="2468"/>
      <c r="F74" s="2468"/>
      <c r="G74" s="2469"/>
      <c r="H74" s="226" t="s">
        <v>205</v>
      </c>
      <c r="I74" s="391" t="s">
        <v>174</v>
      </c>
      <c r="J74" s="1264">
        <f t="shared" si="23"/>
        <v>32.300000000000004</v>
      </c>
      <c r="K74" s="1264"/>
      <c r="L74" s="243">
        <v>0</v>
      </c>
      <c r="N74" s="245" t="s">
        <v>171</v>
      </c>
      <c r="Y74" s="97">
        <v>14.41</v>
      </c>
      <c r="Z74" s="97">
        <v>15.9</v>
      </c>
      <c r="AA74" s="97">
        <f t="shared" si="24"/>
        <v>17.490000000000002</v>
      </c>
      <c r="AB74" s="41">
        <f t="shared" si="25"/>
        <v>19.588800000000003</v>
      </c>
      <c r="AC74" s="41">
        <f t="shared" si="26"/>
        <v>21.547680000000003</v>
      </c>
      <c r="AD74" s="41">
        <f t="shared" si="27"/>
        <v>23.271494400000005</v>
      </c>
      <c r="AE74" s="298">
        <f t="shared" si="28"/>
        <v>25.598643840000008</v>
      </c>
      <c r="AF74" s="223">
        <f t="shared" si="29"/>
        <v>30.71837260800001</v>
      </c>
      <c r="AG74" s="1">
        <v>30.8</v>
      </c>
      <c r="AH74" s="1">
        <f t="shared" si="30"/>
        <v>32.648000000000003</v>
      </c>
      <c r="AK74" s="1">
        <v>27.4</v>
      </c>
      <c r="AN74" s="1">
        <f t="shared" si="31"/>
        <v>29.318000000000001</v>
      </c>
      <c r="AP74" s="1">
        <f t="shared" si="32"/>
        <v>32.249800000000008</v>
      </c>
    </row>
    <row r="75" spans="2:42" ht="12.9" customHeight="1">
      <c r="B75" s="193">
        <v>67</v>
      </c>
      <c r="C75" s="2467" t="s">
        <v>664</v>
      </c>
      <c r="D75" s="2468"/>
      <c r="E75" s="2468"/>
      <c r="F75" s="2468"/>
      <c r="G75" s="2469"/>
      <c r="H75" s="226" t="s">
        <v>187</v>
      </c>
      <c r="I75" s="391" t="s">
        <v>174</v>
      </c>
      <c r="J75" s="1264">
        <f t="shared" si="23"/>
        <v>39</v>
      </c>
      <c r="K75" s="1264"/>
      <c r="L75" s="243">
        <v>0</v>
      </c>
      <c r="N75" s="245" t="s">
        <v>175</v>
      </c>
      <c r="Y75" s="97">
        <v>18.260000000000002</v>
      </c>
      <c r="Z75" s="97">
        <v>20.100000000000001</v>
      </c>
      <c r="AA75" s="97">
        <f t="shared" si="24"/>
        <v>22.110000000000003</v>
      </c>
      <c r="AB75" s="41">
        <f t="shared" si="25"/>
        <v>24.763200000000005</v>
      </c>
      <c r="AC75" s="41">
        <f t="shared" si="26"/>
        <v>27.239520000000006</v>
      </c>
      <c r="AD75" s="41">
        <f t="shared" si="27"/>
        <v>29.41868160000001</v>
      </c>
      <c r="AE75" s="298">
        <f t="shared" si="28"/>
        <v>32.360549760000012</v>
      </c>
      <c r="AF75" s="223">
        <f t="shared" si="29"/>
        <v>38.832659712000016</v>
      </c>
      <c r="AG75" s="1">
        <v>38.9</v>
      </c>
      <c r="AH75" s="1">
        <f t="shared" si="30"/>
        <v>41.234000000000002</v>
      </c>
      <c r="AK75" s="1">
        <v>33.1</v>
      </c>
      <c r="AN75" s="1">
        <f t="shared" si="31"/>
        <v>35.417000000000002</v>
      </c>
      <c r="AP75" s="1">
        <f t="shared" si="32"/>
        <v>38.958700000000007</v>
      </c>
    </row>
    <row r="76" spans="2:42" ht="12.9" customHeight="1">
      <c r="B76" s="193">
        <v>68</v>
      </c>
      <c r="C76" s="2060" t="s">
        <v>665</v>
      </c>
      <c r="D76" s="2064"/>
      <c r="E76" s="2064"/>
      <c r="F76" s="2064"/>
      <c r="G76" s="2464"/>
      <c r="H76" s="384" t="s">
        <v>205</v>
      </c>
      <c r="I76" s="392" t="s">
        <v>514</v>
      </c>
      <c r="J76" s="1264">
        <f t="shared" si="23"/>
        <v>2</v>
      </c>
      <c r="K76" s="1264"/>
      <c r="L76" s="393">
        <v>0.1</v>
      </c>
      <c r="N76" s="245" t="s">
        <v>176</v>
      </c>
      <c r="Y76" s="97">
        <v>1.1000000000000001</v>
      </c>
      <c r="Z76" s="97">
        <v>1.3</v>
      </c>
      <c r="AA76" s="97">
        <f t="shared" si="24"/>
        <v>1.4300000000000002</v>
      </c>
      <c r="AB76" s="41">
        <f>AA76*1.5</f>
        <v>2.1450000000000005</v>
      </c>
      <c r="AC76" s="41">
        <f t="shared" si="26"/>
        <v>2.3595000000000006</v>
      </c>
      <c r="AD76" s="41">
        <f t="shared" si="27"/>
        <v>2.5482600000000009</v>
      </c>
      <c r="AE76" s="298">
        <f t="shared" si="28"/>
        <v>2.8030860000000013</v>
      </c>
      <c r="AF76" s="223">
        <v>3.5</v>
      </c>
      <c r="AG76" s="1">
        <v>3.5</v>
      </c>
      <c r="AH76" s="1">
        <f t="shared" si="30"/>
        <v>3.71</v>
      </c>
      <c r="AK76" s="1">
        <v>1.68</v>
      </c>
      <c r="AN76" s="1">
        <f t="shared" si="31"/>
        <v>1.7976000000000001</v>
      </c>
      <c r="AP76" s="1">
        <f t="shared" si="32"/>
        <v>1.9773600000000002</v>
      </c>
    </row>
    <row r="77" spans="2:42" ht="12.9" customHeight="1">
      <c r="B77" s="193">
        <v>69</v>
      </c>
      <c r="C77" s="2060" t="s">
        <v>666</v>
      </c>
      <c r="D77" s="2064"/>
      <c r="E77" s="2064"/>
      <c r="F77" s="2064"/>
      <c r="G77" s="2464"/>
      <c r="H77" s="384" t="s">
        <v>205</v>
      </c>
      <c r="I77" s="392" t="s">
        <v>514</v>
      </c>
      <c r="J77" s="1264">
        <f t="shared" si="23"/>
        <v>3.6</v>
      </c>
      <c r="K77" s="1264"/>
      <c r="L77" s="393">
        <v>0.1</v>
      </c>
      <c r="N77" s="245" t="s">
        <v>178</v>
      </c>
      <c r="Y77" s="97">
        <v>1.54</v>
      </c>
      <c r="Z77" s="97">
        <v>1.7</v>
      </c>
      <c r="AA77" s="97">
        <f t="shared" si="24"/>
        <v>1.87</v>
      </c>
      <c r="AB77" s="41">
        <f t="shared" ref="AB77:AB84" si="33">AA77*1.5</f>
        <v>2.8050000000000002</v>
      </c>
      <c r="AC77" s="41">
        <f t="shared" si="26"/>
        <v>3.0855000000000006</v>
      </c>
      <c r="AD77" s="41">
        <f t="shared" si="27"/>
        <v>3.3323400000000007</v>
      </c>
      <c r="AE77" s="298">
        <f t="shared" si="28"/>
        <v>3.6655740000000012</v>
      </c>
      <c r="AF77" s="223">
        <f t="shared" si="29"/>
        <v>4.3986888000000013</v>
      </c>
      <c r="AG77" s="1">
        <v>4.4000000000000004</v>
      </c>
      <c r="AH77" s="1">
        <f t="shared" si="30"/>
        <v>4.6640000000000006</v>
      </c>
      <c r="AK77" s="1">
        <v>3.05</v>
      </c>
      <c r="AN77" s="1">
        <f t="shared" si="31"/>
        <v>3.2635000000000001</v>
      </c>
      <c r="AP77" s="1">
        <f t="shared" si="32"/>
        <v>3.5898500000000002</v>
      </c>
    </row>
    <row r="78" spans="2:42" ht="12.9" customHeight="1">
      <c r="B78" s="193">
        <v>70</v>
      </c>
      <c r="C78" s="2060" t="s">
        <v>667</v>
      </c>
      <c r="D78" s="2064"/>
      <c r="E78" s="2064"/>
      <c r="F78" s="2064"/>
      <c r="G78" s="2464"/>
      <c r="H78" s="384" t="s">
        <v>205</v>
      </c>
      <c r="I78" s="392" t="s">
        <v>514</v>
      </c>
      <c r="J78" s="1264">
        <f t="shared" si="23"/>
        <v>4.6999999999999993</v>
      </c>
      <c r="K78" s="1264"/>
      <c r="L78" s="393">
        <v>0.1</v>
      </c>
      <c r="N78" s="245" t="s">
        <v>180</v>
      </c>
      <c r="Y78" s="97">
        <v>1.65</v>
      </c>
      <c r="Z78" s="97">
        <v>1.9</v>
      </c>
      <c r="AA78" s="97">
        <f t="shared" si="24"/>
        <v>2.09</v>
      </c>
      <c r="AB78" s="41">
        <f t="shared" si="33"/>
        <v>3.1349999999999998</v>
      </c>
      <c r="AC78" s="41">
        <f t="shared" si="26"/>
        <v>3.4485000000000001</v>
      </c>
      <c r="AD78" s="395">
        <v>3.75</v>
      </c>
      <c r="AE78" s="396">
        <f t="shared" si="28"/>
        <v>4.125</v>
      </c>
      <c r="AF78" s="223">
        <f t="shared" si="29"/>
        <v>4.95</v>
      </c>
      <c r="AG78" s="1">
        <v>5</v>
      </c>
      <c r="AH78" s="1">
        <f t="shared" si="30"/>
        <v>5.3000000000000007</v>
      </c>
      <c r="AK78" s="1">
        <v>3.95</v>
      </c>
      <c r="AN78" s="1">
        <f t="shared" si="31"/>
        <v>4.2265000000000006</v>
      </c>
      <c r="AP78" s="1">
        <f t="shared" si="32"/>
        <v>4.6491500000000014</v>
      </c>
    </row>
    <row r="79" spans="2:42" ht="12.9" customHeight="1">
      <c r="B79" s="193">
        <v>71</v>
      </c>
      <c r="C79" s="2060" t="s">
        <v>516</v>
      </c>
      <c r="D79" s="2064"/>
      <c r="E79" s="2064"/>
      <c r="F79" s="2064"/>
      <c r="G79" s="2464"/>
      <c r="H79" s="384" t="s">
        <v>205</v>
      </c>
      <c r="I79" s="392" t="s">
        <v>514</v>
      </c>
      <c r="J79" s="1264">
        <f t="shared" si="23"/>
        <v>5.8</v>
      </c>
      <c r="K79" s="1264"/>
      <c r="L79" s="393">
        <v>0.1</v>
      </c>
      <c r="Y79" s="97">
        <v>1.76</v>
      </c>
      <c r="Z79" s="97">
        <v>2</v>
      </c>
      <c r="AA79" s="97">
        <f t="shared" si="24"/>
        <v>2.2000000000000002</v>
      </c>
      <c r="AB79" s="41">
        <f t="shared" si="33"/>
        <v>3.3000000000000003</v>
      </c>
      <c r="AC79" s="41">
        <f t="shared" si="26"/>
        <v>3.6300000000000008</v>
      </c>
      <c r="AD79" s="41">
        <f t="shared" si="27"/>
        <v>3.9204000000000012</v>
      </c>
      <c r="AE79" s="298">
        <f t="shared" si="28"/>
        <v>4.3124400000000014</v>
      </c>
      <c r="AF79" s="223">
        <f t="shared" si="29"/>
        <v>5.1749280000000013</v>
      </c>
      <c r="AG79" s="1">
        <v>5.2</v>
      </c>
      <c r="AH79" s="1">
        <f t="shared" si="30"/>
        <v>5.5120000000000005</v>
      </c>
      <c r="AK79" s="1">
        <v>4.8499999999999996</v>
      </c>
      <c r="AN79" s="1">
        <f t="shared" si="31"/>
        <v>5.1894999999999998</v>
      </c>
      <c r="AP79" s="1">
        <f t="shared" si="32"/>
        <v>5.70845</v>
      </c>
    </row>
    <row r="80" spans="2:42" ht="12.9" customHeight="1">
      <c r="B80" s="193">
        <v>72</v>
      </c>
      <c r="C80" s="2060" t="s">
        <v>517</v>
      </c>
      <c r="D80" s="2064"/>
      <c r="E80" s="2064"/>
      <c r="F80" s="2064"/>
      <c r="G80" s="2464"/>
      <c r="H80" s="384" t="s">
        <v>205</v>
      </c>
      <c r="I80" s="392" t="s">
        <v>514</v>
      </c>
      <c r="J80" s="1264">
        <f t="shared" si="23"/>
        <v>7</v>
      </c>
      <c r="K80" s="1264"/>
      <c r="L80" s="393">
        <v>0.1</v>
      </c>
      <c r="Y80" s="97">
        <v>1.76</v>
      </c>
      <c r="Z80" s="97">
        <v>2.1</v>
      </c>
      <c r="AA80" s="97">
        <f t="shared" si="24"/>
        <v>2.3100000000000005</v>
      </c>
      <c r="AB80" s="41">
        <f t="shared" si="33"/>
        <v>3.4650000000000007</v>
      </c>
      <c r="AC80" s="41">
        <f t="shared" si="26"/>
        <v>3.811500000000001</v>
      </c>
      <c r="AD80" s="41">
        <f t="shared" si="27"/>
        <v>4.1164200000000015</v>
      </c>
      <c r="AE80" s="298">
        <f t="shared" si="28"/>
        <v>4.528062000000002</v>
      </c>
      <c r="AF80" s="223">
        <f t="shared" si="29"/>
        <v>5.4336744000000019</v>
      </c>
      <c r="AG80" s="1">
        <v>5.5</v>
      </c>
      <c r="AH80" s="1">
        <f t="shared" si="30"/>
        <v>5.83</v>
      </c>
      <c r="AK80" s="1">
        <v>5.9</v>
      </c>
      <c r="AN80" s="1">
        <f t="shared" si="31"/>
        <v>6.3130000000000006</v>
      </c>
      <c r="AP80" s="1">
        <f t="shared" si="32"/>
        <v>6.944300000000001</v>
      </c>
    </row>
    <row r="81" spans="2:42" ht="12.9" customHeight="1">
      <c r="B81" s="193">
        <v>73</v>
      </c>
      <c r="C81" s="2060" t="s">
        <v>668</v>
      </c>
      <c r="D81" s="2064"/>
      <c r="E81" s="2064"/>
      <c r="F81" s="2064"/>
      <c r="G81" s="2464"/>
      <c r="H81" s="384" t="s">
        <v>205</v>
      </c>
      <c r="I81" s="392" t="s">
        <v>514</v>
      </c>
      <c r="J81" s="1264">
        <f t="shared" si="23"/>
        <v>5</v>
      </c>
      <c r="K81" s="1264"/>
      <c r="L81" s="393">
        <v>0.1</v>
      </c>
      <c r="Y81" s="97">
        <v>2.2000000000000002</v>
      </c>
      <c r="Z81" s="97">
        <v>2.5</v>
      </c>
      <c r="AA81" s="97">
        <f t="shared" si="24"/>
        <v>2.75</v>
      </c>
      <c r="AB81" s="41">
        <f t="shared" si="33"/>
        <v>4.125</v>
      </c>
      <c r="AC81" s="41">
        <f t="shared" si="26"/>
        <v>4.5375000000000005</v>
      </c>
      <c r="AD81" s="41">
        <f t="shared" si="27"/>
        <v>4.900500000000001</v>
      </c>
      <c r="AE81" s="298">
        <f t="shared" si="28"/>
        <v>5.3905500000000011</v>
      </c>
      <c r="AF81" s="223">
        <f t="shared" si="29"/>
        <v>6.4686600000000007</v>
      </c>
      <c r="AG81" s="1">
        <v>6.5</v>
      </c>
      <c r="AH81" s="1">
        <f t="shared" si="30"/>
        <v>6.8900000000000006</v>
      </c>
      <c r="AK81" s="1">
        <v>4.2</v>
      </c>
      <c r="AN81" s="1">
        <f t="shared" si="31"/>
        <v>4.4940000000000007</v>
      </c>
      <c r="AP81" s="1">
        <f t="shared" si="32"/>
        <v>4.9434000000000013</v>
      </c>
    </row>
    <row r="82" spans="2:42" ht="12.9" customHeight="1">
      <c r="B82" s="193">
        <v>74</v>
      </c>
      <c r="C82" s="2060" t="s">
        <v>669</v>
      </c>
      <c r="D82" s="2064"/>
      <c r="E82" s="2064"/>
      <c r="F82" s="2064"/>
      <c r="G82" s="2464"/>
      <c r="H82" s="384" t="s">
        <v>205</v>
      </c>
      <c r="I82" s="392" t="s">
        <v>514</v>
      </c>
      <c r="J82" s="1264">
        <f t="shared" si="23"/>
        <v>6.1</v>
      </c>
      <c r="K82" s="1264"/>
      <c r="L82" s="393">
        <v>0.1</v>
      </c>
      <c r="Y82" s="97">
        <v>2.31</v>
      </c>
      <c r="Z82" s="97">
        <v>2.6</v>
      </c>
      <c r="AA82" s="97">
        <f t="shared" si="24"/>
        <v>2.8600000000000003</v>
      </c>
      <c r="AB82" s="41">
        <f t="shared" si="33"/>
        <v>4.2900000000000009</v>
      </c>
      <c r="AC82" s="41">
        <f t="shared" si="26"/>
        <v>4.7190000000000012</v>
      </c>
      <c r="AD82" s="41">
        <f t="shared" si="27"/>
        <v>5.0965200000000017</v>
      </c>
      <c r="AE82" s="298">
        <f t="shared" si="28"/>
        <v>5.6061720000000026</v>
      </c>
      <c r="AF82" s="223">
        <f t="shared" si="29"/>
        <v>6.7274064000000031</v>
      </c>
      <c r="AG82" s="1">
        <v>6.8</v>
      </c>
      <c r="AH82" s="1">
        <f t="shared" si="30"/>
        <v>7.2080000000000002</v>
      </c>
      <c r="AK82" s="1">
        <v>5.0999999999999996</v>
      </c>
      <c r="AN82" s="1">
        <f t="shared" si="31"/>
        <v>5.4569999999999999</v>
      </c>
      <c r="AP82" s="1">
        <f t="shared" si="32"/>
        <v>6.0026999999999999</v>
      </c>
    </row>
    <row r="83" spans="2:42" ht="12.9" customHeight="1">
      <c r="B83" s="193">
        <v>75</v>
      </c>
      <c r="C83" s="2060" t="s">
        <v>670</v>
      </c>
      <c r="D83" s="2064"/>
      <c r="E83" s="2064"/>
      <c r="F83" s="2064"/>
      <c r="G83" s="2464"/>
      <c r="H83" s="384" t="s">
        <v>205</v>
      </c>
      <c r="I83" s="392" t="s">
        <v>514</v>
      </c>
      <c r="J83" s="1264">
        <f t="shared" si="23"/>
        <v>18.5</v>
      </c>
      <c r="K83" s="1264"/>
      <c r="L83" s="393">
        <v>0.1</v>
      </c>
      <c r="Y83" s="97">
        <v>5.17</v>
      </c>
      <c r="Z83" s="97">
        <v>5.7</v>
      </c>
      <c r="AA83" s="97">
        <f t="shared" si="24"/>
        <v>6.2700000000000005</v>
      </c>
      <c r="AB83" s="41">
        <f t="shared" si="33"/>
        <v>9.4050000000000011</v>
      </c>
      <c r="AC83" s="41">
        <f t="shared" si="26"/>
        <v>10.345500000000001</v>
      </c>
      <c r="AD83" s="41">
        <f t="shared" si="27"/>
        <v>11.173140000000002</v>
      </c>
      <c r="AE83" s="298">
        <f t="shared" si="28"/>
        <v>12.290454000000002</v>
      </c>
      <c r="AF83" s="223">
        <f t="shared" si="29"/>
        <v>14.748544800000001</v>
      </c>
      <c r="AG83" s="1">
        <v>14.8</v>
      </c>
      <c r="AH83" s="1">
        <f t="shared" si="30"/>
        <v>15.688000000000002</v>
      </c>
      <c r="AK83" s="1">
        <v>15.7</v>
      </c>
      <c r="AN83" s="1">
        <f t="shared" si="31"/>
        <v>16.798999999999999</v>
      </c>
      <c r="AP83" s="1">
        <f t="shared" si="32"/>
        <v>18.478899999999999</v>
      </c>
    </row>
    <row r="84" spans="2:42" ht="12.9" customHeight="1">
      <c r="B84" s="193">
        <v>76</v>
      </c>
      <c r="C84" s="2060" t="s">
        <v>671</v>
      </c>
      <c r="D84" s="2064"/>
      <c r="E84" s="2064"/>
      <c r="F84" s="2064"/>
      <c r="G84" s="2464"/>
      <c r="H84" s="384" t="s">
        <v>205</v>
      </c>
      <c r="I84" s="392" t="s">
        <v>514</v>
      </c>
      <c r="J84" s="1264">
        <f t="shared" si="23"/>
        <v>4.5999999999999996</v>
      </c>
      <c r="K84" s="1264"/>
      <c r="L84" s="393">
        <v>0.1</v>
      </c>
      <c r="Y84" s="97">
        <v>1.54</v>
      </c>
      <c r="Z84" s="97">
        <v>1.7</v>
      </c>
      <c r="AA84" s="97">
        <f t="shared" si="24"/>
        <v>1.87</v>
      </c>
      <c r="AB84" s="41">
        <f t="shared" si="33"/>
        <v>2.8050000000000002</v>
      </c>
      <c r="AC84" s="41">
        <f t="shared" si="26"/>
        <v>3.0855000000000006</v>
      </c>
      <c r="AD84" s="41">
        <f t="shared" si="27"/>
        <v>3.3323400000000007</v>
      </c>
      <c r="AE84" s="298">
        <f t="shared" si="28"/>
        <v>3.6655740000000012</v>
      </c>
      <c r="AF84" s="223">
        <f t="shared" si="29"/>
        <v>4.3986888000000013</v>
      </c>
      <c r="AG84" s="1">
        <v>4.4000000000000004</v>
      </c>
      <c r="AH84" s="1">
        <f t="shared" si="30"/>
        <v>4.6640000000000006</v>
      </c>
      <c r="AK84" s="1">
        <v>3.85</v>
      </c>
      <c r="AN84" s="1">
        <f t="shared" si="31"/>
        <v>4.1195000000000004</v>
      </c>
      <c r="AP84" s="1">
        <f t="shared" si="32"/>
        <v>4.5314500000000004</v>
      </c>
    </row>
    <row r="85" spans="2:42" ht="12.9" customHeight="1">
      <c r="B85" s="193">
        <v>77</v>
      </c>
      <c r="C85" s="2467" t="s">
        <v>672</v>
      </c>
      <c r="D85" s="2468"/>
      <c r="E85" s="2468"/>
      <c r="F85" s="2468"/>
      <c r="G85" s="2469"/>
      <c r="H85" s="226" t="s">
        <v>205</v>
      </c>
      <c r="I85" s="391" t="s">
        <v>174</v>
      </c>
      <c r="J85" s="1264">
        <f t="shared" si="23"/>
        <v>32.4</v>
      </c>
      <c r="K85" s="1264"/>
      <c r="L85" s="243">
        <v>0</v>
      </c>
      <c r="Y85" s="97">
        <v>12.1</v>
      </c>
      <c r="Z85" s="97">
        <v>13.4</v>
      </c>
      <c r="AA85" s="97">
        <f t="shared" si="24"/>
        <v>14.740000000000002</v>
      </c>
      <c r="AB85" s="41">
        <f t="shared" si="25"/>
        <v>16.508800000000004</v>
      </c>
      <c r="AC85" s="41">
        <f t="shared" si="26"/>
        <v>18.159680000000005</v>
      </c>
      <c r="AD85" s="41">
        <f t="shared" si="27"/>
        <v>19.612454400000008</v>
      </c>
      <c r="AE85" s="298">
        <f t="shared" si="28"/>
        <v>21.57369984000001</v>
      </c>
      <c r="AF85" s="223">
        <f t="shared" si="29"/>
        <v>25.888439808000012</v>
      </c>
      <c r="AG85" s="1">
        <v>25.9</v>
      </c>
      <c r="AH85" s="1">
        <f t="shared" si="30"/>
        <v>27.454000000000001</v>
      </c>
      <c r="AK85" s="1">
        <v>27.5</v>
      </c>
      <c r="AN85" s="1">
        <f t="shared" si="31"/>
        <v>29.425000000000001</v>
      </c>
      <c r="AP85" s="1">
        <f t="shared" si="32"/>
        <v>32.367500000000007</v>
      </c>
    </row>
    <row r="86" spans="2:42" ht="12.9" customHeight="1">
      <c r="B86" s="193">
        <v>78</v>
      </c>
      <c r="C86" s="2467" t="s">
        <v>673</v>
      </c>
      <c r="D86" s="2468"/>
      <c r="E86" s="2468"/>
      <c r="F86" s="2468"/>
      <c r="G86" s="2469"/>
      <c r="H86" s="226" t="s">
        <v>187</v>
      </c>
      <c r="I86" s="391" t="s">
        <v>174</v>
      </c>
      <c r="J86" s="1264">
        <f t="shared" si="23"/>
        <v>40</v>
      </c>
      <c r="K86" s="1264"/>
      <c r="L86" s="243">
        <v>0</v>
      </c>
      <c r="N86" s="181"/>
      <c r="Y86" s="97">
        <v>14.96</v>
      </c>
      <c r="Z86" s="97">
        <v>16.5</v>
      </c>
      <c r="AA86" s="97">
        <f t="shared" si="24"/>
        <v>18.150000000000002</v>
      </c>
      <c r="AB86" s="41">
        <f t="shared" si="25"/>
        <v>20.328000000000003</v>
      </c>
      <c r="AC86" s="41">
        <f t="shared" si="26"/>
        <v>22.360800000000005</v>
      </c>
      <c r="AD86" s="41">
        <f t="shared" si="27"/>
        <v>24.149664000000005</v>
      </c>
      <c r="AE86" s="298">
        <f t="shared" si="28"/>
        <v>26.564630400000009</v>
      </c>
      <c r="AF86" s="223">
        <f t="shared" si="29"/>
        <v>31.87755648000001</v>
      </c>
      <c r="AG86" s="1">
        <v>31.9</v>
      </c>
      <c r="AH86" s="1">
        <f t="shared" si="30"/>
        <v>33.814</v>
      </c>
      <c r="AK86" s="1">
        <v>33.9</v>
      </c>
      <c r="AN86" s="1">
        <f t="shared" si="31"/>
        <v>36.273000000000003</v>
      </c>
      <c r="AP86" s="1">
        <f t="shared" si="32"/>
        <v>39.900300000000009</v>
      </c>
    </row>
    <row r="87" spans="2:42" ht="12.9" customHeight="1">
      <c r="B87" s="193">
        <v>79</v>
      </c>
      <c r="C87" s="2467" t="s">
        <v>674</v>
      </c>
      <c r="D87" s="2468"/>
      <c r="E87" s="2468"/>
      <c r="F87" s="2468"/>
      <c r="G87" s="2469"/>
      <c r="H87" s="226" t="s">
        <v>205</v>
      </c>
      <c r="I87" s="391" t="s">
        <v>174</v>
      </c>
      <c r="J87" s="1264">
        <f t="shared" si="23"/>
        <v>56.1</v>
      </c>
      <c r="K87" s="1264"/>
      <c r="L87" s="243">
        <v>0</v>
      </c>
      <c r="Y87" s="97">
        <v>21.01</v>
      </c>
      <c r="Z87" s="97">
        <v>23.2</v>
      </c>
      <c r="AA87" s="97">
        <f t="shared" si="24"/>
        <v>25.52</v>
      </c>
      <c r="AB87" s="41">
        <f t="shared" si="25"/>
        <v>28.582400000000003</v>
      </c>
      <c r="AC87" s="41">
        <f t="shared" si="26"/>
        <v>31.440640000000005</v>
      </c>
      <c r="AD87" s="41">
        <f t="shared" si="27"/>
        <v>33.955891200000011</v>
      </c>
      <c r="AE87" s="298">
        <f t="shared" si="28"/>
        <v>37.351480320000015</v>
      </c>
      <c r="AF87" s="223">
        <f t="shared" si="29"/>
        <v>44.821776384000017</v>
      </c>
      <c r="AG87" s="1">
        <v>44.9</v>
      </c>
      <c r="AH87" s="1">
        <f t="shared" si="30"/>
        <v>47.594000000000001</v>
      </c>
      <c r="AK87" s="1">
        <v>47.6</v>
      </c>
      <c r="AN87" s="1">
        <f t="shared" si="31"/>
        <v>50.932000000000002</v>
      </c>
      <c r="AP87" s="1">
        <f t="shared" si="32"/>
        <v>56.025200000000005</v>
      </c>
    </row>
    <row r="88" spans="2:42" ht="12.9" customHeight="1">
      <c r="B88" s="193">
        <v>80</v>
      </c>
      <c r="C88" s="2467" t="s">
        <v>675</v>
      </c>
      <c r="D88" s="2468"/>
      <c r="E88" s="2468"/>
      <c r="F88" s="2468"/>
      <c r="G88" s="2469"/>
      <c r="H88" s="226" t="s">
        <v>187</v>
      </c>
      <c r="I88" s="391" t="s">
        <v>174</v>
      </c>
      <c r="J88" s="1264">
        <f t="shared" si="23"/>
        <v>67.3</v>
      </c>
      <c r="K88" s="1264"/>
      <c r="L88" s="243">
        <v>0</v>
      </c>
      <c r="Y88" s="97">
        <v>25.19</v>
      </c>
      <c r="Z88" s="97">
        <v>27.8</v>
      </c>
      <c r="AA88" s="97">
        <f t="shared" si="24"/>
        <v>30.580000000000002</v>
      </c>
      <c r="AB88" s="41">
        <f t="shared" si="25"/>
        <v>34.249600000000008</v>
      </c>
      <c r="AC88" s="41">
        <f t="shared" si="26"/>
        <v>37.674560000000014</v>
      </c>
      <c r="AD88" s="41">
        <f t="shared" si="27"/>
        <v>40.688524800000017</v>
      </c>
      <c r="AE88" s="298">
        <f t="shared" si="28"/>
        <v>44.757377280000021</v>
      </c>
      <c r="AF88" s="223">
        <f t="shared" si="29"/>
        <v>53.708852736000026</v>
      </c>
      <c r="AG88" s="1">
        <v>53.8</v>
      </c>
      <c r="AH88" s="1">
        <f t="shared" si="30"/>
        <v>57.027999999999999</v>
      </c>
      <c r="AK88" s="1">
        <v>57.1</v>
      </c>
      <c r="AN88" s="1">
        <f t="shared" si="31"/>
        <v>61.097000000000008</v>
      </c>
      <c r="AP88" s="1">
        <f t="shared" si="32"/>
        <v>67.206700000000012</v>
      </c>
    </row>
    <row r="89" spans="2:42" ht="12.9" customHeight="1">
      <c r="B89" s="193">
        <v>81</v>
      </c>
      <c r="C89" s="2112" t="s">
        <v>211</v>
      </c>
      <c r="D89" s="2113"/>
      <c r="E89" s="2113"/>
      <c r="F89" s="2113"/>
      <c r="G89" s="2113"/>
      <c r="H89" s="2113"/>
      <c r="I89" s="2113"/>
      <c r="J89" s="2113"/>
      <c r="K89" s="2113"/>
      <c r="L89" s="2114"/>
    </row>
    <row r="90" spans="2:42" ht="12.9" customHeight="1">
      <c r="B90" s="193">
        <v>82</v>
      </c>
      <c r="C90" s="2476"/>
      <c r="D90" s="2477"/>
      <c r="E90" s="2477"/>
      <c r="F90" s="2477"/>
      <c r="G90" s="2477"/>
      <c r="H90" s="2477"/>
      <c r="I90" s="2477"/>
      <c r="J90" s="2477"/>
      <c r="K90" s="2477"/>
      <c r="L90" s="2478"/>
    </row>
    <row r="91" spans="2:42" ht="12.9" customHeight="1">
      <c r="B91" s="193">
        <v>83</v>
      </c>
      <c r="C91" s="2470"/>
      <c r="D91" s="2471"/>
      <c r="E91" s="2471"/>
      <c r="F91" s="2471"/>
      <c r="G91" s="2471"/>
      <c r="H91" s="2471"/>
      <c r="I91" s="2471"/>
      <c r="J91" s="2471"/>
      <c r="K91" s="2471"/>
      <c r="L91" s="2472"/>
    </row>
    <row r="92" spans="2:42" ht="12.9" customHeight="1">
      <c r="B92" s="193">
        <v>84</v>
      </c>
      <c r="C92" s="2083" t="s">
        <v>213</v>
      </c>
      <c r="D92" s="1632"/>
      <c r="E92" s="1632"/>
      <c r="F92" s="1632"/>
      <c r="G92" s="1632"/>
      <c r="H92" s="1632"/>
      <c r="I92" s="1632"/>
      <c r="J92" s="1632"/>
      <c r="K92" s="1632"/>
      <c r="L92" s="1633"/>
    </row>
    <row r="93" spans="2:42" ht="12.9" customHeight="1">
      <c r="B93" s="193">
        <v>85</v>
      </c>
      <c r="C93" s="2473" t="s">
        <v>1656</v>
      </c>
      <c r="D93" s="2474"/>
      <c r="E93" s="2474"/>
      <c r="F93" s="2474"/>
      <c r="G93" s="2474"/>
      <c r="H93" s="2474"/>
      <c r="I93" s="2474"/>
      <c r="J93" s="2474"/>
      <c r="K93" s="2474"/>
      <c r="L93" s="2475"/>
    </row>
    <row r="94" spans="2:42" ht="12.9" customHeight="1">
      <c r="B94" s="193">
        <v>86</v>
      </c>
      <c r="C94" s="1760" t="s">
        <v>676</v>
      </c>
      <c r="D94" s="1761"/>
      <c r="E94" s="1761"/>
      <c r="F94" s="1761"/>
      <c r="G94" s="1761"/>
      <c r="H94" s="1761"/>
      <c r="I94" s="1761"/>
      <c r="J94" s="1761"/>
      <c r="K94" s="1761"/>
      <c r="L94" s="2532"/>
    </row>
    <row r="95" spans="2:42" ht="12.9" customHeight="1">
      <c r="B95" s="193">
        <v>87</v>
      </c>
      <c r="C95" s="385"/>
      <c r="D95" s="385"/>
      <c r="E95" s="385"/>
      <c r="F95" s="385"/>
      <c r="G95" s="385"/>
      <c r="H95" s="385"/>
      <c r="I95" s="385"/>
      <c r="J95" s="385"/>
      <c r="K95" s="385"/>
      <c r="L95" s="394"/>
    </row>
    <row r="96" spans="2:42" ht="12.9" customHeight="1">
      <c r="B96" s="193">
        <v>88</v>
      </c>
      <c r="C96" s="2533" t="s">
        <v>215</v>
      </c>
      <c r="D96" s="1176"/>
      <c r="E96" s="1176"/>
      <c r="F96" s="1176"/>
      <c r="G96" s="1176"/>
      <c r="H96" s="1176"/>
      <c r="I96" s="1176"/>
      <c r="J96" s="1176"/>
      <c r="K96" s="1176"/>
      <c r="L96" s="1177"/>
      <c r="N96" s="292"/>
    </row>
    <row r="97" spans="2:25" ht="12.9" customHeight="1">
      <c r="B97" s="193">
        <v>89</v>
      </c>
      <c r="C97" s="1230" t="s">
        <v>677</v>
      </c>
      <c r="D97" s="1231"/>
      <c r="E97" s="1231"/>
      <c r="F97" s="1232"/>
      <c r="G97" s="336"/>
      <c r="H97" s="2534"/>
      <c r="I97" s="2534"/>
      <c r="J97" s="2534"/>
      <c r="K97" s="2534"/>
      <c r="L97" s="346"/>
      <c r="Y97" s="16"/>
    </row>
    <row r="98" spans="2:25" ht="12.9" customHeight="1">
      <c r="B98" s="193">
        <v>90</v>
      </c>
      <c r="C98" s="1969" t="s">
        <v>169</v>
      </c>
      <c r="D98" s="1973" t="s">
        <v>678</v>
      </c>
      <c r="E98" s="1973" t="s">
        <v>679</v>
      </c>
      <c r="F98" s="2509" t="s">
        <v>358</v>
      </c>
      <c r="G98" s="386"/>
      <c r="H98" s="2510"/>
      <c r="I98" s="1159"/>
      <c r="J98" s="1159"/>
      <c r="K98" s="1870"/>
      <c r="L98" s="186"/>
      <c r="Y98" s="97"/>
    </row>
    <row r="99" spans="2:25" ht="12.9" customHeight="1">
      <c r="B99" s="193">
        <v>91</v>
      </c>
      <c r="C99" s="1970"/>
      <c r="D99" s="1973"/>
      <c r="E99" s="1973"/>
      <c r="F99" s="2509"/>
      <c r="G99" s="386"/>
      <c r="H99" s="2510"/>
      <c r="I99" s="1159"/>
      <c r="J99" s="1159"/>
      <c r="K99" s="1870"/>
      <c r="L99" s="186"/>
      <c r="Y99" s="97"/>
    </row>
    <row r="100" spans="2:25" ht="12.9" customHeight="1">
      <c r="B100" s="193">
        <v>92</v>
      </c>
      <c r="C100" s="229" t="s">
        <v>360</v>
      </c>
      <c r="D100" s="250" t="s">
        <v>363</v>
      </c>
      <c r="E100" s="387" t="s">
        <v>364</v>
      </c>
      <c r="F100" s="387" t="s">
        <v>365</v>
      </c>
      <c r="G100" s="388"/>
      <c r="H100" s="201"/>
      <c r="I100" s="968"/>
      <c r="J100" s="968"/>
      <c r="K100" s="968"/>
      <c r="L100" s="186"/>
      <c r="Y100" s="97"/>
    </row>
    <row r="101" spans="2:25" ht="12.9" customHeight="1">
      <c r="B101" s="193">
        <v>93</v>
      </c>
      <c r="C101" s="229" t="s">
        <v>366</v>
      </c>
      <c r="D101" s="253" t="s">
        <v>363</v>
      </c>
      <c r="E101" s="337" t="s">
        <v>363</v>
      </c>
      <c r="F101" s="337" t="s">
        <v>363</v>
      </c>
      <c r="G101" s="388"/>
      <c r="H101" s="201"/>
      <c r="I101" s="968"/>
      <c r="J101" s="968"/>
      <c r="K101" s="968"/>
      <c r="L101" s="186"/>
      <c r="Y101" s="97"/>
    </row>
    <row r="102" spans="2:25" ht="12.9" customHeight="1">
      <c r="B102" s="193">
        <v>94</v>
      </c>
      <c r="C102" s="229" t="s">
        <v>370</v>
      </c>
      <c r="D102" s="253" t="s">
        <v>680</v>
      </c>
      <c r="E102" s="337" t="s">
        <v>681</v>
      </c>
      <c r="F102" s="337" t="s">
        <v>682</v>
      </c>
      <c r="G102" s="388"/>
      <c r="H102" s="201"/>
      <c r="I102" s="968"/>
      <c r="J102" s="968"/>
      <c r="K102" s="968"/>
      <c r="L102" s="186"/>
      <c r="Y102" s="97"/>
    </row>
    <row r="103" spans="2:25" ht="12.9" customHeight="1">
      <c r="B103" s="193">
        <v>95</v>
      </c>
      <c r="C103" s="229" t="s">
        <v>376</v>
      </c>
      <c r="D103" s="253" t="s">
        <v>383</v>
      </c>
      <c r="E103" s="337" t="s">
        <v>383</v>
      </c>
      <c r="F103" s="337" t="s">
        <v>683</v>
      </c>
      <c r="G103" s="388"/>
      <c r="H103" s="201"/>
      <c r="I103" s="968"/>
      <c r="J103" s="968"/>
      <c r="K103" s="968"/>
      <c r="L103" s="186"/>
      <c r="Y103" s="97"/>
    </row>
    <row r="104" spans="2:25" ht="12.9" customHeight="1">
      <c r="B104" s="193">
        <v>96</v>
      </c>
      <c r="C104" s="229" t="s">
        <v>382</v>
      </c>
      <c r="D104" s="253" t="s">
        <v>377</v>
      </c>
      <c r="E104" s="337" t="s">
        <v>377</v>
      </c>
      <c r="F104" s="337" t="s">
        <v>377</v>
      </c>
      <c r="G104" s="388"/>
      <c r="H104" s="201"/>
      <c r="I104" s="968"/>
      <c r="J104" s="968"/>
      <c r="K104" s="968"/>
      <c r="L104" s="186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97"/>
    </row>
    <row r="105" spans="2:25" ht="12.9" customHeight="1">
      <c r="B105" s="193">
        <v>97</v>
      </c>
      <c r="C105" s="1230" t="s">
        <v>684</v>
      </c>
      <c r="D105" s="1231"/>
      <c r="E105" s="1231"/>
      <c r="F105" s="1232"/>
      <c r="G105" s="199"/>
      <c r="H105" s="199"/>
      <c r="I105" s="199"/>
      <c r="J105" s="199"/>
      <c r="K105" s="199"/>
      <c r="L105" s="217"/>
      <c r="N105" s="15"/>
    </row>
    <row r="106" spans="2:25" ht="12.9" customHeight="1">
      <c r="B106" s="193">
        <v>98</v>
      </c>
      <c r="C106" s="2508" t="s">
        <v>169</v>
      </c>
      <c r="D106" s="1973" t="s">
        <v>678</v>
      </c>
      <c r="E106" s="1973" t="s">
        <v>679</v>
      </c>
      <c r="F106" s="2509" t="s">
        <v>358</v>
      </c>
      <c r="G106" s="199"/>
      <c r="H106" s="199"/>
      <c r="I106" s="199"/>
      <c r="J106" s="199"/>
      <c r="K106" s="199"/>
      <c r="L106" s="217"/>
      <c r="N106" s="1157"/>
      <c r="O106" s="1157"/>
    </row>
    <row r="107" spans="2:25" ht="12.9" customHeight="1">
      <c r="B107" s="193">
        <v>99</v>
      </c>
      <c r="C107" s="2508"/>
      <c r="D107" s="1973"/>
      <c r="E107" s="1973"/>
      <c r="F107" s="2509"/>
      <c r="G107" s="338"/>
      <c r="H107" s="338"/>
      <c r="I107" s="338"/>
      <c r="J107" s="338"/>
      <c r="K107" s="338"/>
      <c r="L107" s="327"/>
    </row>
    <row r="108" spans="2:25" ht="12.9" customHeight="1">
      <c r="B108" s="193">
        <v>100</v>
      </c>
      <c r="C108" s="229" t="s">
        <v>360</v>
      </c>
      <c r="D108" s="250" t="s">
        <v>363</v>
      </c>
      <c r="E108" s="387" t="s">
        <v>364</v>
      </c>
      <c r="F108" s="387" t="s">
        <v>365</v>
      </c>
      <c r="G108" s="196"/>
      <c r="H108" s="339"/>
      <c r="I108" s="213"/>
      <c r="J108" s="214"/>
      <c r="K108" s="214"/>
      <c r="L108" s="969"/>
      <c r="Y108" s="16"/>
    </row>
    <row r="109" spans="2:25" ht="12.9" customHeight="1">
      <c r="B109" s="193">
        <v>101</v>
      </c>
      <c r="C109" s="229" t="s">
        <v>366</v>
      </c>
      <c r="D109" s="253" t="s">
        <v>362</v>
      </c>
      <c r="E109" s="253" t="s">
        <v>362</v>
      </c>
      <c r="F109" s="337" t="s">
        <v>362</v>
      </c>
      <c r="G109" s="228"/>
      <c r="H109" s="340"/>
      <c r="I109" s="198"/>
      <c r="J109" s="347"/>
      <c r="K109" s="347"/>
      <c r="L109" s="219"/>
      <c r="Y109" s="1318"/>
    </row>
    <row r="110" spans="2:25" ht="12.9" customHeight="1">
      <c r="B110" s="193">
        <v>102</v>
      </c>
      <c r="C110" s="229" t="s">
        <v>370</v>
      </c>
      <c r="D110" s="253" t="s">
        <v>374</v>
      </c>
      <c r="E110" s="337" t="s">
        <v>680</v>
      </c>
      <c r="F110" s="337" t="s">
        <v>375</v>
      </c>
      <c r="G110" s="228"/>
      <c r="H110" s="340"/>
      <c r="I110" s="198"/>
      <c r="J110" s="347"/>
      <c r="K110" s="347"/>
      <c r="L110" s="219"/>
      <c r="Y110" s="1318"/>
    </row>
    <row r="111" spans="2:25" ht="12.9" customHeight="1">
      <c r="B111" s="193">
        <v>103</v>
      </c>
      <c r="C111" s="229" t="s">
        <v>376</v>
      </c>
      <c r="D111" s="253" t="s">
        <v>383</v>
      </c>
      <c r="E111" s="337" t="s">
        <v>383</v>
      </c>
      <c r="F111" s="337" t="s">
        <v>683</v>
      </c>
      <c r="G111" s="228"/>
      <c r="H111" s="341"/>
      <c r="I111" s="348"/>
      <c r="J111" s="347"/>
      <c r="K111" s="347"/>
      <c r="L111" s="246"/>
      <c r="Y111" s="1318"/>
    </row>
    <row r="112" spans="2:25" ht="12.9" customHeight="1">
      <c r="B112" s="193">
        <v>104</v>
      </c>
      <c r="C112" s="229" t="s">
        <v>382</v>
      </c>
      <c r="D112" s="253" t="s">
        <v>377</v>
      </c>
      <c r="E112" s="337" t="s">
        <v>377</v>
      </c>
      <c r="F112" s="337" t="s">
        <v>377</v>
      </c>
      <c r="G112" s="228"/>
      <c r="H112" s="341"/>
      <c r="I112" s="348"/>
      <c r="J112" s="347"/>
      <c r="K112" s="347"/>
      <c r="L112" s="246"/>
      <c r="Y112" s="1318"/>
    </row>
    <row r="113" spans="2:25" ht="12.9" customHeight="1">
      <c r="B113" s="193">
        <v>105</v>
      </c>
      <c r="C113" s="2479"/>
      <c r="D113" s="1159"/>
      <c r="E113" s="1159"/>
      <c r="F113" s="1159"/>
      <c r="G113" s="198"/>
      <c r="H113" s="339"/>
      <c r="I113" s="213"/>
      <c r="J113" s="215"/>
      <c r="K113" s="215"/>
      <c r="L113" s="216"/>
      <c r="Y113" s="97"/>
    </row>
    <row r="114" spans="2:25" ht="12.9" customHeight="1">
      <c r="B114" s="193">
        <v>106</v>
      </c>
      <c r="C114" s="2479"/>
      <c r="D114" s="1159"/>
      <c r="E114" s="1159"/>
      <c r="F114" s="1159"/>
      <c r="G114" s="198"/>
      <c r="H114" s="339"/>
      <c r="I114" s="213"/>
      <c r="J114" s="215"/>
      <c r="K114" s="215"/>
      <c r="L114" s="216"/>
      <c r="Y114" s="97"/>
    </row>
    <row r="115" spans="2:25" ht="12.9" customHeight="1">
      <c r="B115" s="193">
        <v>107</v>
      </c>
      <c r="C115" s="2479"/>
      <c r="D115" s="1159"/>
      <c r="E115" s="1159"/>
      <c r="F115" s="1159"/>
      <c r="G115" s="198"/>
      <c r="H115" s="339"/>
      <c r="I115" s="213"/>
      <c r="J115" s="215"/>
      <c r="K115" s="215"/>
      <c r="L115" s="216"/>
      <c r="Y115" s="97"/>
    </row>
    <row r="116" spans="2:25" ht="12.9" customHeight="1">
      <c r="B116" s="193">
        <v>108</v>
      </c>
      <c r="C116" s="2479"/>
      <c r="D116" s="1159"/>
      <c r="E116" s="1159"/>
      <c r="F116" s="1159"/>
      <c r="G116" s="198"/>
      <c r="H116" s="339"/>
      <c r="I116" s="213"/>
      <c r="J116" s="215"/>
      <c r="K116" s="215"/>
      <c r="L116" s="216"/>
      <c r="Y116" s="97"/>
    </row>
    <row r="117" spans="2:25" ht="12.9" customHeight="1">
      <c r="B117" s="193">
        <v>109</v>
      </c>
      <c r="C117" s="2479"/>
      <c r="D117" s="1159"/>
      <c r="E117" s="1159"/>
      <c r="F117" s="1159"/>
      <c r="G117" s="198"/>
      <c r="H117" s="339"/>
      <c r="I117" s="213"/>
      <c r="J117" s="215"/>
      <c r="K117" s="215"/>
      <c r="L117" s="216"/>
      <c r="Y117" s="97"/>
    </row>
    <row r="118" spans="2:25" ht="12.9" customHeight="1">
      <c r="B118" s="193">
        <v>110</v>
      </c>
      <c r="C118" s="2479"/>
      <c r="D118" s="1159"/>
      <c r="E118" s="1159"/>
      <c r="F118" s="1159"/>
      <c r="G118" s="228"/>
      <c r="H118" s="341"/>
      <c r="I118" s="348"/>
      <c r="J118" s="347"/>
      <c r="K118" s="347"/>
      <c r="L118" s="246"/>
      <c r="Y118" s="1318"/>
    </row>
    <row r="119" spans="2:25" ht="12.9" customHeight="1">
      <c r="B119" s="193">
        <v>111</v>
      </c>
      <c r="C119" s="2479"/>
      <c r="D119" s="1159"/>
      <c r="E119" s="1159"/>
      <c r="F119" s="1159"/>
      <c r="G119" s="228"/>
      <c r="H119" s="341"/>
      <c r="I119" s="348"/>
      <c r="J119" s="347"/>
      <c r="K119" s="347"/>
      <c r="L119" s="246"/>
      <c r="Y119" s="1318"/>
    </row>
    <row r="120" spans="2:25" ht="12.9" customHeight="1">
      <c r="B120" s="193">
        <v>112</v>
      </c>
      <c r="C120" s="2479"/>
      <c r="D120" s="1159"/>
      <c r="E120" s="1159"/>
      <c r="F120" s="1159"/>
      <c r="G120" s="198"/>
      <c r="H120" s="389"/>
      <c r="I120" s="213"/>
      <c r="J120" s="215"/>
      <c r="K120" s="215"/>
      <c r="L120" s="216"/>
      <c r="Y120" s="97"/>
    </row>
    <row r="121" spans="2:25" ht="12.9" customHeight="1">
      <c r="B121" s="193">
        <v>113</v>
      </c>
      <c r="C121" s="965"/>
      <c r="D121" s="198"/>
      <c r="E121" s="198"/>
      <c r="F121" s="198"/>
      <c r="G121" s="198"/>
      <c r="H121" s="339"/>
      <c r="I121" s="213"/>
      <c r="J121" s="215"/>
      <c r="K121" s="215"/>
      <c r="L121" s="216"/>
      <c r="Y121" s="97"/>
    </row>
    <row r="122" spans="2:25" ht="12.9" customHeight="1">
      <c r="B122" s="193">
        <v>114</v>
      </c>
      <c r="C122" s="198"/>
      <c r="D122" s="198"/>
      <c r="E122" s="198"/>
      <c r="F122" s="198"/>
      <c r="G122" s="198"/>
      <c r="H122" s="339"/>
      <c r="I122" s="213"/>
      <c r="J122" s="215"/>
      <c r="K122" s="215"/>
      <c r="L122" s="216"/>
      <c r="Y122" s="97"/>
    </row>
    <row r="123" spans="2:25" ht="12.9" customHeight="1">
      <c r="B123" s="193">
        <v>115</v>
      </c>
      <c r="C123" s="198"/>
      <c r="D123" s="198"/>
      <c r="E123" s="198"/>
      <c r="F123" s="198"/>
      <c r="G123" s="198"/>
      <c r="H123" s="339"/>
      <c r="I123" s="213"/>
      <c r="J123" s="215"/>
      <c r="K123" s="215"/>
      <c r="L123" s="216"/>
      <c r="Y123" s="97"/>
    </row>
    <row r="124" spans="2:25" ht="12.9" customHeight="1">
      <c r="B124" s="193">
        <v>116</v>
      </c>
      <c r="C124" s="198"/>
      <c r="D124" s="198"/>
      <c r="E124" s="198"/>
      <c r="F124" s="198"/>
      <c r="G124" s="198"/>
      <c r="H124" s="339"/>
      <c r="I124" s="213"/>
      <c r="J124" s="215"/>
      <c r="K124" s="215"/>
      <c r="L124" s="216"/>
      <c r="Y124" s="97"/>
    </row>
    <row r="125" spans="2:25" ht="12.9" customHeight="1">
      <c r="B125" s="193">
        <v>117</v>
      </c>
      <c r="C125" s="198"/>
      <c r="D125" s="198"/>
      <c r="E125" s="198"/>
      <c r="F125" s="198"/>
      <c r="G125" s="198"/>
      <c r="H125" s="339"/>
      <c r="I125" s="213"/>
      <c r="J125" s="215"/>
      <c r="K125" s="215"/>
      <c r="L125" s="216"/>
      <c r="Y125" s="97"/>
    </row>
    <row r="126" spans="2:25" ht="12.9" customHeight="1">
      <c r="B126" s="193">
        <v>118</v>
      </c>
      <c r="C126" s="198"/>
      <c r="D126" s="198"/>
      <c r="E126" s="198"/>
      <c r="F126" s="198"/>
      <c r="G126" s="198"/>
      <c r="H126" s="339"/>
      <c r="I126" s="213"/>
      <c r="J126" s="215"/>
      <c r="K126" s="215"/>
      <c r="L126" s="216"/>
      <c r="Y126" s="97"/>
    </row>
    <row r="127" spans="2:25" ht="12.9" customHeight="1">
      <c r="B127" s="193">
        <v>119</v>
      </c>
      <c r="C127" s="198"/>
      <c r="D127" s="198"/>
      <c r="E127" s="198"/>
      <c r="F127" s="198"/>
      <c r="G127" s="198"/>
      <c r="H127" s="339"/>
      <c r="I127" s="213"/>
      <c r="J127" s="215"/>
      <c r="K127" s="215"/>
      <c r="L127" s="216"/>
      <c r="Y127" s="97"/>
    </row>
    <row r="128" spans="2:25" ht="12.9" customHeight="1">
      <c r="B128" s="193">
        <v>120</v>
      </c>
      <c r="C128" s="198"/>
      <c r="D128" s="198"/>
      <c r="E128" s="198"/>
      <c r="F128" s="198"/>
      <c r="G128" s="198"/>
      <c r="H128" s="339"/>
      <c r="I128" s="213"/>
      <c r="J128" s="215"/>
      <c r="K128" s="215"/>
      <c r="L128" s="216"/>
      <c r="Y128" s="97"/>
    </row>
    <row r="129" spans="2:33" ht="12.9" customHeight="1">
      <c r="B129" s="193">
        <v>121</v>
      </c>
      <c r="C129" s="198"/>
      <c r="D129" s="198"/>
      <c r="E129" s="198"/>
      <c r="F129" s="198"/>
      <c r="G129" s="198"/>
      <c r="H129" s="339"/>
      <c r="I129" s="213"/>
      <c r="J129" s="215"/>
      <c r="K129" s="215"/>
      <c r="L129" s="216"/>
      <c r="Y129" s="97"/>
    </row>
    <row r="130" spans="2:33" ht="12.9" customHeight="1" thickBot="1">
      <c r="B130" s="261">
        <v>122</v>
      </c>
      <c r="C130" s="753"/>
      <c r="D130" s="753"/>
      <c r="E130" s="753"/>
      <c r="F130" s="753"/>
      <c r="G130" s="753"/>
      <c r="H130" s="754"/>
      <c r="I130" s="755"/>
      <c r="J130" s="756"/>
      <c r="K130" s="756"/>
      <c r="L130" s="757"/>
      <c r="Y130" s="97"/>
    </row>
    <row r="131" spans="2:33">
      <c r="B131" s="4"/>
      <c r="C131" s="5"/>
      <c r="D131" s="5"/>
      <c r="E131" s="5"/>
      <c r="F131" s="5"/>
      <c r="G131" s="224"/>
      <c r="H131" s="5"/>
      <c r="I131" s="5"/>
      <c r="J131" s="320"/>
      <c r="K131" s="13" t="s">
        <v>685</v>
      </c>
      <c r="L131" s="397" t="str">
        <f>Rolô!L2</f>
        <v>2026 - v.03</v>
      </c>
      <c r="N131" s="15"/>
    </row>
    <row r="132" spans="2:33">
      <c r="B132" s="1154" t="s">
        <v>628</v>
      </c>
      <c r="C132" s="1155"/>
      <c r="D132" s="1155"/>
      <c r="E132" s="1155"/>
      <c r="F132" s="1155"/>
      <c r="G132" s="1155"/>
      <c r="H132" s="1155"/>
      <c r="I132" s="1155"/>
      <c r="J132" s="1155"/>
      <c r="K132" s="1155"/>
      <c r="L132" s="1156"/>
      <c r="N132" s="1157"/>
      <c r="O132" s="1157"/>
    </row>
    <row r="133" spans="2:33">
      <c r="B133" s="1158"/>
      <c r="C133" s="1159"/>
      <c r="D133" s="1159"/>
      <c r="E133" s="1159"/>
      <c r="F133" s="1159"/>
      <c r="G133" s="1159"/>
      <c r="H133" s="1159"/>
      <c r="I133" s="1159"/>
      <c r="J133" s="1159"/>
      <c r="K133" s="1159"/>
      <c r="L133" s="1160"/>
    </row>
    <row r="134" spans="2:33" ht="5.0999999999999996" customHeight="1"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17"/>
    </row>
    <row r="135" spans="2:33" ht="12.9" customHeight="1">
      <c r="B135" s="202">
        <v>123</v>
      </c>
      <c r="C135" s="2500" t="s">
        <v>271</v>
      </c>
      <c r="D135" s="2500"/>
      <c r="E135" s="2500"/>
      <c r="F135" s="2500"/>
      <c r="G135" s="2500"/>
      <c r="H135" s="2500"/>
      <c r="I135" s="2500"/>
      <c r="J135" s="2500"/>
      <c r="K135" s="2500"/>
      <c r="L135" s="2501"/>
      <c r="Y135" s="1318"/>
    </row>
    <row r="136" spans="2:33" ht="12.9" customHeight="1">
      <c r="B136" s="191">
        <v>124</v>
      </c>
      <c r="C136" s="2523" t="s">
        <v>686</v>
      </c>
      <c r="D136" s="2523"/>
      <c r="E136" s="2523"/>
      <c r="F136" s="2523"/>
      <c r="G136" s="2523"/>
      <c r="H136" s="2523"/>
      <c r="I136" s="2523"/>
      <c r="J136" s="2523"/>
      <c r="K136" s="2523"/>
      <c r="L136" s="2524"/>
      <c r="Y136" s="1318"/>
    </row>
    <row r="137" spans="2:33" ht="12.9" customHeight="1">
      <c r="B137" s="193">
        <v>125</v>
      </c>
      <c r="C137" s="2497" t="s">
        <v>1375</v>
      </c>
      <c r="D137" s="2498"/>
      <c r="E137" s="2498"/>
      <c r="F137" s="2498"/>
      <c r="G137" s="2498"/>
      <c r="H137" s="2498"/>
      <c r="I137" s="2498"/>
      <c r="J137" s="2498"/>
      <c r="K137" s="2498"/>
      <c r="L137" s="2499"/>
      <c r="Y137" s="1318"/>
    </row>
    <row r="138" spans="2:33" ht="12.9" customHeight="1">
      <c r="B138" s="225">
        <v>126</v>
      </c>
      <c r="C138" s="2498"/>
      <c r="D138" s="2498"/>
      <c r="E138" s="2498"/>
      <c r="F138" s="2498"/>
      <c r="G138" s="2498"/>
      <c r="H138" s="2498"/>
      <c r="I138" s="2498"/>
      <c r="J138" s="2498"/>
      <c r="K138" s="2498"/>
      <c r="L138" s="2499"/>
      <c r="Y138" s="1318"/>
    </row>
    <row r="139" spans="2:33" ht="12.9" customHeight="1">
      <c r="B139" s="193">
        <v>127</v>
      </c>
      <c r="C139" s="2480" t="s">
        <v>1376</v>
      </c>
      <c r="D139" s="2481"/>
      <c r="E139" s="2481"/>
      <c r="F139" s="2481"/>
      <c r="G139" s="2481"/>
      <c r="H139" s="2481"/>
      <c r="I139" s="2481"/>
      <c r="J139" s="2481"/>
      <c r="K139" s="2481"/>
      <c r="L139" s="2482"/>
      <c r="Y139" s="272"/>
    </row>
    <row r="140" spans="2:33" ht="12.9" customHeight="1">
      <c r="B140" s="191">
        <v>128</v>
      </c>
      <c r="C140" s="2483" t="s">
        <v>1377</v>
      </c>
      <c r="D140" s="2484"/>
      <c r="E140" s="2484"/>
      <c r="F140" s="2484"/>
      <c r="G140" s="2484"/>
      <c r="H140" s="2484"/>
      <c r="I140" s="2484"/>
      <c r="J140" s="2484"/>
      <c r="K140" s="2484"/>
      <c r="L140" s="2485"/>
      <c r="AA140" s="97"/>
      <c r="AD140" s="1"/>
      <c r="AF140" s="2"/>
      <c r="AG140" s="2"/>
    </row>
    <row r="141" spans="2:33" ht="12.9" customHeight="1">
      <c r="B141" s="193">
        <v>129</v>
      </c>
      <c r="C141" s="2486" t="s">
        <v>687</v>
      </c>
      <c r="D141" s="2261"/>
      <c r="E141" s="2261"/>
      <c r="F141" s="2261"/>
      <c r="G141" s="2261"/>
      <c r="H141" s="2261"/>
      <c r="I141" s="2261"/>
      <c r="J141" s="2261"/>
      <c r="K141" s="2261"/>
      <c r="L141" s="2487"/>
      <c r="Y141" s="1318"/>
    </row>
    <row r="142" spans="2:33" ht="12.9" customHeight="1">
      <c r="B142" s="225">
        <v>130</v>
      </c>
      <c r="C142" s="889" t="s">
        <v>688</v>
      </c>
      <c r="D142" s="890"/>
      <c r="E142" s="890"/>
      <c r="F142" s="890"/>
      <c r="G142" s="890"/>
      <c r="H142" s="890"/>
      <c r="I142" s="890"/>
      <c r="J142" s="890"/>
      <c r="K142" s="890"/>
      <c r="L142" s="891"/>
      <c r="Y142" s="1318"/>
    </row>
    <row r="143" spans="2:33" ht="12.9" customHeight="1">
      <c r="B143" s="193">
        <v>131</v>
      </c>
      <c r="C143" s="2488" t="s">
        <v>1378</v>
      </c>
      <c r="D143" s="2489"/>
      <c r="E143" s="2489"/>
      <c r="F143" s="2489"/>
      <c r="G143" s="2489"/>
      <c r="H143" s="2489"/>
      <c r="I143" s="2489"/>
      <c r="J143" s="2489"/>
      <c r="K143" s="2489"/>
      <c r="L143" s="2490"/>
      <c r="Y143" s="272"/>
    </row>
    <row r="144" spans="2:33" ht="12.9" customHeight="1">
      <c r="B144" s="191">
        <v>132</v>
      </c>
      <c r="C144" s="2511" t="s">
        <v>689</v>
      </c>
      <c r="D144" s="2512"/>
      <c r="E144" s="2512"/>
      <c r="F144" s="2512"/>
      <c r="G144" s="2512"/>
      <c r="H144" s="2512"/>
      <c r="I144" s="2512"/>
      <c r="J144" s="2512"/>
      <c r="K144" s="2512"/>
      <c r="L144" s="2513"/>
      <c r="Y144" s="97"/>
    </row>
    <row r="145" spans="2:25" ht="12.9" customHeight="1">
      <c r="B145" s="193">
        <v>133</v>
      </c>
      <c r="C145" s="2491" t="s">
        <v>1467</v>
      </c>
      <c r="D145" s="2492"/>
      <c r="E145" s="2492"/>
      <c r="F145" s="2492"/>
      <c r="G145" s="2492"/>
      <c r="H145" s="2492"/>
      <c r="I145" s="2492"/>
      <c r="J145" s="2492"/>
      <c r="K145" s="2492"/>
      <c r="L145" s="2493"/>
      <c r="Y145" s="1318"/>
    </row>
    <row r="146" spans="2:25" ht="12.9" customHeight="1">
      <c r="B146" s="225">
        <v>134</v>
      </c>
      <c r="C146" s="2494"/>
      <c r="D146" s="2495"/>
      <c r="E146" s="2495"/>
      <c r="F146" s="2495"/>
      <c r="G146" s="2495"/>
      <c r="H146" s="2495"/>
      <c r="I146" s="2495"/>
      <c r="J146" s="2495"/>
      <c r="K146" s="2495"/>
      <c r="L146" s="2496"/>
      <c r="Y146" s="1318"/>
    </row>
    <row r="147" spans="2:25" ht="12.9" customHeight="1">
      <c r="B147" s="193">
        <v>135</v>
      </c>
      <c r="C147" s="2514" t="s">
        <v>690</v>
      </c>
      <c r="D147" s="2515"/>
      <c r="E147" s="2515"/>
      <c r="F147" s="2515"/>
      <c r="G147" s="2515"/>
      <c r="H147" s="2515"/>
      <c r="I147" s="2515"/>
      <c r="J147" s="2515"/>
      <c r="K147" s="2515"/>
      <c r="L147" s="2516"/>
      <c r="Y147" s="1318"/>
    </row>
    <row r="148" spans="2:25" ht="12.9" customHeight="1">
      <c r="B148" s="191">
        <v>136</v>
      </c>
      <c r="C148" s="2517" t="s">
        <v>1383</v>
      </c>
      <c r="D148" s="2518"/>
      <c r="E148" s="2518"/>
      <c r="F148" s="2518"/>
      <c r="G148" s="2518"/>
      <c r="H148" s="2518"/>
      <c r="I148" s="2518"/>
      <c r="J148" s="2518"/>
      <c r="K148" s="2518"/>
      <c r="L148" s="2519"/>
      <c r="Y148" s="1318"/>
    </row>
    <row r="149" spans="2:25" ht="12.9" customHeight="1">
      <c r="B149" s="193">
        <v>137</v>
      </c>
      <c r="C149" s="2520" t="s">
        <v>425</v>
      </c>
      <c r="D149" s="2521"/>
      <c r="E149" s="2521"/>
      <c r="F149" s="2521"/>
      <c r="G149" s="2521"/>
      <c r="H149" s="2521"/>
      <c r="I149" s="2521"/>
      <c r="J149" s="2521"/>
      <c r="K149" s="2521"/>
      <c r="L149" s="2522"/>
      <c r="Y149" s="1318"/>
    </row>
    <row r="150" spans="2:25" ht="12.9" customHeight="1">
      <c r="B150" s="225">
        <v>138</v>
      </c>
      <c r="C150" s="2500" t="s">
        <v>284</v>
      </c>
      <c r="D150" s="2500"/>
      <c r="E150" s="2500"/>
      <c r="F150" s="2500"/>
      <c r="G150" s="2500"/>
      <c r="H150" s="2500"/>
      <c r="I150" s="2500"/>
      <c r="J150" s="2500"/>
      <c r="K150" s="2500"/>
      <c r="L150" s="2501"/>
      <c r="Y150" s="1318"/>
    </row>
    <row r="151" spans="2:25" ht="12.9" customHeight="1">
      <c r="B151" s="193">
        <v>139</v>
      </c>
      <c r="C151" s="2502" t="s">
        <v>285</v>
      </c>
      <c r="D151" s="2503"/>
      <c r="E151" s="2503"/>
      <c r="F151" s="2503"/>
      <c r="G151" s="2503"/>
      <c r="H151" s="2503"/>
      <c r="I151" s="2503"/>
      <c r="J151" s="2503"/>
      <c r="K151" s="2503"/>
      <c r="L151" s="2504"/>
      <c r="Y151" s="1318"/>
    </row>
    <row r="152" spans="2:25" ht="12.9" customHeight="1">
      <c r="B152" s="191">
        <v>140</v>
      </c>
      <c r="C152" s="1502" t="s">
        <v>1384</v>
      </c>
      <c r="D152" s="1503"/>
      <c r="E152" s="1503"/>
      <c r="F152" s="1503"/>
      <c r="G152" s="1503"/>
      <c r="H152" s="1503"/>
      <c r="I152" s="1503"/>
      <c r="J152" s="1503"/>
      <c r="K152" s="1503"/>
      <c r="L152" s="1504"/>
      <c r="Y152" s="1318"/>
    </row>
    <row r="153" spans="2:25" ht="12.9" customHeight="1">
      <c r="B153" s="193">
        <v>141</v>
      </c>
      <c r="C153" s="1571"/>
      <c r="D153" s="1503"/>
      <c r="E153" s="1503"/>
      <c r="F153" s="1503"/>
      <c r="G153" s="1503"/>
      <c r="H153" s="1503"/>
      <c r="I153" s="1503"/>
      <c r="J153" s="1503"/>
      <c r="K153" s="1503"/>
      <c r="L153" s="1504"/>
      <c r="Y153" s="1318"/>
    </row>
    <row r="154" spans="2:25" ht="12.9" customHeight="1">
      <c r="B154" s="225">
        <v>142</v>
      </c>
      <c r="C154" s="1520" t="s">
        <v>286</v>
      </c>
      <c r="D154" s="1521"/>
      <c r="E154" s="1521"/>
      <c r="F154" s="1521"/>
      <c r="G154" s="1521"/>
      <c r="H154" s="1521"/>
      <c r="I154" s="1521"/>
      <c r="J154" s="1521"/>
      <c r="K154" s="1521"/>
      <c r="L154" s="2090"/>
      <c r="Y154" s="1318"/>
    </row>
    <row r="155" spans="2:25" ht="12.9" customHeight="1">
      <c r="B155" s="193">
        <v>143</v>
      </c>
      <c r="C155" s="1520" t="s">
        <v>287</v>
      </c>
      <c r="D155" s="1521"/>
      <c r="E155" s="1521"/>
      <c r="F155" s="1521"/>
      <c r="G155" s="1521"/>
      <c r="H155" s="1521"/>
      <c r="I155" s="1521"/>
      <c r="J155" s="1521"/>
      <c r="K155" s="1521"/>
      <c r="L155" s="2090"/>
      <c r="Y155" s="97"/>
    </row>
    <row r="156" spans="2:25" ht="12.9" customHeight="1">
      <c r="B156" s="191">
        <v>144</v>
      </c>
      <c r="C156" s="1520" t="s">
        <v>426</v>
      </c>
      <c r="D156" s="1521"/>
      <c r="E156" s="1521"/>
      <c r="F156" s="1521"/>
      <c r="G156" s="1521"/>
      <c r="H156" s="1521"/>
      <c r="I156" s="1521"/>
      <c r="J156" s="1521"/>
      <c r="K156" s="1521"/>
      <c r="L156" s="2090"/>
      <c r="Y156" s="97"/>
    </row>
    <row r="157" spans="2:25" ht="12.9" customHeight="1">
      <c r="B157" s="193">
        <v>145</v>
      </c>
      <c r="C157" s="1604" t="s">
        <v>289</v>
      </c>
      <c r="D157" s="1605"/>
      <c r="E157" s="1605"/>
      <c r="F157" s="1605"/>
      <c r="G157" s="1605"/>
      <c r="H157" s="1605"/>
      <c r="I157" s="1605"/>
      <c r="J157" s="1605"/>
      <c r="K157" s="1605"/>
      <c r="L157" s="1608"/>
      <c r="Y157" s="97"/>
    </row>
    <row r="158" spans="2:25" ht="12.9" customHeight="1">
      <c r="B158" s="225">
        <v>146</v>
      </c>
      <c r="C158" s="2505" t="s">
        <v>290</v>
      </c>
      <c r="D158" s="2506"/>
      <c r="E158" s="2506"/>
      <c r="F158" s="2506"/>
      <c r="G158" s="2506"/>
      <c r="H158" s="2506"/>
      <c r="I158" s="2506"/>
      <c r="J158" s="2506"/>
      <c r="K158" s="2506"/>
      <c r="L158" s="2507"/>
      <c r="Y158" s="97"/>
    </row>
    <row r="159" spans="2:25" ht="12.9" customHeight="1">
      <c r="B159" s="205"/>
      <c r="C159" s="880"/>
      <c r="D159" s="880"/>
      <c r="E159" s="880"/>
      <c r="F159" s="880"/>
      <c r="G159" s="880"/>
      <c r="H159" s="880"/>
      <c r="I159" s="880"/>
      <c r="J159" s="880"/>
      <c r="K159" s="880"/>
      <c r="L159" s="221"/>
      <c r="N159" s="15"/>
      <c r="Y159" s="24"/>
    </row>
    <row r="160" spans="2:25" ht="12.9" customHeight="1">
      <c r="B160" s="205"/>
      <c r="C160" s="880"/>
      <c r="D160" s="880"/>
      <c r="E160" s="880"/>
      <c r="F160" s="880"/>
      <c r="G160" s="880"/>
      <c r="H160" s="880"/>
      <c r="I160" s="880"/>
      <c r="J160" s="880"/>
      <c r="K160" s="880"/>
      <c r="L160" s="221"/>
      <c r="N160" s="1157"/>
      <c r="O160" s="1157"/>
    </row>
    <row r="161" spans="2:25" ht="12.9" customHeight="1">
      <c r="B161" s="205"/>
      <c r="C161" s="880"/>
      <c r="D161" s="880"/>
      <c r="E161" s="880"/>
      <c r="F161" s="880"/>
      <c r="G161" s="880"/>
      <c r="H161" s="880"/>
      <c r="I161" s="880"/>
      <c r="J161" s="880"/>
      <c r="K161" s="880"/>
      <c r="L161" s="221"/>
      <c r="Y161" s="97"/>
    </row>
    <row r="162" spans="2:25" ht="12.9" customHeight="1">
      <c r="B162" s="205"/>
      <c r="C162" s="880"/>
      <c r="D162" s="880"/>
      <c r="E162" s="880"/>
      <c r="F162" s="880"/>
      <c r="G162" s="880"/>
      <c r="H162" s="880"/>
      <c r="I162" s="880"/>
      <c r="J162" s="880"/>
      <c r="K162" s="880"/>
      <c r="L162" s="221"/>
      <c r="Y162" s="97"/>
    </row>
    <row r="163" spans="2:25" ht="12.9" customHeight="1">
      <c r="B163" s="205"/>
      <c r="C163" s="880"/>
      <c r="D163" s="880"/>
      <c r="E163" s="880"/>
      <c r="F163" s="880"/>
      <c r="G163" s="880"/>
      <c r="H163" s="880"/>
      <c r="I163" s="880"/>
      <c r="J163" s="880"/>
      <c r="K163" s="880"/>
      <c r="L163" s="221"/>
      <c r="Y163" s="97"/>
    </row>
    <row r="164" spans="2:25" ht="12.9" customHeight="1">
      <c r="B164" s="205"/>
      <c r="C164" s="880"/>
      <c r="D164" s="880"/>
      <c r="E164" s="880"/>
      <c r="F164" s="880"/>
      <c r="G164" s="880"/>
      <c r="H164" s="880"/>
      <c r="I164" s="880"/>
      <c r="J164" s="880"/>
      <c r="K164" s="880"/>
      <c r="L164" s="221"/>
      <c r="Y164" s="97"/>
    </row>
    <row r="165" spans="2:25" ht="12.9" customHeight="1">
      <c r="B165" s="205"/>
      <c r="C165" s="880"/>
      <c r="D165" s="880"/>
      <c r="E165" s="880"/>
      <c r="F165" s="880"/>
      <c r="G165" s="880"/>
      <c r="H165" s="880"/>
      <c r="I165" s="880"/>
      <c r="J165" s="880"/>
      <c r="K165" s="880"/>
      <c r="L165" s="221"/>
      <c r="Y165" s="97"/>
    </row>
    <row r="166" spans="2:25" ht="12.9" customHeight="1">
      <c r="B166" s="205"/>
      <c r="C166" s="880"/>
      <c r="D166" s="880"/>
      <c r="E166" s="880"/>
      <c r="F166" s="880"/>
      <c r="G166" s="880"/>
      <c r="H166" s="880"/>
      <c r="I166" s="880"/>
      <c r="J166" s="880"/>
      <c r="K166" s="880"/>
      <c r="L166" s="221"/>
      <c r="Y166" s="97"/>
    </row>
    <row r="167" spans="2:25" ht="12.9" customHeight="1">
      <c r="B167" s="205"/>
      <c r="C167" s="880"/>
      <c r="D167" s="880"/>
      <c r="E167" s="880"/>
      <c r="F167" s="880"/>
      <c r="G167" s="880"/>
      <c r="H167" s="880"/>
      <c r="I167" s="880"/>
      <c r="J167" s="880"/>
      <c r="K167" s="880"/>
      <c r="L167" s="221"/>
      <c r="Y167" s="97"/>
    </row>
    <row r="168" spans="2:25" ht="12.9" customHeight="1">
      <c r="B168" s="205"/>
      <c r="C168" s="880"/>
      <c r="D168" s="880"/>
      <c r="E168" s="880"/>
      <c r="F168" s="880"/>
      <c r="G168" s="880"/>
      <c r="H168" s="880"/>
      <c r="I168" s="880"/>
      <c r="J168" s="880"/>
      <c r="K168" s="880"/>
      <c r="L168" s="221"/>
      <c r="N168" s="316"/>
      <c r="Y168" s="97"/>
    </row>
    <row r="169" spans="2:25" ht="12.9" customHeight="1">
      <c r="B169" s="205"/>
      <c r="C169" s="880"/>
      <c r="D169" s="880"/>
      <c r="E169" s="880"/>
      <c r="F169" s="880"/>
      <c r="G169" s="880"/>
      <c r="H169" s="880"/>
      <c r="I169" s="880"/>
      <c r="J169" s="880"/>
      <c r="K169" s="880"/>
      <c r="L169" s="221"/>
      <c r="N169" s="316"/>
      <c r="Y169" s="97"/>
    </row>
    <row r="170" spans="2:25" ht="12.9" customHeight="1">
      <c r="B170" s="205"/>
      <c r="C170" s="880"/>
      <c r="D170" s="880"/>
      <c r="E170" s="880"/>
      <c r="F170" s="880"/>
      <c r="G170" s="880"/>
      <c r="H170" s="880"/>
      <c r="I170" s="880"/>
      <c r="J170" s="880"/>
      <c r="K170" s="880"/>
      <c r="L170" s="221"/>
      <c r="N170" s="316"/>
    </row>
    <row r="171" spans="2:25" ht="12.9" customHeight="1">
      <c r="B171" s="205"/>
      <c r="C171" s="880"/>
      <c r="D171" s="880"/>
      <c r="E171" s="880"/>
      <c r="F171" s="880"/>
      <c r="G171" s="880"/>
      <c r="H171" s="880"/>
      <c r="I171" s="880"/>
      <c r="J171" s="880"/>
      <c r="K171" s="880"/>
      <c r="L171" s="221"/>
      <c r="N171" s="316"/>
    </row>
    <row r="172" spans="2:25" ht="12.9" customHeight="1">
      <c r="B172" s="205"/>
      <c r="C172" s="880"/>
      <c r="D172" s="880"/>
      <c r="E172" s="880"/>
      <c r="F172" s="880"/>
      <c r="G172" s="880"/>
      <c r="H172" s="880"/>
      <c r="I172" s="880"/>
      <c r="J172" s="880"/>
      <c r="K172" s="880"/>
      <c r="L172" s="221"/>
      <c r="N172" s="316"/>
    </row>
    <row r="173" spans="2:25" ht="12.9" customHeight="1">
      <c r="B173" s="205"/>
      <c r="C173" s="880"/>
      <c r="D173" s="880"/>
      <c r="E173" s="880"/>
      <c r="F173" s="880"/>
      <c r="G173" s="880"/>
      <c r="H173" s="880"/>
      <c r="I173" s="880"/>
      <c r="J173" s="880"/>
      <c r="K173" s="880"/>
      <c r="L173" s="221"/>
      <c r="N173" s="316"/>
    </row>
    <row r="174" spans="2:25" ht="12.9" customHeight="1">
      <c r="B174" s="205"/>
      <c r="C174" s="880"/>
      <c r="D174" s="880"/>
      <c r="E174" s="880"/>
      <c r="F174" s="880"/>
      <c r="G174" s="880"/>
      <c r="H174" s="880"/>
      <c r="I174" s="880"/>
      <c r="J174" s="880"/>
      <c r="K174" s="880"/>
      <c r="L174" s="221"/>
      <c r="N174" s="316"/>
    </row>
    <row r="175" spans="2:25" ht="12.9" customHeight="1">
      <c r="B175" s="205"/>
      <c r="C175" s="880"/>
      <c r="D175" s="880"/>
      <c r="E175" s="880"/>
      <c r="F175" s="880"/>
      <c r="G175" s="880"/>
      <c r="H175" s="880"/>
      <c r="I175" s="880"/>
      <c r="J175" s="880"/>
      <c r="K175" s="880"/>
      <c r="L175" s="221"/>
      <c r="N175" s="316"/>
    </row>
    <row r="176" spans="2:25" ht="12.9" customHeight="1">
      <c r="B176" s="205"/>
      <c r="C176" s="880"/>
      <c r="D176" s="880"/>
      <c r="E176" s="880"/>
      <c r="F176" s="880"/>
      <c r="G176" s="880"/>
      <c r="H176" s="880"/>
      <c r="I176" s="880"/>
      <c r="J176" s="880"/>
      <c r="K176" s="880"/>
      <c r="L176" s="221"/>
      <c r="N176" s="316"/>
    </row>
    <row r="177" spans="2:14" ht="12.9" customHeight="1">
      <c r="B177" s="205"/>
      <c r="C177" s="880"/>
      <c r="D177" s="880"/>
      <c r="E177" s="880"/>
      <c r="F177" s="880"/>
      <c r="G177" s="880"/>
      <c r="H177" s="880"/>
      <c r="I177" s="880"/>
      <c r="J177" s="880"/>
      <c r="K177" s="880"/>
      <c r="L177" s="221"/>
      <c r="N177" s="316"/>
    </row>
    <row r="178" spans="2:14" ht="12.9" customHeight="1">
      <c r="B178" s="205"/>
      <c r="C178" s="880"/>
      <c r="D178" s="880"/>
      <c r="E178" s="880"/>
      <c r="F178" s="880"/>
      <c r="G178" s="880"/>
      <c r="H178" s="880"/>
      <c r="I178" s="880"/>
      <c r="J178" s="880"/>
      <c r="K178" s="880"/>
      <c r="L178" s="221"/>
      <c r="N178" s="316"/>
    </row>
    <row r="179" spans="2:14" ht="12.9" customHeight="1">
      <c r="B179" s="205"/>
      <c r="C179" s="880"/>
      <c r="D179" s="880"/>
      <c r="E179" s="880"/>
      <c r="F179" s="880"/>
      <c r="G179" s="880"/>
      <c r="H179" s="880"/>
      <c r="I179" s="880"/>
      <c r="J179" s="880"/>
      <c r="K179" s="880"/>
      <c r="L179" s="221"/>
      <c r="N179" s="316"/>
    </row>
    <row r="180" spans="2:14" ht="12.9" customHeight="1">
      <c r="B180" s="205"/>
      <c r="C180" s="880"/>
      <c r="D180" s="880"/>
      <c r="E180" s="880"/>
      <c r="F180" s="880"/>
      <c r="G180" s="880"/>
      <c r="H180" s="880"/>
      <c r="I180" s="880"/>
      <c r="J180" s="880"/>
      <c r="K180" s="880"/>
      <c r="L180" s="221"/>
      <c r="N180" s="316"/>
    </row>
    <row r="181" spans="2:14" ht="12.9" customHeight="1">
      <c r="B181" s="205"/>
      <c r="C181" s="880"/>
      <c r="D181" s="880"/>
      <c r="E181" s="880"/>
      <c r="F181" s="880"/>
      <c r="G181" s="880"/>
      <c r="H181" s="880"/>
      <c r="I181" s="880"/>
      <c r="J181" s="880"/>
      <c r="K181" s="880"/>
      <c r="L181" s="221"/>
      <c r="N181" s="316"/>
    </row>
    <row r="182" spans="2:14" ht="12.9" customHeight="1">
      <c r="B182" s="205"/>
      <c r="C182" s="880"/>
      <c r="D182" s="880"/>
      <c r="E182" s="880"/>
      <c r="F182" s="880"/>
      <c r="G182" s="880"/>
      <c r="H182" s="880"/>
      <c r="I182" s="880"/>
      <c r="J182" s="880"/>
      <c r="K182" s="880"/>
      <c r="L182" s="221"/>
      <c r="N182" s="316"/>
    </row>
    <row r="183" spans="2:14" ht="12.9" customHeight="1">
      <c r="B183" s="205"/>
      <c r="C183" s="880"/>
      <c r="D183" s="880"/>
      <c r="E183" s="880"/>
      <c r="F183" s="880"/>
      <c r="G183" s="880"/>
      <c r="H183" s="880"/>
      <c r="I183" s="880"/>
      <c r="J183" s="880"/>
      <c r="K183" s="880"/>
      <c r="L183" s="221"/>
      <c r="N183" s="316"/>
    </row>
    <row r="184" spans="2:14" ht="12.9" customHeight="1">
      <c r="B184" s="205"/>
      <c r="C184" s="880"/>
      <c r="D184" s="880"/>
      <c r="E184" s="880"/>
      <c r="F184" s="880"/>
      <c r="G184" s="880"/>
      <c r="H184" s="880"/>
      <c r="I184" s="880"/>
      <c r="J184" s="880"/>
      <c r="K184" s="880"/>
      <c r="L184" s="221"/>
      <c r="N184" s="316"/>
    </row>
    <row r="185" spans="2:14" ht="12.9" customHeight="1">
      <c r="B185" s="205"/>
      <c r="C185" s="880"/>
      <c r="D185" s="880"/>
      <c r="E185" s="880"/>
      <c r="F185" s="880"/>
      <c r="G185" s="880"/>
      <c r="H185" s="880"/>
      <c r="I185" s="880"/>
      <c r="J185" s="880"/>
      <c r="K185" s="880"/>
      <c r="L185" s="221"/>
      <c r="N185" s="316"/>
    </row>
    <row r="186" spans="2:14" ht="12.9" customHeight="1">
      <c r="B186" s="205"/>
      <c r="C186" s="880"/>
      <c r="D186" s="880"/>
      <c r="E186" s="880"/>
      <c r="F186" s="880"/>
      <c r="G186" s="880"/>
      <c r="H186" s="880"/>
      <c r="I186" s="880"/>
      <c r="J186" s="880"/>
      <c r="K186" s="880"/>
      <c r="L186" s="221"/>
      <c r="N186" s="316"/>
    </row>
    <row r="187" spans="2:14" ht="12.9" customHeight="1">
      <c r="B187" s="205"/>
      <c r="C187" s="880"/>
      <c r="D187" s="880"/>
      <c r="E187" s="880"/>
      <c r="F187" s="880"/>
      <c r="G187" s="880"/>
      <c r="H187" s="880"/>
      <c r="I187" s="880"/>
      <c r="J187" s="880"/>
      <c r="K187" s="880"/>
      <c r="L187" s="221"/>
      <c r="N187" s="316"/>
    </row>
    <row r="188" spans="2:14" ht="12.9" customHeight="1">
      <c r="B188" s="205"/>
      <c r="C188" s="880"/>
      <c r="D188" s="880"/>
      <c r="E188" s="880"/>
      <c r="F188" s="880"/>
      <c r="G188" s="880"/>
      <c r="H188" s="880"/>
      <c r="I188" s="880"/>
      <c r="J188" s="880"/>
      <c r="K188" s="880"/>
      <c r="L188" s="221"/>
      <c r="N188" s="316"/>
    </row>
    <row r="189" spans="2:14" ht="12.9" customHeight="1">
      <c r="B189" s="205"/>
      <c r="C189" s="880"/>
      <c r="D189" s="880"/>
      <c r="E189" s="880"/>
      <c r="F189" s="880"/>
      <c r="G189" s="880"/>
      <c r="H189" s="880"/>
      <c r="I189" s="880"/>
      <c r="J189" s="880"/>
      <c r="K189" s="880"/>
      <c r="L189" s="221"/>
      <c r="N189" s="316"/>
    </row>
    <row r="190" spans="2:14" ht="12.9" customHeight="1">
      <c r="B190" s="205"/>
      <c r="C190" s="880"/>
      <c r="D190" s="880"/>
      <c r="E190" s="880"/>
      <c r="F190" s="880"/>
      <c r="G190" s="880"/>
      <c r="H190" s="880"/>
      <c r="I190" s="880"/>
      <c r="J190" s="880"/>
      <c r="K190" s="880"/>
      <c r="L190" s="221"/>
      <c r="N190" s="316"/>
    </row>
    <row r="191" spans="2:14" ht="12.9" customHeight="1">
      <c r="B191" s="205"/>
      <c r="C191" s="880"/>
      <c r="D191" s="880"/>
      <c r="E191" s="880"/>
      <c r="F191" s="880"/>
      <c r="G191" s="880"/>
      <c r="H191" s="880"/>
      <c r="I191" s="880"/>
      <c r="J191" s="880"/>
      <c r="K191" s="880"/>
      <c r="L191" s="221"/>
      <c r="N191" s="316"/>
    </row>
    <row r="192" spans="2:14" ht="12.9" customHeight="1">
      <c r="B192" s="205"/>
      <c r="C192" s="880"/>
      <c r="D192" s="880"/>
      <c r="E192" s="880"/>
      <c r="F192" s="880"/>
      <c r="G192" s="880"/>
      <c r="H192" s="880"/>
      <c r="I192" s="880"/>
      <c r="J192" s="880"/>
      <c r="K192" s="880"/>
      <c r="L192" s="221"/>
      <c r="N192" s="316"/>
    </row>
    <row r="193" spans="2:14" ht="12.9" customHeight="1">
      <c r="B193" s="205"/>
      <c r="C193" s="880"/>
      <c r="D193" s="880"/>
      <c r="E193" s="880"/>
      <c r="F193" s="880"/>
      <c r="G193" s="880"/>
      <c r="H193" s="880"/>
      <c r="I193" s="880"/>
      <c r="J193" s="880"/>
      <c r="K193" s="880"/>
      <c r="L193" s="221"/>
      <c r="N193" s="316"/>
    </row>
    <row r="194" spans="2:14" ht="12.9" customHeight="1">
      <c r="B194" s="205"/>
      <c r="C194" s="880"/>
      <c r="D194" s="880"/>
      <c r="E194" s="880"/>
      <c r="F194" s="880"/>
      <c r="G194" s="880"/>
      <c r="H194" s="880"/>
      <c r="I194" s="880"/>
      <c r="J194" s="880"/>
      <c r="K194" s="880"/>
      <c r="L194" s="221"/>
      <c r="N194" s="316"/>
    </row>
    <row r="195" spans="2:14" ht="12.9" customHeight="1">
      <c r="B195" s="205"/>
      <c r="C195" s="880"/>
      <c r="D195" s="880"/>
      <c r="E195" s="880"/>
      <c r="F195" s="880"/>
      <c r="G195" s="880"/>
      <c r="H195" s="880"/>
      <c r="I195" s="880"/>
      <c r="J195" s="880"/>
      <c r="K195" s="880"/>
      <c r="L195" s="221"/>
      <c r="N195" s="316"/>
    </row>
    <row r="196" spans="2:14" ht="12.9" customHeight="1">
      <c r="B196" s="205"/>
      <c r="C196" s="880"/>
      <c r="D196" s="880"/>
      <c r="E196" s="880"/>
      <c r="F196" s="880"/>
      <c r="G196" s="880"/>
      <c r="H196" s="880"/>
      <c r="I196" s="880"/>
      <c r="J196" s="880"/>
      <c r="K196" s="880"/>
      <c r="L196" s="221"/>
      <c r="N196" s="316"/>
    </row>
    <row r="197" spans="2:14" ht="12.9" customHeight="1">
      <c r="B197" s="206"/>
      <c r="C197" s="207"/>
      <c r="D197" s="207"/>
      <c r="E197" s="207"/>
      <c r="F197" s="207"/>
      <c r="G197" s="207"/>
      <c r="H197" s="207"/>
      <c r="I197" s="207"/>
      <c r="J197" s="207"/>
      <c r="K197" s="207"/>
      <c r="L197" s="222"/>
      <c r="N197" s="316"/>
    </row>
    <row r="198" spans="2:14" ht="12.9" customHeight="1">
      <c r="B198" s="398"/>
      <c r="C198" s="399"/>
      <c r="D198" s="399"/>
      <c r="E198" s="399"/>
      <c r="F198" s="399"/>
      <c r="G198" s="399"/>
      <c r="H198" s="399"/>
      <c r="I198" s="399"/>
      <c r="J198" s="399"/>
      <c r="K198" s="399"/>
      <c r="L198" s="399"/>
      <c r="N198" s="316"/>
    </row>
    <row r="199" spans="2:14" ht="12.9" customHeight="1">
      <c r="B199" s="398"/>
      <c r="C199" s="399"/>
      <c r="D199" s="399"/>
      <c r="E199" s="399"/>
      <c r="F199" s="399"/>
      <c r="G199" s="399"/>
      <c r="H199" s="399"/>
      <c r="I199" s="399"/>
      <c r="J199" s="399"/>
      <c r="K199" s="399"/>
      <c r="L199" s="399"/>
      <c r="N199" s="316"/>
    </row>
  </sheetData>
  <sheetProtection algorithmName="SHA-512" hashValue="q505UMUOmZoR5qq1kJnQnwfI5QCoYOuHXbr6IoFNpGArAWu4TXkiRmTmXTG1kqpxiaAlZdg6NNUpVFm/nOEsqg==" saltValue="/RSB5WKfRzlplbiCgB4JyQ==" spinCount="100000" sheet="1" objects="1" scenarios="1" formatCells="0" formatColumns="0" formatRows="0" insertColumns="0" insertRows="0" insertHyperlinks="0" deleteColumns="0" deleteRows="0" sort="0" autoFilter="0" pivotTables="0"/>
  <mergeCells count="232">
    <mergeCell ref="B68:L68"/>
    <mergeCell ref="C70:G70"/>
    <mergeCell ref="J70:K70"/>
    <mergeCell ref="C53:D53"/>
    <mergeCell ref="E53:H53"/>
    <mergeCell ref="I53:J53"/>
    <mergeCell ref="E41:H41"/>
    <mergeCell ref="I41:J41"/>
    <mergeCell ref="AD17:AD19"/>
    <mergeCell ref="AD20:AD21"/>
    <mergeCell ref="AD55:AD56"/>
    <mergeCell ref="C29:D31"/>
    <mergeCell ref="N70:O70"/>
    <mergeCell ref="C54:K58"/>
    <mergeCell ref="C63:L63"/>
    <mergeCell ref="C64:L64"/>
    <mergeCell ref="C65:L65"/>
    <mergeCell ref="B67:L67"/>
    <mergeCell ref="N67:O67"/>
    <mergeCell ref="N45:O45"/>
    <mergeCell ref="E46:H46"/>
    <mergeCell ref="C48:K48"/>
    <mergeCell ref="N49:O49"/>
    <mergeCell ref="C51:D51"/>
    <mergeCell ref="AE17:AE19"/>
    <mergeCell ref="AE20:AE21"/>
    <mergeCell ref="AE55:AE56"/>
    <mergeCell ref="AF17:AF19"/>
    <mergeCell ref="AF20:AF22"/>
    <mergeCell ref="AF55:AF56"/>
    <mergeCell ref="Y151:Y152"/>
    <mergeCell ref="Y153:Y154"/>
    <mergeCell ref="Z20:Z21"/>
    <mergeCell ref="Z55:Z56"/>
    <mergeCell ref="AA20:AA21"/>
    <mergeCell ref="AA55:AA56"/>
    <mergeCell ref="AB20:AB21"/>
    <mergeCell ref="AB55:AB56"/>
    <mergeCell ref="AC20:AC21"/>
    <mergeCell ref="AC55:AC56"/>
    <mergeCell ref="Y109:Y110"/>
    <mergeCell ref="Y111:Y112"/>
    <mergeCell ref="Y118:Y119"/>
    <mergeCell ref="Y135:Y136"/>
    <mergeCell ref="Y137:Y138"/>
    <mergeCell ref="Y141:Y142"/>
    <mergeCell ref="Y145:Y146"/>
    <mergeCell ref="Y147:Y148"/>
    <mergeCell ref="Y149:Y150"/>
    <mergeCell ref="K13:K19"/>
    <mergeCell ref="K20:K22"/>
    <mergeCell ref="K39:K44"/>
    <mergeCell ref="K46:K47"/>
    <mergeCell ref="K49:K50"/>
    <mergeCell ref="K98:K99"/>
    <mergeCell ref="Y20:Y21"/>
    <mergeCell ref="Y55:Y56"/>
    <mergeCell ref="C94:L94"/>
    <mergeCell ref="C96:L96"/>
    <mergeCell ref="C97:F97"/>
    <mergeCell ref="H97:K97"/>
    <mergeCell ref="C81:G81"/>
    <mergeCell ref="J81:K81"/>
    <mergeCell ref="C82:G82"/>
    <mergeCell ref="J82:K82"/>
    <mergeCell ref="C83:G83"/>
    <mergeCell ref="J83:K83"/>
    <mergeCell ref="C84:G84"/>
    <mergeCell ref="J84:K84"/>
    <mergeCell ref="C85:G85"/>
    <mergeCell ref="J85:K85"/>
    <mergeCell ref="C76:G76"/>
    <mergeCell ref="C156:L156"/>
    <mergeCell ref="C157:L157"/>
    <mergeCell ref="C158:L158"/>
    <mergeCell ref="N160:O160"/>
    <mergeCell ref="C98:C99"/>
    <mergeCell ref="C106:C107"/>
    <mergeCell ref="D98:D99"/>
    <mergeCell ref="D106:D107"/>
    <mergeCell ref="E98:E99"/>
    <mergeCell ref="E106:E107"/>
    <mergeCell ref="F98:F99"/>
    <mergeCell ref="F106:F107"/>
    <mergeCell ref="H98:H99"/>
    <mergeCell ref="I98:I99"/>
    <mergeCell ref="J98:J99"/>
    <mergeCell ref="C144:L144"/>
    <mergeCell ref="C147:L147"/>
    <mergeCell ref="C148:L148"/>
    <mergeCell ref="C149:L149"/>
    <mergeCell ref="C154:L154"/>
    <mergeCell ref="C155:L155"/>
    <mergeCell ref="B133:L133"/>
    <mergeCell ref="C135:L135"/>
    <mergeCell ref="C136:L136"/>
    <mergeCell ref="C139:L139"/>
    <mergeCell ref="C140:L140"/>
    <mergeCell ref="C141:L141"/>
    <mergeCell ref="C143:L143"/>
    <mergeCell ref="C145:L146"/>
    <mergeCell ref="C137:L138"/>
    <mergeCell ref="C152:L153"/>
    <mergeCell ref="C150:L150"/>
    <mergeCell ref="C151:L151"/>
    <mergeCell ref="N106:O106"/>
    <mergeCell ref="B132:L132"/>
    <mergeCell ref="N132:O132"/>
    <mergeCell ref="C86:G86"/>
    <mergeCell ref="J86:K86"/>
    <mergeCell ref="C87:G87"/>
    <mergeCell ref="J87:K87"/>
    <mergeCell ref="C88:G88"/>
    <mergeCell ref="J88:K88"/>
    <mergeCell ref="C91:L91"/>
    <mergeCell ref="C92:L92"/>
    <mergeCell ref="C93:L93"/>
    <mergeCell ref="C89:L90"/>
    <mergeCell ref="C105:F105"/>
    <mergeCell ref="C113:F120"/>
    <mergeCell ref="C78:G78"/>
    <mergeCell ref="J78:K78"/>
    <mergeCell ref="C79:G79"/>
    <mergeCell ref="J79:K79"/>
    <mergeCell ref="C80:G80"/>
    <mergeCell ref="J80:K80"/>
    <mergeCell ref="C71:G71"/>
    <mergeCell ref="J71:K71"/>
    <mergeCell ref="C72:G72"/>
    <mergeCell ref="J72:K72"/>
    <mergeCell ref="C73:G73"/>
    <mergeCell ref="J73:K73"/>
    <mergeCell ref="C74:G74"/>
    <mergeCell ref="J74:K74"/>
    <mergeCell ref="C75:G75"/>
    <mergeCell ref="J75:K75"/>
    <mergeCell ref="J76:K76"/>
    <mergeCell ref="C77:G77"/>
    <mergeCell ref="J77:K77"/>
    <mergeCell ref="E51:H51"/>
    <mergeCell ref="I51:J51"/>
    <mergeCell ref="C52:D52"/>
    <mergeCell ref="E52:H52"/>
    <mergeCell ref="I52:J52"/>
    <mergeCell ref="E49:H50"/>
    <mergeCell ref="C49:D50"/>
    <mergeCell ref="I49:J50"/>
    <mergeCell ref="C46:D47"/>
    <mergeCell ref="I46:J47"/>
    <mergeCell ref="E42:H42"/>
    <mergeCell ref="I42:J42"/>
    <mergeCell ref="E43:H43"/>
    <mergeCell ref="I43:J43"/>
    <mergeCell ref="E44:H44"/>
    <mergeCell ref="I44:J44"/>
    <mergeCell ref="C45:K45"/>
    <mergeCell ref="C39:D44"/>
    <mergeCell ref="E36:H36"/>
    <mergeCell ref="I36:J36"/>
    <mergeCell ref="E37:H37"/>
    <mergeCell ref="I37:J37"/>
    <mergeCell ref="E38:H38"/>
    <mergeCell ref="I38:J38"/>
    <mergeCell ref="E39:H39"/>
    <mergeCell ref="I39:J39"/>
    <mergeCell ref="E40:H40"/>
    <mergeCell ref="I40:J40"/>
    <mergeCell ref="E33:H33"/>
    <mergeCell ref="I33:J33"/>
    <mergeCell ref="C34:D34"/>
    <mergeCell ref="E34:H34"/>
    <mergeCell ref="I34:J34"/>
    <mergeCell ref="E35:H35"/>
    <mergeCell ref="I35:J35"/>
    <mergeCell ref="C32:D33"/>
    <mergeCell ref="C35:D38"/>
    <mergeCell ref="E29:H29"/>
    <mergeCell ref="I29:J29"/>
    <mergeCell ref="E30:H30"/>
    <mergeCell ref="I30:J30"/>
    <mergeCell ref="E31:H31"/>
    <mergeCell ref="I31:J31"/>
    <mergeCell ref="E32:H32"/>
    <mergeCell ref="I32:J32"/>
    <mergeCell ref="E15:H15"/>
    <mergeCell ref="I15:J15"/>
    <mergeCell ref="I16:J16"/>
    <mergeCell ref="E23:H23"/>
    <mergeCell ref="I23:J23"/>
    <mergeCell ref="E17:H17"/>
    <mergeCell ref="I17:J17"/>
    <mergeCell ref="E18:H19"/>
    <mergeCell ref="I18:J19"/>
    <mergeCell ref="E20:H20"/>
    <mergeCell ref="C20:D28"/>
    <mergeCell ref="E27:H27"/>
    <mergeCell ref="I27:J27"/>
    <mergeCell ref="E24:H24"/>
    <mergeCell ref="I24:J24"/>
    <mergeCell ref="E25:H25"/>
    <mergeCell ref="I25:J25"/>
    <mergeCell ref="E26:H26"/>
    <mergeCell ref="I26:J26"/>
    <mergeCell ref="E28:H28"/>
    <mergeCell ref="I28:J28"/>
    <mergeCell ref="I20:J20"/>
    <mergeCell ref="E21:H22"/>
    <mergeCell ref="I21:J22"/>
    <mergeCell ref="C12:D12"/>
    <mergeCell ref="E12:H12"/>
    <mergeCell ref="I12:J12"/>
    <mergeCell ref="E13:H13"/>
    <mergeCell ref="I13:J13"/>
    <mergeCell ref="E14:H14"/>
    <mergeCell ref="I14:J14"/>
    <mergeCell ref="B3:L3"/>
    <mergeCell ref="N3:O3"/>
    <mergeCell ref="B4:L4"/>
    <mergeCell ref="C7:D7"/>
    <mergeCell ref="E7:H7"/>
    <mergeCell ref="I7:J7"/>
    <mergeCell ref="E8:H8"/>
    <mergeCell ref="I8:J8"/>
    <mergeCell ref="C11:D11"/>
    <mergeCell ref="E11:H11"/>
    <mergeCell ref="I11:J11"/>
    <mergeCell ref="K9:K10"/>
    <mergeCell ref="C8:D10"/>
    <mergeCell ref="I9:J10"/>
    <mergeCell ref="E9:H10"/>
    <mergeCell ref="C13:D19"/>
    <mergeCell ref="E16:H16"/>
  </mergeCells>
  <dataValidations disablePrompts="1" count="1">
    <dataValidation errorStyle="information" allowBlank="1" errorTitle="Cores Disponíveis" error="Branco_x000a_Marfim_x000a_Preto" promptTitle="Cores Disponíveis" prompt="Branco_x000a_Marfim_x000a_Preto" sqref="H72"/>
  </dataValidations>
  <printOptions horizontalCentered="1" verticalCentered="1"/>
  <pageMargins left="0" right="0" top="5.9027777777777797E-2" bottom="0" header="0" footer="0"/>
  <pageSetup paperSize="9" scale="91" fitToHeight="0" orientation="portrait" r:id="rId1"/>
  <headerFooter alignWithMargins="0"/>
  <rowBreaks count="2" manualBreakCount="2">
    <brk id="65" max="10" man="1"/>
    <brk id="130" max="10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/>
  <dimension ref="A1:BG191"/>
  <sheetViews>
    <sheetView view="pageBreakPreview" zoomScale="115" zoomScaleNormal="106" zoomScaleSheetLayoutView="115" workbookViewId="0">
      <selection activeCell="N3" sqref="N3:O3"/>
    </sheetView>
  </sheetViews>
  <sheetFormatPr defaultColWidth="9.109375" defaultRowHeight="14.4"/>
  <cols>
    <col min="1" max="1" width="9.109375" style="1"/>
    <col min="2" max="2" width="4.33203125" style="1" customWidth="1"/>
    <col min="3" max="9" width="9.5546875" style="1" customWidth="1"/>
    <col min="10" max="10" width="12.33203125" style="1" customWidth="1"/>
    <col min="11" max="12" width="9.5546875" style="1" customWidth="1"/>
    <col min="13" max="13" width="3.33203125" style="1" customWidth="1"/>
    <col min="14" max="14" width="5.33203125" style="1" customWidth="1"/>
    <col min="15" max="15" width="10.109375" style="1" customWidth="1"/>
    <col min="16" max="26" width="8.33203125" style="1" hidden="1" customWidth="1"/>
    <col min="27" max="31" width="8.6640625" style="1" hidden="1" customWidth="1"/>
    <col min="32" max="32" width="8.6640625" style="2" hidden="1" customWidth="1"/>
    <col min="33" max="33" width="10.44140625" style="2" hidden="1" customWidth="1"/>
    <col min="34" max="39" width="10.44140625" style="1" hidden="1" customWidth="1"/>
    <col min="40" max="41" width="0" style="1" hidden="1" customWidth="1"/>
    <col min="42" max="42" width="13.88671875" style="1" hidden="1" customWidth="1"/>
    <col min="43" max="43" width="9" style="1" hidden="1" customWidth="1"/>
    <col min="44" max="44" width="8.77734375" style="1" hidden="1" customWidth="1"/>
    <col min="45" max="45" width="10.44140625" style="1" hidden="1" customWidth="1"/>
    <col min="46" max="46" width="10.44140625" style="1" bestFit="1" customWidth="1"/>
    <col min="47" max="58" width="0" style="1" hidden="1" customWidth="1"/>
    <col min="59" max="59" width="10.44140625" style="1" bestFit="1" customWidth="1"/>
    <col min="60" max="16384" width="9.109375" style="1"/>
  </cols>
  <sheetData>
    <row r="1" spans="1:59" ht="15" thickBot="1">
      <c r="B1" s="3"/>
      <c r="C1" s="2"/>
      <c r="D1" s="2"/>
      <c r="E1" s="2"/>
      <c r="F1" s="2"/>
      <c r="G1" s="2"/>
      <c r="H1" s="2"/>
      <c r="I1" s="2"/>
      <c r="J1" s="2"/>
      <c r="K1" s="2"/>
      <c r="L1" s="2"/>
    </row>
    <row r="2" spans="1:59">
      <c r="B2" s="4"/>
      <c r="C2" s="5"/>
      <c r="D2" s="5"/>
      <c r="E2" s="5"/>
      <c r="F2" s="5"/>
      <c r="G2" s="224"/>
      <c r="H2" s="5"/>
      <c r="I2" s="5"/>
      <c r="J2" s="320"/>
      <c r="K2" s="13" t="s">
        <v>691</v>
      </c>
      <c r="L2" s="14" t="str">
        <f>Rolô!$L$2</f>
        <v>2026 - v.03</v>
      </c>
      <c r="N2" s="15" t="s">
        <v>66</v>
      </c>
    </row>
    <row r="3" spans="1:59">
      <c r="B3" s="1154" t="s">
        <v>692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1:59">
      <c r="B4" s="1158" t="s">
        <v>693</v>
      </c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1:59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1:59" ht="12.9" customHeight="1">
      <c r="B6" s="2592"/>
      <c r="C6" s="2593"/>
      <c r="D6" s="2593"/>
      <c r="E6" s="2593"/>
      <c r="F6" s="2593"/>
      <c r="G6" s="2593"/>
      <c r="H6" s="2593"/>
      <c r="I6" s="2593"/>
      <c r="J6" s="2593"/>
      <c r="K6" s="2593"/>
      <c r="L6" s="186"/>
    </row>
    <row r="7" spans="1:59" ht="12.9" customHeight="1">
      <c r="B7" s="190" t="s">
        <v>68</v>
      </c>
      <c r="C7" s="1399" t="s">
        <v>128</v>
      </c>
      <c r="D7" s="1399"/>
      <c r="E7" s="2406" t="s">
        <v>129</v>
      </c>
      <c r="F7" s="2407"/>
      <c r="G7" s="2407"/>
      <c r="H7" s="2408"/>
      <c r="I7" s="1399" t="s">
        <v>131</v>
      </c>
      <c r="J7" s="1399"/>
      <c r="K7" s="1042" t="s">
        <v>132</v>
      </c>
      <c r="L7" s="186"/>
    </row>
    <row r="8" spans="1:59" ht="12.9" customHeight="1">
      <c r="B8" s="302">
        <v>1</v>
      </c>
      <c r="C8" s="2533" t="s">
        <v>694</v>
      </c>
      <c r="D8" s="1176"/>
      <c r="E8" s="1176"/>
      <c r="F8" s="1176"/>
      <c r="G8" s="1176"/>
      <c r="H8" s="1176"/>
      <c r="I8" s="1176"/>
      <c r="J8" s="1176"/>
      <c r="K8" s="2594"/>
      <c r="L8" s="312"/>
      <c r="N8" s="292"/>
      <c r="AA8" s="16">
        <v>42491</v>
      </c>
      <c r="AB8" s="16">
        <v>43026</v>
      </c>
      <c r="AC8" s="16">
        <v>43258</v>
      </c>
      <c r="AD8" s="16">
        <v>43862</v>
      </c>
      <c r="AE8" s="16">
        <v>43952</v>
      </c>
      <c r="AF8" s="16">
        <v>44105</v>
      </c>
      <c r="AG8" s="259">
        <v>44256</v>
      </c>
      <c r="AH8" s="36">
        <v>44378</v>
      </c>
      <c r="AM8" s="40">
        <v>44682</v>
      </c>
    </row>
    <row r="9" spans="1:59" ht="12.9" customHeight="1">
      <c r="B9" s="192">
        <v>2</v>
      </c>
      <c r="C9" s="2598" t="s">
        <v>695</v>
      </c>
      <c r="D9" s="2448"/>
      <c r="E9" s="2599" t="s">
        <v>1983</v>
      </c>
      <c r="F9" s="2600"/>
      <c r="G9" s="2600"/>
      <c r="H9" s="2601"/>
      <c r="I9" s="2608">
        <f>ROUNDUP(((AS10*$N$3)+AS10),1)</f>
        <v>139.1</v>
      </c>
      <c r="J9" s="2456"/>
      <c r="K9" s="1419">
        <v>0.05</v>
      </c>
      <c r="L9" s="321"/>
      <c r="AA9" s="272">
        <v>63.5</v>
      </c>
      <c r="AB9" s="272">
        <v>69.900000000000006</v>
      </c>
      <c r="AC9" s="272">
        <f>AB9*1.1</f>
        <v>76.890000000000015</v>
      </c>
      <c r="AD9" s="41">
        <f>AC9*1.12</f>
        <v>86.116800000000026</v>
      </c>
      <c r="AE9" s="41">
        <f>AD9*1.1</f>
        <v>94.728480000000033</v>
      </c>
      <c r="AF9" s="41">
        <f>AE9*1.05</f>
        <v>99.464904000000033</v>
      </c>
      <c r="AG9" s="1580">
        <f>AF9*1.07</f>
        <v>106.42744728000004</v>
      </c>
      <c r="AH9" s="1575">
        <f>AG9*1.13</f>
        <v>120.26301542640003</v>
      </c>
      <c r="AI9" s="1575">
        <v>120.3</v>
      </c>
      <c r="AJ9" s="1575">
        <f>AI9*1.06</f>
        <v>127.518</v>
      </c>
      <c r="AK9" s="1575">
        <f t="shared" ref="AK9" si="0">AJ9*1.06</f>
        <v>135.16908000000001</v>
      </c>
      <c r="AL9" s="1575"/>
      <c r="AM9" s="1575">
        <v>114.9</v>
      </c>
      <c r="AP9" s="42" t="s">
        <v>149</v>
      </c>
      <c r="AS9" s="40">
        <v>45658</v>
      </c>
    </row>
    <row r="10" spans="1:59" ht="12.9" customHeight="1">
      <c r="B10" s="193">
        <v>3</v>
      </c>
      <c r="C10" s="1592"/>
      <c r="D10" s="2563"/>
      <c r="E10" s="2602"/>
      <c r="F10" s="2603"/>
      <c r="G10" s="2603"/>
      <c r="H10" s="2604"/>
      <c r="I10" s="2548"/>
      <c r="J10" s="2549"/>
      <c r="K10" s="2525"/>
      <c r="L10" s="186"/>
      <c r="AA10" s="272"/>
      <c r="AB10" s="272"/>
      <c r="AC10" s="272">
        <v>46.15</v>
      </c>
      <c r="AD10" s="41">
        <f>AC10*1.12</f>
        <v>51.688000000000002</v>
      </c>
      <c r="AE10" s="41">
        <f t="shared" ref="AE10:AE15" si="1">AD10*1.1</f>
        <v>56.856800000000007</v>
      </c>
      <c r="AF10" s="41">
        <f t="shared" ref="AF10:AF43" si="2">AE10*1.05</f>
        <v>59.699640000000009</v>
      </c>
      <c r="AG10" s="1580"/>
      <c r="AH10" s="1575"/>
      <c r="AI10" s="1575"/>
      <c r="AJ10" s="1575"/>
      <c r="AK10" s="1575"/>
      <c r="AL10" s="1575"/>
      <c r="AM10" s="1575"/>
      <c r="AP10" s="42">
        <f>AM9*1.1</f>
        <v>126.39000000000001</v>
      </c>
      <c r="AS10" s="42">
        <f>AP10*1.1</f>
        <v>139.02900000000002</v>
      </c>
      <c r="BG10" s="42"/>
    </row>
    <row r="11" spans="1:59" ht="12.9" customHeight="1">
      <c r="B11" s="193">
        <v>4</v>
      </c>
      <c r="C11" s="1592"/>
      <c r="D11" s="2563"/>
      <c r="E11" s="2602"/>
      <c r="F11" s="2603"/>
      <c r="G11" s="2603"/>
      <c r="H11" s="2604"/>
      <c r="I11" s="2548"/>
      <c r="J11" s="2549"/>
      <c r="K11" s="2525"/>
      <c r="L11" s="186"/>
      <c r="AA11" s="272"/>
      <c r="AB11" s="272"/>
      <c r="AC11" s="272"/>
      <c r="AD11" s="41"/>
      <c r="AE11" s="41"/>
      <c r="AF11" s="41"/>
      <c r="AG11" s="298"/>
      <c r="AH11" s="41"/>
      <c r="AP11" s="42">
        <f t="shared" ref="AP11:AP38" si="3">AM11*1.1</f>
        <v>0</v>
      </c>
      <c r="AS11" s="42">
        <f t="shared" ref="AS11:AS62" si="4">AP11*1.1</f>
        <v>0</v>
      </c>
      <c r="BG11" s="42"/>
    </row>
    <row r="12" spans="1:59" ht="12.9" customHeight="1">
      <c r="B12" s="192">
        <v>5</v>
      </c>
      <c r="C12" s="1592"/>
      <c r="D12" s="2563"/>
      <c r="E12" s="2605"/>
      <c r="F12" s="2606"/>
      <c r="G12" s="2606"/>
      <c r="H12" s="2607"/>
      <c r="I12" s="2609"/>
      <c r="J12" s="2610"/>
      <c r="K12" s="1420"/>
      <c r="L12" s="186"/>
      <c r="AA12" s="272"/>
      <c r="AB12" s="272"/>
      <c r="AC12" s="272"/>
      <c r="AD12" s="41"/>
      <c r="AE12" s="41"/>
      <c r="AF12" s="41"/>
      <c r="AG12" s="298"/>
      <c r="AH12" s="41"/>
      <c r="AP12" s="42">
        <f t="shared" si="3"/>
        <v>0</v>
      </c>
      <c r="AS12" s="42">
        <f t="shared" si="4"/>
        <v>0</v>
      </c>
      <c r="BG12" s="42"/>
    </row>
    <row r="13" spans="1:59" ht="12.9" customHeight="1">
      <c r="B13" s="193">
        <v>6</v>
      </c>
      <c r="C13" s="1592"/>
      <c r="D13" s="2563"/>
      <c r="E13" s="2611" t="s">
        <v>1385</v>
      </c>
      <c r="F13" s="2612"/>
      <c r="G13" s="2612"/>
      <c r="H13" s="2613"/>
      <c r="I13" s="2588">
        <f>ROUNDUP(((AS13*$N$3)+AS13),1)</f>
        <v>143.9</v>
      </c>
      <c r="J13" s="2589"/>
      <c r="K13" s="1432">
        <v>0.05</v>
      </c>
      <c r="L13" s="186"/>
      <c r="AA13" s="272"/>
      <c r="AB13" s="272"/>
      <c r="AC13" s="272">
        <v>46.15</v>
      </c>
      <c r="AD13" s="41">
        <f t="shared" ref="AD13:AD15" si="5">AC13*1.12</f>
        <v>51.688000000000002</v>
      </c>
      <c r="AE13" s="41">
        <f t="shared" si="1"/>
        <v>56.856800000000007</v>
      </c>
      <c r="AF13" s="41">
        <f t="shared" si="2"/>
        <v>59.699640000000009</v>
      </c>
      <c r="AG13" s="1580">
        <f>AF15*1.07</f>
        <v>110.23386528000006</v>
      </c>
      <c r="AH13" s="1575">
        <f>AG13*1.13</f>
        <v>124.56426776640005</v>
      </c>
      <c r="AI13" s="1575">
        <v>124.6</v>
      </c>
      <c r="AJ13" s="1575">
        <f>AI13*1.06</f>
        <v>132.07599999999999</v>
      </c>
      <c r="AK13" s="1575">
        <f t="shared" ref="AK13" si="6">AJ13*1.06</f>
        <v>140.00056000000001</v>
      </c>
      <c r="AL13" s="1575"/>
      <c r="AM13" s="1575">
        <v>118.9</v>
      </c>
      <c r="AP13" s="42">
        <f t="shared" si="3"/>
        <v>130.79000000000002</v>
      </c>
      <c r="AS13" s="42">
        <f t="shared" si="4"/>
        <v>143.86900000000003</v>
      </c>
      <c r="BG13" s="42"/>
    </row>
    <row r="14" spans="1:59" ht="12.9" customHeight="1">
      <c r="A14" s="633" t="s">
        <v>696</v>
      </c>
      <c r="B14" s="193">
        <v>7</v>
      </c>
      <c r="C14" s="1592"/>
      <c r="D14" s="2563"/>
      <c r="E14" s="2602"/>
      <c r="F14" s="2603"/>
      <c r="G14" s="2603"/>
      <c r="H14" s="2604"/>
      <c r="I14" s="2548"/>
      <c r="J14" s="2549"/>
      <c r="K14" s="2525"/>
      <c r="L14" s="186"/>
      <c r="AA14" s="272">
        <v>65.8</v>
      </c>
      <c r="AB14" s="272">
        <v>72.400000000000006</v>
      </c>
      <c r="AC14" s="272">
        <f>AB14*1.1</f>
        <v>79.640000000000015</v>
      </c>
      <c r="AD14" s="41">
        <f t="shared" si="5"/>
        <v>89.196800000000025</v>
      </c>
      <c r="AE14" s="41">
        <f t="shared" si="1"/>
        <v>98.116480000000038</v>
      </c>
      <c r="AF14" s="41">
        <f t="shared" si="2"/>
        <v>103.02230400000005</v>
      </c>
      <c r="AG14" s="1580"/>
      <c r="AH14" s="1575"/>
      <c r="AI14" s="1575"/>
      <c r="AJ14" s="1575"/>
      <c r="AK14" s="1575"/>
      <c r="AL14" s="1575"/>
      <c r="AM14" s="1575"/>
      <c r="AP14" s="42">
        <f t="shared" si="3"/>
        <v>0</v>
      </c>
      <c r="AS14" s="42">
        <f t="shared" si="4"/>
        <v>0</v>
      </c>
      <c r="BG14" s="42"/>
    </row>
    <row r="15" spans="1:59" ht="12.9" customHeight="1">
      <c r="B15" s="193">
        <v>8</v>
      </c>
      <c r="C15" s="1592"/>
      <c r="D15" s="2563"/>
      <c r="E15" s="2614"/>
      <c r="F15" s="2615"/>
      <c r="G15" s="2615"/>
      <c r="H15" s="2616"/>
      <c r="I15" s="2617"/>
      <c r="J15" s="2618"/>
      <c r="K15" s="2597"/>
      <c r="L15" s="186"/>
      <c r="AA15" s="97">
        <v>65.8</v>
      </c>
      <c r="AB15" s="97">
        <v>72.400000000000006</v>
      </c>
      <c r="AC15" s="97">
        <f>AB15*1.1</f>
        <v>79.640000000000015</v>
      </c>
      <c r="AD15" s="41">
        <f t="shared" si="5"/>
        <v>89.196800000000025</v>
      </c>
      <c r="AE15" s="41">
        <f t="shared" si="1"/>
        <v>98.116480000000038</v>
      </c>
      <c r="AF15" s="41">
        <f t="shared" si="2"/>
        <v>103.02230400000005</v>
      </c>
      <c r="AG15" s="1580"/>
      <c r="AH15" s="1575"/>
      <c r="AI15" s="1575"/>
      <c r="AJ15" s="1575"/>
      <c r="AK15" s="1575"/>
      <c r="AL15" s="1575"/>
      <c r="AM15" s="1575"/>
      <c r="AP15" s="42">
        <f t="shared" si="3"/>
        <v>0</v>
      </c>
      <c r="AS15" s="42">
        <f t="shared" si="4"/>
        <v>0</v>
      </c>
      <c r="BG15" s="42"/>
    </row>
    <row r="16" spans="1:59" ht="12.75" customHeight="1">
      <c r="B16" s="193">
        <v>9</v>
      </c>
      <c r="C16" s="2595" t="s">
        <v>697</v>
      </c>
      <c r="D16" s="2595"/>
      <c r="E16" s="2595"/>
      <c r="F16" s="2595"/>
      <c r="G16" s="2595"/>
      <c r="H16" s="2595"/>
      <c r="I16" s="2595"/>
      <c r="J16" s="2595"/>
      <c r="K16" s="2596"/>
      <c r="L16" s="186"/>
      <c r="N16" s="292"/>
      <c r="AA16" s="16"/>
      <c r="AB16" s="16"/>
      <c r="AC16" s="16"/>
      <c r="AD16" s="41"/>
      <c r="AE16" s="41"/>
      <c r="AF16" s="41"/>
      <c r="AG16" s="298"/>
      <c r="AH16" s="41"/>
      <c r="AP16" s="42">
        <f t="shared" si="3"/>
        <v>0</v>
      </c>
      <c r="AS16" s="42">
        <f t="shared" si="4"/>
        <v>0</v>
      </c>
      <c r="BG16" s="42"/>
    </row>
    <row r="17" spans="1:59" ht="12.9" customHeight="1">
      <c r="B17" s="192">
        <v>10</v>
      </c>
      <c r="C17" s="2696" t="s">
        <v>698</v>
      </c>
      <c r="D17" s="2697"/>
      <c r="E17" s="2685" t="s">
        <v>1386</v>
      </c>
      <c r="F17" s="2686"/>
      <c r="G17" s="2686"/>
      <c r="H17" s="2687"/>
      <c r="I17" s="2608">
        <f>ROUNDUP(((AS17*$N$3)+AS17),1)</f>
        <v>115.39999999999999</v>
      </c>
      <c r="J17" s="2456"/>
      <c r="K17" s="1419">
        <v>0.05</v>
      </c>
      <c r="L17" s="186"/>
      <c r="AA17" s="1318">
        <v>50.6</v>
      </c>
      <c r="AB17" s="1318">
        <v>55.7</v>
      </c>
      <c r="AC17" s="1318">
        <f>AB17*1.1</f>
        <v>61.27000000000001</v>
      </c>
      <c r="AD17" s="1575">
        <f>AC17*1.12</f>
        <v>68.622400000000013</v>
      </c>
      <c r="AE17" s="1575">
        <f>AD17*1.12</f>
        <v>76.857088000000019</v>
      </c>
      <c r="AF17" s="1575">
        <f t="shared" si="2"/>
        <v>80.699942400000026</v>
      </c>
      <c r="AG17" s="1580">
        <f>AF17*1.07</f>
        <v>86.348938368000034</v>
      </c>
      <c r="AH17" s="1575">
        <f>AG17*1.13</f>
        <v>97.574300355840023</v>
      </c>
      <c r="AI17" s="1575">
        <v>97.6</v>
      </c>
      <c r="AJ17" s="1575">
        <f>AI17*1.06</f>
        <v>103.456</v>
      </c>
      <c r="AK17" s="1575">
        <f t="shared" ref="AK17" si="7">AJ17*1.06</f>
        <v>109.66336000000001</v>
      </c>
      <c r="AL17" s="1575"/>
      <c r="AM17" s="1575">
        <v>95.3</v>
      </c>
      <c r="AP17" s="42">
        <f t="shared" si="3"/>
        <v>104.83</v>
      </c>
      <c r="AS17" s="42">
        <f t="shared" si="4"/>
        <v>115.313</v>
      </c>
      <c r="BG17" s="42"/>
    </row>
    <row r="18" spans="1:59" ht="12.9" customHeight="1">
      <c r="B18" s="193">
        <v>11</v>
      </c>
      <c r="C18" s="2576"/>
      <c r="D18" s="2698"/>
      <c r="E18" s="1974"/>
      <c r="F18" s="1975"/>
      <c r="G18" s="1975"/>
      <c r="H18" s="2688"/>
      <c r="I18" s="2548"/>
      <c r="J18" s="2549"/>
      <c r="K18" s="2525"/>
      <c r="L18" s="186"/>
      <c r="AA18" s="1318"/>
      <c r="AB18" s="1318"/>
      <c r="AC18" s="1318"/>
      <c r="AD18" s="1575"/>
      <c r="AE18" s="1575"/>
      <c r="AF18" s="1575"/>
      <c r="AG18" s="1580"/>
      <c r="AH18" s="1575"/>
      <c r="AI18" s="1575"/>
      <c r="AJ18" s="1575"/>
      <c r="AK18" s="1575"/>
      <c r="AL18" s="1575"/>
      <c r="AM18" s="1575"/>
      <c r="AP18" s="42">
        <f t="shared" si="3"/>
        <v>0</v>
      </c>
      <c r="AS18" s="42">
        <f t="shared" si="4"/>
        <v>0</v>
      </c>
      <c r="BG18" s="42"/>
    </row>
    <row r="19" spans="1:59" ht="12.9" customHeight="1">
      <c r="B19" s="193">
        <v>12</v>
      </c>
      <c r="C19" s="2576"/>
      <c r="D19" s="2698"/>
      <c r="E19" s="1974"/>
      <c r="F19" s="1975"/>
      <c r="G19" s="1975"/>
      <c r="H19" s="2688"/>
      <c r="I19" s="2548"/>
      <c r="J19" s="2549"/>
      <c r="K19" s="2525"/>
      <c r="L19" s="186"/>
      <c r="AA19" s="1318">
        <v>60.8</v>
      </c>
      <c r="AB19" s="1318">
        <v>66.900000000000006</v>
      </c>
      <c r="AC19" s="1318">
        <f>AB19*1.1</f>
        <v>73.590000000000018</v>
      </c>
      <c r="AD19" s="1575">
        <f>AC19*1.12</f>
        <v>82.420800000000028</v>
      </c>
      <c r="AE19" s="1575">
        <f>AD19*1.12</f>
        <v>92.311296000000041</v>
      </c>
      <c r="AF19" s="1575">
        <f t="shared" si="2"/>
        <v>96.926860800000043</v>
      </c>
      <c r="AG19" s="1580">
        <f>AF19*1.07</f>
        <v>103.71174105600005</v>
      </c>
      <c r="AH19" s="1575"/>
      <c r="AI19" s="1575"/>
      <c r="AJ19" s="1575"/>
      <c r="AK19" s="1575"/>
      <c r="AL19" s="1575"/>
      <c r="AM19" s="1575"/>
      <c r="AP19" s="42">
        <f t="shared" si="3"/>
        <v>0</v>
      </c>
      <c r="AS19" s="42">
        <f t="shared" si="4"/>
        <v>0</v>
      </c>
      <c r="BG19" s="42"/>
    </row>
    <row r="20" spans="1:59" ht="12.9" customHeight="1" thickBot="1">
      <c r="B20" s="193">
        <v>13</v>
      </c>
      <c r="C20" s="2699"/>
      <c r="D20" s="2700"/>
      <c r="E20" s="2689"/>
      <c r="F20" s="2690"/>
      <c r="G20" s="2690"/>
      <c r="H20" s="2691"/>
      <c r="I20" s="2590"/>
      <c r="J20" s="2591"/>
      <c r="K20" s="2692"/>
      <c r="L20" s="186"/>
      <c r="AA20" s="1318"/>
      <c r="AB20" s="1318"/>
      <c r="AC20" s="1318"/>
      <c r="AD20" s="1575"/>
      <c r="AE20" s="1575"/>
      <c r="AF20" s="1575"/>
      <c r="AG20" s="1580"/>
      <c r="AH20" s="1575"/>
      <c r="AI20" s="1575"/>
      <c r="AJ20" s="1575"/>
      <c r="AK20" s="1575"/>
      <c r="AL20" s="1575"/>
      <c r="AM20" s="1575"/>
      <c r="AP20" s="42">
        <f t="shared" si="3"/>
        <v>0</v>
      </c>
      <c r="AS20" s="42">
        <f t="shared" si="4"/>
        <v>0</v>
      </c>
      <c r="BG20" s="42"/>
    </row>
    <row r="21" spans="1:59" ht="12.9" customHeight="1" thickTop="1">
      <c r="B21" s="193">
        <v>14</v>
      </c>
      <c r="C21" s="2562" t="s">
        <v>699</v>
      </c>
      <c r="D21" s="2556"/>
      <c r="E21" s="2555" t="s">
        <v>1984</v>
      </c>
      <c r="F21" s="2574"/>
      <c r="G21" s="2574"/>
      <c r="H21" s="2575"/>
      <c r="I21" s="2585">
        <f>ROUNDUP(((AS21*$N$3)+AS21),1)</f>
        <v>119.69999999999999</v>
      </c>
      <c r="J21" s="2586"/>
      <c r="K21" s="2693">
        <v>0.05</v>
      </c>
      <c r="L21" s="186"/>
      <c r="AA21" s="272"/>
      <c r="AB21" s="272"/>
      <c r="AC21" s="272">
        <v>37</v>
      </c>
      <c r="AD21" s="41">
        <f>AC21*1.12</f>
        <v>41.440000000000005</v>
      </c>
      <c r="AE21" s="41">
        <f>AD21*1.1</f>
        <v>45.58400000000001</v>
      </c>
      <c r="AF21" s="41">
        <f t="shared" si="2"/>
        <v>47.863200000000013</v>
      </c>
      <c r="AG21" s="1580">
        <f>AF22*1.07</f>
        <v>94.720289664000035</v>
      </c>
      <c r="AH21" s="1575">
        <f>AG21*1.13</f>
        <v>107.03392732032003</v>
      </c>
      <c r="AI21" s="1575">
        <v>107.1</v>
      </c>
      <c r="AJ21" s="1575">
        <f>AI21*1.06</f>
        <v>113.526</v>
      </c>
      <c r="AK21" s="1575">
        <f t="shared" ref="AK21" si="8">AJ21*1.06</f>
        <v>120.33756</v>
      </c>
      <c r="AL21" s="1575"/>
      <c r="AM21" s="1575">
        <v>98.9</v>
      </c>
      <c r="AP21" s="42">
        <f t="shared" si="3"/>
        <v>108.79000000000002</v>
      </c>
      <c r="AS21" s="42">
        <f t="shared" si="4"/>
        <v>119.66900000000003</v>
      </c>
      <c r="BG21" s="42"/>
    </row>
    <row r="22" spans="1:59" ht="12.9" customHeight="1">
      <c r="A22" s="633" t="s">
        <v>696</v>
      </c>
      <c r="B22" s="192">
        <v>15</v>
      </c>
      <c r="C22" s="1592"/>
      <c r="D22" s="2563"/>
      <c r="E22" s="2576"/>
      <c r="F22" s="2577"/>
      <c r="G22" s="2577"/>
      <c r="H22" s="2578"/>
      <c r="I22" s="2548"/>
      <c r="J22" s="2549"/>
      <c r="K22" s="2525"/>
      <c r="L22" s="186"/>
      <c r="AA22" s="1318">
        <v>55.5</v>
      </c>
      <c r="AB22" s="1318">
        <v>61.1</v>
      </c>
      <c r="AC22" s="1318">
        <f>AB22*1.1</f>
        <v>67.210000000000008</v>
      </c>
      <c r="AD22" s="1575">
        <f>AC22*1.12</f>
        <v>75.275200000000012</v>
      </c>
      <c r="AE22" s="1575">
        <f>AD22*1.12</f>
        <v>84.308224000000024</v>
      </c>
      <c r="AF22" s="1575">
        <f t="shared" si="2"/>
        <v>88.523635200000029</v>
      </c>
      <c r="AG22" s="1580"/>
      <c r="AH22" s="1575"/>
      <c r="AI22" s="1575"/>
      <c r="AJ22" s="1575"/>
      <c r="AK22" s="1575"/>
      <c r="AL22" s="1575"/>
      <c r="AM22" s="1575"/>
      <c r="AP22" s="42">
        <f t="shared" si="3"/>
        <v>0</v>
      </c>
      <c r="AS22" s="42">
        <f t="shared" si="4"/>
        <v>0</v>
      </c>
      <c r="BG22" s="42"/>
    </row>
    <row r="23" spans="1:59" ht="12.9" customHeight="1">
      <c r="B23" s="193">
        <v>16</v>
      </c>
      <c r="C23" s="1592"/>
      <c r="D23" s="2563"/>
      <c r="E23" s="2579"/>
      <c r="F23" s="2580"/>
      <c r="G23" s="2580"/>
      <c r="H23" s="2581"/>
      <c r="I23" s="2550"/>
      <c r="J23" s="2551"/>
      <c r="K23" s="1420"/>
      <c r="L23" s="186"/>
      <c r="AA23" s="1318"/>
      <c r="AB23" s="1318"/>
      <c r="AC23" s="1318"/>
      <c r="AD23" s="1575"/>
      <c r="AE23" s="1575"/>
      <c r="AF23" s="1575"/>
      <c r="AG23" s="1580"/>
      <c r="AH23" s="1575"/>
      <c r="AI23" s="1575"/>
      <c r="AJ23" s="1575"/>
      <c r="AK23" s="1575"/>
      <c r="AL23" s="1575"/>
      <c r="AM23" s="1575"/>
      <c r="AP23" s="42">
        <f t="shared" si="3"/>
        <v>0</v>
      </c>
      <c r="AS23" s="42">
        <f t="shared" si="4"/>
        <v>0</v>
      </c>
      <c r="BG23" s="42"/>
    </row>
    <row r="24" spans="1:59" ht="12.9" customHeight="1">
      <c r="B24" s="193">
        <v>17</v>
      </c>
      <c r="C24" s="1592"/>
      <c r="D24" s="2563"/>
      <c r="E24" s="2552" t="s">
        <v>1388</v>
      </c>
      <c r="F24" s="1733"/>
      <c r="G24" s="1733"/>
      <c r="H24" s="2553"/>
      <c r="I24" s="1265">
        <f>ROUNDUP(((AS24*$N$3)+AS24),1)</f>
        <v>119.69999999999999</v>
      </c>
      <c r="J24" s="2554"/>
      <c r="K24" s="322">
        <v>0.05</v>
      </c>
      <c r="L24" s="186"/>
      <c r="AA24" s="97">
        <v>55.5</v>
      </c>
      <c r="AB24" s="97">
        <v>61.1</v>
      </c>
      <c r="AC24" s="97">
        <f>AB24*1.1</f>
        <v>67.210000000000008</v>
      </c>
      <c r="AD24" s="41">
        <f t="shared" ref="AD24:AE25" si="9">AC24*1.12</f>
        <v>75.275200000000012</v>
      </c>
      <c r="AE24" s="41">
        <f t="shared" si="9"/>
        <v>84.308224000000024</v>
      </c>
      <c r="AF24" s="41">
        <f t="shared" si="2"/>
        <v>88.523635200000029</v>
      </c>
      <c r="AG24" s="298">
        <f>AF24*1.07</f>
        <v>94.720289664000035</v>
      </c>
      <c r="AH24" s="41">
        <f>AG24*1.13</f>
        <v>107.03392732032003</v>
      </c>
      <c r="AI24" s="41">
        <v>107.1</v>
      </c>
      <c r="AJ24" s="41">
        <f>AI24*1.06</f>
        <v>113.526</v>
      </c>
      <c r="AK24" s="41">
        <f t="shared" ref="AK24:AK25" si="10">AJ24*1.06</f>
        <v>120.33756</v>
      </c>
      <c r="AL24" s="41"/>
      <c r="AM24" s="41">
        <v>98.9</v>
      </c>
      <c r="AP24" s="42">
        <f t="shared" si="3"/>
        <v>108.79000000000002</v>
      </c>
      <c r="AS24" s="42">
        <f t="shared" si="4"/>
        <v>119.66900000000003</v>
      </c>
      <c r="BG24" s="42"/>
    </row>
    <row r="25" spans="1:59" ht="12.9" customHeight="1" thickBot="1">
      <c r="B25" s="193">
        <v>18</v>
      </c>
      <c r="C25" s="2564"/>
      <c r="D25" s="2565"/>
      <c r="E25" s="2568" t="s">
        <v>1987</v>
      </c>
      <c r="F25" s="2569"/>
      <c r="G25" s="2569"/>
      <c r="H25" s="2570"/>
      <c r="I25" s="1265">
        <f>ROUNDUP(((AS25*$N$3)+AS25),1)</f>
        <v>119.69999999999999</v>
      </c>
      <c r="J25" s="2554"/>
      <c r="K25" s="323">
        <v>0.05</v>
      </c>
      <c r="L25" s="186"/>
      <c r="AA25" s="97">
        <v>55.5</v>
      </c>
      <c r="AB25" s="97">
        <v>61.1</v>
      </c>
      <c r="AC25" s="97">
        <f>AB25*1.1</f>
        <v>67.210000000000008</v>
      </c>
      <c r="AD25" s="41">
        <f t="shared" si="9"/>
        <v>75.275200000000012</v>
      </c>
      <c r="AE25" s="41">
        <f t="shared" si="9"/>
        <v>84.308224000000024</v>
      </c>
      <c r="AF25" s="41">
        <f t="shared" si="2"/>
        <v>88.523635200000029</v>
      </c>
      <c r="AG25" s="298">
        <f>AF25*1.07</f>
        <v>94.720289664000035</v>
      </c>
      <c r="AH25" s="41">
        <f>AG25*1.13</f>
        <v>107.03392732032003</v>
      </c>
      <c r="AI25" s="41">
        <v>107.1</v>
      </c>
      <c r="AJ25" s="41">
        <f t="shared" ref="AJ25:AJ26" si="11">AI25*1.06</f>
        <v>113.526</v>
      </c>
      <c r="AK25" s="41">
        <f t="shared" si="10"/>
        <v>120.33756</v>
      </c>
      <c r="AL25" s="41"/>
      <c r="AM25" s="41">
        <v>98.9</v>
      </c>
      <c r="AP25" s="42">
        <f t="shared" si="3"/>
        <v>108.79000000000002</v>
      </c>
      <c r="AS25" s="42">
        <f t="shared" si="4"/>
        <v>119.66900000000003</v>
      </c>
      <c r="BG25" s="42"/>
    </row>
    <row r="26" spans="1:59" ht="20.25" customHeight="1" thickTop="1">
      <c r="B26" s="193">
        <v>19</v>
      </c>
      <c r="C26" s="2555" t="s">
        <v>702</v>
      </c>
      <c r="D26" s="2556"/>
      <c r="E26" s="2571" t="s">
        <v>1389</v>
      </c>
      <c r="F26" s="2572"/>
      <c r="G26" s="2572"/>
      <c r="H26" s="2573"/>
      <c r="I26" s="2558">
        <f>ROUNDUP(((AS26*$N$3)+AS26),1)</f>
        <v>148.4</v>
      </c>
      <c r="J26" s="2559"/>
      <c r="K26" s="2693">
        <v>0.05</v>
      </c>
      <c r="L26" s="186"/>
      <c r="AA26" s="1318">
        <v>50.6</v>
      </c>
      <c r="AB26" s="1318">
        <v>66</v>
      </c>
      <c r="AC26" s="1318">
        <f>AB26*1.1</f>
        <v>72.600000000000009</v>
      </c>
      <c r="AD26" s="1575">
        <f>AC26*1.12</f>
        <v>81.312000000000012</v>
      </c>
      <c r="AE26" s="1575">
        <f>AD26*1.12</f>
        <v>91.069440000000029</v>
      </c>
      <c r="AF26" s="1575">
        <f t="shared" si="2"/>
        <v>95.622912000000028</v>
      </c>
      <c r="AG26" s="1580">
        <f>AF26*1.07</f>
        <v>102.31651584000004</v>
      </c>
      <c r="AH26" s="1575">
        <f>AG26*1.13</f>
        <v>115.61766289920003</v>
      </c>
      <c r="AI26" s="1575">
        <v>115.7</v>
      </c>
      <c r="AJ26" s="1575">
        <f t="shared" si="11"/>
        <v>122.64200000000001</v>
      </c>
      <c r="AK26" s="1575">
        <f t="shared" ref="AK26:AM26" si="12">AJ26*1.06</f>
        <v>130.00052000000002</v>
      </c>
      <c r="AL26" s="1575"/>
      <c r="AM26" s="1575">
        <f t="shared" si="12"/>
        <v>0</v>
      </c>
      <c r="AP26" s="42">
        <f>AJ26*1.1</f>
        <v>134.90620000000001</v>
      </c>
      <c r="AS26" s="42">
        <f t="shared" si="4"/>
        <v>148.39682000000002</v>
      </c>
      <c r="BG26" s="42"/>
    </row>
    <row r="27" spans="1:59" ht="12.9" customHeight="1">
      <c r="B27" s="192">
        <v>20</v>
      </c>
      <c r="C27" s="1936"/>
      <c r="D27" s="2557"/>
      <c r="E27" s="1787"/>
      <c r="F27" s="1750"/>
      <c r="G27" s="1750"/>
      <c r="H27" s="1788"/>
      <c r="I27" s="2560"/>
      <c r="J27" s="2561"/>
      <c r="K27" s="1420"/>
      <c r="L27" s="186"/>
      <c r="AA27" s="1318"/>
      <c r="AB27" s="1318"/>
      <c r="AC27" s="1318"/>
      <c r="AD27" s="1575"/>
      <c r="AE27" s="1575"/>
      <c r="AF27" s="1575"/>
      <c r="AG27" s="1580"/>
      <c r="AH27" s="1575"/>
      <c r="AI27" s="1575"/>
      <c r="AJ27" s="1575"/>
      <c r="AK27" s="1575"/>
      <c r="AL27" s="1575"/>
      <c r="AM27" s="1575"/>
      <c r="AP27" s="42">
        <f t="shared" si="3"/>
        <v>0</v>
      </c>
      <c r="AS27" s="42">
        <f t="shared" si="4"/>
        <v>0</v>
      </c>
      <c r="BG27" s="42"/>
    </row>
    <row r="28" spans="1:59" ht="12.9" customHeight="1">
      <c r="B28" s="193">
        <v>21</v>
      </c>
      <c r="C28" s="1590" t="s">
        <v>703</v>
      </c>
      <c r="D28" s="2587"/>
      <c r="E28" s="2701" t="s">
        <v>1985</v>
      </c>
      <c r="F28" s="1489"/>
      <c r="G28" s="1489"/>
      <c r="H28" s="1646"/>
      <c r="I28" s="2566">
        <f>ROUNDUP(((AS28*$N$3)+AS28),1)</f>
        <v>162.79999999999998</v>
      </c>
      <c r="J28" s="2567"/>
      <c r="K28" s="1432">
        <v>0.05</v>
      </c>
      <c r="L28" s="186"/>
      <c r="AA28" s="1318">
        <v>65.8</v>
      </c>
      <c r="AB28" s="1318">
        <v>72.400000000000006</v>
      </c>
      <c r="AC28" s="1318">
        <f>AB28*1.1</f>
        <v>79.640000000000015</v>
      </c>
      <c r="AD28" s="1575">
        <f>AC28*1.12</f>
        <v>89.196800000000025</v>
      </c>
      <c r="AE28" s="1575">
        <f>AD28*1.12</f>
        <v>99.900416000000035</v>
      </c>
      <c r="AF28" s="1575">
        <f>AE28*1.05</f>
        <v>104.89543680000004</v>
      </c>
      <c r="AG28" s="1580">
        <f>AF28*1.07</f>
        <v>112.23811737600005</v>
      </c>
      <c r="AH28" s="1575">
        <f>AG28*1.13</f>
        <v>126.82907263488005</v>
      </c>
      <c r="AI28" s="1575">
        <v>126.9</v>
      </c>
      <c r="AJ28" s="1575">
        <f>AI28*1.06</f>
        <v>134.51400000000001</v>
      </c>
      <c r="AK28" s="1575">
        <f t="shared" ref="AK28:AM28" si="13">AJ28*1.06</f>
        <v>142.58484000000001</v>
      </c>
      <c r="AL28" s="1575"/>
      <c r="AM28" s="1575">
        <f t="shared" si="13"/>
        <v>0</v>
      </c>
      <c r="AP28" s="42">
        <f>AJ28*1.1</f>
        <v>147.96540000000002</v>
      </c>
      <c r="AS28" s="42">
        <f t="shared" si="4"/>
        <v>162.76194000000004</v>
      </c>
      <c r="BG28" s="42"/>
    </row>
    <row r="29" spans="1:59" ht="12.9" customHeight="1">
      <c r="B29" s="193">
        <v>22</v>
      </c>
      <c r="C29" s="1592"/>
      <c r="D29" s="2563"/>
      <c r="E29" s="1936"/>
      <c r="F29" s="1937"/>
      <c r="G29" s="1937"/>
      <c r="H29" s="1648"/>
      <c r="I29" s="1328"/>
      <c r="J29" s="1329"/>
      <c r="K29" s="1420"/>
      <c r="L29" s="186"/>
      <c r="AA29" s="1318"/>
      <c r="AB29" s="1318"/>
      <c r="AC29" s="1318"/>
      <c r="AD29" s="1575"/>
      <c r="AE29" s="1575"/>
      <c r="AF29" s="1575"/>
      <c r="AG29" s="1580"/>
      <c r="AH29" s="1575"/>
      <c r="AI29" s="1575"/>
      <c r="AJ29" s="1575"/>
      <c r="AK29" s="1575"/>
      <c r="AL29" s="1575"/>
      <c r="AM29" s="1575"/>
      <c r="AP29" s="42">
        <f t="shared" si="3"/>
        <v>0</v>
      </c>
      <c r="AS29" s="42">
        <f t="shared" si="4"/>
        <v>0</v>
      </c>
      <c r="BG29" s="42"/>
    </row>
    <row r="30" spans="1:59" ht="12.9" customHeight="1">
      <c r="B30" s="193">
        <v>23</v>
      </c>
      <c r="C30" s="1592"/>
      <c r="D30" s="2563"/>
      <c r="E30" s="2717" t="s">
        <v>1388</v>
      </c>
      <c r="F30" s="2718"/>
      <c r="G30" s="2718"/>
      <c r="H30" s="2719"/>
      <c r="I30" s="1326">
        <f>ROUNDUP(((AS30*$N$3)+AS30),1)</f>
        <v>162.79999999999998</v>
      </c>
      <c r="J30" s="1327"/>
      <c r="K30" s="1432">
        <v>0.05</v>
      </c>
      <c r="L30" s="186"/>
      <c r="AA30" s="97">
        <v>65.8</v>
      </c>
      <c r="AB30" s="97">
        <v>72.400000000000006</v>
      </c>
      <c r="AC30" s="97">
        <f>AB30*1.1</f>
        <v>79.640000000000015</v>
      </c>
      <c r="AD30" s="41">
        <f>AC30*1.12</f>
        <v>89.196800000000025</v>
      </c>
      <c r="AE30" s="41">
        <f>AD30*1.12</f>
        <v>99.900416000000035</v>
      </c>
      <c r="AF30" s="41">
        <f>AE30*1.05</f>
        <v>104.89543680000004</v>
      </c>
      <c r="AG30" s="298">
        <f>AF30*1.07</f>
        <v>112.23811737600005</v>
      </c>
      <c r="AH30" s="41">
        <f>AG30*1.13</f>
        <v>126.82907263488005</v>
      </c>
      <c r="AI30" s="41">
        <v>126.9</v>
      </c>
      <c r="AJ30" s="41">
        <f>AI30*1.06</f>
        <v>134.51400000000001</v>
      </c>
      <c r="AK30" s="41">
        <f t="shared" ref="AK30:AM32" si="14">AJ30*1.06</f>
        <v>142.58484000000001</v>
      </c>
      <c r="AL30" s="41"/>
      <c r="AM30" s="41">
        <f t="shared" si="14"/>
        <v>0</v>
      </c>
      <c r="AP30" s="42">
        <f>AJ30*1.1</f>
        <v>147.96540000000002</v>
      </c>
      <c r="AS30" s="42">
        <f t="shared" si="4"/>
        <v>162.76194000000004</v>
      </c>
      <c r="BG30" s="42"/>
    </row>
    <row r="31" spans="1:59" ht="12.9" customHeight="1">
      <c r="B31" s="193">
        <v>24</v>
      </c>
      <c r="C31" s="1592"/>
      <c r="D31" s="2563"/>
      <c r="E31" s="2720"/>
      <c r="F31" s="2721"/>
      <c r="G31" s="2721"/>
      <c r="H31" s="2722"/>
      <c r="I31" s="1328"/>
      <c r="J31" s="1329"/>
      <c r="K31" s="2723"/>
      <c r="L31" s="186"/>
      <c r="AA31" s="97">
        <v>55.5</v>
      </c>
      <c r="AB31" s="97">
        <v>61.1</v>
      </c>
      <c r="AC31" s="97">
        <v>118</v>
      </c>
      <c r="AD31" s="41">
        <f t="shared" ref="AD31:AD33" si="15">AC31*1.12</f>
        <v>132.16000000000003</v>
      </c>
      <c r="AE31" s="41">
        <f t="shared" ref="AE31:AE33" si="16">AD31*1.12</f>
        <v>148.01920000000004</v>
      </c>
      <c r="AF31" s="41">
        <f t="shared" si="2"/>
        <v>155.42016000000004</v>
      </c>
      <c r="AG31" s="298">
        <f t="shared" ref="AG31:AG33" si="17">AF31*1.07</f>
        <v>166.29957120000006</v>
      </c>
      <c r="AH31" s="41">
        <f>AG31*1.1</f>
        <v>182.92952832000009</v>
      </c>
      <c r="AI31" s="41">
        <v>183</v>
      </c>
      <c r="AJ31" s="41">
        <f t="shared" ref="AJ31:AJ33" si="18">AI31*1.06</f>
        <v>193.98000000000002</v>
      </c>
      <c r="AK31" s="41">
        <f t="shared" si="14"/>
        <v>205.61880000000002</v>
      </c>
      <c r="AL31" s="41"/>
      <c r="AM31" s="41">
        <f t="shared" si="14"/>
        <v>0</v>
      </c>
      <c r="AP31" s="42">
        <f t="shared" ref="AP31:AP32" si="19">AJ31*1.1</f>
        <v>213.37800000000004</v>
      </c>
      <c r="AS31" s="42">
        <f t="shared" si="4"/>
        <v>234.71580000000006</v>
      </c>
      <c r="BG31" s="42"/>
    </row>
    <row r="32" spans="1:59" ht="12.9" customHeight="1" thickBot="1">
      <c r="B32" s="192">
        <v>25</v>
      </c>
      <c r="C32" s="2564"/>
      <c r="D32" s="2565"/>
      <c r="E32" s="2568" t="s">
        <v>1988</v>
      </c>
      <c r="F32" s="2569"/>
      <c r="G32" s="2569"/>
      <c r="H32" s="2570"/>
      <c r="I32" s="1535">
        <f t="shared" ref="I32" si="20">ROUNDUP(((AS32*$N$3)+AS32),1)</f>
        <v>162.80000000000001</v>
      </c>
      <c r="J32" s="1536"/>
      <c r="K32" s="323">
        <v>0.05</v>
      </c>
      <c r="L32" s="186"/>
      <c r="AA32" s="97">
        <v>55.5</v>
      </c>
      <c r="AB32" s="97">
        <v>61.1</v>
      </c>
      <c r="AC32" s="97">
        <v>79.7</v>
      </c>
      <c r="AD32" s="41">
        <f t="shared" si="15"/>
        <v>89.26400000000001</v>
      </c>
      <c r="AE32" s="41">
        <f t="shared" si="16"/>
        <v>99.975680000000025</v>
      </c>
      <c r="AF32" s="41">
        <f t="shared" si="2"/>
        <v>104.97446400000003</v>
      </c>
      <c r="AG32" s="298">
        <f t="shared" si="17"/>
        <v>112.32267648000004</v>
      </c>
      <c r="AH32" s="41">
        <f t="shared" ref="AH32:AH33" si="21">AG32*1.13</f>
        <v>126.92462442240003</v>
      </c>
      <c r="AI32" s="41">
        <v>127</v>
      </c>
      <c r="AJ32" s="41">
        <f t="shared" si="18"/>
        <v>134.62</v>
      </c>
      <c r="AK32" s="41">
        <f t="shared" si="14"/>
        <v>142.69720000000001</v>
      </c>
      <c r="AL32" s="41"/>
      <c r="AM32" s="41">
        <f t="shared" si="14"/>
        <v>0</v>
      </c>
      <c r="AP32" s="42">
        <f t="shared" si="19"/>
        <v>148.08200000000002</v>
      </c>
      <c r="AS32" s="42">
        <v>162.80000000000001</v>
      </c>
      <c r="BG32" s="42"/>
    </row>
    <row r="33" spans="2:59" ht="12.9" customHeight="1" thickTop="1">
      <c r="B33" s="193">
        <v>26</v>
      </c>
      <c r="C33" s="2562" t="s">
        <v>704</v>
      </c>
      <c r="D33" s="2556"/>
      <c r="E33" s="2623" t="s">
        <v>705</v>
      </c>
      <c r="F33" s="2572"/>
      <c r="G33" s="2572"/>
      <c r="H33" s="2573"/>
      <c r="I33" s="2585">
        <f>ROUNDUP(((AS33*$N$3)+AS33),1)</f>
        <v>144.19999999999999</v>
      </c>
      <c r="J33" s="2586"/>
      <c r="K33" s="2693">
        <v>0.05</v>
      </c>
      <c r="L33" s="186"/>
      <c r="AA33" s="1318">
        <v>68.5</v>
      </c>
      <c r="AB33" s="1318">
        <v>75.400000000000006</v>
      </c>
      <c r="AC33" s="1318">
        <f>AB33*1.1</f>
        <v>82.940000000000012</v>
      </c>
      <c r="AD33" s="1575">
        <f t="shared" si="15"/>
        <v>92.892800000000022</v>
      </c>
      <c r="AE33" s="1575">
        <f t="shared" si="16"/>
        <v>104.03993600000004</v>
      </c>
      <c r="AF33" s="1575">
        <f t="shared" si="2"/>
        <v>109.24193280000004</v>
      </c>
      <c r="AG33" s="1580">
        <f t="shared" si="17"/>
        <v>116.88886809600005</v>
      </c>
      <c r="AH33" s="1575">
        <f t="shared" si="21"/>
        <v>132.08442094848004</v>
      </c>
      <c r="AI33" s="1575">
        <v>132.1</v>
      </c>
      <c r="AJ33" s="1575">
        <f t="shared" si="18"/>
        <v>140.02600000000001</v>
      </c>
      <c r="AK33" s="1575">
        <f t="shared" ref="AK33" si="22">AJ33*1.06</f>
        <v>148.42756000000003</v>
      </c>
      <c r="AL33" s="1575"/>
      <c r="AM33" s="1575">
        <v>119.1</v>
      </c>
      <c r="AP33" s="42">
        <f t="shared" si="3"/>
        <v>131.01</v>
      </c>
      <c r="AS33" s="42">
        <f t="shared" si="4"/>
        <v>144.11099999999999</v>
      </c>
      <c r="BG33" s="42"/>
    </row>
    <row r="34" spans="2:59" ht="12.9" customHeight="1">
      <c r="B34" s="193">
        <v>27</v>
      </c>
      <c r="C34" s="1592"/>
      <c r="D34" s="2563"/>
      <c r="E34" s="1423"/>
      <c r="F34" s="1863"/>
      <c r="G34" s="1863"/>
      <c r="H34" s="2624"/>
      <c r="I34" s="2548"/>
      <c r="J34" s="2549"/>
      <c r="K34" s="2525"/>
      <c r="L34" s="186"/>
      <c r="AA34" s="1318"/>
      <c r="AB34" s="1318"/>
      <c r="AC34" s="1318"/>
      <c r="AD34" s="1575"/>
      <c r="AE34" s="1575"/>
      <c r="AF34" s="1575"/>
      <c r="AG34" s="1580"/>
      <c r="AH34" s="1575"/>
      <c r="AI34" s="1575"/>
      <c r="AJ34" s="1575"/>
      <c r="AK34" s="1575"/>
      <c r="AL34" s="1575"/>
      <c r="AM34" s="1575"/>
      <c r="AP34" s="42">
        <f t="shared" si="3"/>
        <v>0</v>
      </c>
      <c r="AS34" s="42">
        <f t="shared" si="4"/>
        <v>0</v>
      </c>
      <c r="BG34" s="42"/>
    </row>
    <row r="35" spans="2:59" ht="12.9" customHeight="1">
      <c r="B35" s="193">
        <v>28</v>
      </c>
      <c r="C35" s="1592"/>
      <c r="D35" s="2563"/>
      <c r="E35" s="1423"/>
      <c r="F35" s="1863"/>
      <c r="G35" s="1863"/>
      <c r="H35" s="2624"/>
      <c r="I35" s="2548"/>
      <c r="J35" s="2549"/>
      <c r="K35" s="2525"/>
      <c r="L35" s="186"/>
      <c r="AA35" s="1318">
        <v>89.8</v>
      </c>
      <c r="AB35" s="1318">
        <v>98.8</v>
      </c>
      <c r="AC35" s="1318">
        <f>AB35*1.1</f>
        <v>108.68</v>
      </c>
      <c r="AD35" s="1575">
        <f>AC35*1.12</f>
        <v>121.72160000000002</v>
      </c>
      <c r="AE35" s="1575">
        <f t="shared" ref="AE35" si="23">AD35*1.12</f>
        <v>136.32819200000003</v>
      </c>
      <c r="AF35" s="1575">
        <f t="shared" si="2"/>
        <v>143.14460160000004</v>
      </c>
      <c r="AG35" s="1580">
        <f>AF35*1.07</f>
        <v>153.16472371200007</v>
      </c>
      <c r="AH35" s="1575">
        <f t="shared" ref="AH35" si="24">AG35*1.13</f>
        <v>173.07613779456005</v>
      </c>
      <c r="AI35" s="1575"/>
      <c r="AJ35" s="1575">
        <f t="shared" ref="AJ35" si="25">AI35*1.06</f>
        <v>0</v>
      </c>
      <c r="AK35" s="1575">
        <f t="shared" ref="AK35" si="26">AJ35*1.06</f>
        <v>0</v>
      </c>
      <c r="AL35" s="1575"/>
      <c r="AM35" s="1575">
        <f t="shared" ref="AM35" si="27">AL35*1.06</f>
        <v>0</v>
      </c>
      <c r="AP35" s="42">
        <f t="shared" si="3"/>
        <v>0</v>
      </c>
      <c r="AS35" s="42">
        <f t="shared" si="4"/>
        <v>0</v>
      </c>
      <c r="BG35" s="42"/>
    </row>
    <row r="36" spans="2:59" ht="12.9" customHeight="1" thickBot="1">
      <c r="B36" s="193">
        <v>29</v>
      </c>
      <c r="C36" s="2564"/>
      <c r="D36" s="2565"/>
      <c r="E36" s="2625"/>
      <c r="F36" s="2626"/>
      <c r="G36" s="2626"/>
      <c r="H36" s="2627"/>
      <c r="I36" s="2590"/>
      <c r="J36" s="2591"/>
      <c r="K36" s="2692"/>
      <c r="L36" s="186"/>
      <c r="AA36" s="1318"/>
      <c r="AB36" s="1318"/>
      <c r="AC36" s="1318"/>
      <c r="AD36" s="1575"/>
      <c r="AE36" s="1575"/>
      <c r="AF36" s="1575"/>
      <c r="AG36" s="1580"/>
      <c r="AH36" s="1575"/>
      <c r="AI36" s="1575"/>
      <c r="AJ36" s="1575"/>
      <c r="AK36" s="1575"/>
      <c r="AL36" s="1575"/>
      <c r="AM36" s="1575"/>
      <c r="AP36" s="42">
        <f t="shared" si="3"/>
        <v>0</v>
      </c>
      <c r="AS36" s="42">
        <f t="shared" si="4"/>
        <v>0</v>
      </c>
      <c r="BG36" s="42"/>
    </row>
    <row r="37" spans="2:59" ht="12.9" customHeight="1" thickTop="1">
      <c r="B37" s="192">
        <v>30</v>
      </c>
      <c r="C37" s="2628" t="s">
        <v>706</v>
      </c>
      <c r="D37" s="2629"/>
      <c r="E37" s="2703" t="s">
        <v>1986</v>
      </c>
      <c r="F37" s="2703"/>
      <c r="G37" s="2703"/>
      <c r="H37" s="2703"/>
      <c r="I37" s="2585">
        <f>ROUNDUP(((AS37*$N$3)+AS37),1)</f>
        <v>97.8</v>
      </c>
      <c r="J37" s="2586"/>
      <c r="K37" s="2693">
        <v>0.05</v>
      </c>
      <c r="L37" s="186"/>
      <c r="AA37" s="1318">
        <v>49.3</v>
      </c>
      <c r="AB37" s="1318">
        <v>54.3</v>
      </c>
      <c r="AC37" s="1318">
        <f>AB37*1.1</f>
        <v>59.730000000000004</v>
      </c>
      <c r="AD37" s="1575">
        <f>AC37*1.12</f>
        <v>66.897600000000011</v>
      </c>
      <c r="AE37" s="1575">
        <f t="shared" ref="AE37" si="28">AD37*1.12</f>
        <v>74.925312000000019</v>
      </c>
      <c r="AF37" s="1575">
        <f t="shared" si="2"/>
        <v>78.67157760000002</v>
      </c>
      <c r="AG37" s="1580">
        <f>AF37*1.07</f>
        <v>84.178588032000022</v>
      </c>
      <c r="AH37" s="1575">
        <f t="shared" ref="AH37" si="29">AG37*1.13</f>
        <v>95.121804476160023</v>
      </c>
      <c r="AI37" s="1575">
        <v>95.2</v>
      </c>
      <c r="AJ37" s="1575">
        <f t="shared" ref="AJ37:AJ41" si="30">AI37*1.06</f>
        <v>100.91200000000001</v>
      </c>
      <c r="AK37" s="1575">
        <f t="shared" ref="AK37" si="31">AJ37*1.06</f>
        <v>106.96672000000001</v>
      </c>
      <c r="AL37" s="1575"/>
      <c r="AM37" s="1575">
        <v>80.8</v>
      </c>
      <c r="AP37" s="42">
        <f t="shared" si="3"/>
        <v>88.88000000000001</v>
      </c>
      <c r="AS37" s="42">
        <f t="shared" si="4"/>
        <v>97.768000000000015</v>
      </c>
      <c r="BG37" s="42"/>
    </row>
    <row r="38" spans="2:59" ht="12.9" customHeight="1" thickBot="1">
      <c r="B38" s="193">
        <v>31</v>
      </c>
      <c r="C38" s="2630"/>
      <c r="D38" s="2631"/>
      <c r="E38" s="2704"/>
      <c r="F38" s="2704"/>
      <c r="G38" s="2704"/>
      <c r="H38" s="2704"/>
      <c r="I38" s="2590"/>
      <c r="J38" s="2591"/>
      <c r="K38" s="2692"/>
      <c r="L38" s="186"/>
      <c r="AA38" s="1318"/>
      <c r="AB38" s="1318"/>
      <c r="AC38" s="1318"/>
      <c r="AD38" s="1575"/>
      <c r="AE38" s="1575"/>
      <c r="AF38" s="1575"/>
      <c r="AG38" s="1580"/>
      <c r="AH38" s="1575"/>
      <c r="AI38" s="1575"/>
      <c r="AJ38" s="1575"/>
      <c r="AK38" s="1575"/>
      <c r="AL38" s="1575"/>
      <c r="AM38" s="1575"/>
      <c r="AP38" s="42">
        <f t="shared" si="3"/>
        <v>0</v>
      </c>
      <c r="AS38" s="42">
        <f t="shared" si="4"/>
        <v>0</v>
      </c>
      <c r="BG38" s="42"/>
    </row>
    <row r="39" spans="2:59" ht="12.9" customHeight="1" thickTop="1">
      <c r="B39" s="193">
        <v>32</v>
      </c>
      <c r="C39" s="2562" t="s">
        <v>707</v>
      </c>
      <c r="D39" s="2556"/>
      <c r="E39" s="2708" t="s">
        <v>1387</v>
      </c>
      <c r="F39" s="2709"/>
      <c r="G39" s="2709"/>
      <c r="H39" s="2710"/>
      <c r="I39" s="2558">
        <f>ROUNDUP(((AS39*$N$3)+AS39),1)</f>
        <v>144.9</v>
      </c>
      <c r="J39" s="2559"/>
      <c r="K39" s="2693">
        <v>0.05</v>
      </c>
      <c r="L39" s="186"/>
      <c r="AA39" s="1318">
        <v>58.5</v>
      </c>
      <c r="AB39" s="1318">
        <v>64.400000000000006</v>
      </c>
      <c r="AC39" s="1318">
        <f>AB39*1.1</f>
        <v>70.840000000000018</v>
      </c>
      <c r="AD39" s="1575">
        <f>AC39*1.12</f>
        <v>79.34080000000003</v>
      </c>
      <c r="AE39" s="1575">
        <f t="shared" ref="AE39" si="32">AD39*1.12</f>
        <v>88.861696000000038</v>
      </c>
      <c r="AF39" s="1575">
        <f t="shared" si="2"/>
        <v>93.304780800000046</v>
      </c>
      <c r="AG39" s="1580">
        <f>AF39*1.07</f>
        <v>99.836115456000059</v>
      </c>
      <c r="AH39" s="1575">
        <f t="shared" ref="AH39" si="33">AG39*1.13</f>
        <v>112.81481046528006</v>
      </c>
      <c r="AI39" s="1575">
        <v>112.9</v>
      </c>
      <c r="AJ39" s="1575">
        <f>AI39*1.06</f>
        <v>119.67400000000001</v>
      </c>
      <c r="AK39" s="1575">
        <f t="shared" ref="AK39:AM39" si="34">AJ39*1.06</f>
        <v>126.85444000000001</v>
      </c>
      <c r="AL39" s="1575"/>
      <c r="AM39" s="1575">
        <f t="shared" si="34"/>
        <v>0</v>
      </c>
      <c r="AP39" s="42">
        <f>AJ39*1.1</f>
        <v>131.6414</v>
      </c>
      <c r="AS39" s="42">
        <f t="shared" si="4"/>
        <v>144.80554000000001</v>
      </c>
      <c r="BG39" s="42"/>
    </row>
    <row r="40" spans="2:59" ht="12.9" customHeight="1">
      <c r="B40" s="193">
        <v>33</v>
      </c>
      <c r="C40" s="1592"/>
      <c r="D40" s="2563"/>
      <c r="E40" s="2711"/>
      <c r="F40" s="2712"/>
      <c r="G40" s="2712"/>
      <c r="H40" s="2713"/>
      <c r="I40" s="2566"/>
      <c r="J40" s="2567"/>
      <c r="K40" s="2525"/>
      <c r="L40" s="186"/>
      <c r="AA40" s="1318"/>
      <c r="AB40" s="1318"/>
      <c r="AC40" s="1318"/>
      <c r="AD40" s="1575"/>
      <c r="AE40" s="1575"/>
      <c r="AF40" s="1575"/>
      <c r="AG40" s="1580"/>
      <c r="AH40" s="1575"/>
      <c r="AI40" s="1575"/>
      <c r="AJ40" s="1575"/>
      <c r="AK40" s="1575"/>
      <c r="AL40" s="1575"/>
      <c r="AM40" s="1575"/>
      <c r="AP40" s="42">
        <f t="shared" ref="AP40:AP62" si="35">AJ40*1.1</f>
        <v>0</v>
      </c>
      <c r="AS40" s="42">
        <f t="shared" si="4"/>
        <v>0</v>
      </c>
      <c r="BG40" s="42"/>
    </row>
    <row r="41" spans="2:59" ht="12.9" customHeight="1">
      <c r="B41" s="193">
        <v>34</v>
      </c>
      <c r="C41" s="1592"/>
      <c r="D41" s="2563"/>
      <c r="E41" s="2711"/>
      <c r="F41" s="2712"/>
      <c r="G41" s="2712"/>
      <c r="H41" s="2713"/>
      <c r="I41" s="2566"/>
      <c r="J41" s="2567"/>
      <c r="K41" s="2525"/>
      <c r="L41" s="186"/>
      <c r="AA41" s="1318">
        <v>70.2</v>
      </c>
      <c r="AB41" s="1318">
        <v>77.3</v>
      </c>
      <c r="AC41" s="1318">
        <f>AB41*1.1</f>
        <v>85.03</v>
      </c>
      <c r="AD41" s="1575">
        <f>AC41*1.12</f>
        <v>95.23360000000001</v>
      </c>
      <c r="AE41" s="1575">
        <f t="shared" ref="AE41" si="36">AD41*1.12</f>
        <v>106.66163200000003</v>
      </c>
      <c r="AF41" s="1575">
        <f t="shared" si="2"/>
        <v>111.99471360000003</v>
      </c>
      <c r="AG41" s="1580">
        <f>AF41*1.07</f>
        <v>119.83434355200004</v>
      </c>
      <c r="AH41" s="1575">
        <f t="shared" ref="AH41" si="37">AG41*1.13</f>
        <v>135.41280821376003</v>
      </c>
      <c r="AJ41" s="1575">
        <f t="shared" si="30"/>
        <v>0</v>
      </c>
      <c r="AK41" s="1575">
        <f t="shared" ref="AK41" si="38">AJ41*1.06</f>
        <v>0</v>
      </c>
      <c r="AL41" s="1575"/>
      <c r="AM41" s="1575">
        <f t="shared" ref="AM41" si="39">AL41*1.06</f>
        <v>0</v>
      </c>
      <c r="AP41" s="42">
        <f t="shared" si="35"/>
        <v>0</v>
      </c>
      <c r="AS41" s="42">
        <f t="shared" si="4"/>
        <v>0</v>
      </c>
      <c r="BG41" s="42"/>
    </row>
    <row r="42" spans="2:59" ht="12.9" customHeight="1" thickBot="1">
      <c r="B42" s="192">
        <v>35</v>
      </c>
      <c r="C42" s="2564"/>
      <c r="D42" s="2565"/>
      <c r="E42" s="2714"/>
      <c r="F42" s="2715"/>
      <c r="G42" s="2715"/>
      <c r="H42" s="2716"/>
      <c r="I42" s="2706"/>
      <c r="J42" s="2707"/>
      <c r="K42" s="2692"/>
      <c r="L42" s="186"/>
      <c r="AA42" s="1318"/>
      <c r="AB42" s="1318"/>
      <c r="AC42" s="1318"/>
      <c r="AD42" s="1575"/>
      <c r="AE42" s="1575"/>
      <c r="AF42" s="1575"/>
      <c r="AG42" s="1580"/>
      <c r="AH42" s="1575"/>
      <c r="AJ42" s="1575"/>
      <c r="AK42" s="1575"/>
      <c r="AL42" s="1575"/>
      <c r="AM42" s="1575"/>
      <c r="AP42" s="42">
        <f t="shared" si="35"/>
        <v>0</v>
      </c>
      <c r="AS42" s="42">
        <f t="shared" si="4"/>
        <v>0</v>
      </c>
      <c r="BG42" s="42"/>
    </row>
    <row r="43" spans="2:59" ht="12.9" customHeight="1" thickTop="1">
      <c r="B43" s="193">
        <v>36</v>
      </c>
      <c r="C43" s="1491" t="s">
        <v>708</v>
      </c>
      <c r="D43" s="1491"/>
      <c r="E43" s="2737" t="s">
        <v>1387</v>
      </c>
      <c r="F43" s="2738"/>
      <c r="G43" s="2738"/>
      <c r="H43" s="2738"/>
      <c r="I43" s="2735">
        <f>ROUNDUP(((AS43*$N$3)+AS43),1)</f>
        <v>166.7</v>
      </c>
      <c r="J43" s="2735"/>
      <c r="K43" s="2694">
        <v>0.05</v>
      </c>
      <c r="L43" s="186"/>
      <c r="AA43" s="1318">
        <v>67.3</v>
      </c>
      <c r="AB43" s="1318">
        <v>74.099999999999994</v>
      </c>
      <c r="AC43" s="1318">
        <f>AB43*1.1</f>
        <v>81.510000000000005</v>
      </c>
      <c r="AD43" s="1575">
        <f>AC43*1.12</f>
        <v>91.291200000000018</v>
      </c>
      <c r="AE43" s="1575">
        <f t="shared" ref="AE43" si="40">AD43*1.12</f>
        <v>102.24614400000003</v>
      </c>
      <c r="AF43" s="1575">
        <f t="shared" si="2"/>
        <v>107.35845120000003</v>
      </c>
      <c r="AG43" s="1580">
        <f>AF43*1.07</f>
        <v>114.87354278400004</v>
      </c>
      <c r="AH43" s="1575">
        <f t="shared" ref="AH43" si="41">AG43*1.13</f>
        <v>129.80710334592004</v>
      </c>
      <c r="AI43" s="1575">
        <v>129.9</v>
      </c>
      <c r="AJ43" s="1575">
        <f>AI43*1.06</f>
        <v>137.69400000000002</v>
      </c>
      <c r="AK43" s="1575">
        <f t="shared" ref="AK43:AM43" si="42">AJ43*1.06</f>
        <v>145.95564000000002</v>
      </c>
      <c r="AL43" s="1575"/>
      <c r="AM43" s="1575">
        <f t="shared" si="42"/>
        <v>0</v>
      </c>
      <c r="AP43" s="42">
        <f t="shared" si="35"/>
        <v>151.46340000000004</v>
      </c>
      <c r="AS43" s="42">
        <f t="shared" si="4"/>
        <v>166.60974000000004</v>
      </c>
      <c r="BG43" s="42"/>
    </row>
    <row r="44" spans="2:59" ht="12.9" customHeight="1">
      <c r="B44" s="193">
        <v>37</v>
      </c>
      <c r="C44" s="1491"/>
      <c r="D44" s="1491"/>
      <c r="E44" s="2739"/>
      <c r="F44" s="2738"/>
      <c r="G44" s="2738"/>
      <c r="H44" s="2738"/>
      <c r="I44" s="2735"/>
      <c r="J44" s="2735"/>
      <c r="K44" s="2694"/>
      <c r="L44" s="186"/>
      <c r="AA44" s="1318"/>
      <c r="AB44" s="1318"/>
      <c r="AC44" s="1318"/>
      <c r="AD44" s="1575"/>
      <c r="AE44" s="1575"/>
      <c r="AF44" s="1575"/>
      <c r="AG44" s="1580"/>
      <c r="AH44" s="1575"/>
      <c r="AI44" s="1575"/>
      <c r="AJ44" s="1575"/>
      <c r="AK44" s="1575"/>
      <c r="AL44" s="1575"/>
      <c r="AM44" s="1575"/>
      <c r="AP44" s="42">
        <f t="shared" si="35"/>
        <v>0</v>
      </c>
      <c r="AS44" s="42">
        <f t="shared" si="4"/>
        <v>0</v>
      </c>
      <c r="BG44" s="42"/>
    </row>
    <row r="45" spans="2:59" ht="12.9" customHeight="1">
      <c r="B45" s="193">
        <v>38</v>
      </c>
      <c r="C45" s="1491"/>
      <c r="D45" s="1491"/>
      <c r="E45" s="2740"/>
      <c r="F45" s="2741"/>
      <c r="G45" s="2741"/>
      <c r="H45" s="2741"/>
      <c r="I45" s="2736"/>
      <c r="J45" s="2736"/>
      <c r="K45" s="2695"/>
      <c r="L45" s="186"/>
      <c r="AA45" s="272"/>
      <c r="AB45" s="272"/>
      <c r="AC45" s="272"/>
      <c r="AD45" s="330"/>
      <c r="AE45" s="330"/>
      <c r="AF45" s="41"/>
      <c r="AG45" s="298"/>
      <c r="AH45" s="41"/>
      <c r="AP45" s="42">
        <f t="shared" si="35"/>
        <v>0</v>
      </c>
      <c r="AS45" s="42">
        <f t="shared" si="4"/>
        <v>0</v>
      </c>
      <c r="BG45" s="42"/>
    </row>
    <row r="46" spans="2:59" ht="12.9" customHeight="1">
      <c r="B46" s="193">
        <v>39</v>
      </c>
      <c r="C46" s="2619" t="s">
        <v>709</v>
      </c>
      <c r="D46" s="2500"/>
      <c r="E46" s="2500"/>
      <c r="F46" s="2500"/>
      <c r="G46" s="2500"/>
      <c r="H46" s="2500"/>
      <c r="I46" s="2500"/>
      <c r="J46" s="2500"/>
      <c r="K46" s="2500"/>
      <c r="L46" s="186"/>
      <c r="AA46" s="97"/>
      <c r="AB46" s="97"/>
      <c r="AC46" s="97"/>
      <c r="AD46" s="330"/>
      <c r="AE46" s="330"/>
      <c r="AF46" s="41"/>
      <c r="AG46" s="298"/>
      <c r="AH46" s="41"/>
      <c r="AP46" s="42">
        <f t="shared" si="35"/>
        <v>0</v>
      </c>
      <c r="AS46" s="42">
        <f t="shared" si="4"/>
        <v>0</v>
      </c>
      <c r="BG46" s="42"/>
    </row>
    <row r="47" spans="2:59" ht="12.9" customHeight="1">
      <c r="B47" s="192">
        <v>40</v>
      </c>
      <c r="C47" s="1592" t="s">
        <v>710</v>
      </c>
      <c r="D47" s="2563"/>
      <c r="E47" s="1407" t="s">
        <v>1390</v>
      </c>
      <c r="F47" s="2546"/>
      <c r="G47" s="2546"/>
      <c r="H47" s="2705"/>
      <c r="I47" s="2608">
        <f>ROUNDUP(((BG47*$N$3)+BG47),1)</f>
        <v>175</v>
      </c>
      <c r="J47" s="2456"/>
      <c r="K47" s="1419">
        <v>0.05</v>
      </c>
      <c r="L47" s="186"/>
      <c r="AA47" s="1318">
        <v>98.5</v>
      </c>
      <c r="AB47" s="1318">
        <v>108.4</v>
      </c>
      <c r="AC47" s="1318">
        <f>AB47*1.1</f>
        <v>119.24000000000001</v>
      </c>
      <c r="AD47" s="1576">
        <f>AC47*1.12</f>
        <v>133.54880000000003</v>
      </c>
      <c r="AE47" s="1576">
        <f t="shared" ref="AE47:AE57" si="43">AD47*1.1</f>
        <v>146.90368000000004</v>
      </c>
      <c r="AF47" s="1579">
        <f t="shared" ref="AF47:AF57" si="44">AE47*1.05</f>
        <v>154.24886400000005</v>
      </c>
      <c r="AG47" s="1580">
        <f>AF47*1.07</f>
        <v>165.04628448000005</v>
      </c>
      <c r="AH47" s="1575">
        <f>AG47*1.08</f>
        <v>178.24998723840008</v>
      </c>
      <c r="AI47" s="1575">
        <v>178.3</v>
      </c>
      <c r="AJ47" s="1575">
        <f>AI47*1.06</f>
        <v>188.99800000000002</v>
      </c>
      <c r="AK47" s="1575">
        <f t="shared" ref="AK47:AM47" si="45">AJ47*1.06</f>
        <v>200.33788000000004</v>
      </c>
      <c r="AL47" s="1575"/>
      <c r="AM47" s="1575">
        <f t="shared" si="45"/>
        <v>0</v>
      </c>
      <c r="AP47" s="42">
        <f t="shared" si="35"/>
        <v>207.89780000000005</v>
      </c>
      <c r="AS47" s="42">
        <f t="shared" si="4"/>
        <v>228.68758000000008</v>
      </c>
      <c r="AT47" s="42">
        <f>(AS47*(-10%))+AS47</f>
        <v>205.81882200000007</v>
      </c>
      <c r="BG47" s="42">
        <f>AT47+(AT47-(AT47*1.15))</f>
        <v>174.94599870000008</v>
      </c>
    </row>
    <row r="48" spans="2:59" ht="12.9" customHeight="1">
      <c r="B48" s="193">
        <v>41</v>
      </c>
      <c r="C48" s="1592"/>
      <c r="D48" s="2563"/>
      <c r="E48" s="1787"/>
      <c r="F48" s="1750"/>
      <c r="G48" s="1750"/>
      <c r="H48" s="1788"/>
      <c r="I48" s="2548"/>
      <c r="J48" s="2549"/>
      <c r="K48" s="2525"/>
      <c r="L48" s="186"/>
      <c r="AA48" s="1318"/>
      <c r="AB48" s="1318"/>
      <c r="AC48" s="1318"/>
      <c r="AD48" s="1576"/>
      <c r="AE48" s="1576"/>
      <c r="AF48" s="1579"/>
      <c r="AG48" s="1580"/>
      <c r="AH48" s="1575"/>
      <c r="AI48" s="1575"/>
      <c r="AJ48" s="1575"/>
      <c r="AK48" s="1575"/>
      <c r="AL48" s="1575"/>
      <c r="AM48" s="1575"/>
      <c r="AP48" s="42">
        <f t="shared" si="35"/>
        <v>0</v>
      </c>
      <c r="AS48" s="42">
        <f t="shared" si="4"/>
        <v>0</v>
      </c>
      <c r="AT48" s="42">
        <f t="shared" ref="AT48:AT62" si="46">(AS48*(-10%))+AS48</f>
        <v>0</v>
      </c>
      <c r="BG48" s="42">
        <f t="shared" ref="BG48:BG62" si="47">AT48+(AT48-(AT48*1.15))</f>
        <v>0</v>
      </c>
    </row>
    <row r="49" spans="2:59" ht="12.9" customHeight="1">
      <c r="B49" s="193">
        <v>42</v>
      </c>
      <c r="C49" s="1592"/>
      <c r="D49" s="2563"/>
      <c r="E49" s="2620" t="s">
        <v>700</v>
      </c>
      <c r="F49" s="2093"/>
      <c r="G49" s="2093"/>
      <c r="H49" s="2621"/>
      <c r="I49" s="1265">
        <f>ROUNDUP(((BG49*$N$3)+BG49),1)</f>
        <v>214.2</v>
      </c>
      <c r="J49" s="2554"/>
      <c r="K49" s="325">
        <v>0.05</v>
      </c>
      <c r="L49" s="186"/>
      <c r="AA49" s="99"/>
      <c r="AB49" s="99"/>
      <c r="AC49" s="99">
        <v>157.69999999999999</v>
      </c>
      <c r="AD49" s="330">
        <f>AC49*1.12</f>
        <v>176.624</v>
      </c>
      <c r="AE49" s="330">
        <f t="shared" si="43"/>
        <v>194.28640000000001</v>
      </c>
      <c r="AF49" s="110">
        <f t="shared" si="44"/>
        <v>204.00072000000003</v>
      </c>
      <c r="AG49" s="298">
        <f>AF49*1.07</f>
        <v>218.28077040000005</v>
      </c>
      <c r="AH49" s="41">
        <f>AG49</f>
        <v>218.28077040000005</v>
      </c>
      <c r="AI49" s="41">
        <v>218.3</v>
      </c>
      <c r="AJ49" s="41">
        <f>AI49*1.06</f>
        <v>231.39800000000002</v>
      </c>
      <c r="AK49" s="41">
        <f t="shared" ref="AK49:AM49" si="48">AJ49*1.06</f>
        <v>245.28188000000003</v>
      </c>
      <c r="AL49" s="41"/>
      <c r="AM49" s="41">
        <f t="shared" si="48"/>
        <v>0</v>
      </c>
      <c r="AP49" s="42">
        <f t="shared" si="35"/>
        <v>254.53780000000006</v>
      </c>
      <c r="AS49" s="42">
        <f t="shared" si="4"/>
        <v>279.99158000000011</v>
      </c>
      <c r="AT49" s="42">
        <f t="shared" si="46"/>
        <v>251.99242200000009</v>
      </c>
      <c r="BG49" s="42">
        <f t="shared" si="47"/>
        <v>214.1935587000001</v>
      </c>
    </row>
    <row r="50" spans="2:59" ht="12.9" customHeight="1">
      <c r="B50" s="193">
        <v>43</v>
      </c>
      <c r="C50" s="1936"/>
      <c r="D50" s="2557"/>
      <c r="E50" s="2620" t="s">
        <v>711</v>
      </c>
      <c r="F50" s="2093"/>
      <c r="G50" s="2093"/>
      <c r="H50" s="2621"/>
      <c r="I50" s="1265">
        <f>ROUNDUP(((BG50*$N$3)+BG50),1)</f>
        <v>175</v>
      </c>
      <c r="J50" s="2554"/>
      <c r="K50" s="325">
        <v>0.05</v>
      </c>
      <c r="L50" s="186"/>
      <c r="AA50" s="99"/>
      <c r="AB50" s="99"/>
      <c r="AC50" s="99">
        <v>119.24</v>
      </c>
      <c r="AD50" s="330">
        <f>AC50*1.12</f>
        <v>133.5488</v>
      </c>
      <c r="AE50" s="330">
        <f t="shared" si="43"/>
        <v>146.90368000000001</v>
      </c>
      <c r="AF50" s="110">
        <f t="shared" si="44"/>
        <v>154.24886400000003</v>
      </c>
      <c r="AG50" s="298">
        <f>AF50*1.07</f>
        <v>165.04628448000003</v>
      </c>
      <c r="AH50" s="41">
        <f>AG50*1.08</f>
        <v>178.24998723840005</v>
      </c>
      <c r="AI50" s="41">
        <v>178.3</v>
      </c>
      <c r="AJ50" s="41">
        <f>AI50*1.06</f>
        <v>188.99800000000002</v>
      </c>
      <c r="AK50" s="41">
        <f t="shared" ref="AK50:AM50" si="49">AJ50*1.06</f>
        <v>200.33788000000004</v>
      </c>
      <c r="AL50" s="41"/>
      <c r="AM50" s="41">
        <f t="shared" si="49"/>
        <v>0</v>
      </c>
      <c r="AP50" s="42">
        <f t="shared" si="35"/>
        <v>207.89780000000005</v>
      </c>
      <c r="AS50" s="42">
        <f t="shared" si="4"/>
        <v>228.68758000000008</v>
      </c>
      <c r="AT50" s="42">
        <f t="shared" si="46"/>
        <v>205.81882200000007</v>
      </c>
      <c r="BG50" s="42">
        <f t="shared" si="47"/>
        <v>174.94599870000008</v>
      </c>
    </row>
    <row r="51" spans="2:59" ht="12.9" customHeight="1">
      <c r="B51" s="193">
        <v>44</v>
      </c>
      <c r="C51" s="1590" t="s">
        <v>712</v>
      </c>
      <c r="D51" s="2587"/>
      <c r="E51" s="2717" t="s">
        <v>1390</v>
      </c>
      <c r="F51" s="1747"/>
      <c r="G51" s="1747"/>
      <c r="H51" s="1724"/>
      <c r="I51" s="2643">
        <f>ROUNDUP(((BG51*$N$3)+BG51),1)</f>
        <v>210</v>
      </c>
      <c r="J51" s="2554"/>
      <c r="K51" s="2622">
        <v>0.05</v>
      </c>
      <c r="L51" s="186"/>
      <c r="AA51" s="1318">
        <v>118.2</v>
      </c>
      <c r="AB51" s="1318">
        <v>130.1</v>
      </c>
      <c r="AC51" s="1318">
        <f>AB51*1.1</f>
        <v>143.11000000000001</v>
      </c>
      <c r="AD51" s="1576">
        <f>AC51*1.12</f>
        <v>160.28320000000002</v>
      </c>
      <c r="AE51" s="1576">
        <f t="shared" si="43"/>
        <v>176.31152000000003</v>
      </c>
      <c r="AF51" s="1579">
        <f t="shared" si="44"/>
        <v>185.12709600000005</v>
      </c>
      <c r="AG51" s="1580">
        <f>AF51*1.07</f>
        <v>198.08599272000006</v>
      </c>
      <c r="AH51" s="1575">
        <f>AG51*1.08</f>
        <v>213.93287213760007</v>
      </c>
      <c r="AI51" s="1575">
        <v>214</v>
      </c>
      <c r="AJ51" s="1575">
        <f>AI51*1.06</f>
        <v>226.84</v>
      </c>
      <c r="AK51" s="1575">
        <f t="shared" ref="AK51:AM51" si="50">AJ51*1.06</f>
        <v>240.4504</v>
      </c>
      <c r="AL51" s="1575"/>
      <c r="AM51" s="1575">
        <f t="shared" si="50"/>
        <v>0</v>
      </c>
      <c r="AP51" s="42">
        <f t="shared" si="35"/>
        <v>249.52400000000003</v>
      </c>
      <c r="AS51" s="42">
        <f t="shared" si="4"/>
        <v>274.47640000000007</v>
      </c>
      <c r="AT51" s="42">
        <f t="shared" si="46"/>
        <v>247.02876000000006</v>
      </c>
      <c r="BG51" s="42">
        <f t="shared" si="47"/>
        <v>209.97444600000006</v>
      </c>
    </row>
    <row r="52" spans="2:59" ht="12.9" customHeight="1">
      <c r="B52" s="192">
        <v>45</v>
      </c>
      <c r="C52" s="1592"/>
      <c r="D52" s="2563"/>
      <c r="E52" s="1787"/>
      <c r="F52" s="1750"/>
      <c r="G52" s="1750"/>
      <c r="H52" s="1788"/>
      <c r="I52" s="2548"/>
      <c r="J52" s="2549"/>
      <c r="K52" s="2525"/>
      <c r="L52" s="186"/>
      <c r="AA52" s="1318"/>
      <c r="AB52" s="1318"/>
      <c r="AC52" s="1318"/>
      <c r="AD52" s="1576"/>
      <c r="AE52" s="1576"/>
      <c r="AF52" s="1579"/>
      <c r="AG52" s="1580"/>
      <c r="AH52" s="1575"/>
      <c r="AI52" s="1575"/>
      <c r="AJ52" s="1575"/>
      <c r="AK52" s="1575"/>
      <c r="AL52" s="1575"/>
      <c r="AM52" s="1575"/>
      <c r="AP52" s="42">
        <f t="shared" si="35"/>
        <v>0</v>
      </c>
      <c r="AS52" s="42">
        <f t="shared" si="4"/>
        <v>0</v>
      </c>
      <c r="AT52" s="42">
        <f t="shared" si="46"/>
        <v>0</v>
      </c>
      <c r="BG52" s="42">
        <f t="shared" si="47"/>
        <v>0</v>
      </c>
    </row>
    <row r="53" spans="2:59" ht="12.9" customHeight="1">
      <c r="B53" s="193">
        <v>46</v>
      </c>
      <c r="C53" s="1592"/>
      <c r="D53" s="2563"/>
      <c r="E53" s="2620" t="s">
        <v>713</v>
      </c>
      <c r="F53" s="2093"/>
      <c r="G53" s="2093"/>
      <c r="H53" s="2621"/>
      <c r="I53" s="1265">
        <f>ROUNDUP(((BG53*$N$3)+BG53),1)</f>
        <v>257.20000000000005</v>
      </c>
      <c r="J53" s="2554"/>
      <c r="K53" s="326">
        <v>0.05</v>
      </c>
      <c r="L53" s="186"/>
      <c r="AA53" s="99"/>
      <c r="AB53" s="99"/>
      <c r="AC53" s="99">
        <v>189.3</v>
      </c>
      <c r="AD53" s="330">
        <f>AC53*1.12</f>
        <v>212.01600000000002</v>
      </c>
      <c r="AE53" s="330">
        <f t="shared" si="43"/>
        <v>233.21760000000003</v>
      </c>
      <c r="AF53" s="110">
        <f t="shared" si="44"/>
        <v>244.87848000000005</v>
      </c>
      <c r="AG53" s="298">
        <f>AF53*1.07</f>
        <v>262.01997360000007</v>
      </c>
      <c r="AH53" s="41">
        <f>AG53</f>
        <v>262.01997360000007</v>
      </c>
      <c r="AI53" s="41">
        <v>262.10000000000002</v>
      </c>
      <c r="AJ53" s="41">
        <f>AI53*1.06</f>
        <v>277.82600000000002</v>
      </c>
      <c r="AK53" s="41">
        <f t="shared" ref="AK53:AM53" si="51">AJ53*1.06</f>
        <v>294.49556000000001</v>
      </c>
      <c r="AL53" s="41"/>
      <c r="AM53" s="41">
        <f t="shared" si="51"/>
        <v>0</v>
      </c>
      <c r="AP53" s="42">
        <f t="shared" si="35"/>
        <v>305.60860000000002</v>
      </c>
      <c r="AS53" s="42">
        <f t="shared" si="4"/>
        <v>336.16946000000007</v>
      </c>
      <c r="AT53" s="42">
        <f t="shared" si="46"/>
        <v>302.55251400000009</v>
      </c>
      <c r="BG53" s="42">
        <f t="shared" si="47"/>
        <v>257.16963690000011</v>
      </c>
    </row>
    <row r="54" spans="2:59" ht="12.9" customHeight="1">
      <c r="B54" s="193">
        <v>47</v>
      </c>
      <c r="C54" s="1592"/>
      <c r="D54" s="2563"/>
      <c r="E54" s="2620" t="s">
        <v>701</v>
      </c>
      <c r="F54" s="2093"/>
      <c r="G54" s="2093"/>
      <c r="H54" s="2621"/>
      <c r="I54" s="1265">
        <f>ROUNDUP(((BG54*$N$3)+BG54),1)</f>
        <v>210</v>
      </c>
      <c r="J54" s="2554"/>
      <c r="K54" s="326">
        <v>0.05</v>
      </c>
      <c r="L54" s="186"/>
      <c r="AA54" s="99"/>
      <c r="AB54" s="99"/>
      <c r="AC54" s="99">
        <v>143.11000000000001</v>
      </c>
      <c r="AD54" s="330">
        <f>AC54*1.12</f>
        <v>160.28320000000002</v>
      </c>
      <c r="AE54" s="330">
        <f t="shared" si="43"/>
        <v>176.31152000000003</v>
      </c>
      <c r="AF54" s="110">
        <f t="shared" si="44"/>
        <v>185.12709600000005</v>
      </c>
      <c r="AG54" s="298">
        <f>AF54*1.07</f>
        <v>198.08599272000006</v>
      </c>
      <c r="AH54" s="41">
        <f>AG54*1.08</f>
        <v>213.93287213760007</v>
      </c>
      <c r="AI54" s="41">
        <v>214</v>
      </c>
      <c r="AJ54" s="41">
        <f>AI54*1.06</f>
        <v>226.84</v>
      </c>
      <c r="AK54" s="41">
        <f t="shared" ref="AK54:AM54" si="52">AJ54*1.06</f>
        <v>240.4504</v>
      </c>
      <c r="AL54" s="41"/>
      <c r="AM54" s="41">
        <f t="shared" si="52"/>
        <v>0</v>
      </c>
      <c r="AP54" s="42">
        <f t="shared" si="35"/>
        <v>249.52400000000003</v>
      </c>
      <c r="AS54" s="42">
        <f t="shared" si="4"/>
        <v>274.47640000000007</v>
      </c>
      <c r="AT54" s="42">
        <f t="shared" si="46"/>
        <v>247.02876000000006</v>
      </c>
      <c r="BG54" s="42">
        <f t="shared" si="47"/>
        <v>209.97444600000006</v>
      </c>
    </row>
    <row r="55" spans="2:59" ht="12.9" customHeight="1">
      <c r="B55" s="193">
        <v>48</v>
      </c>
      <c r="C55" s="1590" t="s">
        <v>714</v>
      </c>
      <c r="D55" s="2587"/>
      <c r="E55" s="1789" t="s">
        <v>715</v>
      </c>
      <c r="F55" s="1747"/>
      <c r="G55" s="1747"/>
      <c r="H55" s="1724"/>
      <c r="I55" s="2588">
        <f>ROUNDUP(((BG55*$N$3)+BG55),1)</f>
        <v>192.79999999999998</v>
      </c>
      <c r="J55" s="2589"/>
      <c r="K55" s="1432">
        <v>0.05</v>
      </c>
      <c r="L55" s="321"/>
      <c r="AA55" s="1318">
        <v>108.5</v>
      </c>
      <c r="AB55" s="1318">
        <v>119.4</v>
      </c>
      <c r="AC55" s="1318">
        <f>AB55*1.1</f>
        <v>131.34</v>
      </c>
      <c r="AD55" s="1576">
        <f>AC55*1.12</f>
        <v>147.10080000000002</v>
      </c>
      <c r="AE55" s="1576">
        <f t="shared" si="43"/>
        <v>161.81088000000003</v>
      </c>
      <c r="AF55" s="1579">
        <f t="shared" si="44"/>
        <v>169.90142400000005</v>
      </c>
      <c r="AG55" s="1580">
        <f>AF55*1.07</f>
        <v>181.79452368000005</v>
      </c>
      <c r="AH55" s="1575">
        <f>AG55*1.08</f>
        <v>196.33808557440008</v>
      </c>
      <c r="AI55" s="1575">
        <v>196.4</v>
      </c>
      <c r="AJ55" s="1575">
        <f>AI55*1.06</f>
        <v>208.18400000000003</v>
      </c>
      <c r="AK55" s="1575">
        <f t="shared" ref="AK55:AM55" si="53">AJ55*1.06</f>
        <v>220.67504000000005</v>
      </c>
      <c r="AL55" s="1575"/>
      <c r="AM55" s="1575">
        <f t="shared" si="53"/>
        <v>0</v>
      </c>
      <c r="AP55" s="42">
        <f t="shared" si="35"/>
        <v>229.00240000000005</v>
      </c>
      <c r="AS55" s="42">
        <f t="shared" si="4"/>
        <v>251.90264000000008</v>
      </c>
      <c r="AT55" s="42">
        <f t="shared" si="46"/>
        <v>226.71237600000006</v>
      </c>
      <c r="BG55" s="42">
        <f t="shared" si="47"/>
        <v>192.70551960000006</v>
      </c>
    </row>
    <row r="56" spans="2:59" ht="12.9" customHeight="1">
      <c r="B56" s="193">
        <v>49</v>
      </c>
      <c r="C56" s="1936"/>
      <c r="D56" s="2557"/>
      <c r="E56" s="1787"/>
      <c r="F56" s="1750"/>
      <c r="G56" s="1750"/>
      <c r="H56" s="1788"/>
      <c r="I56" s="2550"/>
      <c r="J56" s="2551"/>
      <c r="K56" s="1420"/>
      <c r="L56" s="321"/>
      <c r="AA56" s="1318"/>
      <c r="AB56" s="1318"/>
      <c r="AC56" s="1318"/>
      <c r="AD56" s="1576"/>
      <c r="AE56" s="1576"/>
      <c r="AF56" s="1579"/>
      <c r="AG56" s="1580"/>
      <c r="AH56" s="1575"/>
      <c r="AI56" s="1575"/>
      <c r="AJ56" s="1575"/>
      <c r="AK56" s="1575"/>
      <c r="AL56" s="1575"/>
      <c r="AM56" s="1575"/>
      <c r="AP56" s="42">
        <f t="shared" si="35"/>
        <v>0</v>
      </c>
      <c r="AS56" s="42">
        <f t="shared" si="4"/>
        <v>0</v>
      </c>
      <c r="AT56" s="42">
        <f t="shared" si="46"/>
        <v>0</v>
      </c>
      <c r="BG56" s="42">
        <f t="shared" si="47"/>
        <v>0</v>
      </c>
    </row>
    <row r="57" spans="2:59" ht="12.9" customHeight="1">
      <c r="B57" s="192">
        <v>50</v>
      </c>
      <c r="C57" s="1590" t="s">
        <v>716</v>
      </c>
      <c r="D57" s="2587"/>
      <c r="E57" s="1789" t="s">
        <v>715</v>
      </c>
      <c r="F57" s="1747"/>
      <c r="G57" s="1747"/>
      <c r="H57" s="1724"/>
      <c r="I57" s="2548">
        <f>ROUNDUP(((BG57*$N$3)+BG57),1)</f>
        <v>231.29999999999998</v>
      </c>
      <c r="J57" s="2549"/>
      <c r="K57" s="1432">
        <v>0.05</v>
      </c>
      <c r="L57" s="321"/>
      <c r="AA57" s="1318">
        <v>130.19999999999999</v>
      </c>
      <c r="AB57" s="1318">
        <v>143.30000000000001</v>
      </c>
      <c r="AC57" s="1318">
        <f>AB57*1.1</f>
        <v>157.63000000000002</v>
      </c>
      <c r="AD57" s="1576">
        <f>AC57*1.12</f>
        <v>176.54560000000004</v>
      </c>
      <c r="AE57" s="1576">
        <f t="shared" si="43"/>
        <v>194.20016000000007</v>
      </c>
      <c r="AF57" s="1579">
        <f t="shared" si="44"/>
        <v>203.91016800000008</v>
      </c>
      <c r="AG57" s="1580">
        <f>AF57*1.07</f>
        <v>218.18387976000011</v>
      </c>
      <c r="AH57" s="1575">
        <f>AG57*1.08</f>
        <v>235.63859014080015</v>
      </c>
      <c r="AI57" s="1575">
        <v>235.7</v>
      </c>
      <c r="AJ57" s="1575">
        <f>AI57*1.06</f>
        <v>249.84200000000001</v>
      </c>
      <c r="AK57" s="1575">
        <f t="shared" ref="AK57:AM57" si="54">AJ57*1.06</f>
        <v>264.83252000000005</v>
      </c>
      <c r="AL57" s="1575"/>
      <c r="AM57" s="1575">
        <f t="shared" si="54"/>
        <v>0</v>
      </c>
      <c r="AP57" s="42">
        <f t="shared" si="35"/>
        <v>274.82620000000003</v>
      </c>
      <c r="AS57" s="42">
        <f t="shared" si="4"/>
        <v>302.30882000000008</v>
      </c>
      <c r="AT57" s="42">
        <f t="shared" si="46"/>
        <v>272.07793800000007</v>
      </c>
      <c r="BG57" s="42">
        <f t="shared" si="47"/>
        <v>231.26624730000009</v>
      </c>
    </row>
    <row r="58" spans="2:59" ht="12.9" customHeight="1">
      <c r="B58" s="193">
        <v>51</v>
      </c>
      <c r="C58" s="1936"/>
      <c r="D58" s="2557"/>
      <c r="E58" s="1787"/>
      <c r="F58" s="1750"/>
      <c r="G58" s="1750"/>
      <c r="H58" s="1788"/>
      <c r="I58" s="2550"/>
      <c r="J58" s="2551"/>
      <c r="K58" s="1420"/>
      <c r="L58" s="858"/>
      <c r="N58" s="15"/>
      <c r="AA58" s="1318"/>
      <c r="AB58" s="1318"/>
      <c r="AC58" s="1318"/>
      <c r="AD58" s="1576"/>
      <c r="AE58" s="1576"/>
      <c r="AF58" s="1579"/>
      <c r="AG58" s="1580"/>
      <c r="AH58" s="1575"/>
      <c r="AI58" s="1575"/>
      <c r="AJ58" s="1575"/>
      <c r="AK58" s="1575"/>
      <c r="AL58" s="1575"/>
      <c r="AM58" s="1575"/>
      <c r="AP58" s="42">
        <f t="shared" si="35"/>
        <v>0</v>
      </c>
      <c r="AS58" s="42">
        <f t="shared" si="4"/>
        <v>0</v>
      </c>
      <c r="AT58" s="42">
        <f t="shared" si="46"/>
        <v>0</v>
      </c>
      <c r="BG58" s="42">
        <f t="shared" si="47"/>
        <v>0</v>
      </c>
    </row>
    <row r="59" spans="2:59" ht="12.9" customHeight="1">
      <c r="B59" s="193">
        <v>52</v>
      </c>
      <c r="C59" s="2632" t="s">
        <v>1545</v>
      </c>
      <c r="D59" s="2587"/>
      <c r="E59" s="2727" t="s">
        <v>1697</v>
      </c>
      <c r="F59" s="2728"/>
      <c r="G59" s="2728"/>
      <c r="H59" s="2728"/>
      <c r="I59" s="2548">
        <f>ROUNDUP(((BG59*$N$3)+BG59),1)</f>
        <v>224.4</v>
      </c>
      <c r="J59" s="2549"/>
      <c r="K59" s="1432">
        <v>0.05</v>
      </c>
      <c r="L59" s="859"/>
      <c r="N59" s="15"/>
      <c r="AA59" s="272"/>
      <c r="AD59" s="333"/>
      <c r="AE59" s="330"/>
      <c r="AF59" s="1"/>
      <c r="AG59" s="1"/>
      <c r="AJ59" s="1">
        <v>242.4</v>
      </c>
      <c r="AK59" s="1">
        <v>242.4</v>
      </c>
      <c r="AP59" s="42">
        <f t="shared" si="35"/>
        <v>266.64000000000004</v>
      </c>
      <c r="AS59" s="42">
        <f t="shared" si="4"/>
        <v>293.30400000000009</v>
      </c>
      <c r="AT59" s="42">
        <f t="shared" si="46"/>
        <v>263.97360000000009</v>
      </c>
      <c r="BG59" s="42">
        <f t="shared" si="47"/>
        <v>224.37756000000007</v>
      </c>
    </row>
    <row r="60" spans="2:59" ht="12.75" customHeight="1">
      <c r="B60" s="193">
        <v>53</v>
      </c>
      <c r="C60" s="1936"/>
      <c r="D60" s="2557"/>
      <c r="E60" s="2729"/>
      <c r="F60" s="2730"/>
      <c r="G60" s="2730"/>
      <c r="H60" s="2730"/>
      <c r="I60" s="2550"/>
      <c r="J60" s="2551"/>
      <c r="K60" s="1420"/>
      <c r="L60" s="858"/>
      <c r="N60" s="15"/>
      <c r="AA60" s="272"/>
      <c r="AB60" s="272"/>
      <c r="AC60" s="272"/>
      <c r="AD60" s="331"/>
      <c r="AE60" s="331"/>
      <c r="AF60" s="43"/>
      <c r="AG60" s="334"/>
      <c r="AP60" s="42">
        <f t="shared" si="35"/>
        <v>0</v>
      </c>
      <c r="AS60" s="42">
        <f t="shared" si="4"/>
        <v>0</v>
      </c>
      <c r="AT60" s="42">
        <f t="shared" si="46"/>
        <v>0</v>
      </c>
      <c r="BG60" s="42">
        <f t="shared" si="47"/>
        <v>0</v>
      </c>
    </row>
    <row r="61" spans="2:59" ht="12.9" customHeight="1">
      <c r="B61" s="193">
        <v>54</v>
      </c>
      <c r="C61" s="2632" t="s">
        <v>1546</v>
      </c>
      <c r="D61" s="2587"/>
      <c r="E61" s="2727" t="s">
        <v>1697</v>
      </c>
      <c r="F61" s="2728"/>
      <c r="G61" s="2728"/>
      <c r="H61" s="2731"/>
      <c r="I61" s="2548">
        <f>ROUNDUP(((BG61*$N$3)+BG61),1)</f>
        <v>192.79999999999998</v>
      </c>
      <c r="J61" s="2549"/>
      <c r="K61" s="1432">
        <v>0.05</v>
      </c>
      <c r="L61" s="327"/>
      <c r="N61" s="15"/>
      <c r="AA61" s="272"/>
      <c r="AB61" s="272"/>
      <c r="AC61" s="272"/>
      <c r="AD61" s="331"/>
      <c r="AE61" s="331"/>
      <c r="AF61" s="43"/>
      <c r="AG61" s="334"/>
      <c r="AJ61" s="1">
        <v>208.2</v>
      </c>
      <c r="AP61" s="42">
        <f t="shared" si="35"/>
        <v>229.02</v>
      </c>
      <c r="AS61" s="42">
        <f t="shared" si="4"/>
        <v>251.92200000000003</v>
      </c>
      <c r="AT61" s="42">
        <f t="shared" si="46"/>
        <v>226.72980000000001</v>
      </c>
      <c r="BG61" s="42">
        <f t="shared" si="47"/>
        <v>192.72033000000005</v>
      </c>
    </row>
    <row r="62" spans="2:59" ht="12.9" customHeight="1">
      <c r="B62" s="192">
        <v>55</v>
      </c>
      <c r="C62" s="1936"/>
      <c r="D62" s="2557"/>
      <c r="E62" s="2732"/>
      <c r="F62" s="2733"/>
      <c r="G62" s="2733"/>
      <c r="H62" s="2734"/>
      <c r="I62" s="2550"/>
      <c r="J62" s="2551"/>
      <c r="K62" s="1420"/>
      <c r="L62" s="327"/>
      <c r="N62" s="15"/>
      <c r="AA62" s="272"/>
      <c r="AB62" s="272"/>
      <c r="AC62" s="272"/>
      <c r="AD62" s="331"/>
      <c r="AE62" s="331"/>
      <c r="AF62" s="43"/>
      <c r="AG62" s="334"/>
      <c r="AP62" s="42">
        <f t="shared" si="35"/>
        <v>0</v>
      </c>
      <c r="AS62" s="42">
        <f t="shared" si="4"/>
        <v>0</v>
      </c>
      <c r="AT62" s="42">
        <f t="shared" si="46"/>
        <v>0</v>
      </c>
      <c r="BG62" s="42">
        <f t="shared" si="47"/>
        <v>0</v>
      </c>
    </row>
    <row r="63" spans="2:59" ht="12.9" customHeight="1">
      <c r="B63" s="193">
        <v>56</v>
      </c>
      <c r="C63" s="1063"/>
      <c r="D63" s="1054"/>
      <c r="E63" s="1107"/>
      <c r="F63" s="1107"/>
      <c r="G63" s="1107"/>
      <c r="H63" s="1107"/>
      <c r="I63" s="328"/>
      <c r="J63" s="328"/>
      <c r="K63" s="329"/>
      <c r="L63" s="327"/>
      <c r="N63" s="15"/>
      <c r="AA63" s="848"/>
      <c r="AB63" s="848"/>
      <c r="AC63" s="848"/>
      <c r="AD63" s="850"/>
      <c r="AE63" s="850"/>
      <c r="AF63" s="849"/>
      <c r="AG63" s="334"/>
      <c r="AP63" s="42"/>
    </row>
    <row r="64" spans="2:59" ht="12.9" customHeight="1" thickBot="1">
      <c r="B64" s="261">
        <v>57</v>
      </c>
      <c r="C64" s="2065" t="s">
        <v>717</v>
      </c>
      <c r="D64" s="2066"/>
      <c r="E64" s="2066"/>
      <c r="F64" s="2066"/>
      <c r="G64" s="2066"/>
      <c r="H64" s="2066"/>
      <c r="I64" s="2066"/>
      <c r="J64" s="2066"/>
      <c r="K64" s="2066"/>
      <c r="L64" s="2067"/>
      <c r="N64" s="15"/>
      <c r="AA64" s="272"/>
      <c r="AD64" s="333"/>
      <c r="AE64" s="330"/>
      <c r="AP64" s="42"/>
    </row>
    <row r="65" spans="2:42">
      <c r="B65" s="4"/>
      <c r="C65" s="5"/>
      <c r="D65" s="5"/>
      <c r="E65" s="5"/>
      <c r="F65" s="5"/>
      <c r="G65" s="224"/>
      <c r="H65" s="5"/>
      <c r="I65" s="5"/>
      <c r="J65" s="320"/>
      <c r="K65" s="13" t="s">
        <v>718</v>
      </c>
      <c r="L65" s="14" t="str">
        <f>Rolô!$L$2</f>
        <v>2026 - v.03</v>
      </c>
      <c r="N65" s="15"/>
      <c r="AD65" s="333"/>
      <c r="AE65" s="330"/>
      <c r="AP65" s="42"/>
    </row>
    <row r="66" spans="2:42">
      <c r="B66" s="1154" t="s">
        <v>692</v>
      </c>
      <c r="C66" s="1155"/>
      <c r="D66" s="1155"/>
      <c r="E66" s="1155"/>
      <c r="F66" s="1155"/>
      <c r="G66" s="1155"/>
      <c r="H66" s="1155"/>
      <c r="I66" s="1155"/>
      <c r="J66" s="1155"/>
      <c r="K66" s="1155"/>
      <c r="L66" s="1156"/>
      <c r="N66" s="1157"/>
      <c r="O66" s="1157"/>
      <c r="AD66" s="333"/>
      <c r="AE66" s="330"/>
      <c r="AP66" s="42"/>
    </row>
    <row r="67" spans="2:42">
      <c r="B67" s="1158" t="s">
        <v>693</v>
      </c>
      <c r="C67" s="1159"/>
      <c r="D67" s="1159"/>
      <c r="E67" s="1159"/>
      <c r="F67" s="1159"/>
      <c r="G67" s="1159"/>
      <c r="H67" s="1159"/>
      <c r="I67" s="1159"/>
      <c r="J67" s="1159"/>
      <c r="K67" s="1159"/>
      <c r="L67" s="1160"/>
      <c r="AD67" s="333"/>
      <c r="AE67" s="330"/>
      <c r="AP67" s="42"/>
    </row>
    <row r="68" spans="2:42" ht="5.0999999999999996" customHeight="1">
      <c r="B68" s="6"/>
      <c r="C68" s="7"/>
      <c r="D68" s="7"/>
      <c r="E68" s="7"/>
      <c r="F68" s="7"/>
      <c r="G68" s="7"/>
      <c r="H68" s="7"/>
      <c r="I68" s="7"/>
      <c r="J68" s="7"/>
      <c r="K68" s="7"/>
      <c r="L68" s="17"/>
      <c r="AD68" s="333"/>
      <c r="AE68" s="330"/>
      <c r="AP68" s="42"/>
    </row>
    <row r="69" spans="2:42" ht="12.9" customHeight="1">
      <c r="B69" s="193">
        <v>58</v>
      </c>
      <c r="C69" s="1796" t="s">
        <v>162</v>
      </c>
      <c r="D69" s="1797"/>
      <c r="E69" s="1797"/>
      <c r="F69" s="1797"/>
      <c r="G69" s="1797"/>
      <c r="H69" s="1797"/>
      <c r="I69" s="1797"/>
      <c r="J69" s="1797"/>
      <c r="K69" s="1797"/>
      <c r="L69" s="1798"/>
      <c r="N69" s="15" t="s">
        <v>163</v>
      </c>
      <c r="AD69" s="352"/>
      <c r="AE69" s="330"/>
      <c r="AP69" s="42"/>
    </row>
    <row r="70" spans="2:42" ht="12.9" customHeight="1">
      <c r="B70" s="335">
        <v>59</v>
      </c>
      <c r="C70" s="2724" t="s">
        <v>164</v>
      </c>
      <c r="D70" s="2725"/>
      <c r="E70" s="2725"/>
      <c r="F70" s="2725"/>
      <c r="G70" s="2725"/>
      <c r="H70" s="288" t="s">
        <v>129</v>
      </c>
      <c r="I70" s="634" t="s">
        <v>165</v>
      </c>
      <c r="J70" s="2726" t="s">
        <v>70</v>
      </c>
      <c r="K70" s="2726"/>
      <c r="L70" s="295" t="s">
        <v>132</v>
      </c>
      <c r="N70" s="1383">
        <v>0</v>
      </c>
      <c r="O70" s="1214"/>
      <c r="AA70" s="16">
        <v>42491</v>
      </c>
      <c r="AB70" s="16">
        <v>43026</v>
      </c>
      <c r="AC70" s="16">
        <v>43258</v>
      </c>
      <c r="AD70" s="353">
        <v>43952</v>
      </c>
      <c r="AE70" s="353">
        <v>43952</v>
      </c>
      <c r="AF70" s="353">
        <v>44105</v>
      </c>
      <c r="AG70" s="355">
        <v>44256</v>
      </c>
      <c r="AH70" s="36">
        <v>44378</v>
      </c>
      <c r="AP70" s="42"/>
    </row>
    <row r="71" spans="2:42" ht="12.9" customHeight="1">
      <c r="B71" s="193">
        <v>60</v>
      </c>
      <c r="C71" s="2465" t="s">
        <v>719</v>
      </c>
      <c r="D71" s="2466"/>
      <c r="E71" s="2466"/>
      <c r="F71" s="2466"/>
      <c r="G71" s="2466"/>
      <c r="H71" s="226" t="s">
        <v>720</v>
      </c>
      <c r="I71" s="1079" t="s">
        <v>514</v>
      </c>
      <c r="J71" s="1264">
        <f>ROUNDUP(((AP71*$N$70)+AP71),1)</f>
        <v>96.8</v>
      </c>
      <c r="K71" s="1264"/>
      <c r="L71" s="243">
        <v>0</v>
      </c>
      <c r="AA71" s="97">
        <v>65</v>
      </c>
      <c r="AB71" s="97">
        <v>71.5</v>
      </c>
      <c r="AC71" s="97">
        <f>AB71*1.1</f>
        <v>78.650000000000006</v>
      </c>
      <c r="AD71" s="330">
        <f>AC71*1.12</f>
        <v>88.088000000000008</v>
      </c>
      <c r="AE71" s="330">
        <f>AD71*1.1</f>
        <v>96.896800000000013</v>
      </c>
      <c r="AF71" s="330">
        <f>AE71*1.05</f>
        <v>101.74164000000002</v>
      </c>
      <c r="AG71" s="111">
        <f>AF71*1.07</f>
        <v>108.86355480000003</v>
      </c>
      <c r="AH71" s="223">
        <f>AG71*1.1</f>
        <v>119.74991028000004</v>
      </c>
      <c r="AI71" s="356">
        <v>119.8</v>
      </c>
      <c r="AJ71" s="356">
        <f>AI71*1.06</f>
        <v>126.988</v>
      </c>
      <c r="AK71" s="356">
        <f t="shared" ref="AK71" si="55">AJ71*1.06</f>
        <v>134.60728</v>
      </c>
      <c r="AL71" s="356">
        <v>80</v>
      </c>
      <c r="AM71" s="42">
        <f>AL71*1.1</f>
        <v>88</v>
      </c>
      <c r="AP71" s="42">
        <f>AM71*1.1</f>
        <v>96.800000000000011</v>
      </c>
    </row>
    <row r="72" spans="2:42" ht="12.9" customHeight="1">
      <c r="B72" s="193">
        <v>61</v>
      </c>
      <c r="C72" s="2467" t="s">
        <v>721</v>
      </c>
      <c r="D72" s="2468"/>
      <c r="E72" s="2468"/>
      <c r="F72" s="2468"/>
      <c r="G72" s="2469"/>
      <c r="H72" s="226" t="s">
        <v>720</v>
      </c>
      <c r="I72" s="1079" t="s">
        <v>185</v>
      </c>
      <c r="J72" s="1264">
        <f>ROUNDUP(((AP72*$N$70)+AP72),1)</f>
        <v>141.30000000000001</v>
      </c>
      <c r="K72" s="1264"/>
      <c r="L72" s="243">
        <v>0</v>
      </c>
      <c r="N72" s="244" t="s">
        <v>166</v>
      </c>
      <c r="AA72" s="97">
        <v>98</v>
      </c>
      <c r="AB72" s="97">
        <v>107.8</v>
      </c>
      <c r="AC72" s="97">
        <f>AB72*1.1</f>
        <v>118.58000000000001</v>
      </c>
      <c r="AD72" s="330">
        <f>AC72*1.12</f>
        <v>132.80960000000002</v>
      </c>
      <c r="AE72" s="330">
        <f t="shared" ref="AE72:AE85" si="56">AD72*1.1</f>
        <v>146.09056000000004</v>
      </c>
      <c r="AF72" s="330">
        <f>AE72*1.05</f>
        <v>153.39508800000004</v>
      </c>
      <c r="AG72" s="111">
        <f>AF72*1.07</f>
        <v>164.13274416000004</v>
      </c>
      <c r="AH72" s="223">
        <f t="shared" ref="AH72:AH85" si="57">AG72*1.1</f>
        <v>180.54601857600005</v>
      </c>
      <c r="AI72" s="356">
        <v>180.6</v>
      </c>
      <c r="AJ72" s="356">
        <f>AI72*1.06</f>
        <v>191.43600000000001</v>
      </c>
      <c r="AK72" s="356">
        <f t="shared" ref="AK72" si="58">AJ72*1.06</f>
        <v>202.92216000000002</v>
      </c>
      <c r="AL72" s="356">
        <v>120</v>
      </c>
      <c r="AM72" s="42">
        <f t="shared" ref="AM72:AM78" si="59">AL72*1.1</f>
        <v>132</v>
      </c>
      <c r="AP72" s="42">
        <v>141.30000000000001</v>
      </c>
    </row>
    <row r="73" spans="2:42" ht="12.9" customHeight="1">
      <c r="B73" s="193">
        <v>62</v>
      </c>
      <c r="C73" s="2582" t="s">
        <v>722</v>
      </c>
      <c r="D73" s="2583"/>
      <c r="E73" s="2583"/>
      <c r="F73" s="2583"/>
      <c r="G73" s="2583"/>
      <c r="H73" s="2583"/>
      <c r="I73" s="2583"/>
      <c r="J73" s="2583"/>
      <c r="K73" s="2583"/>
      <c r="L73" s="2584"/>
      <c r="N73" s="245" t="s">
        <v>170</v>
      </c>
      <c r="AA73" s="97"/>
      <c r="AB73" s="97"/>
      <c r="AC73" s="97"/>
      <c r="AD73" s="330"/>
      <c r="AE73" s="330"/>
      <c r="AF73" s="330"/>
      <c r="AG73" s="111"/>
      <c r="AH73" s="223"/>
      <c r="AI73" s="356"/>
      <c r="AJ73" s="356"/>
      <c r="AK73" s="356"/>
      <c r="AL73" s="356"/>
      <c r="AM73" s="42">
        <f t="shared" si="59"/>
        <v>0</v>
      </c>
      <c r="AP73" s="42">
        <f t="shared" ref="AP73:AP86" si="60">AM73*1.1</f>
        <v>0</v>
      </c>
    </row>
    <row r="74" spans="2:42" ht="12.9" customHeight="1">
      <c r="B74" s="193">
        <v>63</v>
      </c>
      <c r="C74" s="1894"/>
      <c r="D74" s="1895"/>
      <c r="E74" s="1895"/>
      <c r="F74" s="1895"/>
      <c r="G74" s="1895"/>
      <c r="H74" s="1895"/>
      <c r="I74" s="1895"/>
      <c r="J74" s="1895"/>
      <c r="K74" s="1895"/>
      <c r="L74" s="1896"/>
      <c r="N74" s="245" t="s">
        <v>171</v>
      </c>
      <c r="AA74" s="97"/>
      <c r="AB74" s="97"/>
      <c r="AC74" s="97"/>
      <c r="AD74" s="330"/>
      <c r="AE74" s="330"/>
      <c r="AF74" s="330"/>
      <c r="AG74" s="111"/>
      <c r="AH74" s="223"/>
      <c r="AI74" s="356"/>
      <c r="AJ74" s="356"/>
      <c r="AK74" s="356"/>
      <c r="AL74" s="356"/>
      <c r="AM74" s="42">
        <f t="shared" si="59"/>
        <v>0</v>
      </c>
      <c r="AP74" s="42">
        <f t="shared" si="60"/>
        <v>0</v>
      </c>
    </row>
    <row r="75" spans="2:42" ht="12.9" customHeight="1">
      <c r="B75" s="193">
        <v>64</v>
      </c>
      <c r="C75" s="2318"/>
      <c r="D75" s="2319"/>
      <c r="E75" s="2319"/>
      <c r="F75" s="2319"/>
      <c r="G75" s="2319"/>
      <c r="H75" s="2319"/>
      <c r="I75" s="2319"/>
      <c r="J75" s="2319"/>
      <c r="K75" s="2319"/>
      <c r="L75" s="2320"/>
      <c r="N75" s="245" t="s">
        <v>175</v>
      </c>
      <c r="AA75" s="1318">
        <v>24.09</v>
      </c>
      <c r="AB75" s="1318">
        <v>26.5</v>
      </c>
      <c r="AC75" s="1318">
        <f>AB75*1.1</f>
        <v>29.150000000000002</v>
      </c>
      <c r="AD75" s="1576">
        <f>AC75*1.12</f>
        <v>32.648000000000003</v>
      </c>
      <c r="AE75" s="1576">
        <f t="shared" si="56"/>
        <v>35.912800000000004</v>
      </c>
      <c r="AF75" s="1576">
        <f>AE75*1.05</f>
        <v>37.708440000000003</v>
      </c>
      <c r="AG75" s="2210">
        <f>AF75*1.07</f>
        <v>40.348030800000004</v>
      </c>
      <c r="AH75" s="2536">
        <f t="shared" si="57"/>
        <v>44.382833880000007</v>
      </c>
      <c r="AI75" s="260"/>
      <c r="AJ75" s="260"/>
      <c r="AK75" s="260"/>
      <c r="AL75" s="260"/>
      <c r="AM75" s="42">
        <f t="shared" si="59"/>
        <v>0</v>
      </c>
      <c r="AP75" s="42">
        <f t="shared" si="60"/>
        <v>0</v>
      </c>
    </row>
    <row r="76" spans="2:42" ht="12.9" customHeight="1">
      <c r="B76" s="193">
        <v>65</v>
      </c>
      <c r="C76" s="2682"/>
      <c r="D76" s="2683"/>
      <c r="E76" s="2683"/>
      <c r="F76" s="2683"/>
      <c r="G76" s="2683"/>
      <c r="H76" s="2683"/>
      <c r="I76" s="2683"/>
      <c r="J76" s="2683"/>
      <c r="K76" s="2683"/>
      <c r="L76" s="2684"/>
      <c r="N76" s="245" t="s">
        <v>176</v>
      </c>
      <c r="AA76" s="1318"/>
      <c r="AB76" s="1318"/>
      <c r="AC76" s="1318"/>
      <c r="AD76" s="1576"/>
      <c r="AE76" s="1576"/>
      <c r="AF76" s="1576"/>
      <c r="AG76" s="2210"/>
      <c r="AH76" s="2536"/>
      <c r="AI76" s="260"/>
      <c r="AJ76" s="260"/>
      <c r="AK76" s="260"/>
      <c r="AL76" s="260"/>
      <c r="AM76" s="42">
        <f t="shared" si="59"/>
        <v>0</v>
      </c>
      <c r="AP76" s="42">
        <f t="shared" si="60"/>
        <v>0</v>
      </c>
    </row>
    <row r="77" spans="2:42" ht="12.9" customHeight="1">
      <c r="B77" s="193">
        <v>66</v>
      </c>
      <c r="C77" s="1949" t="s">
        <v>723</v>
      </c>
      <c r="D77" s="1625"/>
      <c r="E77" s="1625"/>
      <c r="F77" s="1625"/>
      <c r="G77" s="1626"/>
      <c r="H77" s="2638" t="s">
        <v>205</v>
      </c>
      <c r="I77" s="1643" t="s">
        <v>185</v>
      </c>
      <c r="J77" s="2643">
        <f>ROUNDUP(((AP77*$N$70)+AP77),1)</f>
        <v>60.5</v>
      </c>
      <c r="K77" s="2554"/>
      <c r="L77" s="1653">
        <v>0</v>
      </c>
      <c r="N77" s="245" t="s">
        <v>178</v>
      </c>
      <c r="AA77" s="1318">
        <v>46.64</v>
      </c>
      <c r="AB77" s="1318">
        <v>51.4</v>
      </c>
      <c r="AC77" s="1318">
        <f>AB77*1.1</f>
        <v>56.540000000000006</v>
      </c>
      <c r="AD77" s="1576">
        <f>AC77*1.12</f>
        <v>63.32480000000001</v>
      </c>
      <c r="AE77" s="1576">
        <f t="shared" si="56"/>
        <v>69.657280000000014</v>
      </c>
      <c r="AF77" s="1576">
        <f>AE77*1.05</f>
        <v>73.140144000000021</v>
      </c>
      <c r="AG77" s="2210">
        <f>AF77*1.07</f>
        <v>78.259954080000028</v>
      </c>
      <c r="AH77" s="2536">
        <f t="shared" si="57"/>
        <v>86.08594948800004</v>
      </c>
      <c r="AI77" s="2702">
        <v>86.1</v>
      </c>
      <c r="AJ77" s="2702">
        <f>AI77*1.06</f>
        <v>91.266000000000005</v>
      </c>
      <c r="AK77" s="2702">
        <f t="shared" ref="AK77" si="61">AJ77*1.06</f>
        <v>96.741960000000006</v>
      </c>
      <c r="AL77" s="2702">
        <v>50</v>
      </c>
      <c r="AM77" s="42">
        <f t="shared" si="59"/>
        <v>55.000000000000007</v>
      </c>
      <c r="AP77" s="42">
        <f t="shared" si="60"/>
        <v>60.500000000000014</v>
      </c>
    </row>
    <row r="78" spans="2:42" ht="12.9" customHeight="1">
      <c r="B78" s="193">
        <v>67</v>
      </c>
      <c r="C78" s="1839"/>
      <c r="D78" s="1628"/>
      <c r="E78" s="1628"/>
      <c r="F78" s="1628"/>
      <c r="G78" s="1629"/>
      <c r="H78" s="2639"/>
      <c r="I78" s="1483"/>
      <c r="J78" s="2550"/>
      <c r="K78" s="2551"/>
      <c r="L78" s="1487"/>
      <c r="N78" s="245" t="s">
        <v>180</v>
      </c>
      <c r="AA78" s="1318"/>
      <c r="AB78" s="1318"/>
      <c r="AC78" s="1318"/>
      <c r="AD78" s="1576"/>
      <c r="AE78" s="1576"/>
      <c r="AF78" s="1576"/>
      <c r="AG78" s="2210"/>
      <c r="AH78" s="2536"/>
      <c r="AI78" s="2702"/>
      <c r="AJ78" s="2702"/>
      <c r="AK78" s="2702"/>
      <c r="AL78" s="2702"/>
      <c r="AM78" s="42">
        <f t="shared" si="59"/>
        <v>0</v>
      </c>
      <c r="AP78" s="42">
        <f t="shared" si="60"/>
        <v>0</v>
      </c>
    </row>
    <row r="79" spans="2:42" ht="12.9" customHeight="1">
      <c r="B79" s="193">
        <v>68</v>
      </c>
      <c r="C79" s="2467" t="s">
        <v>724</v>
      </c>
      <c r="D79" s="2468"/>
      <c r="E79" s="2468"/>
      <c r="F79" s="2468"/>
      <c r="G79" s="2469"/>
      <c r="H79" s="226" t="s">
        <v>205</v>
      </c>
      <c r="I79" s="1079" t="s">
        <v>185</v>
      </c>
      <c r="J79" s="1330">
        <f>ROUNDUP(((AP79*$N$70)+AP79),1)</f>
        <v>6.1999999999999993</v>
      </c>
      <c r="K79" s="1331"/>
      <c r="L79" s="243">
        <v>0.1</v>
      </c>
      <c r="AA79" s="97">
        <v>1.54</v>
      </c>
      <c r="AB79" s="97">
        <v>1.7</v>
      </c>
      <c r="AC79" s="97">
        <f>AB79*1.1</f>
        <v>1.87</v>
      </c>
      <c r="AD79" s="330">
        <f>AC79*1.2</f>
        <v>2.2440000000000002</v>
      </c>
      <c r="AE79" s="330">
        <f t="shared" si="56"/>
        <v>2.4684000000000004</v>
      </c>
      <c r="AF79" s="330">
        <f t="shared" ref="AF79:AF85" si="62">AE79*1.05</f>
        <v>2.5918200000000007</v>
      </c>
      <c r="AG79" s="111">
        <f t="shared" ref="AG79:AG85" si="63">AF79*1.07</f>
        <v>2.7732474000000007</v>
      </c>
      <c r="AH79" s="223">
        <v>4.8</v>
      </c>
      <c r="AI79" s="356">
        <v>4.8</v>
      </c>
      <c r="AJ79" s="356">
        <f>AI79*1.06</f>
        <v>5.0880000000000001</v>
      </c>
      <c r="AK79" s="356">
        <f t="shared" ref="AK79:AK83" si="64">AJ79*1.06</f>
        <v>5.3932800000000007</v>
      </c>
      <c r="AL79" s="356"/>
      <c r="AM79" s="42">
        <f>AJ79*1.1</f>
        <v>5.5968000000000009</v>
      </c>
      <c r="AP79" s="42">
        <f t="shared" si="60"/>
        <v>6.1564800000000011</v>
      </c>
    </row>
    <row r="80" spans="2:42" ht="12.9" customHeight="1">
      <c r="B80" s="193">
        <v>69</v>
      </c>
      <c r="C80" s="2467" t="s">
        <v>725</v>
      </c>
      <c r="D80" s="2468"/>
      <c r="E80" s="2468"/>
      <c r="F80" s="2468"/>
      <c r="G80" s="2469"/>
      <c r="H80" s="789" t="s">
        <v>1492</v>
      </c>
      <c r="I80" s="1079" t="s">
        <v>185</v>
      </c>
      <c r="J80" s="1330">
        <f t="shared" ref="J80:J83" si="65">ROUNDUP(((AP80*$N$70)+AP80),1)</f>
        <v>6.6</v>
      </c>
      <c r="K80" s="1331"/>
      <c r="L80" s="243">
        <v>0.1</v>
      </c>
      <c r="AA80" s="97">
        <v>2.09</v>
      </c>
      <c r="AB80" s="97">
        <v>2.6</v>
      </c>
      <c r="AC80" s="97">
        <f t="shared" ref="AC80:AC85" si="66">AB80*1.1</f>
        <v>2.8600000000000003</v>
      </c>
      <c r="AD80" s="330">
        <f>AC80*1.2</f>
        <v>3.4320000000000004</v>
      </c>
      <c r="AE80" s="330">
        <f t="shared" si="56"/>
        <v>3.7752000000000008</v>
      </c>
      <c r="AF80" s="330">
        <v>4.0999999999999996</v>
      </c>
      <c r="AG80" s="111">
        <f t="shared" si="63"/>
        <v>4.3869999999999996</v>
      </c>
      <c r="AH80" s="223">
        <v>5.0999999999999996</v>
      </c>
      <c r="AI80" s="356">
        <v>5.0999999999999996</v>
      </c>
      <c r="AJ80" s="356">
        <f t="shared" ref="AJ80:AJ85" si="67">AI80*1.06</f>
        <v>5.4059999999999997</v>
      </c>
      <c r="AK80" s="356">
        <f t="shared" si="64"/>
        <v>5.7303600000000001</v>
      </c>
      <c r="AL80" s="356"/>
      <c r="AM80" s="42">
        <f t="shared" ref="AM80:AM86" si="68">AJ80*1.1</f>
        <v>5.9466000000000001</v>
      </c>
      <c r="AP80" s="42">
        <f t="shared" si="60"/>
        <v>6.5412600000000003</v>
      </c>
    </row>
    <row r="81" spans="2:42" ht="12.9" customHeight="1">
      <c r="B81" s="193">
        <v>70</v>
      </c>
      <c r="C81" s="2467" t="s">
        <v>726</v>
      </c>
      <c r="D81" s="2468"/>
      <c r="E81" s="2468"/>
      <c r="F81" s="2468"/>
      <c r="G81" s="2469"/>
      <c r="H81" s="226" t="s">
        <v>205</v>
      </c>
      <c r="I81" s="1079" t="s">
        <v>185</v>
      </c>
      <c r="J81" s="1330">
        <f t="shared" si="65"/>
        <v>8</v>
      </c>
      <c r="K81" s="1331"/>
      <c r="L81" s="243">
        <v>0.1</v>
      </c>
      <c r="AA81" s="97">
        <v>1.98</v>
      </c>
      <c r="AB81" s="97">
        <v>2.2000000000000002</v>
      </c>
      <c r="AC81" s="97">
        <f t="shared" si="66"/>
        <v>2.4200000000000004</v>
      </c>
      <c r="AD81" s="330">
        <f>AC81*1.2</f>
        <v>2.9040000000000004</v>
      </c>
      <c r="AE81" s="330">
        <f t="shared" si="56"/>
        <v>3.1944000000000008</v>
      </c>
      <c r="AF81" s="330">
        <v>3.45</v>
      </c>
      <c r="AG81" s="111">
        <f t="shared" si="63"/>
        <v>3.6915000000000004</v>
      </c>
      <c r="AH81" s="223">
        <v>6.2</v>
      </c>
      <c r="AI81" s="356">
        <v>6.2</v>
      </c>
      <c r="AJ81" s="356">
        <f t="shared" si="67"/>
        <v>6.572000000000001</v>
      </c>
      <c r="AK81" s="356">
        <f t="shared" si="64"/>
        <v>6.9663200000000014</v>
      </c>
      <c r="AL81" s="356"/>
      <c r="AM81" s="42">
        <f t="shared" si="68"/>
        <v>7.2292000000000014</v>
      </c>
      <c r="AP81" s="42">
        <f t="shared" si="60"/>
        <v>7.9521200000000025</v>
      </c>
    </row>
    <row r="82" spans="2:42" ht="12.9" customHeight="1">
      <c r="B82" s="193">
        <v>71</v>
      </c>
      <c r="C82" s="2467" t="s">
        <v>727</v>
      </c>
      <c r="D82" s="2468"/>
      <c r="E82" s="2468"/>
      <c r="F82" s="2468"/>
      <c r="G82" s="2469"/>
      <c r="H82" s="789" t="s">
        <v>1492</v>
      </c>
      <c r="I82" s="1079" t="s">
        <v>185</v>
      </c>
      <c r="J82" s="1330">
        <f t="shared" si="65"/>
        <v>8.2999999999999989</v>
      </c>
      <c r="K82" s="1331"/>
      <c r="L82" s="243">
        <v>0.1</v>
      </c>
      <c r="AA82" s="97">
        <v>2.75</v>
      </c>
      <c r="AB82" s="97">
        <v>3.3</v>
      </c>
      <c r="AC82" s="97">
        <f t="shared" si="66"/>
        <v>3.63</v>
      </c>
      <c r="AD82" s="330">
        <f>AC82*1.2</f>
        <v>4.3559999999999999</v>
      </c>
      <c r="AE82" s="330">
        <f t="shared" si="56"/>
        <v>4.7915999999999999</v>
      </c>
      <c r="AF82" s="330">
        <v>5.15</v>
      </c>
      <c r="AG82" s="111">
        <f t="shared" si="63"/>
        <v>5.5105000000000004</v>
      </c>
      <c r="AH82" s="223">
        <v>6.4</v>
      </c>
      <c r="AI82" s="356">
        <v>6.4</v>
      </c>
      <c r="AJ82" s="356">
        <f t="shared" si="67"/>
        <v>6.7840000000000007</v>
      </c>
      <c r="AK82" s="356">
        <f t="shared" si="64"/>
        <v>7.191040000000001</v>
      </c>
      <c r="AL82" s="356"/>
      <c r="AM82" s="42">
        <f t="shared" si="68"/>
        <v>7.4624000000000015</v>
      </c>
      <c r="AP82" s="42">
        <f t="shared" si="60"/>
        <v>8.2086400000000026</v>
      </c>
    </row>
    <row r="83" spans="2:42" ht="12.9" customHeight="1">
      <c r="B83" s="193">
        <v>72</v>
      </c>
      <c r="C83" s="1464" t="s">
        <v>1653</v>
      </c>
      <c r="D83" s="1465"/>
      <c r="E83" s="1465"/>
      <c r="F83" s="1465"/>
      <c r="G83" s="1465"/>
      <c r="H83" s="1481" t="s">
        <v>1652</v>
      </c>
      <c r="I83" s="1790" t="s">
        <v>174</v>
      </c>
      <c r="J83" s="1239">
        <f t="shared" si="65"/>
        <v>17.100000000000001</v>
      </c>
      <c r="K83" s="1327"/>
      <c r="L83" s="1653">
        <v>0</v>
      </c>
      <c r="AA83" s="97">
        <v>6.6</v>
      </c>
      <c r="AB83" s="97">
        <v>7.2</v>
      </c>
      <c r="AC83" s="97">
        <f t="shared" si="66"/>
        <v>7.9200000000000008</v>
      </c>
      <c r="AD83" s="330">
        <f>AC83*1.2</f>
        <v>9.5040000000000013</v>
      </c>
      <c r="AE83" s="330">
        <f t="shared" si="56"/>
        <v>10.454400000000001</v>
      </c>
      <c r="AF83" s="330">
        <v>11.25</v>
      </c>
      <c r="AG83" s="111">
        <f t="shared" si="63"/>
        <v>12.037500000000001</v>
      </c>
      <c r="AH83" s="223">
        <f t="shared" si="57"/>
        <v>13.241250000000003</v>
      </c>
      <c r="AI83" s="356">
        <v>13.3</v>
      </c>
      <c r="AJ83" s="356">
        <f t="shared" si="67"/>
        <v>14.098000000000001</v>
      </c>
      <c r="AK83" s="356">
        <f t="shared" si="64"/>
        <v>14.943880000000002</v>
      </c>
      <c r="AL83" s="356"/>
      <c r="AM83" s="42">
        <f t="shared" si="68"/>
        <v>15.507800000000001</v>
      </c>
      <c r="AP83" s="42">
        <f t="shared" si="60"/>
        <v>17.058580000000003</v>
      </c>
    </row>
    <row r="84" spans="2:42" ht="12.9" customHeight="1">
      <c r="B84" s="193">
        <v>73</v>
      </c>
      <c r="C84" s="1467"/>
      <c r="D84" s="1468"/>
      <c r="E84" s="1468"/>
      <c r="F84" s="1468"/>
      <c r="G84" s="1468"/>
      <c r="H84" s="1482"/>
      <c r="I84" s="1791"/>
      <c r="J84" s="1813"/>
      <c r="K84" s="1329"/>
      <c r="L84" s="1487"/>
      <c r="AA84" s="97"/>
      <c r="AB84" s="97"/>
      <c r="AC84" s="97"/>
      <c r="AD84" s="330"/>
      <c r="AE84" s="330"/>
      <c r="AF84" s="330"/>
      <c r="AG84" s="111"/>
      <c r="AH84" s="223"/>
      <c r="AI84" s="356"/>
      <c r="AJ84" s="356"/>
      <c r="AK84" s="356"/>
      <c r="AL84" s="356"/>
      <c r="AM84" s="42"/>
      <c r="AP84" s="42"/>
    </row>
    <row r="85" spans="2:42" ht="12.9" customHeight="1">
      <c r="B85" s="193">
        <v>74</v>
      </c>
      <c r="C85" s="1949" t="s">
        <v>728</v>
      </c>
      <c r="D85" s="1625"/>
      <c r="E85" s="1625"/>
      <c r="F85" s="1625"/>
      <c r="G85" s="1626"/>
      <c r="H85" s="2636" t="s">
        <v>205</v>
      </c>
      <c r="I85" s="1811" t="s">
        <v>185</v>
      </c>
      <c r="J85" s="1326">
        <f>ROUNDUP(((AP85*$N$70)+AP85),1)</f>
        <v>106</v>
      </c>
      <c r="K85" s="1327"/>
      <c r="L85" s="1907">
        <v>0</v>
      </c>
      <c r="AA85" s="1318">
        <v>44.77</v>
      </c>
      <c r="AB85" s="1318">
        <v>49.3</v>
      </c>
      <c r="AC85" s="1318">
        <f t="shared" si="66"/>
        <v>54.230000000000004</v>
      </c>
      <c r="AD85" s="1576">
        <f>AC85*1.12</f>
        <v>60.737600000000008</v>
      </c>
      <c r="AE85" s="1576">
        <f t="shared" si="56"/>
        <v>66.811360000000008</v>
      </c>
      <c r="AF85" s="1576">
        <f t="shared" si="62"/>
        <v>70.151928000000012</v>
      </c>
      <c r="AG85" s="2210">
        <f t="shared" si="63"/>
        <v>75.062562960000022</v>
      </c>
      <c r="AH85" s="2536">
        <f t="shared" si="57"/>
        <v>82.568819256000026</v>
      </c>
      <c r="AI85" s="2702">
        <v>82.6</v>
      </c>
      <c r="AJ85" s="2702">
        <f t="shared" si="67"/>
        <v>87.555999999999997</v>
      </c>
      <c r="AK85" s="2702">
        <f t="shared" ref="AK85" si="69">AJ85*1.06</f>
        <v>92.809359999999998</v>
      </c>
      <c r="AL85" s="2702"/>
      <c r="AM85" s="42">
        <f t="shared" si="68"/>
        <v>96.311599999999999</v>
      </c>
      <c r="AP85" s="42">
        <f t="shared" si="60"/>
        <v>105.94276000000001</v>
      </c>
    </row>
    <row r="86" spans="2:42" ht="12.9" customHeight="1">
      <c r="B86" s="193">
        <v>75</v>
      </c>
      <c r="C86" s="1839"/>
      <c r="D86" s="1628"/>
      <c r="E86" s="1628"/>
      <c r="F86" s="1628"/>
      <c r="G86" s="1629"/>
      <c r="H86" s="2637"/>
      <c r="I86" s="1812"/>
      <c r="J86" s="1328"/>
      <c r="K86" s="1329"/>
      <c r="L86" s="1908"/>
      <c r="AA86" s="2681"/>
      <c r="AB86" s="2681"/>
      <c r="AC86" s="1318"/>
      <c r="AD86" s="1576"/>
      <c r="AE86" s="1576"/>
      <c r="AF86" s="1576"/>
      <c r="AG86" s="2210"/>
      <c r="AH86" s="2536"/>
      <c r="AI86" s="2702"/>
      <c r="AJ86" s="2702"/>
      <c r="AK86" s="2702"/>
      <c r="AL86" s="2702"/>
      <c r="AM86" s="42">
        <f t="shared" si="68"/>
        <v>0</v>
      </c>
      <c r="AP86" s="42">
        <f t="shared" si="60"/>
        <v>0</v>
      </c>
    </row>
    <row r="87" spans="2:42" ht="12.9" customHeight="1">
      <c r="B87" s="193">
        <v>76</v>
      </c>
      <c r="C87" s="1600" t="s">
        <v>211</v>
      </c>
      <c r="D87" s="1595"/>
      <c r="E87" s="1595"/>
      <c r="F87" s="1595"/>
      <c r="G87" s="1595"/>
      <c r="H87" s="1595"/>
      <c r="I87" s="1595"/>
      <c r="J87" s="1595"/>
      <c r="K87" s="1595"/>
      <c r="L87" s="1596"/>
      <c r="AA87" s="354"/>
      <c r="AD87" s="184"/>
      <c r="AE87" s="184"/>
      <c r="AH87" s="223"/>
      <c r="AP87" s="42"/>
    </row>
    <row r="88" spans="2:42" ht="12.9" customHeight="1">
      <c r="B88" s="193">
        <v>77</v>
      </c>
      <c r="C88" s="2640"/>
      <c r="D88" s="2641"/>
      <c r="E88" s="2641"/>
      <c r="F88" s="2641"/>
      <c r="G88" s="2641"/>
      <c r="H88" s="2641"/>
      <c r="I88" s="2641"/>
      <c r="J88" s="2641"/>
      <c r="K88" s="2641"/>
      <c r="L88" s="2642"/>
      <c r="AA88" s="354"/>
      <c r="AD88" s="184"/>
      <c r="AE88" s="184"/>
      <c r="AP88" s="42"/>
    </row>
    <row r="89" spans="2:42" ht="12.9" customHeight="1">
      <c r="B89" s="193">
        <v>78</v>
      </c>
      <c r="C89" s="2470" t="s">
        <v>212</v>
      </c>
      <c r="D89" s="2471"/>
      <c r="E89" s="2471"/>
      <c r="F89" s="2471"/>
      <c r="G89" s="2471"/>
      <c r="H89" s="2471"/>
      <c r="I89" s="2471"/>
      <c r="J89" s="2471"/>
      <c r="K89" s="2471"/>
      <c r="L89" s="2472"/>
      <c r="AD89" s="184"/>
      <c r="AE89" s="184"/>
      <c r="AP89" s="42"/>
    </row>
    <row r="90" spans="2:42" ht="12.9" customHeight="1">
      <c r="B90" s="193">
        <v>79</v>
      </c>
      <c r="C90" s="2083" t="s">
        <v>213</v>
      </c>
      <c r="D90" s="1632"/>
      <c r="E90" s="1632"/>
      <c r="F90" s="1632"/>
      <c r="G90" s="1632"/>
      <c r="H90" s="1632"/>
      <c r="I90" s="1632"/>
      <c r="J90" s="1632"/>
      <c r="K90" s="1632"/>
      <c r="L90" s="1633"/>
      <c r="AD90" s="184"/>
      <c r="AE90" s="184"/>
      <c r="AP90" s="42"/>
    </row>
    <row r="91" spans="2:42" ht="12.9" customHeight="1">
      <c r="B91" s="193">
        <v>80</v>
      </c>
      <c r="C91" s="2473" t="s">
        <v>729</v>
      </c>
      <c r="D91" s="2474"/>
      <c r="E91" s="2474"/>
      <c r="F91" s="2474"/>
      <c r="G91" s="2474"/>
      <c r="H91" s="2474"/>
      <c r="I91" s="2474"/>
      <c r="J91" s="2474"/>
      <c r="K91" s="2474"/>
      <c r="L91" s="2475"/>
      <c r="AD91" s="184"/>
      <c r="AE91" s="184"/>
      <c r="AP91" s="42"/>
    </row>
    <row r="92" spans="2:42" ht="12.9" customHeight="1">
      <c r="B92" s="193">
        <v>81</v>
      </c>
      <c r="C92" s="2633" t="s">
        <v>730</v>
      </c>
      <c r="D92" s="2634"/>
      <c r="E92" s="2634"/>
      <c r="F92" s="2634"/>
      <c r="G92" s="2634"/>
      <c r="H92" s="2634"/>
      <c r="I92" s="2634"/>
      <c r="J92" s="2634"/>
      <c r="K92" s="2634"/>
      <c r="L92" s="2635"/>
      <c r="AD92" s="184"/>
      <c r="AE92" s="184"/>
      <c r="AP92" s="42"/>
    </row>
    <row r="93" spans="2:42" ht="12.9" customHeight="1">
      <c r="B93" s="193">
        <v>82</v>
      </c>
      <c r="C93" s="1760" t="s">
        <v>731</v>
      </c>
      <c r="D93" s="1761"/>
      <c r="E93" s="1761"/>
      <c r="F93" s="1761"/>
      <c r="G93" s="1761"/>
      <c r="H93" s="1761"/>
      <c r="I93" s="1761"/>
      <c r="J93" s="1761"/>
      <c r="K93" s="1761"/>
      <c r="L93" s="2532"/>
      <c r="AD93" s="184"/>
      <c r="AE93" s="184"/>
      <c r="AP93" s="42"/>
    </row>
    <row r="94" spans="2:42" ht="12.9" customHeight="1">
      <c r="B94" s="193">
        <v>83</v>
      </c>
      <c r="C94" s="2500" t="s">
        <v>215</v>
      </c>
      <c r="D94" s="2500"/>
      <c r="E94" s="2500"/>
      <c r="F94" s="2500"/>
      <c r="G94" s="2500"/>
      <c r="H94" s="2500"/>
      <c r="I94" s="2500"/>
      <c r="J94" s="2500"/>
      <c r="K94" s="2500"/>
      <c r="L94" s="2501"/>
      <c r="N94" s="292"/>
      <c r="AD94" s="184"/>
      <c r="AE94" s="184"/>
      <c r="AP94" s="42"/>
    </row>
    <row r="95" spans="2:42" ht="12.9" customHeight="1">
      <c r="B95" s="193">
        <v>84</v>
      </c>
      <c r="C95" s="1230" t="s">
        <v>732</v>
      </c>
      <c r="D95" s="1231"/>
      <c r="E95" s="1231"/>
      <c r="F95" s="1231"/>
      <c r="G95" s="1232"/>
      <c r="H95" s="336"/>
      <c r="I95" s="1230" t="s">
        <v>733</v>
      </c>
      <c r="J95" s="1231"/>
      <c r="K95" s="2644"/>
      <c r="L95" s="346"/>
      <c r="AA95" s="16"/>
      <c r="AD95" s="184"/>
      <c r="AE95" s="184"/>
      <c r="AP95" s="42"/>
    </row>
    <row r="96" spans="2:42" ht="12.9" customHeight="1">
      <c r="B96" s="193">
        <v>85</v>
      </c>
      <c r="C96" s="1969" t="s">
        <v>169</v>
      </c>
      <c r="D96" s="1973" t="s">
        <v>734</v>
      </c>
      <c r="E96" s="1973" t="s">
        <v>735</v>
      </c>
      <c r="F96" s="2509" t="s">
        <v>736</v>
      </c>
      <c r="G96" s="184"/>
      <c r="H96" s="2677"/>
      <c r="I96" s="1969" t="s">
        <v>169</v>
      </c>
      <c r="J96" s="1973" t="s">
        <v>734</v>
      </c>
      <c r="K96" s="1973" t="s">
        <v>735</v>
      </c>
      <c r="L96" s="186"/>
      <c r="AA96" s="97"/>
      <c r="AD96" s="184"/>
      <c r="AE96" s="184"/>
      <c r="AP96" s="42"/>
    </row>
    <row r="97" spans="2:42" ht="12.9" customHeight="1">
      <c r="B97" s="193">
        <v>86</v>
      </c>
      <c r="C97" s="1970"/>
      <c r="D97" s="1973"/>
      <c r="E97" s="1973"/>
      <c r="F97" s="2509"/>
      <c r="G97" s="184"/>
      <c r="H97" s="2677"/>
      <c r="I97" s="1970"/>
      <c r="J97" s="1973"/>
      <c r="K97" s="1973"/>
      <c r="L97" s="186"/>
      <c r="AA97" s="97"/>
      <c r="AD97" s="184"/>
      <c r="AE97" s="184"/>
      <c r="AP97" s="42"/>
    </row>
    <row r="98" spans="2:42" ht="12.9" customHeight="1">
      <c r="B98" s="193">
        <v>87</v>
      </c>
      <c r="C98" s="229" t="s">
        <v>360</v>
      </c>
      <c r="D98" s="250" t="s">
        <v>449</v>
      </c>
      <c r="E98" s="250" t="s">
        <v>449</v>
      </c>
      <c r="F98" s="250" t="s">
        <v>449</v>
      </c>
      <c r="G98" s="184"/>
      <c r="H98" s="201"/>
      <c r="I98" s="229" t="s">
        <v>360</v>
      </c>
      <c r="J98" s="250" t="s">
        <v>449</v>
      </c>
      <c r="K98" s="250" t="s">
        <v>449</v>
      </c>
      <c r="L98" s="186"/>
      <c r="AA98" s="97"/>
      <c r="AD98" s="184"/>
      <c r="AE98" s="184"/>
      <c r="AP98" s="42"/>
    </row>
    <row r="99" spans="2:42" ht="12.9" customHeight="1">
      <c r="B99" s="193">
        <v>88</v>
      </c>
      <c r="C99" s="229" t="s">
        <v>366</v>
      </c>
      <c r="D99" s="253" t="s">
        <v>362</v>
      </c>
      <c r="E99" s="337" t="s">
        <v>450</v>
      </c>
      <c r="F99" s="337" t="s">
        <v>362</v>
      </c>
      <c r="G99" s="184"/>
      <c r="H99" s="201"/>
      <c r="I99" s="229" t="s">
        <v>366</v>
      </c>
      <c r="J99" s="253" t="s">
        <v>362</v>
      </c>
      <c r="K99" s="337" t="s">
        <v>450</v>
      </c>
      <c r="L99" s="186"/>
      <c r="AA99" s="97"/>
      <c r="AD99" s="184"/>
      <c r="AE99" s="184"/>
      <c r="AP99" s="42"/>
    </row>
    <row r="100" spans="2:42" ht="12.9" customHeight="1">
      <c r="B100" s="193">
        <v>89</v>
      </c>
      <c r="C100" s="229" t="s">
        <v>370</v>
      </c>
      <c r="D100" s="253" t="s">
        <v>737</v>
      </c>
      <c r="E100" s="253" t="s">
        <v>452</v>
      </c>
      <c r="F100" s="253" t="s">
        <v>737</v>
      </c>
      <c r="G100" s="184"/>
      <c r="H100" s="201"/>
      <c r="I100" s="229" t="s">
        <v>370</v>
      </c>
      <c r="J100" s="253" t="s">
        <v>737</v>
      </c>
      <c r="K100" s="253" t="s">
        <v>452</v>
      </c>
      <c r="L100" s="186"/>
      <c r="AA100" s="97"/>
      <c r="AD100" s="184"/>
      <c r="AE100" s="184"/>
      <c r="AP100" s="42"/>
    </row>
    <row r="101" spans="2:42" ht="12.9" customHeight="1">
      <c r="B101" s="193">
        <v>90</v>
      </c>
      <c r="C101" s="229" t="s">
        <v>376</v>
      </c>
      <c r="D101" s="253" t="s">
        <v>383</v>
      </c>
      <c r="E101" s="337" t="s">
        <v>738</v>
      </c>
      <c r="F101" s="253" t="s">
        <v>383</v>
      </c>
      <c r="G101" s="184"/>
      <c r="H101" s="201"/>
      <c r="I101" s="229" t="s">
        <v>376</v>
      </c>
      <c r="J101" s="253" t="s">
        <v>380</v>
      </c>
      <c r="K101" s="337" t="s">
        <v>739</v>
      </c>
      <c r="L101" s="186"/>
      <c r="AA101" s="97"/>
      <c r="AD101" s="184"/>
      <c r="AE101" s="184"/>
      <c r="AP101" s="42"/>
    </row>
    <row r="102" spans="2:42" ht="12.9" customHeight="1">
      <c r="B102" s="193">
        <v>91</v>
      </c>
      <c r="C102" s="229" t="s">
        <v>382</v>
      </c>
      <c r="D102" s="253" t="s">
        <v>377</v>
      </c>
      <c r="E102" s="337" t="s">
        <v>377</v>
      </c>
      <c r="F102" s="337" t="s">
        <v>377</v>
      </c>
      <c r="G102" s="184"/>
      <c r="H102" s="201"/>
      <c r="I102" s="229" t="s">
        <v>382</v>
      </c>
      <c r="J102" s="253" t="s">
        <v>377</v>
      </c>
      <c r="K102" s="337" t="s">
        <v>377</v>
      </c>
      <c r="L102" s="186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  <c r="AA102" s="97"/>
      <c r="AD102" s="184"/>
      <c r="AE102" s="184"/>
      <c r="AP102" s="42"/>
    </row>
    <row r="103" spans="2:42" ht="12.9" customHeight="1">
      <c r="B103" s="193">
        <v>92</v>
      </c>
      <c r="C103" s="1994" t="s">
        <v>740</v>
      </c>
      <c r="D103" s="1995"/>
      <c r="E103" s="1995"/>
      <c r="F103" s="1995"/>
      <c r="G103" s="1995"/>
      <c r="H103" s="199"/>
      <c r="I103" s="199"/>
      <c r="J103" s="199"/>
      <c r="K103" s="199"/>
      <c r="L103" s="217"/>
      <c r="N103" s="15"/>
      <c r="AD103" s="184"/>
      <c r="AE103" s="184"/>
      <c r="AP103" s="42"/>
    </row>
    <row r="104" spans="2:42" ht="12.9" customHeight="1">
      <c r="B104" s="193">
        <v>93</v>
      </c>
      <c r="C104" s="2083" t="s">
        <v>732</v>
      </c>
      <c r="D104" s="1632"/>
      <c r="E104" s="1632"/>
      <c r="F104" s="2085"/>
      <c r="G104" s="199"/>
      <c r="H104" s="199"/>
      <c r="I104" s="199"/>
      <c r="J104" s="199"/>
      <c r="K104" s="199"/>
      <c r="L104" s="217"/>
      <c r="N104" s="1157"/>
      <c r="O104" s="1157"/>
      <c r="AD104" s="184"/>
      <c r="AE104" s="184"/>
      <c r="AP104" s="42"/>
    </row>
    <row r="105" spans="2:42" ht="12.9" customHeight="1">
      <c r="B105" s="193">
        <v>94</v>
      </c>
      <c r="C105" s="1969" t="s">
        <v>169</v>
      </c>
      <c r="D105" s="2509" t="s">
        <v>741</v>
      </c>
      <c r="E105" s="2509" t="s">
        <v>742</v>
      </c>
      <c r="F105" s="2509" t="s">
        <v>743</v>
      </c>
      <c r="G105" s="338"/>
      <c r="H105" s="338"/>
      <c r="I105" s="338"/>
      <c r="J105" s="338"/>
      <c r="K105" s="338"/>
      <c r="L105" s="327"/>
      <c r="AD105" s="184"/>
      <c r="AE105" s="184"/>
      <c r="AP105" s="42"/>
    </row>
    <row r="106" spans="2:42" ht="12.9" customHeight="1">
      <c r="B106" s="193">
        <v>95</v>
      </c>
      <c r="C106" s="1970"/>
      <c r="D106" s="2509"/>
      <c r="E106" s="2509"/>
      <c r="F106" s="2509"/>
      <c r="G106" s="196"/>
      <c r="H106" s="339"/>
      <c r="I106" s="213"/>
      <c r="J106" s="214"/>
      <c r="K106" s="214"/>
      <c r="L106" s="1113"/>
      <c r="AA106" s="16"/>
      <c r="AD106" s="184"/>
      <c r="AE106" s="184"/>
      <c r="AP106" s="42"/>
    </row>
    <row r="107" spans="2:42" ht="12.9" customHeight="1">
      <c r="B107" s="193">
        <v>96</v>
      </c>
      <c r="C107" s="229" t="s">
        <v>360</v>
      </c>
      <c r="D107" s="250" t="s">
        <v>744</v>
      </c>
      <c r="E107" s="250" t="s">
        <v>744</v>
      </c>
      <c r="F107" s="250" t="s">
        <v>744</v>
      </c>
      <c r="G107" s="228"/>
      <c r="H107" s="340"/>
      <c r="I107" s="198"/>
      <c r="J107" s="347"/>
      <c r="K107" s="347"/>
      <c r="L107" s="219"/>
      <c r="AA107" s="1318"/>
      <c r="AD107" s="184"/>
      <c r="AE107" s="184"/>
      <c r="AP107" s="42"/>
    </row>
    <row r="108" spans="2:42" ht="12.9" customHeight="1">
      <c r="B108" s="193">
        <v>97</v>
      </c>
      <c r="C108" s="229" t="s">
        <v>366</v>
      </c>
      <c r="D108" s="253" t="s">
        <v>362</v>
      </c>
      <c r="E108" s="337" t="s">
        <v>362</v>
      </c>
      <c r="F108" s="337" t="s">
        <v>450</v>
      </c>
      <c r="G108" s="228"/>
      <c r="H108" s="340"/>
      <c r="I108" s="198"/>
      <c r="J108" s="347"/>
      <c r="K108" s="347"/>
      <c r="L108" s="219"/>
      <c r="AA108" s="1318"/>
      <c r="AD108" s="184"/>
      <c r="AE108" s="184"/>
      <c r="AP108" s="42"/>
    </row>
    <row r="109" spans="2:42" ht="12.9" customHeight="1">
      <c r="B109" s="193">
        <v>98</v>
      </c>
      <c r="C109" s="229" t="s">
        <v>370</v>
      </c>
      <c r="D109" s="253" t="s">
        <v>737</v>
      </c>
      <c r="E109" s="253" t="s">
        <v>737</v>
      </c>
      <c r="F109" s="253" t="s">
        <v>452</v>
      </c>
      <c r="G109" s="228"/>
      <c r="H109" s="341"/>
      <c r="I109" s="348"/>
      <c r="J109" s="347"/>
      <c r="K109" s="347"/>
      <c r="L109" s="246"/>
      <c r="AA109" s="1318"/>
      <c r="AD109" s="184"/>
      <c r="AE109" s="184"/>
      <c r="AP109" s="42"/>
    </row>
    <row r="110" spans="2:42" ht="12.9" customHeight="1">
      <c r="B110" s="193">
        <v>99</v>
      </c>
      <c r="C110" s="229" t="s">
        <v>376</v>
      </c>
      <c r="D110" s="253" t="s">
        <v>379</v>
      </c>
      <c r="E110" s="337" t="s">
        <v>745</v>
      </c>
      <c r="F110" s="337" t="s">
        <v>379</v>
      </c>
      <c r="G110" s="228"/>
      <c r="H110" s="341"/>
      <c r="I110" s="348"/>
      <c r="J110" s="347"/>
      <c r="K110" s="347"/>
      <c r="L110" s="246"/>
      <c r="AA110" s="1318"/>
      <c r="AD110" s="184"/>
      <c r="AE110" s="184"/>
      <c r="AP110" s="42"/>
    </row>
    <row r="111" spans="2:42" ht="12.9" customHeight="1">
      <c r="B111" s="193">
        <v>100</v>
      </c>
      <c r="C111" s="229" t="s">
        <v>382</v>
      </c>
      <c r="D111" s="253" t="s">
        <v>377</v>
      </c>
      <c r="E111" s="337" t="s">
        <v>377</v>
      </c>
      <c r="F111" s="337" t="s">
        <v>377</v>
      </c>
      <c r="G111" s="228"/>
      <c r="H111" s="341"/>
      <c r="I111" s="348"/>
      <c r="J111" s="347"/>
      <c r="K111" s="347"/>
      <c r="L111" s="246"/>
      <c r="AA111" s="1318"/>
      <c r="AD111" s="184"/>
      <c r="AE111" s="184"/>
      <c r="AP111" s="42"/>
    </row>
    <row r="112" spans="2:42" ht="12.9" customHeight="1">
      <c r="B112" s="193">
        <v>101</v>
      </c>
      <c r="C112" s="201"/>
      <c r="D112" s="1087"/>
      <c r="E112" s="1087"/>
      <c r="F112" s="1087"/>
      <c r="G112" s="228"/>
      <c r="H112" s="341"/>
      <c r="I112" s="348"/>
      <c r="J112" s="347"/>
      <c r="K112" s="347"/>
      <c r="L112" s="246"/>
      <c r="AA112" s="1318"/>
      <c r="AD112" s="184"/>
      <c r="AE112" s="184"/>
      <c r="AP112" s="42"/>
    </row>
    <row r="113" spans="2:42" ht="12.9" customHeight="1">
      <c r="B113" s="193">
        <v>102</v>
      </c>
      <c r="C113" s="201"/>
      <c r="D113" s="1087"/>
      <c r="E113" s="1087"/>
      <c r="F113" s="1087"/>
      <c r="G113" s="228"/>
      <c r="H113" s="341"/>
      <c r="I113" s="348"/>
      <c r="J113" s="347"/>
      <c r="K113" s="347"/>
      <c r="L113" s="246"/>
      <c r="AA113" s="1318"/>
      <c r="AD113" s="184"/>
      <c r="AE113" s="184"/>
      <c r="AP113" s="42"/>
    </row>
    <row r="114" spans="2:42" ht="12.9" customHeight="1">
      <c r="B114" s="193">
        <v>103</v>
      </c>
      <c r="C114" s="201"/>
      <c r="D114" s="1087"/>
      <c r="E114" s="1087"/>
      <c r="F114" s="1087"/>
      <c r="G114" s="228"/>
      <c r="H114" s="341"/>
      <c r="I114" s="348"/>
      <c r="J114" s="347"/>
      <c r="K114" s="347"/>
      <c r="L114" s="246"/>
      <c r="AA114" s="1318"/>
      <c r="AD114" s="184"/>
      <c r="AE114" s="184"/>
      <c r="AP114" s="42"/>
    </row>
    <row r="115" spans="2:42" ht="12.9" customHeight="1">
      <c r="B115" s="193">
        <v>104</v>
      </c>
      <c r="C115" s="201"/>
      <c r="D115" s="1087"/>
      <c r="E115" s="1087"/>
      <c r="F115" s="1087"/>
      <c r="G115" s="228"/>
      <c r="H115" s="341"/>
      <c r="I115" s="348"/>
      <c r="J115" s="347"/>
      <c r="K115" s="347"/>
      <c r="L115" s="246"/>
      <c r="AA115" s="1318"/>
      <c r="AD115" s="184"/>
      <c r="AE115" s="184"/>
      <c r="AP115" s="42"/>
    </row>
    <row r="116" spans="2:42" ht="12.9" customHeight="1">
      <c r="B116" s="193">
        <v>105</v>
      </c>
      <c r="C116" s="201"/>
      <c r="D116" s="1087"/>
      <c r="E116" s="1087"/>
      <c r="F116" s="1087"/>
      <c r="G116" s="228"/>
      <c r="H116" s="341"/>
      <c r="I116" s="348"/>
      <c r="J116" s="347"/>
      <c r="K116" s="347"/>
      <c r="L116" s="246"/>
      <c r="AA116" s="1318"/>
      <c r="AD116" s="184"/>
      <c r="AE116" s="184"/>
      <c r="AP116" s="42"/>
    </row>
    <row r="117" spans="2:42" ht="12.9" customHeight="1">
      <c r="B117" s="193">
        <v>106</v>
      </c>
      <c r="C117" s="201"/>
      <c r="D117" s="1087"/>
      <c r="E117" s="1087"/>
      <c r="F117" s="1087"/>
      <c r="G117" s="228"/>
      <c r="H117" s="341"/>
      <c r="I117" s="348"/>
      <c r="J117" s="347"/>
      <c r="K117" s="347"/>
      <c r="L117" s="246"/>
      <c r="AA117" s="1318"/>
      <c r="AD117" s="184"/>
      <c r="AE117" s="184"/>
      <c r="AP117" s="42"/>
    </row>
    <row r="118" spans="2:42" ht="12.9" customHeight="1">
      <c r="B118" s="193">
        <v>107</v>
      </c>
      <c r="C118" s="201"/>
      <c r="D118" s="1087"/>
      <c r="E118" s="1087"/>
      <c r="F118" s="1087"/>
      <c r="G118" s="228"/>
      <c r="H118" s="341"/>
      <c r="I118" s="348"/>
      <c r="J118" s="347"/>
      <c r="K118" s="347"/>
      <c r="L118" s="246"/>
      <c r="AA118" s="1318"/>
      <c r="AD118" s="184"/>
      <c r="AE118" s="184"/>
      <c r="AP118" s="42"/>
    </row>
    <row r="119" spans="2:42" ht="12.9" customHeight="1">
      <c r="B119" s="193">
        <v>108</v>
      </c>
      <c r="C119" s="201"/>
      <c r="D119" s="1087"/>
      <c r="E119" s="1087"/>
      <c r="F119" s="1087"/>
      <c r="G119" s="228"/>
      <c r="H119" s="341"/>
      <c r="I119" s="348"/>
      <c r="J119" s="347"/>
      <c r="K119" s="347"/>
      <c r="L119" s="246"/>
      <c r="AA119" s="1318"/>
      <c r="AD119" s="184"/>
      <c r="AE119" s="184"/>
      <c r="AP119" s="42"/>
    </row>
    <row r="120" spans="2:42" ht="12.9" customHeight="1">
      <c r="B120" s="193">
        <v>109</v>
      </c>
      <c r="C120" s="201"/>
      <c r="D120" s="1087"/>
      <c r="E120" s="1087"/>
      <c r="F120" s="1087"/>
      <c r="G120" s="228"/>
      <c r="H120" s="341"/>
      <c r="I120" s="348"/>
      <c r="J120" s="347"/>
      <c r="K120" s="347"/>
      <c r="L120" s="246"/>
      <c r="AA120" s="1318"/>
      <c r="AD120" s="184"/>
      <c r="AE120" s="184"/>
      <c r="AP120" s="42"/>
    </row>
    <row r="121" spans="2:42" ht="12.9" customHeight="1">
      <c r="B121" s="193">
        <v>110</v>
      </c>
      <c r="C121" s="201"/>
      <c r="D121" s="1087"/>
      <c r="E121" s="1087"/>
      <c r="F121" s="1087"/>
      <c r="G121" s="228"/>
      <c r="H121" s="341"/>
      <c r="I121" s="348"/>
      <c r="J121" s="347"/>
      <c r="K121" s="347"/>
      <c r="L121" s="246"/>
      <c r="AA121" s="1318"/>
      <c r="AD121" s="184"/>
      <c r="AE121" s="184"/>
      <c r="AP121" s="42"/>
    </row>
    <row r="122" spans="2:42" ht="12.9" customHeight="1">
      <c r="B122" s="193">
        <v>111</v>
      </c>
      <c r="C122" s="201"/>
      <c r="D122" s="1087"/>
      <c r="E122" s="1087"/>
      <c r="F122" s="1087"/>
      <c r="G122" s="228"/>
      <c r="H122" s="341"/>
      <c r="I122" s="348"/>
      <c r="J122" s="347"/>
      <c r="K122" s="347"/>
      <c r="L122" s="246"/>
      <c r="AA122" s="1318"/>
      <c r="AD122" s="184"/>
      <c r="AE122" s="184"/>
      <c r="AP122" s="42"/>
    </row>
    <row r="123" spans="2:42" ht="12.9" customHeight="1">
      <c r="B123" s="193">
        <v>112</v>
      </c>
      <c r="C123" s="201"/>
      <c r="D123" s="1087"/>
      <c r="E123" s="1087"/>
      <c r="F123" s="1087"/>
      <c r="G123" s="228"/>
      <c r="H123" s="341"/>
      <c r="I123" s="348"/>
      <c r="J123" s="347"/>
      <c r="K123" s="347"/>
      <c r="L123" s="246"/>
      <c r="AA123" s="1318"/>
      <c r="AD123" s="184"/>
      <c r="AE123" s="184"/>
      <c r="AP123" s="42"/>
    </row>
    <row r="124" spans="2:42" ht="12.9" customHeight="1">
      <c r="B124" s="193">
        <v>113</v>
      </c>
      <c r="C124" s="201"/>
      <c r="D124" s="1087"/>
      <c r="E124" s="1087"/>
      <c r="F124" s="1087"/>
      <c r="G124" s="228"/>
      <c r="H124" s="341"/>
      <c r="I124" s="348"/>
      <c r="J124" s="347"/>
      <c r="K124" s="347"/>
      <c r="L124" s="246"/>
      <c r="AA124" s="1318"/>
      <c r="AD124" s="184"/>
      <c r="AE124" s="184"/>
      <c r="AP124" s="42"/>
    </row>
    <row r="125" spans="2:42" ht="12.9" customHeight="1">
      <c r="B125" s="193">
        <v>114</v>
      </c>
      <c r="C125" s="201"/>
      <c r="D125" s="1087"/>
      <c r="E125" s="1087"/>
      <c r="F125" s="1087"/>
      <c r="G125" s="228"/>
      <c r="H125" s="341"/>
      <c r="I125" s="348"/>
      <c r="J125" s="347"/>
      <c r="K125" s="347"/>
      <c r="L125" s="246"/>
      <c r="AA125" s="1318"/>
      <c r="AD125" s="184"/>
      <c r="AE125" s="184"/>
      <c r="AP125" s="42"/>
    </row>
    <row r="126" spans="2:42" ht="12.9" customHeight="1">
      <c r="B126" s="193">
        <v>115</v>
      </c>
      <c r="C126" s="201"/>
      <c r="D126" s="1087"/>
      <c r="E126" s="1087"/>
      <c r="F126" s="1087"/>
      <c r="G126" s="228"/>
      <c r="H126" s="341"/>
      <c r="I126" s="348"/>
      <c r="J126" s="347"/>
      <c r="K126" s="347"/>
      <c r="L126" s="246"/>
      <c r="AA126" s="1318"/>
      <c r="AD126" s="184"/>
      <c r="AE126" s="184"/>
      <c r="AP126" s="42"/>
    </row>
    <row r="127" spans="2:42" ht="12.9" customHeight="1">
      <c r="B127" s="193">
        <v>116</v>
      </c>
      <c r="C127" s="201"/>
      <c r="D127" s="1087"/>
      <c r="E127" s="1087"/>
      <c r="F127" s="1087"/>
      <c r="G127" s="228"/>
      <c r="H127" s="341"/>
      <c r="I127" s="348"/>
      <c r="J127" s="347"/>
      <c r="K127" s="347"/>
      <c r="L127" s="246"/>
      <c r="AA127" s="1318"/>
      <c r="AD127" s="184"/>
      <c r="AE127" s="184"/>
      <c r="AP127" s="42"/>
    </row>
    <row r="128" spans="2:42" ht="12.9" customHeight="1" thickBot="1">
      <c r="B128" s="261">
        <v>117</v>
      </c>
      <c r="C128" s="342"/>
      <c r="D128" s="343"/>
      <c r="E128" s="343"/>
      <c r="F128" s="343"/>
      <c r="G128" s="344"/>
      <c r="H128" s="345"/>
      <c r="I128" s="349"/>
      <c r="J128" s="350"/>
      <c r="K128" s="350"/>
      <c r="L128" s="351"/>
      <c r="AA128" s="1318"/>
      <c r="AD128" s="184"/>
      <c r="AE128" s="184"/>
      <c r="AP128" s="42"/>
    </row>
    <row r="129" spans="2:42">
      <c r="B129" s="4"/>
      <c r="C129" s="5"/>
      <c r="D129" s="5"/>
      <c r="E129" s="5"/>
      <c r="F129" s="5"/>
      <c r="G129" s="224"/>
      <c r="H129" s="5"/>
      <c r="I129" s="5"/>
      <c r="J129" s="320"/>
      <c r="K129" s="13" t="s">
        <v>746</v>
      </c>
      <c r="L129" s="14" t="str">
        <f>Rolô!$L$2</f>
        <v>2026 - v.03</v>
      </c>
      <c r="N129" s="15"/>
      <c r="AA129" s="1318"/>
      <c r="AD129" s="184"/>
      <c r="AE129" s="184"/>
      <c r="AP129" s="42"/>
    </row>
    <row r="130" spans="2:42">
      <c r="B130" s="1154" t="s">
        <v>692</v>
      </c>
      <c r="C130" s="1155"/>
      <c r="D130" s="1155"/>
      <c r="E130" s="1155"/>
      <c r="F130" s="1155"/>
      <c r="G130" s="1155"/>
      <c r="H130" s="1155"/>
      <c r="I130" s="1155"/>
      <c r="J130" s="1155"/>
      <c r="K130" s="1155"/>
      <c r="L130" s="1156"/>
      <c r="N130" s="1157"/>
      <c r="O130" s="1157"/>
      <c r="AA130" s="1318"/>
      <c r="AD130" s="184"/>
      <c r="AE130" s="184"/>
      <c r="AP130" s="42"/>
    </row>
    <row r="131" spans="2:42">
      <c r="B131" s="1158" t="s">
        <v>693</v>
      </c>
      <c r="C131" s="1159"/>
      <c r="D131" s="1159"/>
      <c r="E131" s="1159"/>
      <c r="F131" s="1159"/>
      <c r="G131" s="1159"/>
      <c r="H131" s="1159"/>
      <c r="I131" s="1159"/>
      <c r="J131" s="1159"/>
      <c r="K131" s="1159"/>
      <c r="L131" s="1160"/>
      <c r="AA131" s="1318"/>
      <c r="AD131" s="184"/>
      <c r="AE131" s="184"/>
      <c r="AP131" s="42"/>
    </row>
    <row r="132" spans="2:42" ht="5.0999999999999996" customHeight="1"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17"/>
      <c r="AA132" s="1318"/>
      <c r="AD132" s="184"/>
      <c r="AE132" s="184"/>
      <c r="AP132" s="42"/>
    </row>
    <row r="133" spans="2:42" ht="12.9" customHeight="1">
      <c r="B133" s="202">
        <v>118</v>
      </c>
      <c r="C133" s="2594" t="s">
        <v>271</v>
      </c>
      <c r="D133" s="2500"/>
      <c r="E133" s="2500"/>
      <c r="F133" s="2500"/>
      <c r="G133" s="2500"/>
      <c r="H133" s="2500"/>
      <c r="I133" s="2500"/>
      <c r="J133" s="2500"/>
      <c r="K133" s="2500"/>
      <c r="L133" s="2501"/>
      <c r="AA133" s="1318"/>
      <c r="AD133" s="184"/>
      <c r="AE133" s="184"/>
      <c r="AP133" s="42"/>
    </row>
    <row r="134" spans="2:42" ht="12.9" customHeight="1">
      <c r="B134" s="358">
        <v>119</v>
      </c>
      <c r="C134" s="359"/>
      <c r="D134" s="359"/>
      <c r="E134" s="359"/>
      <c r="F134" s="359"/>
      <c r="G134" s="359"/>
      <c r="H134" s="359"/>
      <c r="I134" s="359"/>
      <c r="J134" s="359"/>
      <c r="K134" s="359"/>
      <c r="L134" s="362"/>
      <c r="AA134" s="272"/>
      <c r="AD134" s="184"/>
      <c r="AE134" s="184"/>
      <c r="AP134" s="42"/>
    </row>
    <row r="135" spans="2:42" ht="12.9" customHeight="1">
      <c r="B135" s="360">
        <v>120</v>
      </c>
      <c r="C135" s="2678" t="s">
        <v>747</v>
      </c>
      <c r="D135" s="2679"/>
      <c r="E135" s="2679"/>
      <c r="F135" s="2679"/>
      <c r="G135" s="2679"/>
      <c r="H135" s="2679"/>
      <c r="I135" s="2679"/>
      <c r="J135" s="2679"/>
      <c r="K135" s="2679"/>
      <c r="L135" s="2680"/>
      <c r="AA135" s="272"/>
      <c r="AD135" s="184"/>
      <c r="AE135" s="184"/>
      <c r="AP135" s="42"/>
    </row>
    <row r="136" spans="2:42" ht="18.600000000000001" customHeight="1">
      <c r="B136" s="360">
        <v>121</v>
      </c>
      <c r="C136" s="2679"/>
      <c r="D136" s="2679"/>
      <c r="E136" s="2679"/>
      <c r="F136" s="2679"/>
      <c r="G136" s="2679"/>
      <c r="H136" s="2679"/>
      <c r="I136" s="2679"/>
      <c r="J136" s="2679"/>
      <c r="K136" s="2679"/>
      <c r="L136" s="2680"/>
      <c r="AA136" s="272"/>
    </row>
    <row r="137" spans="2:42" ht="12.9" customHeight="1">
      <c r="B137" s="360">
        <v>122</v>
      </c>
      <c r="C137" s="1033"/>
      <c r="D137" s="1033"/>
      <c r="E137" s="1033"/>
      <c r="F137" s="1033"/>
      <c r="G137" s="1033"/>
      <c r="H137" s="1033"/>
      <c r="I137" s="1033"/>
      <c r="J137" s="1033"/>
      <c r="K137" s="1033"/>
      <c r="L137" s="1034"/>
      <c r="AA137" s="272"/>
    </row>
    <row r="138" spans="2:42" ht="12.9" customHeight="1">
      <c r="B138" s="360">
        <v>123</v>
      </c>
      <c r="C138" s="2653" t="s">
        <v>748</v>
      </c>
      <c r="D138" s="2653"/>
      <c r="E138" s="2653"/>
      <c r="F138" s="2653"/>
      <c r="G138" s="2653"/>
      <c r="H138" s="2653"/>
      <c r="I138" s="2653"/>
      <c r="J138" s="2653"/>
      <c r="K138" s="2653"/>
      <c r="L138" s="2654"/>
      <c r="AA138" s="97"/>
    </row>
    <row r="139" spans="2:42" ht="12.9" customHeight="1">
      <c r="B139" s="360">
        <v>124</v>
      </c>
      <c r="C139" s="2655" t="s">
        <v>749</v>
      </c>
      <c r="D139" s="2656"/>
      <c r="E139" s="2656"/>
      <c r="F139" s="2656"/>
      <c r="G139" s="2656"/>
      <c r="H139" s="2656"/>
      <c r="I139" s="2656"/>
      <c r="J139" s="2656"/>
      <c r="K139" s="2656"/>
      <c r="L139" s="2657"/>
      <c r="AA139" s="97"/>
    </row>
    <row r="140" spans="2:42" ht="12.9" customHeight="1">
      <c r="B140" s="360">
        <v>125</v>
      </c>
      <c r="C140" s="2658" t="s">
        <v>750</v>
      </c>
      <c r="D140" s="2656"/>
      <c r="E140" s="2656"/>
      <c r="F140" s="2656"/>
      <c r="G140" s="2656"/>
      <c r="H140" s="2656"/>
      <c r="I140" s="2656"/>
      <c r="J140" s="2656"/>
      <c r="K140" s="2656"/>
      <c r="L140" s="2657"/>
      <c r="AA140" s="97"/>
    </row>
    <row r="141" spans="2:42" ht="12.9" customHeight="1">
      <c r="B141" s="360">
        <v>126</v>
      </c>
      <c r="C141" s="2659" t="s">
        <v>751</v>
      </c>
      <c r="D141" s="2489"/>
      <c r="E141" s="2489"/>
      <c r="F141" s="2489"/>
      <c r="G141" s="2489"/>
      <c r="H141" s="2489"/>
      <c r="I141" s="2489"/>
      <c r="J141" s="2489"/>
      <c r="K141" s="2489"/>
      <c r="L141" s="2490"/>
      <c r="AA141" s="97"/>
    </row>
    <row r="142" spans="2:42" ht="12.9" customHeight="1">
      <c r="B142" s="360">
        <v>127</v>
      </c>
      <c r="C142" s="2489" t="s">
        <v>752</v>
      </c>
      <c r="D142" s="2489"/>
      <c r="E142" s="2489"/>
      <c r="F142" s="2489"/>
      <c r="G142" s="2489"/>
      <c r="H142" s="2489"/>
      <c r="I142" s="2489"/>
      <c r="J142" s="2489"/>
      <c r="K142" s="2489"/>
      <c r="L142" s="2490"/>
      <c r="AA142" s="97"/>
    </row>
    <row r="143" spans="2:42" ht="12.9" customHeight="1">
      <c r="B143" s="360">
        <v>128</v>
      </c>
      <c r="C143" s="2659" t="s">
        <v>753</v>
      </c>
      <c r="D143" s="2489"/>
      <c r="E143" s="2489"/>
      <c r="F143" s="2489"/>
      <c r="G143" s="2489"/>
      <c r="H143" s="2489"/>
      <c r="I143" s="2489"/>
      <c r="J143" s="2489"/>
      <c r="K143" s="2489"/>
      <c r="L143" s="2490"/>
      <c r="AA143" s="1318"/>
    </row>
    <row r="144" spans="2:42" ht="12.9" customHeight="1">
      <c r="B144" s="360">
        <v>129</v>
      </c>
      <c r="C144" s="2668" t="s">
        <v>754</v>
      </c>
      <c r="D144" s="2663"/>
      <c r="E144" s="2663"/>
      <c r="F144" s="2663"/>
      <c r="G144" s="2663"/>
      <c r="H144" s="2663"/>
      <c r="I144" s="2663"/>
      <c r="J144" s="2663"/>
      <c r="K144" s="2663"/>
      <c r="L144" s="2664"/>
      <c r="AA144" s="1318"/>
    </row>
    <row r="145" spans="2:27" ht="12.9" customHeight="1">
      <c r="B145" s="360">
        <v>130</v>
      </c>
      <c r="C145" s="2667"/>
      <c r="D145" s="2450"/>
      <c r="E145" s="2450"/>
      <c r="F145" s="2450"/>
      <c r="G145" s="2450"/>
      <c r="H145" s="2450"/>
      <c r="I145" s="2450"/>
      <c r="J145" s="2450"/>
      <c r="K145" s="2450"/>
      <c r="L145" s="2665"/>
      <c r="AA145" s="97"/>
    </row>
    <row r="146" spans="2:27" ht="12.9" customHeight="1">
      <c r="B146" s="360">
        <v>131</v>
      </c>
      <c r="C146" s="2660" t="s">
        <v>755</v>
      </c>
      <c r="D146" s="2660"/>
      <c r="E146" s="2660"/>
      <c r="F146" s="2660"/>
      <c r="G146" s="2660"/>
      <c r="H146" s="2660"/>
      <c r="I146" s="2660"/>
      <c r="J146" s="2660"/>
      <c r="K146" s="2660"/>
      <c r="L146" s="2661"/>
      <c r="AA146" s="97"/>
    </row>
    <row r="147" spans="2:27" ht="12.9" customHeight="1">
      <c r="B147" s="360">
        <v>132</v>
      </c>
      <c r="C147" s="2662" t="s">
        <v>756</v>
      </c>
      <c r="D147" s="2261"/>
      <c r="E147" s="2261"/>
      <c r="F147" s="2261"/>
      <c r="G147" s="2261"/>
      <c r="H147" s="2261"/>
      <c r="I147" s="2261"/>
      <c r="J147" s="2261"/>
      <c r="K147" s="2261"/>
      <c r="L147" s="2487"/>
      <c r="AA147" s="1318"/>
    </row>
    <row r="148" spans="2:27" ht="12.9" customHeight="1">
      <c r="B148" s="360">
        <v>133</v>
      </c>
      <c r="C148" s="2662" t="s">
        <v>757</v>
      </c>
      <c r="D148" s="2261"/>
      <c r="E148" s="2261"/>
      <c r="F148" s="2261"/>
      <c r="G148" s="2261"/>
      <c r="H148" s="2261"/>
      <c r="I148" s="2261"/>
      <c r="J148" s="2261"/>
      <c r="K148" s="2261"/>
      <c r="L148" s="2487"/>
      <c r="AA148" s="1318"/>
    </row>
    <row r="149" spans="2:27" ht="12.9" customHeight="1">
      <c r="B149" s="360">
        <v>134</v>
      </c>
      <c r="C149" s="2662" t="s">
        <v>758</v>
      </c>
      <c r="D149" s="2261"/>
      <c r="E149" s="2261"/>
      <c r="F149" s="2261"/>
      <c r="G149" s="2261"/>
      <c r="H149" s="2261"/>
      <c r="I149" s="2261"/>
      <c r="J149" s="2261"/>
      <c r="K149" s="2261"/>
      <c r="L149" s="2487"/>
      <c r="AA149" s="1318"/>
    </row>
    <row r="150" spans="2:27" ht="12.9" customHeight="1">
      <c r="B150" s="360">
        <v>135</v>
      </c>
      <c r="C150" s="639" t="s">
        <v>1287</v>
      </c>
      <c r="D150" s="1081"/>
      <c r="E150" s="1081"/>
      <c r="F150" s="1081"/>
      <c r="G150" s="1081"/>
      <c r="H150" s="1081"/>
      <c r="I150" s="1081"/>
      <c r="J150" s="1081"/>
      <c r="K150" s="1081"/>
      <c r="L150" s="1082"/>
      <c r="AA150" s="1318"/>
    </row>
    <row r="151" spans="2:27" ht="12.9" customHeight="1">
      <c r="B151" s="360">
        <v>136</v>
      </c>
      <c r="C151" s="2666" t="s">
        <v>759</v>
      </c>
      <c r="D151" s="2663"/>
      <c r="E151" s="2663"/>
      <c r="F151" s="2663"/>
      <c r="G151" s="2663"/>
      <c r="H151" s="2663"/>
      <c r="I151" s="2663"/>
      <c r="J151" s="2663"/>
      <c r="K151" s="2663"/>
      <c r="L151" s="2664"/>
      <c r="AA151" s="1318"/>
    </row>
    <row r="152" spans="2:27" ht="12.9" customHeight="1">
      <c r="B152" s="360">
        <v>137</v>
      </c>
      <c r="C152" s="2667"/>
      <c r="D152" s="2450"/>
      <c r="E152" s="2450"/>
      <c r="F152" s="2450"/>
      <c r="G152" s="2450"/>
      <c r="H152" s="2450"/>
      <c r="I152" s="2450"/>
      <c r="J152" s="2450"/>
      <c r="K152" s="2450"/>
      <c r="L152" s="2665"/>
      <c r="AA152" s="1318"/>
    </row>
    <row r="153" spans="2:27" ht="12.9" customHeight="1">
      <c r="B153" s="360">
        <v>138</v>
      </c>
      <c r="C153" s="2666" t="s">
        <v>760</v>
      </c>
      <c r="D153" s="2663"/>
      <c r="E153" s="2663"/>
      <c r="F153" s="2663"/>
      <c r="G153" s="2663"/>
      <c r="H153" s="2663"/>
      <c r="I153" s="2663"/>
      <c r="J153" s="2663"/>
      <c r="K153" s="2663"/>
      <c r="L153" s="2664"/>
      <c r="AA153" s="97"/>
    </row>
    <row r="154" spans="2:27" ht="12.9" customHeight="1">
      <c r="B154" s="360">
        <v>139</v>
      </c>
      <c r="C154" s="2667"/>
      <c r="D154" s="2450"/>
      <c r="E154" s="2450"/>
      <c r="F154" s="2450"/>
      <c r="G154" s="2450"/>
      <c r="H154" s="2450"/>
      <c r="I154" s="2450"/>
      <c r="J154" s="2450"/>
      <c r="K154" s="2450"/>
      <c r="L154" s="2665"/>
      <c r="AA154" s="1318"/>
    </row>
    <row r="155" spans="2:27" ht="12.9" customHeight="1">
      <c r="B155" s="360">
        <v>140</v>
      </c>
      <c r="C155" s="2663" t="s">
        <v>761</v>
      </c>
      <c r="D155" s="2663"/>
      <c r="E155" s="2663"/>
      <c r="F155" s="2663"/>
      <c r="G155" s="2663"/>
      <c r="H155" s="2663"/>
      <c r="I155" s="2663"/>
      <c r="J155" s="2663"/>
      <c r="K155" s="2663"/>
      <c r="L155" s="2664"/>
      <c r="AA155" s="1318"/>
    </row>
    <row r="156" spans="2:27" ht="12.9" customHeight="1">
      <c r="B156" s="360">
        <v>141</v>
      </c>
      <c r="C156" s="2450"/>
      <c r="D156" s="2450"/>
      <c r="E156" s="2450"/>
      <c r="F156" s="2450"/>
      <c r="G156" s="2450"/>
      <c r="H156" s="2450"/>
      <c r="I156" s="2450"/>
      <c r="J156" s="2450"/>
      <c r="K156" s="2450"/>
      <c r="L156" s="2665"/>
      <c r="AA156" s="1318"/>
    </row>
    <row r="157" spans="2:27" ht="12.9" customHeight="1">
      <c r="B157" s="360">
        <v>142</v>
      </c>
      <c r="C157" s="2512" t="s">
        <v>762</v>
      </c>
      <c r="D157" s="2512"/>
      <c r="E157" s="2512"/>
      <c r="F157" s="2512"/>
      <c r="G157" s="2512"/>
      <c r="H157" s="2512"/>
      <c r="I157" s="2512"/>
      <c r="J157" s="2512"/>
      <c r="K157" s="2512"/>
      <c r="L157" s="2513"/>
      <c r="AA157" s="1318"/>
    </row>
    <row r="158" spans="2:27" ht="12.9" customHeight="1">
      <c r="B158" s="360">
        <v>143</v>
      </c>
      <c r="C158" s="2512" t="s">
        <v>763</v>
      </c>
      <c r="D158" s="2512"/>
      <c r="E158" s="2512"/>
      <c r="F158" s="2512"/>
      <c r="G158" s="2512"/>
      <c r="H158" s="2512"/>
      <c r="I158" s="2512"/>
      <c r="J158" s="2512"/>
      <c r="K158" s="2512"/>
      <c r="L158" s="2513"/>
      <c r="AA158" s="272"/>
    </row>
    <row r="159" spans="2:27" ht="21" customHeight="1">
      <c r="B159" s="360">
        <v>144</v>
      </c>
      <c r="C159" s="2512" t="s">
        <v>764</v>
      </c>
      <c r="D159" s="2512"/>
      <c r="E159" s="2512"/>
      <c r="F159" s="2512"/>
      <c r="G159" s="2512"/>
      <c r="H159" s="2512"/>
      <c r="I159" s="2512"/>
      <c r="J159" s="2512"/>
      <c r="K159" s="2512"/>
      <c r="L159" s="2513"/>
      <c r="AA159" s="272"/>
    </row>
    <row r="160" spans="2:27" ht="12.9" customHeight="1">
      <c r="B160" s="360">
        <v>145</v>
      </c>
      <c r="C160" s="2511" t="s">
        <v>765</v>
      </c>
      <c r="D160" s="2512"/>
      <c r="E160" s="2512"/>
      <c r="F160" s="2512"/>
      <c r="G160" s="2512"/>
      <c r="H160" s="2512"/>
      <c r="I160" s="2512"/>
      <c r="J160" s="2512"/>
      <c r="K160" s="2512"/>
      <c r="L160" s="2513"/>
      <c r="AA160" s="1318"/>
    </row>
    <row r="161" spans="2:27" ht="12.9" customHeight="1">
      <c r="B161" s="360">
        <v>146</v>
      </c>
      <c r="C161" s="2645" t="s">
        <v>766</v>
      </c>
      <c r="D161" s="2646"/>
      <c r="E161" s="2646"/>
      <c r="F161" s="2646"/>
      <c r="G161" s="2646"/>
      <c r="H161" s="2646"/>
      <c r="I161" s="2646"/>
      <c r="J161" s="2646"/>
      <c r="K161" s="2646"/>
      <c r="L161" s="2647"/>
      <c r="AA161" s="1318"/>
    </row>
    <row r="162" spans="2:27" ht="12.9" customHeight="1">
      <c r="B162" s="360">
        <v>147</v>
      </c>
      <c r="C162" s="2648"/>
      <c r="D162" s="2648"/>
      <c r="E162" s="2648"/>
      <c r="F162" s="2648"/>
      <c r="G162" s="2648"/>
      <c r="H162" s="2648"/>
      <c r="I162" s="2648"/>
      <c r="J162" s="2648"/>
      <c r="K162" s="2648"/>
      <c r="L162" s="2649"/>
      <c r="AA162" s="272"/>
    </row>
    <row r="163" spans="2:27" ht="12.9" customHeight="1">
      <c r="B163" s="360">
        <v>148</v>
      </c>
      <c r="C163" s="2650" t="s">
        <v>292</v>
      </c>
      <c r="D163" s="2651"/>
      <c r="E163" s="2651"/>
      <c r="F163" s="2651"/>
      <c r="G163" s="2651"/>
      <c r="H163" s="2651"/>
      <c r="I163" s="2651"/>
      <c r="J163" s="2651"/>
      <c r="K163" s="2651"/>
      <c r="L163" s="2652"/>
      <c r="AA163" s="1318"/>
    </row>
    <row r="164" spans="2:27" ht="12.9" customHeight="1">
      <c r="B164" s="360">
        <v>149</v>
      </c>
      <c r="C164" s="2669" t="s">
        <v>767</v>
      </c>
      <c r="D164" s="2670"/>
      <c r="E164" s="2670"/>
      <c r="F164" s="2670"/>
      <c r="G164" s="2670"/>
      <c r="H164" s="2670"/>
      <c r="I164" s="2670"/>
      <c r="J164" s="2670"/>
      <c r="K164" s="2670"/>
      <c r="L164" s="2671"/>
      <c r="AA164" s="1318"/>
    </row>
    <row r="165" spans="2:27" ht="12.9" customHeight="1">
      <c r="B165" s="360">
        <v>150</v>
      </c>
      <c r="C165" s="2669" t="s">
        <v>425</v>
      </c>
      <c r="D165" s="2670"/>
      <c r="E165" s="2670"/>
      <c r="F165" s="2670"/>
      <c r="G165" s="2670"/>
      <c r="H165" s="2670"/>
      <c r="I165" s="2670"/>
      <c r="J165" s="2670"/>
      <c r="K165" s="2670"/>
      <c r="L165" s="2671"/>
      <c r="AA165" s="1318"/>
    </row>
    <row r="166" spans="2:27" ht="12.9" customHeight="1">
      <c r="B166" s="360">
        <v>151</v>
      </c>
      <c r="C166" s="184"/>
      <c r="D166" s="184"/>
      <c r="E166" s="184"/>
      <c r="F166" s="184"/>
      <c r="G166" s="184"/>
      <c r="H166" s="184"/>
      <c r="I166" s="184"/>
      <c r="J166" s="184"/>
      <c r="K166" s="184"/>
      <c r="L166" s="186"/>
      <c r="AA166" s="1318"/>
    </row>
    <row r="167" spans="2:27" ht="12.9" customHeight="1">
      <c r="B167" s="360">
        <v>152</v>
      </c>
      <c r="C167" s="2672" t="s">
        <v>284</v>
      </c>
      <c r="D167" s="1176"/>
      <c r="E167" s="1176"/>
      <c r="F167" s="1176"/>
      <c r="G167" s="1176"/>
      <c r="H167" s="1176"/>
      <c r="I167" s="1176"/>
      <c r="J167" s="1176"/>
      <c r="K167" s="1176"/>
      <c r="L167" s="1177"/>
      <c r="AA167" s="1318"/>
    </row>
    <row r="168" spans="2:27" ht="12.9" customHeight="1">
      <c r="B168" s="360">
        <v>153</v>
      </c>
      <c r="C168" s="2673" t="s">
        <v>285</v>
      </c>
      <c r="D168" s="2674"/>
      <c r="E168" s="2674"/>
      <c r="F168" s="2674"/>
      <c r="G168" s="2674"/>
      <c r="H168" s="2674"/>
      <c r="I168" s="2674"/>
      <c r="J168" s="2674"/>
      <c r="K168" s="2674"/>
      <c r="L168" s="2675"/>
      <c r="AA168" s="97"/>
    </row>
    <row r="169" spans="2:27" ht="12.9" customHeight="1">
      <c r="B169" s="360">
        <v>154</v>
      </c>
      <c r="C169" s="1080" t="s">
        <v>286</v>
      </c>
      <c r="D169" s="1081"/>
      <c r="E169" s="1081"/>
      <c r="F169" s="1081"/>
      <c r="G169" s="1081"/>
      <c r="H169" s="1081"/>
      <c r="I169" s="1081"/>
      <c r="J169" s="1081"/>
      <c r="K169" s="1081"/>
      <c r="L169" s="1082"/>
      <c r="AA169" s="97"/>
    </row>
    <row r="170" spans="2:27" ht="12.9" customHeight="1">
      <c r="B170" s="360">
        <v>155</v>
      </c>
      <c r="C170" s="1080" t="s">
        <v>287</v>
      </c>
      <c r="D170" s="1081"/>
      <c r="E170" s="1081"/>
      <c r="F170" s="1081"/>
      <c r="G170" s="1081"/>
      <c r="H170" s="1081"/>
      <c r="I170" s="1081"/>
      <c r="J170" s="1081"/>
      <c r="K170" s="1081"/>
      <c r="L170" s="1082"/>
      <c r="AA170" s="97"/>
    </row>
    <row r="171" spans="2:27" ht="12.9" customHeight="1">
      <c r="B171" s="360">
        <v>156</v>
      </c>
      <c r="C171" s="1080" t="s">
        <v>426</v>
      </c>
      <c r="D171" s="1081"/>
      <c r="E171" s="1081"/>
      <c r="F171" s="1081"/>
      <c r="G171" s="1081"/>
      <c r="H171" s="1081"/>
      <c r="I171" s="1081"/>
      <c r="J171" s="1081"/>
      <c r="K171" s="1081"/>
      <c r="L171" s="1082"/>
      <c r="AA171" s="97"/>
    </row>
    <row r="172" spans="2:27" ht="12.9" customHeight="1">
      <c r="B172" s="360">
        <v>157</v>
      </c>
      <c r="C172" s="2676" t="s">
        <v>289</v>
      </c>
      <c r="D172" s="2489"/>
      <c r="E172" s="2489"/>
      <c r="F172" s="2489"/>
      <c r="G172" s="2489"/>
      <c r="H172" s="2489"/>
      <c r="I172" s="2489"/>
      <c r="J172" s="2489"/>
      <c r="K172" s="2489"/>
      <c r="L172" s="2490"/>
    </row>
    <row r="173" spans="2:27" ht="12.9" customHeight="1">
      <c r="B173" s="360">
        <v>158</v>
      </c>
      <c r="C173" s="2676" t="s">
        <v>604</v>
      </c>
      <c r="D173" s="2489"/>
      <c r="E173" s="2489"/>
      <c r="F173" s="2489"/>
      <c r="G173" s="2489"/>
      <c r="H173" s="2489"/>
      <c r="I173" s="2489"/>
      <c r="J173" s="2489"/>
      <c r="K173" s="2489"/>
      <c r="L173" s="2490"/>
    </row>
    <row r="174" spans="2:27" ht="12.9" customHeight="1">
      <c r="B174" s="360">
        <v>159</v>
      </c>
      <c r="C174" s="2666" t="s">
        <v>768</v>
      </c>
      <c r="D174" s="2663"/>
      <c r="E174" s="2663"/>
      <c r="F174" s="2663"/>
      <c r="G174" s="2663"/>
      <c r="H174" s="2663"/>
      <c r="I174" s="2663"/>
      <c r="J174" s="2663"/>
      <c r="K174" s="2663"/>
      <c r="L174" s="2664"/>
    </row>
    <row r="175" spans="2:27" ht="12.9" customHeight="1">
      <c r="B175" s="360">
        <v>160</v>
      </c>
      <c r="C175" s="1114"/>
      <c r="D175" s="1115"/>
      <c r="E175" s="1115"/>
      <c r="F175" s="1115"/>
      <c r="G175" s="1115"/>
      <c r="H175" s="1115"/>
      <c r="I175" s="1115"/>
      <c r="J175" s="1115"/>
      <c r="K175" s="1115"/>
      <c r="L175" s="1116"/>
    </row>
    <row r="176" spans="2:27" ht="12.9" customHeight="1">
      <c r="B176" s="360">
        <v>161</v>
      </c>
      <c r="C176" s="184"/>
      <c r="D176" s="184"/>
      <c r="E176" s="184"/>
      <c r="F176" s="184"/>
      <c r="G176" s="184"/>
      <c r="H176" s="184"/>
      <c r="I176" s="184"/>
      <c r="J176" s="184"/>
      <c r="K176" s="184"/>
      <c r="L176" s="186"/>
    </row>
    <row r="177" spans="2:27" ht="12.9" customHeight="1">
      <c r="B177" s="360">
        <v>162</v>
      </c>
      <c r="C177" s="184"/>
      <c r="D177" s="184"/>
      <c r="E177" s="184"/>
      <c r="F177" s="184"/>
      <c r="G177" s="184"/>
      <c r="H177" s="184"/>
      <c r="I177" s="184"/>
      <c r="J177" s="184"/>
      <c r="K177" s="184"/>
      <c r="L177" s="186"/>
    </row>
    <row r="178" spans="2:27" ht="12.9" customHeight="1">
      <c r="B178" s="360">
        <v>163</v>
      </c>
      <c r="C178" s="184"/>
      <c r="D178" s="184"/>
      <c r="E178" s="184"/>
      <c r="F178" s="184"/>
      <c r="G178" s="184"/>
      <c r="H178" s="184"/>
      <c r="I178" s="184"/>
      <c r="J178" s="184"/>
      <c r="K178" s="184"/>
      <c r="L178" s="186"/>
    </row>
    <row r="179" spans="2:27" ht="12.9" customHeight="1">
      <c r="B179" s="360">
        <v>164</v>
      </c>
      <c r="C179" s="184"/>
      <c r="D179" s="184"/>
      <c r="E179" s="184"/>
      <c r="F179" s="184"/>
      <c r="G179" s="184"/>
      <c r="H179" s="184"/>
      <c r="I179" s="184"/>
      <c r="J179" s="184"/>
      <c r="K179" s="184"/>
      <c r="L179" s="186"/>
    </row>
    <row r="180" spans="2:27" ht="12.9" customHeight="1">
      <c r="B180" s="360">
        <v>165</v>
      </c>
      <c r="C180" s="1054"/>
      <c r="D180" s="1054"/>
      <c r="E180" s="1054"/>
      <c r="F180" s="1054"/>
      <c r="G180" s="1054"/>
      <c r="H180" s="1054"/>
      <c r="I180" s="1054"/>
      <c r="J180" s="1054"/>
      <c r="K180" s="1054"/>
      <c r="L180" s="1064"/>
      <c r="N180" s="15"/>
    </row>
    <row r="181" spans="2:27" ht="12.9" customHeight="1">
      <c r="B181" s="360">
        <v>166</v>
      </c>
      <c r="C181" s="174"/>
      <c r="D181" s="174"/>
      <c r="E181" s="174"/>
      <c r="F181" s="174"/>
      <c r="G181" s="174"/>
      <c r="H181" s="174"/>
      <c r="I181" s="174"/>
      <c r="J181" s="174"/>
      <c r="K181" s="174"/>
      <c r="L181" s="315"/>
      <c r="N181" s="1157"/>
      <c r="O181" s="1157"/>
    </row>
    <row r="182" spans="2:27" ht="12.9" customHeight="1">
      <c r="B182" s="360">
        <v>167</v>
      </c>
      <c r="C182" s="174"/>
      <c r="D182" s="174"/>
      <c r="E182" s="174"/>
      <c r="F182" s="174"/>
      <c r="G182" s="174"/>
      <c r="H182" s="174"/>
      <c r="I182" s="174"/>
      <c r="J182" s="174"/>
      <c r="K182" s="174"/>
      <c r="L182" s="315"/>
      <c r="AA182" s="97"/>
    </row>
    <row r="183" spans="2:27" ht="12.9" customHeight="1">
      <c r="B183" s="360">
        <v>168</v>
      </c>
      <c r="C183" s="174"/>
      <c r="D183" s="174"/>
      <c r="E183" s="174"/>
      <c r="F183" s="174"/>
      <c r="G183" s="174"/>
      <c r="H183" s="174"/>
      <c r="I183" s="174"/>
      <c r="J183" s="174"/>
      <c r="K183" s="174"/>
      <c r="L183" s="315"/>
      <c r="N183" s="316"/>
      <c r="AA183" s="97"/>
    </row>
    <row r="184" spans="2:27" ht="12.9" customHeight="1">
      <c r="B184" s="360">
        <v>169</v>
      </c>
      <c r="C184" s="174"/>
      <c r="D184" s="174"/>
      <c r="E184" s="174"/>
      <c r="F184" s="174"/>
      <c r="G184" s="174"/>
      <c r="H184" s="174"/>
      <c r="I184" s="174"/>
      <c r="J184" s="174"/>
      <c r="K184" s="174"/>
      <c r="L184" s="315"/>
      <c r="N184" s="316"/>
      <c r="AA184" s="97"/>
    </row>
    <row r="185" spans="2:27" ht="12.9" customHeight="1">
      <c r="B185" s="360">
        <v>170</v>
      </c>
      <c r="C185" s="174"/>
      <c r="D185" s="174"/>
      <c r="E185" s="174"/>
      <c r="F185" s="174"/>
      <c r="G185" s="174"/>
      <c r="H185" s="174"/>
      <c r="I185" s="174"/>
      <c r="J185" s="174"/>
      <c r="K185" s="174"/>
      <c r="L185" s="315"/>
      <c r="AA185" s="97"/>
    </row>
    <row r="186" spans="2:27" ht="12.9" customHeight="1">
      <c r="B186" s="360">
        <v>171</v>
      </c>
      <c r="C186" s="174"/>
      <c r="D186" s="174"/>
      <c r="E186" s="174"/>
      <c r="F186" s="174"/>
      <c r="G186" s="174"/>
      <c r="H186" s="174"/>
      <c r="I186" s="174"/>
      <c r="J186" s="174"/>
      <c r="K186" s="174"/>
      <c r="L186" s="315"/>
      <c r="AA186" s="97"/>
    </row>
    <row r="187" spans="2:27" ht="12.9" customHeight="1">
      <c r="B187" s="360">
        <v>172</v>
      </c>
      <c r="C187" s="174"/>
      <c r="D187" s="174"/>
      <c r="E187" s="174"/>
      <c r="F187" s="174"/>
      <c r="G187" s="174"/>
      <c r="H187" s="174"/>
      <c r="I187" s="174"/>
      <c r="J187" s="174"/>
      <c r="K187" s="174"/>
      <c r="L187" s="315"/>
      <c r="AA187" s="97"/>
    </row>
    <row r="188" spans="2:27" ht="12.9" customHeight="1">
      <c r="B188" s="360">
        <v>173</v>
      </c>
      <c r="C188" s="174"/>
      <c r="D188" s="174"/>
      <c r="E188" s="174"/>
      <c r="F188" s="174"/>
      <c r="G188" s="174"/>
      <c r="H188" s="174"/>
      <c r="I188" s="174"/>
      <c r="J188" s="174"/>
      <c r="K188" s="174"/>
      <c r="L188" s="315"/>
      <c r="AA188" s="97"/>
    </row>
    <row r="189" spans="2:27" ht="12.9" customHeight="1">
      <c r="B189" s="360">
        <v>174</v>
      </c>
      <c r="C189" s="174"/>
      <c r="D189" s="174"/>
      <c r="E189" s="174"/>
      <c r="F189" s="174"/>
      <c r="G189" s="174"/>
      <c r="H189" s="174"/>
      <c r="I189" s="174"/>
      <c r="J189" s="174"/>
      <c r="K189" s="174"/>
      <c r="L189" s="315"/>
      <c r="AA189" s="97"/>
    </row>
    <row r="190" spans="2:27" ht="12.9" customHeight="1">
      <c r="B190" s="360">
        <v>175</v>
      </c>
      <c r="C190" s="174"/>
      <c r="D190" s="174"/>
      <c r="E190" s="174"/>
      <c r="F190" s="174"/>
      <c r="G190" s="174"/>
      <c r="H190" s="174"/>
      <c r="I190" s="174"/>
      <c r="J190" s="174"/>
      <c r="K190" s="174"/>
      <c r="L190" s="315"/>
      <c r="AA190" s="97"/>
    </row>
    <row r="191" spans="2:27" ht="12.9" customHeight="1" thickBot="1">
      <c r="B191" s="758">
        <v>176</v>
      </c>
      <c r="C191" s="318"/>
      <c r="D191" s="318"/>
      <c r="E191" s="318"/>
      <c r="F191" s="318"/>
      <c r="G191" s="318"/>
      <c r="H191" s="318"/>
      <c r="I191" s="318"/>
      <c r="J191" s="318"/>
      <c r="K191" s="318"/>
      <c r="L191" s="319"/>
      <c r="AA191" s="97"/>
    </row>
  </sheetData>
  <sheetProtection algorithmName="SHA-512" hashValue="gOOwPq9VIDLhFzKBtX9XqQ2RqIFGeyL/n2u76TgbR6lrmfkkFQ3KvrAT8GnglF/abwKjyvCnDHaJvAXQj9u+Bw==" saltValue="oQgUUfpR4/A/CcV1Yx4UkQ==" spinCount="100000" sheet="1" objects="1" scenarios="1" formatCells="0"/>
  <mergeCells count="436">
    <mergeCell ref="B67:L67"/>
    <mergeCell ref="C69:L69"/>
    <mergeCell ref="C70:G70"/>
    <mergeCell ref="J70:K70"/>
    <mergeCell ref="E59:H60"/>
    <mergeCell ref="E61:H62"/>
    <mergeCell ref="C43:D45"/>
    <mergeCell ref="I43:J45"/>
    <mergeCell ref="E43:H45"/>
    <mergeCell ref="C47:D50"/>
    <mergeCell ref="E37:H38"/>
    <mergeCell ref="E47:H48"/>
    <mergeCell ref="C39:D42"/>
    <mergeCell ref="I39:J42"/>
    <mergeCell ref="E39:H42"/>
    <mergeCell ref="E30:H31"/>
    <mergeCell ref="I30:J31"/>
    <mergeCell ref="K30:K31"/>
    <mergeCell ref="E57:H58"/>
    <mergeCell ref="E51:H52"/>
    <mergeCell ref="I51:J52"/>
    <mergeCell ref="AL85:AL86"/>
    <mergeCell ref="AM9:AM10"/>
    <mergeCell ref="AM13:AM15"/>
    <mergeCell ref="AM17:AM18"/>
    <mergeCell ref="AM19:AM20"/>
    <mergeCell ref="AM21:AM23"/>
    <mergeCell ref="AM26:AM27"/>
    <mergeCell ref="AM28:AM29"/>
    <mergeCell ref="AM33:AM34"/>
    <mergeCell ref="AM35:AM36"/>
    <mergeCell ref="AM37:AM38"/>
    <mergeCell ref="AM39:AM40"/>
    <mergeCell ref="AM41:AM42"/>
    <mergeCell ref="AM43:AM44"/>
    <mergeCell ref="AM47:AM48"/>
    <mergeCell ref="AM51:AM52"/>
    <mergeCell ref="AM55:AM56"/>
    <mergeCell ref="AM57:AM58"/>
    <mergeCell ref="AL37:AL38"/>
    <mergeCell ref="AL39:AL40"/>
    <mergeCell ref="AL41:AL42"/>
    <mergeCell ref="AL43:AL44"/>
    <mergeCell ref="AL47:AL48"/>
    <mergeCell ref="AL51:AL52"/>
    <mergeCell ref="AL55:AL56"/>
    <mergeCell ref="AL57:AL58"/>
    <mergeCell ref="AL77:AL78"/>
    <mergeCell ref="AL9:AL10"/>
    <mergeCell ref="AL13:AL15"/>
    <mergeCell ref="AL17:AL18"/>
    <mergeCell ref="AL19:AL20"/>
    <mergeCell ref="AL21:AL23"/>
    <mergeCell ref="AL26:AL27"/>
    <mergeCell ref="AL28:AL29"/>
    <mergeCell ref="AL33:AL34"/>
    <mergeCell ref="AL35:AL36"/>
    <mergeCell ref="AJ85:AJ86"/>
    <mergeCell ref="AK9:AK10"/>
    <mergeCell ref="AK13:AK15"/>
    <mergeCell ref="AK17:AK18"/>
    <mergeCell ref="AK19:AK20"/>
    <mergeCell ref="AK21:AK23"/>
    <mergeCell ref="AK26:AK27"/>
    <mergeCell ref="AK28:AK29"/>
    <mergeCell ref="AK33:AK34"/>
    <mergeCell ref="AK35:AK36"/>
    <mergeCell ref="AK37:AK38"/>
    <mergeCell ref="AK39:AK40"/>
    <mergeCell ref="AK41:AK42"/>
    <mergeCell ref="AK43:AK44"/>
    <mergeCell ref="AK47:AK48"/>
    <mergeCell ref="AK51:AK52"/>
    <mergeCell ref="AK55:AK56"/>
    <mergeCell ref="AK57:AK58"/>
    <mergeCell ref="AK77:AK78"/>
    <mergeCell ref="AK85:AK86"/>
    <mergeCell ref="AJ37:AJ38"/>
    <mergeCell ref="AJ39:AJ40"/>
    <mergeCell ref="AJ41:AJ42"/>
    <mergeCell ref="AJ43:AJ44"/>
    <mergeCell ref="AJ47:AJ48"/>
    <mergeCell ref="AJ51:AJ52"/>
    <mergeCell ref="AJ55:AJ56"/>
    <mergeCell ref="AJ57:AJ58"/>
    <mergeCell ref="AJ77:AJ78"/>
    <mergeCell ref="AJ9:AJ10"/>
    <mergeCell ref="AJ13:AJ15"/>
    <mergeCell ref="AJ17:AJ18"/>
    <mergeCell ref="AJ19:AJ20"/>
    <mergeCell ref="AJ21:AJ23"/>
    <mergeCell ref="AJ26:AJ27"/>
    <mergeCell ref="AJ28:AJ29"/>
    <mergeCell ref="AJ33:AJ34"/>
    <mergeCell ref="AJ35:AJ36"/>
    <mergeCell ref="AI37:AI38"/>
    <mergeCell ref="AI39:AI40"/>
    <mergeCell ref="AI43:AI44"/>
    <mergeCell ref="AI47:AI48"/>
    <mergeCell ref="AI51:AI52"/>
    <mergeCell ref="AI55:AI56"/>
    <mergeCell ref="AI57:AI58"/>
    <mergeCell ref="AI77:AI78"/>
    <mergeCell ref="AI85:AI86"/>
    <mergeCell ref="AI9:AI10"/>
    <mergeCell ref="AI13:AI15"/>
    <mergeCell ref="AI17:AI18"/>
    <mergeCell ref="AI19:AI20"/>
    <mergeCell ref="AI21:AI23"/>
    <mergeCell ref="AI26:AI27"/>
    <mergeCell ref="AI28:AI29"/>
    <mergeCell ref="AI33:AI34"/>
    <mergeCell ref="AI35:AI36"/>
    <mergeCell ref="AG77:AG78"/>
    <mergeCell ref="AG85:AG86"/>
    <mergeCell ref="AH9:AH10"/>
    <mergeCell ref="AH13:AH15"/>
    <mergeCell ref="AH17:AH18"/>
    <mergeCell ref="AH19:AH20"/>
    <mergeCell ref="AH21:AH23"/>
    <mergeCell ref="AH26:AH27"/>
    <mergeCell ref="AH28:AH29"/>
    <mergeCell ref="AH33:AH34"/>
    <mergeCell ref="AH35:AH36"/>
    <mergeCell ref="AH37:AH38"/>
    <mergeCell ref="AH39:AH40"/>
    <mergeCell ref="AH41:AH42"/>
    <mergeCell ref="AH43:AH44"/>
    <mergeCell ref="AH47:AH48"/>
    <mergeCell ref="AH51:AH52"/>
    <mergeCell ref="AH55:AH56"/>
    <mergeCell ref="AH57:AH58"/>
    <mergeCell ref="AH75:AH76"/>
    <mergeCell ref="AH77:AH78"/>
    <mergeCell ref="AH85:AH86"/>
    <mergeCell ref="AG37:AG38"/>
    <mergeCell ref="AG39:AG40"/>
    <mergeCell ref="AG41:AG42"/>
    <mergeCell ref="AG43:AG44"/>
    <mergeCell ref="AG47:AG48"/>
    <mergeCell ref="AG51:AG52"/>
    <mergeCell ref="AG55:AG56"/>
    <mergeCell ref="AG57:AG58"/>
    <mergeCell ref="AG75:AG76"/>
    <mergeCell ref="AG9:AG10"/>
    <mergeCell ref="AG13:AG15"/>
    <mergeCell ref="AG17:AG18"/>
    <mergeCell ref="AG19:AG20"/>
    <mergeCell ref="AG21:AG23"/>
    <mergeCell ref="AG26:AG27"/>
    <mergeCell ref="AG28:AG29"/>
    <mergeCell ref="AG33:AG34"/>
    <mergeCell ref="AG35:AG36"/>
    <mergeCell ref="AF41:AF42"/>
    <mergeCell ref="AF43:AF44"/>
    <mergeCell ref="AF47:AF48"/>
    <mergeCell ref="AF51:AF52"/>
    <mergeCell ref="AF55:AF56"/>
    <mergeCell ref="AF57:AF58"/>
    <mergeCell ref="AF75:AF76"/>
    <mergeCell ref="AF77:AF78"/>
    <mergeCell ref="AF85:AF86"/>
    <mergeCell ref="AF17:AF18"/>
    <mergeCell ref="AF19:AF20"/>
    <mergeCell ref="AF22:AF23"/>
    <mergeCell ref="AF26:AF27"/>
    <mergeCell ref="AF28:AF29"/>
    <mergeCell ref="AF33:AF34"/>
    <mergeCell ref="AF35:AF36"/>
    <mergeCell ref="AF37:AF38"/>
    <mergeCell ref="AF39:AF40"/>
    <mergeCell ref="AE41:AE42"/>
    <mergeCell ref="AE43:AE44"/>
    <mergeCell ref="AE47:AE48"/>
    <mergeCell ref="AE51:AE52"/>
    <mergeCell ref="AE55:AE56"/>
    <mergeCell ref="AE57:AE58"/>
    <mergeCell ref="AE75:AE76"/>
    <mergeCell ref="AE77:AE78"/>
    <mergeCell ref="AE85:AE86"/>
    <mergeCell ref="AE17:AE18"/>
    <mergeCell ref="AE19:AE20"/>
    <mergeCell ref="AE22:AE23"/>
    <mergeCell ref="AE26:AE27"/>
    <mergeCell ref="AE28:AE29"/>
    <mergeCell ref="AE33:AE34"/>
    <mergeCell ref="AE35:AE36"/>
    <mergeCell ref="AE37:AE38"/>
    <mergeCell ref="AE39:AE40"/>
    <mergeCell ref="AD41:AD42"/>
    <mergeCell ref="AD43:AD44"/>
    <mergeCell ref="AD47:AD48"/>
    <mergeCell ref="AD51:AD52"/>
    <mergeCell ref="AD55:AD56"/>
    <mergeCell ref="AD57:AD58"/>
    <mergeCell ref="AD75:AD76"/>
    <mergeCell ref="AD77:AD78"/>
    <mergeCell ref="AD85:AD86"/>
    <mergeCell ref="AD17:AD18"/>
    <mergeCell ref="AD19:AD20"/>
    <mergeCell ref="AD22:AD23"/>
    <mergeCell ref="AD26:AD27"/>
    <mergeCell ref="AD28:AD29"/>
    <mergeCell ref="AD33:AD34"/>
    <mergeCell ref="AD35:AD36"/>
    <mergeCell ref="AD37:AD38"/>
    <mergeCell ref="AD39:AD40"/>
    <mergeCell ref="AC41:AC42"/>
    <mergeCell ref="AC43:AC44"/>
    <mergeCell ref="AC47:AC48"/>
    <mergeCell ref="AC51:AC52"/>
    <mergeCell ref="AC55:AC56"/>
    <mergeCell ref="AC57:AC58"/>
    <mergeCell ref="AC75:AC76"/>
    <mergeCell ref="AC77:AC78"/>
    <mergeCell ref="AC85:AC86"/>
    <mergeCell ref="AC17:AC18"/>
    <mergeCell ref="AC19:AC20"/>
    <mergeCell ref="AC22:AC23"/>
    <mergeCell ref="AC26:AC27"/>
    <mergeCell ref="AC28:AC29"/>
    <mergeCell ref="AC33:AC34"/>
    <mergeCell ref="AC35:AC36"/>
    <mergeCell ref="AC37:AC38"/>
    <mergeCell ref="AC39:AC40"/>
    <mergeCell ref="AA163:AA164"/>
    <mergeCell ref="AA165:AA167"/>
    <mergeCell ref="AB17:AB18"/>
    <mergeCell ref="AB19:AB20"/>
    <mergeCell ref="AB22:AB23"/>
    <mergeCell ref="AB26:AB27"/>
    <mergeCell ref="AB28:AB29"/>
    <mergeCell ref="AB33:AB34"/>
    <mergeCell ref="AB35:AB36"/>
    <mergeCell ref="AB37:AB38"/>
    <mergeCell ref="AB39:AB40"/>
    <mergeCell ref="AB41:AB42"/>
    <mergeCell ref="AB43:AB44"/>
    <mergeCell ref="AB47:AB48"/>
    <mergeCell ref="AB51:AB52"/>
    <mergeCell ref="AB55:AB56"/>
    <mergeCell ref="AB57:AB58"/>
    <mergeCell ref="AB75:AB76"/>
    <mergeCell ref="AB77:AB78"/>
    <mergeCell ref="AB85:AB86"/>
    <mergeCell ref="AA107:AA108"/>
    <mergeCell ref="AA109:AA133"/>
    <mergeCell ref="AA143:AA144"/>
    <mergeCell ref="AA147:AA148"/>
    <mergeCell ref="AA149:AA150"/>
    <mergeCell ref="AA151:AA152"/>
    <mergeCell ref="AA154:AA155"/>
    <mergeCell ref="AA156:AA157"/>
    <mergeCell ref="AA160:AA161"/>
    <mergeCell ref="L77:L78"/>
    <mergeCell ref="L85:L86"/>
    <mergeCell ref="AA17:AA18"/>
    <mergeCell ref="AA19:AA20"/>
    <mergeCell ref="AA22:AA23"/>
    <mergeCell ref="AA26:AA27"/>
    <mergeCell ref="AA28:AA29"/>
    <mergeCell ref="AA33:AA34"/>
    <mergeCell ref="AA35:AA36"/>
    <mergeCell ref="AA37:AA38"/>
    <mergeCell ref="AA39:AA40"/>
    <mergeCell ref="AA41:AA42"/>
    <mergeCell ref="AA43:AA44"/>
    <mergeCell ref="AA47:AA48"/>
    <mergeCell ref="AA51:AA52"/>
    <mergeCell ref="AA55:AA56"/>
    <mergeCell ref="AA57:AA58"/>
    <mergeCell ref="AA75:AA76"/>
    <mergeCell ref="AA77:AA78"/>
    <mergeCell ref="AA85:AA86"/>
    <mergeCell ref="C75:L76"/>
    <mergeCell ref="I17:J20"/>
    <mergeCell ref="E17:H20"/>
    <mergeCell ref="C33:D36"/>
    <mergeCell ref="K17:K20"/>
    <mergeCell ref="K21:K23"/>
    <mergeCell ref="K26:K27"/>
    <mergeCell ref="K28:K29"/>
    <mergeCell ref="K33:K36"/>
    <mergeCell ref="K37:K38"/>
    <mergeCell ref="K39:K42"/>
    <mergeCell ref="K43:K45"/>
    <mergeCell ref="K47:K48"/>
    <mergeCell ref="C82:G82"/>
    <mergeCell ref="J82:K82"/>
    <mergeCell ref="E54:H54"/>
    <mergeCell ref="I54:J54"/>
    <mergeCell ref="C64:L64"/>
    <mergeCell ref="B66:L66"/>
    <mergeCell ref="N66:O66"/>
    <mergeCell ref="C17:D20"/>
    <mergeCell ref="C28:D32"/>
    <mergeCell ref="E28:H29"/>
    <mergeCell ref="C164:L164"/>
    <mergeCell ref="C165:L165"/>
    <mergeCell ref="C167:L167"/>
    <mergeCell ref="C168:L168"/>
    <mergeCell ref="C172:L172"/>
    <mergeCell ref="C173:L173"/>
    <mergeCell ref="C174:L174"/>
    <mergeCell ref="N181:O181"/>
    <mergeCell ref="C96:C97"/>
    <mergeCell ref="C105:C106"/>
    <mergeCell ref="D96:D97"/>
    <mergeCell ref="D105:D106"/>
    <mergeCell ref="E96:E97"/>
    <mergeCell ref="E105:E106"/>
    <mergeCell ref="F96:F97"/>
    <mergeCell ref="F105:F106"/>
    <mergeCell ref="H96:H97"/>
    <mergeCell ref="I96:I97"/>
    <mergeCell ref="J96:J97"/>
    <mergeCell ref="K96:K97"/>
    <mergeCell ref="C135:L136"/>
    <mergeCell ref="C153:L154"/>
    <mergeCell ref="C148:L148"/>
    <mergeCell ref="C149:L149"/>
    <mergeCell ref="C157:L157"/>
    <mergeCell ref="C158:L158"/>
    <mergeCell ref="C159:L159"/>
    <mergeCell ref="C160:L160"/>
    <mergeCell ref="C161:L161"/>
    <mergeCell ref="C162:L162"/>
    <mergeCell ref="C163:L163"/>
    <mergeCell ref="C133:L133"/>
    <mergeCell ref="C138:L138"/>
    <mergeCell ref="C139:L139"/>
    <mergeCell ref="C140:L140"/>
    <mergeCell ref="C141:L141"/>
    <mergeCell ref="C142:L142"/>
    <mergeCell ref="C143:L143"/>
    <mergeCell ref="C146:L146"/>
    <mergeCell ref="C147:L147"/>
    <mergeCell ref="C155:L156"/>
    <mergeCell ref="C151:L152"/>
    <mergeCell ref="C144:L145"/>
    <mergeCell ref="C94:L94"/>
    <mergeCell ref="C95:G95"/>
    <mergeCell ref="I95:K95"/>
    <mergeCell ref="C103:G103"/>
    <mergeCell ref="C104:F104"/>
    <mergeCell ref="N104:O104"/>
    <mergeCell ref="B130:L130"/>
    <mergeCell ref="N130:O130"/>
    <mergeCell ref="B131:L131"/>
    <mergeCell ref="C89:L89"/>
    <mergeCell ref="C90:L90"/>
    <mergeCell ref="C91:L91"/>
    <mergeCell ref="C92:L92"/>
    <mergeCell ref="C93:L93"/>
    <mergeCell ref="H85:H86"/>
    <mergeCell ref="I85:I86"/>
    <mergeCell ref="C71:G71"/>
    <mergeCell ref="J71:K71"/>
    <mergeCell ref="C72:G72"/>
    <mergeCell ref="J72:K72"/>
    <mergeCell ref="C79:G79"/>
    <mergeCell ref="J79:K79"/>
    <mergeCell ref="C80:G80"/>
    <mergeCell ref="J80:K80"/>
    <mergeCell ref="C81:G81"/>
    <mergeCell ref="J81:K81"/>
    <mergeCell ref="H77:H78"/>
    <mergeCell ref="I77:I78"/>
    <mergeCell ref="C87:L88"/>
    <mergeCell ref="C85:G86"/>
    <mergeCell ref="J85:K86"/>
    <mergeCell ref="C77:G78"/>
    <mergeCell ref="J77:K78"/>
    <mergeCell ref="N70:O70"/>
    <mergeCell ref="K55:K56"/>
    <mergeCell ref="K57:K58"/>
    <mergeCell ref="E32:H32"/>
    <mergeCell ref="I32:J32"/>
    <mergeCell ref="C46:K46"/>
    <mergeCell ref="E49:H49"/>
    <mergeCell ref="I49:J49"/>
    <mergeCell ref="E50:H50"/>
    <mergeCell ref="I50:J50"/>
    <mergeCell ref="E53:H53"/>
    <mergeCell ref="I53:J53"/>
    <mergeCell ref="K51:K52"/>
    <mergeCell ref="I33:J36"/>
    <mergeCell ref="E33:H36"/>
    <mergeCell ref="E55:H56"/>
    <mergeCell ref="C57:D58"/>
    <mergeCell ref="I57:J58"/>
    <mergeCell ref="I47:J48"/>
    <mergeCell ref="C37:D38"/>
    <mergeCell ref="C51:D54"/>
    <mergeCell ref="C59:D60"/>
    <mergeCell ref="C61:D62"/>
    <mergeCell ref="I59:J60"/>
    <mergeCell ref="N3:O3"/>
    <mergeCell ref="B4:L4"/>
    <mergeCell ref="B6:K6"/>
    <mergeCell ref="C7:D7"/>
    <mergeCell ref="E7:H7"/>
    <mergeCell ref="I7:J7"/>
    <mergeCell ref="C8:K8"/>
    <mergeCell ref="C16:K16"/>
    <mergeCell ref="K9:K12"/>
    <mergeCell ref="K13:K15"/>
    <mergeCell ref="C9:D15"/>
    <mergeCell ref="E9:H12"/>
    <mergeCell ref="I9:J12"/>
    <mergeCell ref="E13:H15"/>
    <mergeCell ref="I13:J15"/>
    <mergeCell ref="C83:G84"/>
    <mergeCell ref="H83:H84"/>
    <mergeCell ref="I83:I84"/>
    <mergeCell ref="J83:K84"/>
    <mergeCell ref="L83:L84"/>
    <mergeCell ref="K59:K60"/>
    <mergeCell ref="I61:J62"/>
    <mergeCell ref="K61:K62"/>
    <mergeCell ref="B3:L3"/>
    <mergeCell ref="E24:H24"/>
    <mergeCell ref="I24:J24"/>
    <mergeCell ref="C26:D27"/>
    <mergeCell ref="I26:J27"/>
    <mergeCell ref="C21:D25"/>
    <mergeCell ref="I28:J29"/>
    <mergeCell ref="E25:H25"/>
    <mergeCell ref="I25:J25"/>
    <mergeCell ref="E26:H27"/>
    <mergeCell ref="E21:H23"/>
    <mergeCell ref="C73:L74"/>
    <mergeCell ref="I21:J23"/>
    <mergeCell ref="C55:D56"/>
    <mergeCell ref="I55:J56"/>
    <mergeCell ref="I37:J38"/>
  </mergeCells>
  <printOptions horizontalCentered="1" verticalCentered="1"/>
  <pageMargins left="0" right="0" top="0" bottom="0" header="0" footer="0"/>
  <pageSetup paperSize="9" scale="96" fitToHeight="0" orientation="portrait" r:id="rId1"/>
  <headerFooter alignWithMargins="0"/>
  <rowBreaks count="2" manualBreakCount="2">
    <brk id="64" max="16383" man="1"/>
    <brk id="128" max="16383" man="1"/>
  </rowBreaks>
  <colBreaks count="1" manualBreakCount="1">
    <brk id="12" min="1" max="190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2"/>
  <dimension ref="A1:AS130"/>
  <sheetViews>
    <sheetView view="pageBreakPreview" zoomScale="115" zoomScaleNormal="106" zoomScaleSheetLayoutView="115" workbookViewId="0">
      <selection activeCell="N3" sqref="N3:O3"/>
    </sheetView>
  </sheetViews>
  <sheetFormatPr defaultColWidth="9.109375" defaultRowHeight="14.4"/>
  <cols>
    <col min="1" max="1" width="9.109375" style="1"/>
    <col min="2" max="2" width="4.33203125" style="1" customWidth="1"/>
    <col min="3" max="10" width="9.5546875" style="1" customWidth="1"/>
    <col min="11" max="11" width="13.88671875" style="1" customWidth="1"/>
    <col min="12" max="12" width="9.5546875" style="1" customWidth="1"/>
    <col min="13" max="13" width="3.33203125" style="1" customWidth="1"/>
    <col min="14" max="16" width="9" style="1" customWidth="1"/>
    <col min="17" max="26" width="9" style="1" hidden="1" customWidth="1"/>
    <col min="27" max="31" width="8.6640625" style="1" hidden="1" customWidth="1"/>
    <col min="32" max="32" width="8.6640625" style="2" hidden="1" customWidth="1"/>
    <col min="33" max="34" width="8.6640625" style="1" hidden="1" customWidth="1"/>
    <col min="35" max="37" width="10.44140625" style="1" hidden="1" customWidth="1"/>
    <col min="38" max="38" width="9.109375" style="1" hidden="1" customWidth="1"/>
    <col min="39" max="39" width="10.44140625" style="1" hidden="1" customWidth="1"/>
    <col min="40" max="42" width="0" style="1" hidden="1" customWidth="1"/>
    <col min="43" max="43" width="10.44140625" style="1" hidden="1" customWidth="1"/>
    <col min="44" max="44" width="2.6640625" style="1" hidden="1" customWidth="1"/>
    <col min="45" max="45" width="10.44140625" style="1" hidden="1" customWidth="1"/>
    <col min="46" max="16384" width="9.109375" style="1"/>
  </cols>
  <sheetData>
    <row r="1" spans="1:45">
      <c r="B1" s="3"/>
      <c r="C1" s="2"/>
      <c r="D1" s="2"/>
      <c r="E1" s="2"/>
      <c r="F1" s="2"/>
      <c r="G1" s="2"/>
      <c r="H1" s="2"/>
      <c r="I1" s="2"/>
      <c r="J1" s="2"/>
      <c r="K1" s="2"/>
      <c r="L1" s="2"/>
    </row>
    <row r="2" spans="1:45">
      <c r="B2" s="4"/>
      <c r="C2" s="5"/>
      <c r="D2" s="5"/>
      <c r="E2" s="5"/>
      <c r="F2" s="5"/>
      <c r="G2" s="5"/>
      <c r="H2" s="224"/>
      <c r="I2" s="5"/>
      <c r="J2" s="5"/>
      <c r="K2" s="13" t="s">
        <v>769</v>
      </c>
      <c r="L2" s="14" t="str">
        <f>Rolô!L2</f>
        <v>2026 - v.03</v>
      </c>
      <c r="N2" s="15" t="s">
        <v>66</v>
      </c>
    </row>
    <row r="3" spans="1:45">
      <c r="B3" s="1154" t="s">
        <v>770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1:45">
      <c r="B4" s="1158" t="s">
        <v>693</v>
      </c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1:45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1:45" ht="12.9" customHeight="1">
      <c r="B6" s="190" t="s">
        <v>68</v>
      </c>
      <c r="C6" s="1399" t="s">
        <v>128</v>
      </c>
      <c r="D6" s="1399"/>
      <c r="E6" s="1399"/>
      <c r="F6" s="2406" t="s">
        <v>129</v>
      </c>
      <c r="G6" s="2407"/>
      <c r="H6" s="2407"/>
      <c r="I6" s="886" t="s">
        <v>130</v>
      </c>
      <c r="J6" s="1399" t="s">
        <v>131</v>
      </c>
      <c r="K6" s="1399"/>
      <c r="L6" s="291" t="s">
        <v>132</v>
      </c>
    </row>
    <row r="7" spans="1:45" ht="12.9" customHeight="1">
      <c r="B7" s="277">
        <v>1</v>
      </c>
      <c r="C7" s="2500" t="s">
        <v>771</v>
      </c>
      <c r="D7" s="2500"/>
      <c r="E7" s="2500"/>
      <c r="F7" s="2500"/>
      <c r="G7" s="2500"/>
      <c r="H7" s="2500"/>
      <c r="I7" s="2500"/>
      <c r="J7" s="2500"/>
      <c r="K7" s="2500"/>
      <c r="L7" s="2501"/>
      <c r="N7" s="292"/>
      <c r="O7" s="183"/>
      <c r="AA7" s="16">
        <v>42491</v>
      </c>
      <c r="AB7" s="16">
        <v>43026</v>
      </c>
      <c r="AC7" s="16">
        <v>43258</v>
      </c>
      <c r="AD7" s="16">
        <v>43862</v>
      </c>
      <c r="AE7" s="16">
        <v>43952</v>
      </c>
      <c r="AF7" s="16">
        <v>44105</v>
      </c>
      <c r="AG7" s="16">
        <v>44136</v>
      </c>
      <c r="AH7" s="259">
        <v>44256</v>
      </c>
      <c r="AI7" s="16">
        <v>44378</v>
      </c>
      <c r="AJ7" s="2764">
        <v>44501</v>
      </c>
      <c r="AK7" s="2764"/>
      <c r="AQ7" s="40">
        <v>45658</v>
      </c>
    </row>
    <row r="8" spans="1:45" ht="12.9" customHeight="1">
      <c r="B8" s="278">
        <v>2</v>
      </c>
      <c r="C8" s="2598" t="s">
        <v>772</v>
      </c>
      <c r="D8" s="2447"/>
      <c r="E8" s="2774"/>
      <c r="F8" s="2768" t="s">
        <v>1391</v>
      </c>
      <c r="G8" s="2768"/>
      <c r="H8" s="2768"/>
      <c r="I8" s="2770">
        <v>2.4</v>
      </c>
      <c r="J8" s="2608">
        <f>ROUNDUP(((AS8*$N$3)+AS8),1)</f>
        <v>339.40000000000003</v>
      </c>
      <c r="K8" s="2456"/>
      <c r="L8" s="2766">
        <v>0</v>
      </c>
      <c r="AA8" s="272">
        <v>200.6</v>
      </c>
      <c r="AB8" s="272">
        <v>210.7</v>
      </c>
      <c r="AC8" s="272">
        <f>AB8*1.1</f>
        <v>231.77</v>
      </c>
      <c r="AD8" s="41">
        <f>AC8*1.1</f>
        <v>254.94700000000003</v>
      </c>
      <c r="AE8" s="41">
        <f>AD8*1.1</f>
        <v>280.44170000000008</v>
      </c>
      <c r="AF8" s="41">
        <f>AE8*1.08</f>
        <v>302.87703600000009</v>
      </c>
      <c r="AG8" s="41">
        <f t="shared" ref="AG8" si="0">AF8*1.08</f>
        <v>327.10719888000011</v>
      </c>
      <c r="AH8" s="298">
        <f>AF8*1.07</f>
        <v>324.0784285200001</v>
      </c>
      <c r="AI8" s="42">
        <f>AH8</f>
        <v>324.0784285200001</v>
      </c>
      <c r="AJ8" s="42">
        <v>324.10000000000002</v>
      </c>
      <c r="AK8" s="42">
        <f>AJ8*1.06</f>
        <v>343.54600000000005</v>
      </c>
      <c r="AM8" s="42">
        <f>AK8*1.07</f>
        <v>367.59422000000006</v>
      </c>
      <c r="AQ8" s="42">
        <f>AM8*1.1</f>
        <v>404.35364200000009</v>
      </c>
      <c r="AS8" s="42">
        <v>339.35264000000006</v>
      </c>
    </row>
    <row r="9" spans="1:45" ht="12.9" customHeight="1">
      <c r="B9" s="278">
        <v>3</v>
      </c>
      <c r="C9" s="1936"/>
      <c r="D9" s="1937"/>
      <c r="E9" s="1648"/>
      <c r="F9" s="2769"/>
      <c r="G9" s="2769"/>
      <c r="H9" s="2769"/>
      <c r="I9" s="2771"/>
      <c r="J9" s="2609"/>
      <c r="K9" s="2610"/>
      <c r="L9" s="1680"/>
      <c r="AA9" s="272"/>
      <c r="AB9" s="272"/>
      <c r="AC9" s="272"/>
      <c r="AD9" s="296"/>
      <c r="AE9" s="296"/>
      <c r="AF9" s="41"/>
      <c r="AH9" s="298"/>
      <c r="AI9" s="42"/>
      <c r="AK9" s="42"/>
      <c r="AM9" s="42">
        <f t="shared" ref="AM9:AM26" si="1">AK9*1.07</f>
        <v>0</v>
      </c>
      <c r="AQ9" s="42">
        <f t="shared" ref="AQ9:AQ26" si="2">AM9*1.1</f>
        <v>0</v>
      </c>
      <c r="AS9" s="42">
        <v>0</v>
      </c>
    </row>
    <row r="10" spans="1:45" ht="12.9" customHeight="1">
      <c r="A10" s="633" t="s">
        <v>696</v>
      </c>
      <c r="B10" s="278">
        <v>4</v>
      </c>
      <c r="C10" s="2772" t="s">
        <v>773</v>
      </c>
      <c r="D10" s="2772"/>
      <c r="E10" s="2772"/>
      <c r="F10" s="2769"/>
      <c r="G10" s="2769"/>
      <c r="H10" s="2769"/>
      <c r="I10" s="2771"/>
      <c r="J10" s="2608">
        <f>ROUNDUP(((AS10*$N$3)+AS10),1)</f>
        <v>379</v>
      </c>
      <c r="K10" s="2456"/>
      <c r="L10" s="2767">
        <v>0</v>
      </c>
      <c r="AA10" s="272">
        <v>233.6</v>
      </c>
      <c r="AB10" s="272">
        <v>245.3</v>
      </c>
      <c r="AC10" s="272">
        <f>AB10*1.1</f>
        <v>269.83000000000004</v>
      </c>
      <c r="AD10" s="41">
        <f>AC10*1.1</f>
        <v>296.81300000000005</v>
      </c>
      <c r="AE10" s="41">
        <f>AD10*1.1</f>
        <v>326.49430000000007</v>
      </c>
      <c r="AF10" s="41">
        <f t="shared" ref="AF10:AF26" si="3">AE10*1.08</f>
        <v>352.61384400000009</v>
      </c>
      <c r="AH10" s="298">
        <f>AF10*1.07</f>
        <v>377.29681308000011</v>
      </c>
      <c r="AI10" s="42">
        <f t="shared" ref="AI10:AI15" si="4">AH10</f>
        <v>377.29681308000011</v>
      </c>
      <c r="AJ10" s="42">
        <v>377.3</v>
      </c>
      <c r="AK10" s="42">
        <f t="shared" ref="AK10:AK26" si="5">AJ10*1.06</f>
        <v>399.93800000000005</v>
      </c>
      <c r="AM10" s="42">
        <f t="shared" si="1"/>
        <v>427.93366000000009</v>
      </c>
      <c r="AQ10" s="42">
        <f t="shared" si="2"/>
        <v>470.72702600000014</v>
      </c>
      <c r="AS10" s="42">
        <v>378.97705120000012</v>
      </c>
    </row>
    <row r="11" spans="1:45" ht="12.9" customHeight="1">
      <c r="B11" s="279">
        <v>5</v>
      </c>
      <c r="C11" s="2773"/>
      <c r="D11" s="2773"/>
      <c r="E11" s="2773"/>
      <c r="F11" s="2769"/>
      <c r="G11" s="2769"/>
      <c r="H11" s="2769"/>
      <c r="I11" s="2771"/>
      <c r="J11" s="2548"/>
      <c r="K11" s="2549"/>
      <c r="L11" s="2759"/>
      <c r="AA11" s="272"/>
      <c r="AB11" s="272"/>
      <c r="AC11" s="272"/>
      <c r="AD11" s="296"/>
      <c r="AE11" s="296"/>
      <c r="AF11" s="41"/>
      <c r="AH11" s="298"/>
      <c r="AI11" s="42"/>
      <c r="AK11" s="42"/>
      <c r="AM11" s="42">
        <f t="shared" si="1"/>
        <v>0</v>
      </c>
      <c r="AQ11" s="42">
        <f t="shared" si="2"/>
        <v>0</v>
      </c>
      <c r="AS11" s="42"/>
    </row>
    <row r="12" spans="1:45" ht="12.9" customHeight="1">
      <c r="B12" s="277">
        <v>6</v>
      </c>
      <c r="C12" s="2765" t="s">
        <v>1502</v>
      </c>
      <c r="D12" s="2750"/>
      <c r="E12" s="2750"/>
      <c r="F12" s="2750"/>
      <c r="G12" s="2750"/>
      <c r="H12" s="2750"/>
      <c r="I12" s="2750"/>
      <c r="J12" s="2750"/>
      <c r="K12" s="2750"/>
      <c r="L12" s="2751"/>
      <c r="AA12" s="97"/>
      <c r="AB12" s="97"/>
      <c r="AC12" s="97"/>
      <c r="AD12" s="296"/>
      <c r="AE12" s="296"/>
      <c r="AF12" s="41"/>
      <c r="AH12" s="298"/>
      <c r="AI12" s="42"/>
      <c r="AK12" s="42"/>
      <c r="AM12" s="42">
        <f t="shared" si="1"/>
        <v>0</v>
      </c>
      <c r="AQ12" s="42">
        <f t="shared" si="2"/>
        <v>0</v>
      </c>
      <c r="AS12" s="42"/>
    </row>
    <row r="13" spans="1:45" ht="12.9" customHeight="1">
      <c r="B13" s="278">
        <v>7</v>
      </c>
      <c r="C13" s="2598" t="s">
        <v>774</v>
      </c>
      <c r="D13" s="2447"/>
      <c r="E13" s="2448"/>
      <c r="F13" s="2778" t="s">
        <v>1698</v>
      </c>
      <c r="G13" s="2779"/>
      <c r="H13" s="2779"/>
      <c r="I13" s="2746">
        <v>2.4</v>
      </c>
      <c r="J13" s="2455">
        <f>ROUNDUP(((AS13*$N$3)+AS13),1)</f>
        <v>339.40000000000003</v>
      </c>
      <c r="K13" s="2854"/>
      <c r="L13" s="2757">
        <v>0</v>
      </c>
      <c r="N13" s="292"/>
      <c r="AA13" s="1318">
        <v>210.4</v>
      </c>
      <c r="AB13" s="1318">
        <v>221</v>
      </c>
      <c r="AC13" s="1318">
        <f>AB13*1.1</f>
        <v>243.10000000000002</v>
      </c>
      <c r="AD13" s="1575">
        <f>AC13*1.1</f>
        <v>267.41000000000003</v>
      </c>
      <c r="AE13" s="1575">
        <f>AD13*1.1</f>
        <v>294.15100000000007</v>
      </c>
      <c r="AF13" s="1575">
        <f>AE13*1.08</f>
        <v>317.68308000000007</v>
      </c>
      <c r="AH13" s="1580">
        <f>AF13*1.07</f>
        <v>339.92089560000011</v>
      </c>
      <c r="AI13" s="1336">
        <f t="shared" si="4"/>
        <v>339.92089560000011</v>
      </c>
      <c r="AJ13" s="1336">
        <v>340</v>
      </c>
      <c r="AK13" s="1336">
        <f t="shared" si="5"/>
        <v>360.40000000000003</v>
      </c>
      <c r="AM13" s="42">
        <f t="shared" si="1"/>
        <v>385.62800000000004</v>
      </c>
      <c r="AQ13" s="42">
        <f t="shared" si="2"/>
        <v>424.19080000000008</v>
      </c>
      <c r="AS13" s="42">
        <f t="shared" ref="AS13:AS15" si="6">AQ13+(AQ13-(AQ13*1.2))</f>
        <v>339.35264000000006</v>
      </c>
    </row>
    <row r="14" spans="1:45" ht="19.2" customHeight="1">
      <c r="B14" s="278">
        <v>8</v>
      </c>
      <c r="C14" s="2449"/>
      <c r="D14" s="2450"/>
      <c r="E14" s="2451"/>
      <c r="F14" s="2780"/>
      <c r="G14" s="1193"/>
      <c r="H14" s="1193"/>
      <c r="I14" s="2747"/>
      <c r="J14" s="1373"/>
      <c r="K14" s="2857"/>
      <c r="L14" s="2758"/>
      <c r="AA14" s="1318"/>
      <c r="AB14" s="1318"/>
      <c r="AC14" s="1318"/>
      <c r="AD14" s="2866"/>
      <c r="AE14" s="2866"/>
      <c r="AF14" s="2866"/>
      <c r="AH14" s="1580"/>
      <c r="AI14" s="1336"/>
      <c r="AJ14" s="1336"/>
      <c r="AK14" s="1336"/>
      <c r="AM14" s="42">
        <f t="shared" si="1"/>
        <v>0</v>
      </c>
      <c r="AQ14" s="42">
        <f t="shared" si="2"/>
        <v>0</v>
      </c>
      <c r="AS14" s="42">
        <f t="shared" si="6"/>
        <v>0</v>
      </c>
    </row>
    <row r="15" spans="1:45" ht="12.9" customHeight="1">
      <c r="B15" s="280">
        <v>9</v>
      </c>
      <c r="C15" s="2598" t="s">
        <v>775</v>
      </c>
      <c r="D15" s="2447"/>
      <c r="E15" s="2448"/>
      <c r="F15" s="2780"/>
      <c r="G15" s="1193"/>
      <c r="H15" s="1193"/>
      <c r="I15" s="2748">
        <v>2.74</v>
      </c>
      <c r="J15" s="2455">
        <f>ROUNDUP(((AS15*$N$3)+AS15),1)</f>
        <v>379</v>
      </c>
      <c r="K15" s="2854"/>
      <c r="L15" s="2757">
        <v>0</v>
      </c>
      <c r="AA15" s="1318">
        <v>235</v>
      </c>
      <c r="AB15" s="1318">
        <v>246.8</v>
      </c>
      <c r="AC15" s="1318">
        <f>AB15*1.1</f>
        <v>271.48</v>
      </c>
      <c r="AD15" s="1318">
        <f>AC15*1.1</f>
        <v>298.62800000000004</v>
      </c>
      <c r="AE15" s="1318">
        <f>AD15*1.1</f>
        <v>328.49080000000009</v>
      </c>
      <c r="AF15" s="1318">
        <f>AE15*1.08</f>
        <v>354.7700640000001</v>
      </c>
      <c r="AH15" s="1580">
        <f>AF15*1.07</f>
        <v>379.60396848000011</v>
      </c>
      <c r="AI15" s="1336">
        <f t="shared" si="4"/>
        <v>379.60396848000011</v>
      </c>
      <c r="AJ15" s="1336">
        <v>379.7</v>
      </c>
      <c r="AK15" s="1336">
        <f t="shared" si="5"/>
        <v>402.48200000000003</v>
      </c>
      <c r="AM15" s="42">
        <f t="shared" si="1"/>
        <v>430.65574000000004</v>
      </c>
      <c r="AQ15" s="42">
        <f t="shared" si="2"/>
        <v>473.72131400000006</v>
      </c>
      <c r="AS15" s="42">
        <f t="shared" si="6"/>
        <v>378.97705120000012</v>
      </c>
    </row>
    <row r="16" spans="1:45" ht="16.2" customHeight="1">
      <c r="B16" s="281">
        <v>10</v>
      </c>
      <c r="C16" s="1592"/>
      <c r="D16" s="1491"/>
      <c r="E16" s="2563"/>
      <c r="F16" s="2781"/>
      <c r="G16" s="2782"/>
      <c r="H16" s="2782"/>
      <c r="I16" s="2749"/>
      <c r="J16" s="2855"/>
      <c r="K16" s="2856"/>
      <c r="L16" s="2759"/>
      <c r="AA16" s="1318"/>
      <c r="AB16" s="1318"/>
      <c r="AC16" s="1318"/>
      <c r="AD16" s="1318"/>
      <c r="AE16" s="1318"/>
      <c r="AF16" s="1318"/>
      <c r="AH16" s="1580"/>
      <c r="AI16" s="1336"/>
      <c r="AJ16" s="1336"/>
      <c r="AK16" s="1336"/>
      <c r="AM16" s="42">
        <f t="shared" si="1"/>
        <v>0</v>
      </c>
      <c r="AQ16" s="42">
        <f t="shared" si="2"/>
        <v>0</v>
      </c>
    </row>
    <row r="17" spans="2:43" ht="12.9" customHeight="1">
      <c r="B17" s="277">
        <v>11</v>
      </c>
      <c r="C17" s="2750" t="s">
        <v>776</v>
      </c>
      <c r="D17" s="2750"/>
      <c r="E17" s="2750"/>
      <c r="F17" s="2750"/>
      <c r="G17" s="2750"/>
      <c r="H17" s="2750"/>
      <c r="I17" s="2750"/>
      <c r="J17" s="2750"/>
      <c r="K17" s="2750"/>
      <c r="L17" s="2751"/>
      <c r="N17" s="15" t="s">
        <v>777</v>
      </c>
      <c r="AA17" s="99"/>
      <c r="AB17" s="99"/>
      <c r="AC17" s="99"/>
      <c r="AD17" s="296"/>
      <c r="AE17" s="296"/>
      <c r="AF17" s="41"/>
      <c r="AH17" s="298"/>
      <c r="AI17" s="42"/>
      <c r="AJ17" s="42"/>
      <c r="AK17" s="42"/>
      <c r="AM17" s="42">
        <f t="shared" si="1"/>
        <v>0</v>
      </c>
      <c r="AQ17" s="42">
        <f t="shared" si="2"/>
        <v>0</v>
      </c>
    </row>
    <row r="18" spans="2:43" ht="12.9" customHeight="1">
      <c r="B18" s="282">
        <v>12</v>
      </c>
      <c r="C18" s="2598" t="s">
        <v>778</v>
      </c>
      <c r="D18" s="2447"/>
      <c r="E18" s="2448"/>
      <c r="F18" s="2783" t="s">
        <v>779</v>
      </c>
      <c r="G18" s="2783"/>
      <c r="H18" s="2783"/>
      <c r="I18" s="2744">
        <v>1.8</v>
      </c>
      <c r="J18" s="2752">
        <f>ROUNDUP(((AQ18*$N$18)+AQ18),1)</f>
        <v>456.70000000000005</v>
      </c>
      <c r="K18" s="2753"/>
      <c r="L18" s="293">
        <v>0.05</v>
      </c>
      <c r="N18" s="1383">
        <v>0</v>
      </c>
      <c r="O18" s="1214"/>
      <c r="AA18" s="272">
        <v>173.2</v>
      </c>
      <c r="AB18" s="272">
        <v>190.6</v>
      </c>
      <c r="AC18" s="272">
        <f>AB18*1.1</f>
        <v>209.66</v>
      </c>
      <c r="AD18" s="41">
        <f>AC18*1.1</f>
        <v>230.626</v>
      </c>
      <c r="AE18" s="41">
        <f>AD18*1.12</f>
        <v>258.30112000000003</v>
      </c>
      <c r="AF18" s="41">
        <f>AE18*1.12</f>
        <v>289.29725440000004</v>
      </c>
      <c r="AH18" s="298">
        <f>AF18*1.15</f>
        <v>332.69184256</v>
      </c>
      <c r="AI18" s="42">
        <f>AH18*1.1</f>
        <v>365.96102681600001</v>
      </c>
      <c r="AJ18" s="42">
        <v>366</v>
      </c>
      <c r="AK18" s="42">
        <f t="shared" si="5"/>
        <v>387.96000000000004</v>
      </c>
      <c r="AM18" s="42">
        <f t="shared" si="1"/>
        <v>415.11720000000008</v>
      </c>
      <c r="AQ18" s="42">
        <f t="shared" si="2"/>
        <v>456.62892000000011</v>
      </c>
    </row>
    <row r="19" spans="2:43" ht="12.9" customHeight="1">
      <c r="B19" s="276">
        <v>13</v>
      </c>
      <c r="C19" s="2760" t="s">
        <v>780</v>
      </c>
      <c r="D19" s="1647"/>
      <c r="E19" s="1647"/>
      <c r="F19" s="2784"/>
      <c r="G19" s="2784"/>
      <c r="H19" s="2784"/>
      <c r="I19" s="2745"/>
      <c r="J19" s="2460">
        <f>ROUNDUP(((AQ19*$N$18)+AQ19),1)</f>
        <v>569.30000000000007</v>
      </c>
      <c r="K19" s="2461"/>
      <c r="L19" s="901">
        <v>0.05</v>
      </c>
      <c r="AA19" s="272">
        <v>216</v>
      </c>
      <c r="AB19" s="272">
        <v>237.6</v>
      </c>
      <c r="AC19" s="272">
        <f>AB19*1.1</f>
        <v>261.36</v>
      </c>
      <c r="AD19" s="41">
        <f>AC19*1.1</f>
        <v>287.49600000000004</v>
      </c>
      <c r="AE19" s="41">
        <f>AD19*1.12</f>
        <v>321.99552000000006</v>
      </c>
      <c r="AF19" s="41">
        <f>AE19*1.12</f>
        <v>360.63498240000007</v>
      </c>
      <c r="AH19" s="298">
        <f>AF19*1.15</f>
        <v>414.73022976000004</v>
      </c>
      <c r="AI19" s="42">
        <f>AH19*1.1</f>
        <v>456.20325273600008</v>
      </c>
      <c r="AJ19" s="42">
        <v>456.3</v>
      </c>
      <c r="AK19" s="42">
        <f t="shared" si="5"/>
        <v>483.67800000000005</v>
      </c>
      <c r="AM19" s="42">
        <f t="shared" si="1"/>
        <v>517.53546000000006</v>
      </c>
      <c r="AQ19" s="42">
        <f t="shared" si="2"/>
        <v>569.28900600000009</v>
      </c>
    </row>
    <row r="20" spans="2:43" ht="12.9" customHeight="1">
      <c r="B20" s="202">
        <v>14</v>
      </c>
      <c r="C20" s="2750" t="s">
        <v>781</v>
      </c>
      <c r="D20" s="2750"/>
      <c r="E20" s="2750"/>
      <c r="F20" s="2750"/>
      <c r="G20" s="2750"/>
      <c r="H20" s="2750"/>
      <c r="I20" s="2750"/>
      <c r="J20" s="2750"/>
      <c r="K20" s="2750"/>
      <c r="L20" s="2751"/>
      <c r="N20" s="15" t="s">
        <v>782</v>
      </c>
      <c r="AA20" s="97"/>
      <c r="AB20" s="97"/>
      <c r="AC20" s="97"/>
      <c r="AD20" s="296"/>
      <c r="AE20" s="296"/>
      <c r="AF20" s="41"/>
      <c r="AH20" s="298"/>
      <c r="AI20" s="42"/>
      <c r="AK20" s="42"/>
      <c r="AM20" s="42">
        <f t="shared" si="1"/>
        <v>0</v>
      </c>
      <c r="AQ20" s="42">
        <f t="shared" si="2"/>
        <v>0</v>
      </c>
    </row>
    <row r="21" spans="2:43" ht="12.9" customHeight="1">
      <c r="B21" s="282">
        <v>15</v>
      </c>
      <c r="C21" s="2761" t="s">
        <v>783</v>
      </c>
      <c r="D21" s="2762"/>
      <c r="E21" s="2763"/>
      <c r="F21" s="2742" t="s">
        <v>784</v>
      </c>
      <c r="G21" s="2743"/>
      <c r="H21" s="2743"/>
      <c r="I21" s="807">
        <v>1.8</v>
      </c>
      <c r="J21" s="2755">
        <f>ROUNDUP(((AQ21*$N$21)+AQ21),1)</f>
        <v>269.3</v>
      </c>
      <c r="K21" s="2756"/>
      <c r="L21" s="902">
        <v>0.05</v>
      </c>
      <c r="N21" s="1383">
        <v>0</v>
      </c>
      <c r="O21" s="1214"/>
      <c r="AA21" s="99">
        <v>92.1</v>
      </c>
      <c r="AB21" s="99">
        <v>101.4</v>
      </c>
      <c r="AC21" s="272">
        <f>AB21*1.1</f>
        <v>111.54000000000002</v>
      </c>
      <c r="AD21" s="41">
        <f>AC21*1.1</f>
        <v>122.69400000000003</v>
      </c>
      <c r="AE21" s="41">
        <f>AD21*1.15</f>
        <v>141.09810000000002</v>
      </c>
      <c r="AF21" s="41">
        <f t="shared" si="3"/>
        <v>152.38594800000004</v>
      </c>
      <c r="AH21" s="298">
        <f>AF21*1.2</f>
        <v>182.86313760000004</v>
      </c>
      <c r="AI21" s="42">
        <f>AH21*1.18</f>
        <v>215.77850236800003</v>
      </c>
      <c r="AJ21" s="42">
        <v>215.8</v>
      </c>
      <c r="AK21" s="42">
        <f t="shared" si="5"/>
        <v>228.74800000000002</v>
      </c>
      <c r="AM21" s="42">
        <f t="shared" si="1"/>
        <v>244.76036000000005</v>
      </c>
      <c r="AQ21" s="42">
        <f t="shared" si="2"/>
        <v>269.23639600000007</v>
      </c>
    </row>
    <row r="22" spans="2:43" ht="12.9" customHeight="1">
      <c r="B22" s="11">
        <v>16</v>
      </c>
      <c r="C22" s="2775" t="s">
        <v>785</v>
      </c>
      <c r="D22" s="2776"/>
      <c r="E22" s="2777"/>
      <c r="F22" s="2742" t="s">
        <v>784</v>
      </c>
      <c r="G22" s="2743"/>
      <c r="H22" s="2743"/>
      <c r="I22" s="807">
        <v>1.8</v>
      </c>
      <c r="J22" s="2755">
        <f t="shared" ref="J22:J26" si="7">ROUNDUP(((AQ22*$N$21)+AQ22),1)</f>
        <v>336.5</v>
      </c>
      <c r="K22" s="2756"/>
      <c r="L22" s="294">
        <v>0.05</v>
      </c>
      <c r="AA22" s="99">
        <v>115.1</v>
      </c>
      <c r="AB22" s="99">
        <v>126.7</v>
      </c>
      <c r="AC22" s="272">
        <f t="shared" ref="AC22:AC26" si="8">AB22*1.1</f>
        <v>139.37</v>
      </c>
      <c r="AD22" s="41">
        <f t="shared" ref="AD22:AD26" si="9">AC22*1.1</f>
        <v>153.30700000000002</v>
      </c>
      <c r="AE22" s="41">
        <f t="shared" ref="AE22:AE26" si="10">AD22*1.15</f>
        <v>176.30305000000001</v>
      </c>
      <c r="AF22" s="41">
        <f t="shared" si="3"/>
        <v>190.40729400000004</v>
      </c>
      <c r="AH22" s="298">
        <f t="shared" ref="AH22:AH26" si="11">AF22*1.2</f>
        <v>228.48875280000004</v>
      </c>
      <c r="AI22" s="42">
        <f t="shared" ref="AI22:AI26" si="12">AH22*1.18</f>
        <v>269.61672830400005</v>
      </c>
      <c r="AJ22" s="42">
        <v>269.7</v>
      </c>
      <c r="AK22" s="42">
        <f t="shared" si="5"/>
        <v>285.88200000000001</v>
      </c>
      <c r="AM22" s="42">
        <f t="shared" si="1"/>
        <v>305.89374000000004</v>
      </c>
      <c r="AQ22" s="42">
        <f t="shared" si="2"/>
        <v>336.48311400000006</v>
      </c>
    </row>
    <row r="23" spans="2:43" ht="12.9" customHeight="1">
      <c r="B23" s="11">
        <v>17</v>
      </c>
      <c r="C23" s="2511" t="s">
        <v>786</v>
      </c>
      <c r="D23" s="2512"/>
      <c r="E23" s="2754"/>
      <c r="F23" s="2742" t="s">
        <v>787</v>
      </c>
      <c r="G23" s="2743"/>
      <c r="H23" s="2743"/>
      <c r="I23" s="807">
        <v>1.8</v>
      </c>
      <c r="J23" s="2755">
        <f t="shared" si="7"/>
        <v>291.40000000000003</v>
      </c>
      <c r="K23" s="2756"/>
      <c r="L23" s="294">
        <v>0.05</v>
      </c>
      <c r="AA23" s="99">
        <v>99.7</v>
      </c>
      <c r="AB23" s="99">
        <v>109.7</v>
      </c>
      <c r="AC23" s="272">
        <f t="shared" si="8"/>
        <v>120.67000000000002</v>
      </c>
      <c r="AD23" s="41">
        <f t="shared" si="9"/>
        <v>132.73700000000002</v>
      </c>
      <c r="AE23" s="41">
        <f t="shared" si="10"/>
        <v>152.64755000000002</v>
      </c>
      <c r="AF23" s="41">
        <f t="shared" si="3"/>
        <v>164.85935400000002</v>
      </c>
      <c r="AH23" s="298">
        <f t="shared" si="11"/>
        <v>197.83122480000003</v>
      </c>
      <c r="AI23" s="42">
        <f t="shared" si="12"/>
        <v>233.44084526400002</v>
      </c>
      <c r="AJ23" s="42">
        <v>233.5</v>
      </c>
      <c r="AK23" s="42">
        <f t="shared" si="5"/>
        <v>247.51000000000002</v>
      </c>
      <c r="AM23" s="42">
        <f t="shared" si="1"/>
        <v>264.83570000000003</v>
      </c>
      <c r="AQ23" s="42">
        <f t="shared" si="2"/>
        <v>291.31927000000007</v>
      </c>
    </row>
    <row r="24" spans="2:43" ht="12.9" customHeight="1">
      <c r="B24" s="276">
        <v>18</v>
      </c>
      <c r="C24" s="2511" t="s">
        <v>788</v>
      </c>
      <c r="D24" s="2512"/>
      <c r="E24" s="2754"/>
      <c r="F24" s="2742" t="s">
        <v>787</v>
      </c>
      <c r="G24" s="2743"/>
      <c r="H24" s="2743"/>
      <c r="I24" s="807">
        <v>1.8</v>
      </c>
      <c r="J24" s="2755">
        <f t="shared" si="7"/>
        <v>364.1</v>
      </c>
      <c r="K24" s="2756"/>
      <c r="L24" s="294">
        <v>0.05</v>
      </c>
      <c r="AA24" s="99">
        <v>124.6</v>
      </c>
      <c r="AB24" s="99">
        <v>137.1</v>
      </c>
      <c r="AC24" s="272">
        <f t="shared" si="8"/>
        <v>150.81</v>
      </c>
      <c r="AD24" s="41">
        <f t="shared" si="9"/>
        <v>165.89100000000002</v>
      </c>
      <c r="AE24" s="41">
        <f t="shared" si="10"/>
        <v>190.77465000000001</v>
      </c>
      <c r="AF24" s="41">
        <f t="shared" si="3"/>
        <v>206.03662200000002</v>
      </c>
      <c r="AH24" s="298">
        <f t="shared" si="11"/>
        <v>247.24394640000003</v>
      </c>
      <c r="AI24" s="42">
        <f t="shared" si="12"/>
        <v>291.74785675200002</v>
      </c>
      <c r="AJ24" s="42">
        <v>291.8</v>
      </c>
      <c r="AK24" s="42">
        <f t="shared" si="5"/>
        <v>309.30800000000005</v>
      </c>
      <c r="AM24" s="42">
        <f t="shared" si="1"/>
        <v>330.95956000000007</v>
      </c>
      <c r="AQ24" s="42">
        <f t="shared" si="2"/>
        <v>364.05551600000013</v>
      </c>
    </row>
    <row r="25" spans="2:43" ht="12.9" customHeight="1">
      <c r="B25" s="11">
        <v>19</v>
      </c>
      <c r="C25" s="2030" t="s">
        <v>789</v>
      </c>
      <c r="D25" s="2402"/>
      <c r="E25" s="2031"/>
      <c r="F25" s="2742" t="s">
        <v>790</v>
      </c>
      <c r="G25" s="2743"/>
      <c r="H25" s="2743"/>
      <c r="I25" s="807">
        <v>1.8</v>
      </c>
      <c r="J25" s="2755">
        <f t="shared" si="7"/>
        <v>291.40000000000003</v>
      </c>
      <c r="K25" s="2756"/>
      <c r="L25" s="294">
        <v>0.05</v>
      </c>
      <c r="AA25" s="97">
        <v>99.7</v>
      </c>
      <c r="AB25" s="97">
        <v>109.7</v>
      </c>
      <c r="AC25" s="272">
        <f t="shared" si="8"/>
        <v>120.67000000000002</v>
      </c>
      <c r="AD25" s="41">
        <f t="shared" si="9"/>
        <v>132.73700000000002</v>
      </c>
      <c r="AE25" s="41">
        <f t="shared" si="10"/>
        <v>152.64755000000002</v>
      </c>
      <c r="AF25" s="41">
        <f t="shared" si="3"/>
        <v>164.85935400000002</v>
      </c>
      <c r="AH25" s="298">
        <f t="shared" si="11"/>
        <v>197.83122480000003</v>
      </c>
      <c r="AI25" s="42">
        <f t="shared" si="12"/>
        <v>233.44084526400002</v>
      </c>
      <c r="AJ25" s="42">
        <v>233.5</v>
      </c>
      <c r="AK25" s="42">
        <f t="shared" si="5"/>
        <v>247.51000000000002</v>
      </c>
      <c r="AM25" s="42">
        <f t="shared" si="1"/>
        <v>264.83570000000003</v>
      </c>
      <c r="AQ25" s="42">
        <f t="shared" si="2"/>
        <v>291.31927000000007</v>
      </c>
    </row>
    <row r="26" spans="2:43" ht="12.9" customHeight="1">
      <c r="B26" s="11">
        <v>20</v>
      </c>
      <c r="C26" s="2030" t="s">
        <v>791</v>
      </c>
      <c r="D26" s="2402"/>
      <c r="E26" s="2031"/>
      <c r="F26" s="2742" t="s">
        <v>790</v>
      </c>
      <c r="G26" s="2743"/>
      <c r="H26" s="2743"/>
      <c r="I26" s="807">
        <v>1.8</v>
      </c>
      <c r="J26" s="2755">
        <f t="shared" si="7"/>
        <v>364.1</v>
      </c>
      <c r="K26" s="2756"/>
      <c r="L26" s="294">
        <v>0.05</v>
      </c>
      <c r="AA26" s="99">
        <v>124.6</v>
      </c>
      <c r="AB26" s="99">
        <v>137.1</v>
      </c>
      <c r="AC26" s="272">
        <f t="shared" si="8"/>
        <v>150.81</v>
      </c>
      <c r="AD26" s="41">
        <f t="shared" si="9"/>
        <v>165.89100000000002</v>
      </c>
      <c r="AE26" s="41">
        <f t="shared" si="10"/>
        <v>190.77465000000001</v>
      </c>
      <c r="AF26" s="41">
        <f t="shared" si="3"/>
        <v>206.03662200000002</v>
      </c>
      <c r="AH26" s="298">
        <f t="shared" si="11"/>
        <v>247.24394640000003</v>
      </c>
      <c r="AI26" s="42">
        <f t="shared" si="12"/>
        <v>291.74785675200002</v>
      </c>
      <c r="AJ26" s="42">
        <v>291.8</v>
      </c>
      <c r="AK26" s="42">
        <f t="shared" si="5"/>
        <v>309.30800000000005</v>
      </c>
      <c r="AM26" s="42">
        <f t="shared" si="1"/>
        <v>330.95956000000007</v>
      </c>
      <c r="AQ26" s="42">
        <f t="shared" si="2"/>
        <v>364.05551600000013</v>
      </c>
    </row>
    <row r="27" spans="2:43" ht="12.9" customHeight="1">
      <c r="B27" s="283">
        <v>21</v>
      </c>
      <c r="C27" s="2784"/>
      <c r="D27" s="2784"/>
      <c r="E27" s="2784"/>
      <c r="F27" s="2784"/>
      <c r="G27" s="2784"/>
      <c r="H27" s="2784"/>
      <c r="I27" s="2784"/>
      <c r="J27" s="2784"/>
      <c r="K27" s="2784"/>
      <c r="L27" s="2862"/>
      <c r="AA27" s="99"/>
      <c r="AH27" s="118"/>
    </row>
    <row r="28" spans="2:43" ht="12.9" customHeight="1">
      <c r="B28" s="284">
        <v>22</v>
      </c>
      <c r="C28" s="2784"/>
      <c r="D28" s="2784"/>
      <c r="E28" s="2784"/>
      <c r="F28" s="2784"/>
      <c r="G28" s="2784"/>
      <c r="H28" s="2784"/>
      <c r="I28" s="2784"/>
      <c r="J28" s="2784"/>
      <c r="K28" s="2784"/>
      <c r="L28" s="2862"/>
      <c r="AA28" s="99"/>
    </row>
    <row r="29" spans="2:43" ht="12.9" customHeight="1">
      <c r="B29" s="285">
        <v>23</v>
      </c>
      <c r="C29" s="2784"/>
      <c r="D29" s="2784"/>
      <c r="E29" s="2784"/>
      <c r="F29" s="2784"/>
      <c r="G29" s="2784"/>
      <c r="H29" s="2784"/>
      <c r="I29" s="2784"/>
      <c r="J29" s="2784"/>
      <c r="K29" s="2784"/>
      <c r="L29" s="2862"/>
      <c r="AA29" s="99"/>
    </row>
    <row r="30" spans="2:43" ht="12.9" customHeight="1">
      <c r="B30" s="285">
        <v>24</v>
      </c>
      <c r="C30" s="2784"/>
      <c r="D30" s="2784"/>
      <c r="E30" s="2784"/>
      <c r="F30" s="2784"/>
      <c r="G30" s="2784"/>
      <c r="H30" s="2784"/>
      <c r="I30" s="2784"/>
      <c r="J30" s="2784"/>
      <c r="K30" s="2784"/>
      <c r="L30" s="2862"/>
      <c r="AA30" s="99"/>
    </row>
    <row r="31" spans="2:43" ht="12.9" customHeight="1">
      <c r="B31" s="285">
        <v>25</v>
      </c>
      <c r="C31" s="2784"/>
      <c r="D31" s="2784"/>
      <c r="E31" s="2784"/>
      <c r="F31" s="2784"/>
      <c r="G31" s="2784"/>
      <c r="H31" s="2784"/>
      <c r="I31" s="2784"/>
      <c r="J31" s="2784"/>
      <c r="K31" s="2784"/>
      <c r="L31" s="2862"/>
      <c r="AA31" s="99"/>
    </row>
    <row r="32" spans="2:43" ht="12.9" customHeight="1">
      <c r="B32" s="285">
        <v>26</v>
      </c>
      <c r="C32" s="2784"/>
      <c r="D32" s="2784"/>
      <c r="E32" s="2784"/>
      <c r="F32" s="2784"/>
      <c r="G32" s="2784"/>
      <c r="H32" s="2784"/>
      <c r="I32" s="2784"/>
      <c r="J32" s="2784"/>
      <c r="K32" s="2784"/>
      <c r="L32" s="2862"/>
      <c r="AA32" s="99"/>
    </row>
    <row r="33" spans="2:43" ht="12.9" customHeight="1">
      <c r="B33" s="285">
        <v>27</v>
      </c>
      <c r="C33" s="2784"/>
      <c r="D33" s="2784"/>
      <c r="E33" s="2784"/>
      <c r="F33" s="2784"/>
      <c r="G33" s="2784"/>
      <c r="H33" s="2784"/>
      <c r="I33" s="2784"/>
      <c r="J33" s="2784"/>
      <c r="K33" s="2784"/>
      <c r="L33" s="2862"/>
      <c r="N33" s="15"/>
      <c r="AA33" s="97"/>
    </row>
    <row r="34" spans="2:43" ht="12.9" customHeight="1">
      <c r="B34" s="285">
        <v>28</v>
      </c>
      <c r="C34" s="2784"/>
      <c r="D34" s="2784"/>
      <c r="E34" s="2784"/>
      <c r="F34" s="2784"/>
      <c r="G34" s="2784"/>
      <c r="H34" s="2784"/>
      <c r="I34" s="2784"/>
      <c r="J34" s="2784"/>
      <c r="K34" s="2784"/>
      <c r="L34" s="2862"/>
      <c r="N34" s="1157"/>
      <c r="O34" s="1157"/>
      <c r="AA34" s="99"/>
    </row>
    <row r="35" spans="2:43" ht="12.9" customHeight="1">
      <c r="B35" s="286">
        <v>29</v>
      </c>
      <c r="C35" s="2784"/>
      <c r="D35" s="2784"/>
      <c r="E35" s="2784"/>
      <c r="F35" s="2784"/>
      <c r="G35" s="2784"/>
      <c r="H35" s="2784"/>
      <c r="I35" s="2784"/>
      <c r="J35" s="2784"/>
      <c r="K35" s="2784"/>
      <c r="L35" s="2862"/>
      <c r="AA35" s="99"/>
      <c r="AB35" s="99"/>
      <c r="AC35" s="272"/>
    </row>
    <row r="36" spans="2:43" ht="12.9" customHeight="1">
      <c r="B36" s="283">
        <v>30</v>
      </c>
      <c r="C36" s="2863"/>
      <c r="D36" s="2863"/>
      <c r="E36" s="2863"/>
      <c r="F36" s="2863"/>
      <c r="G36" s="2863"/>
      <c r="H36" s="2863"/>
      <c r="I36" s="2863"/>
      <c r="J36" s="2863"/>
      <c r="K36" s="2863"/>
      <c r="L36" s="2864"/>
      <c r="AA36" s="99"/>
      <c r="AB36" s="99"/>
      <c r="AC36" s="272"/>
    </row>
    <row r="37" spans="2:43" ht="12.9" customHeight="1">
      <c r="B37" s="11">
        <v>31</v>
      </c>
      <c r="C37" s="2846"/>
      <c r="D37" s="2847"/>
      <c r="E37" s="2847"/>
      <c r="F37" s="2847"/>
      <c r="G37" s="2847"/>
      <c r="H37" s="2847"/>
      <c r="I37" s="2847"/>
      <c r="J37" s="2847"/>
      <c r="K37" s="2847"/>
      <c r="L37" s="2848"/>
      <c r="N37" s="15" t="s">
        <v>163</v>
      </c>
      <c r="AA37" s="97"/>
    </row>
    <row r="38" spans="2:43" ht="12.9" customHeight="1">
      <c r="B38" s="11">
        <v>32</v>
      </c>
      <c r="C38" s="1796" t="s">
        <v>162</v>
      </c>
      <c r="D38" s="1797"/>
      <c r="E38" s="1797"/>
      <c r="F38" s="1797"/>
      <c r="G38" s="1797"/>
      <c r="H38" s="1797"/>
      <c r="I38" s="1797"/>
      <c r="J38" s="1797"/>
      <c r="K38" s="1797"/>
      <c r="L38" s="1798"/>
      <c r="N38" s="1383">
        <v>0</v>
      </c>
      <c r="O38" s="1214"/>
      <c r="AA38" s="99"/>
    </row>
    <row r="39" spans="2:43" ht="12.9" customHeight="1">
      <c r="B39" s="287">
        <v>33</v>
      </c>
      <c r="C39" s="2724" t="s">
        <v>164</v>
      </c>
      <c r="D39" s="2725"/>
      <c r="E39" s="2725"/>
      <c r="F39" s="2725"/>
      <c r="G39" s="2725"/>
      <c r="H39" s="288" t="s">
        <v>129</v>
      </c>
      <c r="I39" s="634" t="s">
        <v>165</v>
      </c>
      <c r="J39" s="2726" t="s">
        <v>70</v>
      </c>
      <c r="K39" s="2726"/>
      <c r="L39" s="295" t="s">
        <v>132</v>
      </c>
      <c r="AA39" s="16">
        <v>42491</v>
      </c>
      <c r="AB39" s="16">
        <v>43026</v>
      </c>
      <c r="AC39" s="16">
        <v>43258</v>
      </c>
      <c r="AD39" s="16">
        <v>43862</v>
      </c>
      <c r="AE39" s="16">
        <v>43952</v>
      </c>
      <c r="AF39" s="16">
        <v>44105</v>
      </c>
      <c r="AG39" s="16">
        <v>44136</v>
      </c>
      <c r="AH39" s="259">
        <v>44256</v>
      </c>
      <c r="AI39" s="36">
        <v>44378</v>
      </c>
      <c r="AJ39" s="2764">
        <v>44501</v>
      </c>
      <c r="AK39" s="2764"/>
      <c r="AQ39" s="40">
        <v>45658</v>
      </c>
    </row>
    <row r="40" spans="2:43" ht="12.9" customHeight="1">
      <c r="B40" s="193">
        <v>34</v>
      </c>
      <c r="C40" s="1728" t="s">
        <v>792</v>
      </c>
      <c r="D40" s="1388"/>
      <c r="E40" s="1388"/>
      <c r="F40" s="1388"/>
      <c r="G40" s="1388"/>
      <c r="H40" s="227" t="s">
        <v>793</v>
      </c>
      <c r="I40" s="888" t="s">
        <v>514</v>
      </c>
      <c r="J40" s="1223">
        <f>ROUNDUP(((AQ40*$N$38)+AQ40),1)</f>
        <v>141.29999999999998</v>
      </c>
      <c r="K40" s="1223"/>
      <c r="L40" s="243">
        <v>0</v>
      </c>
      <c r="N40" s="244" t="s">
        <v>166</v>
      </c>
      <c r="AA40" s="99">
        <v>98</v>
      </c>
      <c r="AB40" s="99">
        <v>107.8</v>
      </c>
      <c r="AC40" s="272">
        <f t="shared" ref="AC40:AD40" si="13">AB40*1.1</f>
        <v>118.58000000000001</v>
      </c>
      <c r="AD40" s="99">
        <f t="shared" si="13"/>
        <v>130.43800000000002</v>
      </c>
      <c r="AE40" s="99">
        <f>146.1</f>
        <v>146.1</v>
      </c>
      <c r="AF40" s="99">
        <f>146.1*1.08</f>
        <v>157.78800000000001</v>
      </c>
      <c r="AG40" s="99">
        <f t="shared" ref="AG40" si="14">146.1*1.08</f>
        <v>157.78800000000001</v>
      </c>
      <c r="AH40" s="300">
        <f>AF40*1.07</f>
        <v>168.83316000000002</v>
      </c>
      <c r="AI40" s="99">
        <f>AH40*1.1</f>
        <v>185.71647600000003</v>
      </c>
      <c r="AJ40" s="301">
        <v>185.8</v>
      </c>
      <c r="AK40" s="1">
        <v>120</v>
      </c>
      <c r="AM40" s="1">
        <f>AK40*1.07</f>
        <v>128.4</v>
      </c>
      <c r="AQ40" s="1">
        <f>AM40*1.1</f>
        <v>141.24</v>
      </c>
    </row>
    <row r="41" spans="2:43" ht="12.9" customHeight="1">
      <c r="B41" s="193">
        <v>35</v>
      </c>
      <c r="C41" s="2865" t="s">
        <v>1493</v>
      </c>
      <c r="D41" s="2113"/>
      <c r="E41" s="2113"/>
      <c r="F41" s="2113"/>
      <c r="G41" s="2113"/>
      <c r="H41" s="2113"/>
      <c r="I41" s="2113"/>
      <c r="J41" s="2113"/>
      <c r="K41" s="2113"/>
      <c r="L41" s="2114"/>
      <c r="N41" s="245" t="s">
        <v>170</v>
      </c>
      <c r="O41" s="245"/>
      <c r="AA41" s="99"/>
      <c r="AB41" s="99"/>
      <c r="AC41" s="99"/>
      <c r="AD41" s="99"/>
      <c r="AE41" s="99"/>
      <c r="AF41" s="99"/>
      <c r="AG41" s="99"/>
      <c r="AH41" s="300"/>
      <c r="AI41" s="99"/>
      <c r="AJ41" s="301"/>
      <c r="AQ41" s="1">
        <f t="shared" ref="AQ41:AQ47" si="15">AM41*1.1</f>
        <v>0</v>
      </c>
    </row>
    <row r="42" spans="2:43" ht="12.9" customHeight="1">
      <c r="B42" s="11">
        <v>36</v>
      </c>
      <c r="C42" s="2334"/>
      <c r="D42" s="2335"/>
      <c r="E42" s="2335"/>
      <c r="F42" s="2335"/>
      <c r="G42" s="2335"/>
      <c r="H42" s="2335"/>
      <c r="I42" s="2335"/>
      <c r="J42" s="2335"/>
      <c r="K42" s="2335"/>
      <c r="L42" s="2336"/>
      <c r="N42" s="245" t="s">
        <v>171</v>
      </c>
      <c r="O42" s="245"/>
      <c r="AA42" s="99"/>
      <c r="AB42" s="99"/>
      <c r="AC42" s="99"/>
      <c r="AD42" s="99"/>
      <c r="AE42" s="99"/>
      <c r="AF42" s="99"/>
      <c r="AG42" s="99"/>
      <c r="AH42" s="300"/>
      <c r="AI42" s="99"/>
      <c r="AJ42" s="301"/>
      <c r="AQ42" s="1">
        <f t="shared" si="15"/>
        <v>0</v>
      </c>
    </row>
    <row r="43" spans="2:43" ht="12.9" customHeight="1">
      <c r="B43" s="11">
        <v>37</v>
      </c>
      <c r="C43" s="2861" t="s">
        <v>794</v>
      </c>
      <c r="D43" s="1625"/>
      <c r="E43" s="1625"/>
      <c r="F43" s="1625"/>
      <c r="G43" s="1626"/>
      <c r="H43" s="2790" t="s">
        <v>795</v>
      </c>
      <c r="I43" s="1643" t="s">
        <v>174</v>
      </c>
      <c r="J43" s="1326">
        <f>ROUNDUP(((AQ43*$N$38)+AQ43),1)</f>
        <v>50.1</v>
      </c>
      <c r="K43" s="1327"/>
      <c r="L43" s="1653">
        <v>0.05</v>
      </c>
      <c r="N43" s="245" t="s">
        <v>175</v>
      </c>
      <c r="AA43" s="1318">
        <v>22.5</v>
      </c>
      <c r="AB43" s="1318">
        <v>23.7</v>
      </c>
      <c r="AC43" s="1318">
        <f>AB43*1.1</f>
        <v>26.07</v>
      </c>
      <c r="AD43" s="1318">
        <f>AC43*1.1</f>
        <v>28.677000000000003</v>
      </c>
      <c r="AE43" s="1318">
        <f>AD43*1.1</f>
        <v>31.544700000000006</v>
      </c>
      <c r="AF43" s="1318">
        <f>AE43*1.08</f>
        <v>34.068276000000012</v>
      </c>
      <c r="AG43" s="1318">
        <f t="shared" ref="AG43" si="16">AF43*1.08</f>
        <v>36.793738080000018</v>
      </c>
      <c r="AH43" s="2867">
        <f>AF43*1.07</f>
        <v>36.453055320000011</v>
      </c>
      <c r="AI43" s="1318">
        <f>AH43*1.1</f>
        <v>40.098360852000013</v>
      </c>
      <c r="AJ43" s="2868">
        <v>40.1</v>
      </c>
      <c r="AK43" s="2869">
        <f t="shared" ref="AK43:AK47" si="17">AJ43*1.06</f>
        <v>42.506</v>
      </c>
      <c r="AM43" s="1">
        <f>AK43*1.07</f>
        <v>45.48142</v>
      </c>
      <c r="AQ43" s="1">
        <f t="shared" si="15"/>
        <v>50.029562000000006</v>
      </c>
    </row>
    <row r="44" spans="2:43" ht="12.9" customHeight="1">
      <c r="B44" s="193">
        <v>38</v>
      </c>
      <c r="C44" s="1839"/>
      <c r="D44" s="1628"/>
      <c r="E44" s="1628"/>
      <c r="F44" s="1628"/>
      <c r="G44" s="1629"/>
      <c r="H44" s="2791"/>
      <c r="I44" s="2792"/>
      <c r="J44" s="2859"/>
      <c r="K44" s="2860"/>
      <c r="L44" s="2793"/>
      <c r="N44" s="245" t="s">
        <v>176</v>
      </c>
      <c r="AA44" s="1318"/>
      <c r="AB44" s="1318"/>
      <c r="AC44" s="1318"/>
      <c r="AD44" s="1318"/>
      <c r="AE44" s="1318"/>
      <c r="AF44" s="1318"/>
      <c r="AG44" s="1318"/>
      <c r="AH44" s="2867"/>
      <c r="AI44" s="1318"/>
      <c r="AJ44" s="2868"/>
      <c r="AK44" s="2869"/>
      <c r="AQ44" s="1">
        <f t="shared" si="15"/>
        <v>0</v>
      </c>
    </row>
    <row r="45" spans="2:43" ht="12.9" customHeight="1">
      <c r="B45" s="11">
        <v>39</v>
      </c>
      <c r="C45" s="2861" t="s">
        <v>796</v>
      </c>
      <c r="D45" s="1625"/>
      <c r="E45" s="1625"/>
      <c r="F45" s="1625"/>
      <c r="G45" s="1626"/>
      <c r="H45" s="2790" t="s">
        <v>795</v>
      </c>
      <c r="I45" s="1643" t="s">
        <v>174</v>
      </c>
      <c r="J45" s="1326">
        <f t="shared" ref="J45" si="18">ROUNDUP(((AQ45*$N$38)+AQ45),1)</f>
        <v>50.800000000000004</v>
      </c>
      <c r="K45" s="1327"/>
      <c r="L45" s="1653">
        <v>0.05</v>
      </c>
      <c r="N45" s="245" t="s">
        <v>178</v>
      </c>
      <c r="AA45" s="1318">
        <v>22.8</v>
      </c>
      <c r="AB45" s="1318">
        <v>24</v>
      </c>
      <c r="AC45" s="1318">
        <f>AB45*1.1</f>
        <v>26.400000000000002</v>
      </c>
      <c r="AD45" s="1318">
        <f>AC45*1.1</f>
        <v>29.040000000000006</v>
      </c>
      <c r="AE45" s="1318">
        <f>AD45*1.1</f>
        <v>31.94400000000001</v>
      </c>
      <c r="AF45" s="1318">
        <f t="shared" ref="AF45" si="19">AE45*1.08</f>
        <v>34.499520000000011</v>
      </c>
      <c r="AG45" s="1318">
        <f t="shared" ref="AG45" si="20">AF45*1.08</f>
        <v>37.259481600000015</v>
      </c>
      <c r="AH45" s="2867">
        <f>AF45*1.07</f>
        <v>36.914486400000015</v>
      </c>
      <c r="AI45" s="1318">
        <f t="shared" ref="AI45" si="21">AH45*1.1</f>
        <v>40.60593504000002</v>
      </c>
      <c r="AJ45" s="2868">
        <v>40.700000000000003</v>
      </c>
      <c r="AK45" s="2869">
        <f t="shared" si="17"/>
        <v>43.142000000000003</v>
      </c>
      <c r="AM45" s="1">
        <f>AK45*1.07</f>
        <v>46.161940000000008</v>
      </c>
      <c r="AQ45" s="1">
        <f t="shared" si="15"/>
        <v>50.778134000000016</v>
      </c>
    </row>
    <row r="46" spans="2:43" ht="12.9" customHeight="1">
      <c r="B46" s="11">
        <v>40</v>
      </c>
      <c r="C46" s="1839"/>
      <c r="D46" s="1628"/>
      <c r="E46" s="1628"/>
      <c r="F46" s="1628"/>
      <c r="G46" s="1629"/>
      <c r="H46" s="2791"/>
      <c r="I46" s="2792"/>
      <c r="J46" s="2859"/>
      <c r="K46" s="2860"/>
      <c r="L46" s="2793"/>
      <c r="N46" s="245" t="s">
        <v>180</v>
      </c>
      <c r="AA46" s="1318"/>
      <c r="AB46" s="1318"/>
      <c r="AC46" s="1318"/>
      <c r="AD46" s="1318"/>
      <c r="AE46" s="1318"/>
      <c r="AF46" s="1318"/>
      <c r="AG46" s="1318"/>
      <c r="AH46" s="2867"/>
      <c r="AI46" s="1318"/>
      <c r="AJ46" s="2868"/>
      <c r="AK46" s="2869"/>
      <c r="AQ46" s="1">
        <f t="shared" si="15"/>
        <v>0</v>
      </c>
    </row>
    <row r="47" spans="2:43" ht="12.9" customHeight="1">
      <c r="B47" s="193">
        <v>41</v>
      </c>
      <c r="C47" s="2858" t="s">
        <v>1289</v>
      </c>
      <c r="D47" s="1625"/>
      <c r="E47" s="1625"/>
      <c r="F47" s="1625"/>
      <c r="G47" s="1626"/>
      <c r="H47" s="2790" t="s">
        <v>795</v>
      </c>
      <c r="I47" s="1643" t="s">
        <v>174</v>
      </c>
      <c r="J47" s="1326">
        <f t="shared" ref="J47" si="22">ROUNDUP(((AQ47*$N$38)+AQ47),1)</f>
        <v>42.300000000000004</v>
      </c>
      <c r="K47" s="1327"/>
      <c r="L47" s="1653">
        <v>0.05</v>
      </c>
      <c r="AA47" s="1318">
        <v>18.100000000000001</v>
      </c>
      <c r="AB47" s="1318">
        <v>20</v>
      </c>
      <c r="AC47" s="1318">
        <f>AB47*1.1</f>
        <v>22</v>
      </c>
      <c r="AD47" s="1318">
        <f>AC47*1.1</f>
        <v>24.200000000000003</v>
      </c>
      <c r="AE47" s="1318">
        <f>AD47*1.1</f>
        <v>26.620000000000005</v>
      </c>
      <c r="AF47" s="1318">
        <f t="shared" ref="AF47" si="23">AE47*1.08</f>
        <v>28.749600000000008</v>
      </c>
      <c r="AG47" s="1318">
        <f t="shared" ref="AG47" si="24">AF47*1.08</f>
        <v>31.049568000000011</v>
      </c>
      <c r="AH47" s="2867">
        <f>AF47*1.07</f>
        <v>30.762072000000011</v>
      </c>
      <c r="AI47" s="1318">
        <f t="shared" ref="AI47" si="25">AH47*1.1</f>
        <v>33.838279200000017</v>
      </c>
      <c r="AJ47" s="2868">
        <v>33.9</v>
      </c>
      <c r="AK47" s="2869">
        <f t="shared" si="17"/>
        <v>35.933999999999997</v>
      </c>
      <c r="AM47" s="1">
        <f>AK47*1.07</f>
        <v>38.449379999999998</v>
      </c>
      <c r="AQ47" s="1">
        <f t="shared" si="15"/>
        <v>42.294318000000004</v>
      </c>
    </row>
    <row r="48" spans="2:43" ht="12.9" customHeight="1">
      <c r="B48" s="11">
        <v>42</v>
      </c>
      <c r="C48" s="1839"/>
      <c r="D48" s="1628"/>
      <c r="E48" s="1628"/>
      <c r="F48" s="1628"/>
      <c r="G48" s="1629"/>
      <c r="H48" s="2791"/>
      <c r="I48" s="2792"/>
      <c r="J48" s="2859"/>
      <c r="K48" s="2860"/>
      <c r="L48" s="2793"/>
      <c r="AA48" s="1318"/>
      <c r="AB48" s="1318"/>
      <c r="AC48" s="1318"/>
      <c r="AD48" s="1318"/>
      <c r="AE48" s="1318"/>
      <c r="AF48" s="1318"/>
      <c r="AG48" s="1318"/>
      <c r="AH48" s="2867"/>
      <c r="AI48" s="1318"/>
      <c r="AJ48" s="2868"/>
      <c r="AK48" s="2869"/>
    </row>
    <row r="49" spans="2:31" ht="12.9" customHeight="1">
      <c r="B49" s="11">
        <v>43</v>
      </c>
      <c r="C49" s="2318"/>
      <c r="D49" s="2319"/>
      <c r="E49" s="2319"/>
      <c r="F49" s="2319"/>
      <c r="G49" s="2319"/>
      <c r="H49" s="2319"/>
      <c r="I49" s="2319"/>
      <c r="J49" s="2319"/>
      <c r="K49" s="2319"/>
      <c r="L49" s="2320"/>
      <c r="AA49" s="1318"/>
      <c r="AB49" s="1318"/>
      <c r="AC49" s="1318"/>
      <c r="AD49" s="1318"/>
      <c r="AE49" s="1318"/>
    </row>
    <row r="50" spans="2:31" ht="12.9" customHeight="1">
      <c r="B50" s="193">
        <v>44</v>
      </c>
      <c r="C50" s="2682"/>
      <c r="D50" s="2683"/>
      <c r="E50" s="2683"/>
      <c r="F50" s="2683"/>
      <c r="G50" s="2683"/>
      <c r="H50" s="2683"/>
      <c r="I50" s="2683"/>
      <c r="J50" s="2683"/>
      <c r="K50" s="2683"/>
      <c r="L50" s="2684"/>
      <c r="AA50" s="1318"/>
      <c r="AB50" s="1318"/>
      <c r="AC50" s="1318"/>
      <c r="AD50" s="1318"/>
      <c r="AE50" s="1318"/>
    </row>
    <row r="51" spans="2:31" ht="12.9" customHeight="1">
      <c r="B51" s="11">
        <v>45</v>
      </c>
      <c r="C51" s="1600" t="s">
        <v>211</v>
      </c>
      <c r="D51" s="1595"/>
      <c r="E51" s="1595"/>
      <c r="F51" s="1595"/>
      <c r="G51" s="1595"/>
      <c r="H51" s="1595"/>
      <c r="I51" s="1595"/>
      <c r="J51" s="1595"/>
      <c r="K51" s="1595"/>
      <c r="L51" s="1596"/>
      <c r="AA51" s="272"/>
    </row>
    <row r="52" spans="2:31" ht="12.9" customHeight="1">
      <c r="B52" s="194">
        <v>46</v>
      </c>
      <c r="C52" s="2838"/>
      <c r="D52" s="2839"/>
      <c r="E52" s="2839"/>
      <c r="F52" s="2839"/>
      <c r="G52" s="2839"/>
      <c r="H52" s="2839"/>
      <c r="I52" s="2839"/>
      <c r="J52" s="2839"/>
      <c r="K52" s="2839"/>
      <c r="L52" s="2840"/>
      <c r="AA52" s="272"/>
    </row>
    <row r="53" spans="2:31" ht="12.9" customHeight="1">
      <c r="B53" s="202">
        <v>47</v>
      </c>
      <c r="C53" s="2843" t="s">
        <v>215</v>
      </c>
      <c r="D53" s="2750"/>
      <c r="E53" s="2750"/>
      <c r="F53" s="2750"/>
      <c r="G53" s="2750"/>
      <c r="H53" s="2750"/>
      <c r="I53" s="2750"/>
      <c r="J53" s="2750"/>
      <c r="K53" s="2750"/>
      <c r="L53" s="2751"/>
      <c r="AA53" s="24"/>
    </row>
    <row r="54" spans="2:31" ht="12.9" customHeight="1">
      <c r="B54" s="289">
        <v>48</v>
      </c>
      <c r="C54" s="1230" t="s">
        <v>797</v>
      </c>
      <c r="D54" s="1231"/>
      <c r="E54" s="1231"/>
      <c r="F54" s="1231"/>
      <c r="G54" s="1231"/>
      <c r="H54" s="2844" t="s">
        <v>798</v>
      </c>
      <c r="I54" s="1231"/>
      <c r="J54" s="1231"/>
      <c r="K54" s="1231"/>
      <c r="L54" s="2845"/>
      <c r="AA54" s="24"/>
    </row>
    <row r="55" spans="2:31" ht="12.9" customHeight="1">
      <c r="B55" s="193">
        <v>49</v>
      </c>
      <c r="C55" s="1969" t="s">
        <v>169</v>
      </c>
      <c r="D55" s="2834" t="s">
        <v>734</v>
      </c>
      <c r="E55" s="2835"/>
      <c r="F55" s="2834" t="s">
        <v>735</v>
      </c>
      <c r="G55" s="2837"/>
      <c r="H55" s="2825" t="s">
        <v>169</v>
      </c>
      <c r="I55" s="2834" t="s">
        <v>734</v>
      </c>
      <c r="J55" s="2835"/>
      <c r="K55" s="2834" t="s">
        <v>735</v>
      </c>
      <c r="L55" s="2841"/>
      <c r="AA55" s="24"/>
    </row>
    <row r="56" spans="2:31" ht="12.9" customHeight="1">
      <c r="B56" s="193">
        <v>50</v>
      </c>
      <c r="C56" s="1970"/>
      <c r="D56" s="2836"/>
      <c r="E56" s="1253"/>
      <c r="F56" s="2836"/>
      <c r="G56" s="1252"/>
      <c r="H56" s="2826"/>
      <c r="I56" s="2836"/>
      <c r="J56" s="1253"/>
      <c r="K56" s="2836"/>
      <c r="L56" s="2842"/>
      <c r="AA56" s="24"/>
    </row>
    <row r="57" spans="2:31" ht="12.9" customHeight="1">
      <c r="B57" s="193">
        <v>51</v>
      </c>
      <c r="C57" s="229" t="s">
        <v>360</v>
      </c>
      <c r="D57" s="2785" t="s">
        <v>745</v>
      </c>
      <c r="E57" s="2786"/>
      <c r="F57" s="2787" t="s">
        <v>1973</v>
      </c>
      <c r="G57" s="2788"/>
      <c r="H57" s="290" t="s">
        <v>360</v>
      </c>
      <c r="I57" s="2785" t="s">
        <v>745</v>
      </c>
      <c r="J57" s="2786"/>
      <c r="K57" s="2787" t="s">
        <v>799</v>
      </c>
      <c r="L57" s="2789"/>
      <c r="AA57" s="103"/>
    </row>
    <row r="58" spans="2:31" ht="12.9" customHeight="1">
      <c r="B58" s="193">
        <v>52</v>
      </c>
      <c r="C58" s="229" t="s">
        <v>366</v>
      </c>
      <c r="D58" s="2075" t="s">
        <v>362</v>
      </c>
      <c r="E58" s="2076"/>
      <c r="F58" s="2075" t="s">
        <v>450</v>
      </c>
      <c r="G58" s="2794"/>
      <c r="H58" s="290" t="s">
        <v>366</v>
      </c>
      <c r="I58" s="2075" t="s">
        <v>362</v>
      </c>
      <c r="J58" s="2076"/>
      <c r="K58" s="2077" t="s">
        <v>362</v>
      </c>
      <c r="L58" s="2795"/>
      <c r="AA58" s="297"/>
    </row>
    <row r="59" spans="2:31" ht="12.9" customHeight="1">
      <c r="B59" s="193">
        <v>53</v>
      </c>
      <c r="C59" s="229" t="s">
        <v>370</v>
      </c>
      <c r="D59" s="2075" t="s">
        <v>737</v>
      </c>
      <c r="E59" s="2796"/>
      <c r="F59" s="2075" t="s">
        <v>452</v>
      </c>
      <c r="G59" s="2794"/>
      <c r="H59" s="290" t="s">
        <v>370</v>
      </c>
      <c r="I59" s="2075" t="s">
        <v>387</v>
      </c>
      <c r="J59" s="2796"/>
      <c r="K59" s="2075" t="s">
        <v>737</v>
      </c>
      <c r="L59" s="2795"/>
      <c r="N59" s="181"/>
      <c r="AA59" s="24"/>
      <c r="AD59" s="183" t="s">
        <v>149</v>
      </c>
      <c r="AE59" s="183" t="s">
        <v>149</v>
      </c>
    </row>
    <row r="60" spans="2:31" ht="12.9" customHeight="1">
      <c r="B60" s="193">
        <v>54</v>
      </c>
      <c r="C60" s="229" t="s">
        <v>376</v>
      </c>
      <c r="D60" s="2075" t="s">
        <v>380</v>
      </c>
      <c r="E60" s="2076"/>
      <c r="F60" s="2077" t="s">
        <v>739</v>
      </c>
      <c r="G60" s="2794"/>
      <c r="H60" s="290" t="s">
        <v>376</v>
      </c>
      <c r="I60" s="2075" t="s">
        <v>380</v>
      </c>
      <c r="J60" s="2076"/>
      <c r="K60" s="2077" t="s">
        <v>739</v>
      </c>
      <c r="L60" s="2795"/>
      <c r="AA60" s="24"/>
    </row>
    <row r="61" spans="2:31" ht="12.9" customHeight="1">
      <c r="B61" s="193">
        <v>55</v>
      </c>
      <c r="C61" s="229" t="s">
        <v>382</v>
      </c>
      <c r="D61" s="2802" t="s">
        <v>377</v>
      </c>
      <c r="E61" s="2803"/>
      <c r="F61" s="2804" t="s">
        <v>377</v>
      </c>
      <c r="G61" s="2805"/>
      <c r="H61" s="290" t="s">
        <v>382</v>
      </c>
      <c r="I61" s="2802" t="s">
        <v>377</v>
      </c>
      <c r="J61" s="2803"/>
      <c r="K61" s="2804" t="s">
        <v>377</v>
      </c>
      <c r="L61" s="2806"/>
      <c r="AA61" s="24"/>
    </row>
    <row r="62" spans="2:31" ht="12.9" customHeight="1">
      <c r="B62" s="193">
        <v>56</v>
      </c>
      <c r="C62" s="2470" t="s">
        <v>212</v>
      </c>
      <c r="D62" s="2471"/>
      <c r="E62" s="2471"/>
      <c r="F62" s="2471"/>
      <c r="G62" s="2471"/>
      <c r="H62" s="2471"/>
      <c r="I62" s="2471"/>
      <c r="J62" s="2471"/>
      <c r="K62" s="2471"/>
      <c r="L62" s="2472"/>
      <c r="AA62" s="181"/>
    </row>
    <row r="63" spans="2:31" ht="12.9" customHeight="1">
      <c r="B63" s="193">
        <v>57</v>
      </c>
      <c r="C63" s="2083" t="s">
        <v>213</v>
      </c>
      <c r="D63" s="1632"/>
      <c r="E63" s="1632"/>
      <c r="F63" s="1632"/>
      <c r="G63" s="1632"/>
      <c r="H63" s="1632"/>
      <c r="I63" s="1632"/>
      <c r="J63" s="1632"/>
      <c r="K63" s="1632"/>
      <c r="L63" s="1633"/>
      <c r="AA63" s="181"/>
    </row>
    <row r="64" spans="2:31" ht="12.9" customHeight="1">
      <c r="B64" s="193">
        <v>58</v>
      </c>
      <c r="C64" s="2633" t="s">
        <v>800</v>
      </c>
      <c r="D64" s="2634"/>
      <c r="E64" s="2634"/>
      <c r="F64" s="2634"/>
      <c r="G64" s="2634"/>
      <c r="H64" s="2634"/>
      <c r="I64" s="2634"/>
      <c r="J64" s="2634"/>
      <c r="K64" s="2634"/>
      <c r="L64" s="2635"/>
      <c r="AA64" s="181"/>
    </row>
    <row r="65" spans="2:27" ht="12.9" customHeight="1">
      <c r="B65" s="193">
        <v>59</v>
      </c>
      <c r="C65" s="2473" t="s">
        <v>801</v>
      </c>
      <c r="D65" s="2474"/>
      <c r="E65" s="2474"/>
      <c r="F65" s="2474"/>
      <c r="G65" s="2474"/>
      <c r="H65" s="2474"/>
      <c r="I65" s="2474"/>
      <c r="J65" s="2474"/>
      <c r="K65" s="2474"/>
      <c r="L65" s="2475"/>
      <c r="AA65" s="181"/>
    </row>
    <row r="66" spans="2:27" ht="12.9" customHeight="1">
      <c r="B66" s="261">
        <v>60</v>
      </c>
      <c r="C66" s="2065" t="s">
        <v>1972</v>
      </c>
      <c r="D66" s="2066"/>
      <c r="E66" s="2066"/>
      <c r="F66" s="2066"/>
      <c r="G66" s="2066"/>
      <c r="H66" s="2066"/>
      <c r="I66" s="2066"/>
      <c r="J66" s="2066"/>
      <c r="K66" s="2066"/>
      <c r="L66" s="2067"/>
      <c r="AA66" s="181"/>
    </row>
    <row r="67" spans="2:27">
      <c r="B67" s="4"/>
      <c r="C67" s="5"/>
      <c r="D67" s="5"/>
      <c r="E67" s="5"/>
      <c r="F67" s="5"/>
      <c r="G67" s="5"/>
      <c r="H67" s="224"/>
      <c r="I67" s="5"/>
      <c r="J67" s="5"/>
      <c r="K67" s="13" t="s">
        <v>802</v>
      </c>
      <c r="L67" s="14" t="str">
        <f>Rolô!L2</f>
        <v>2026 - v.03</v>
      </c>
      <c r="N67" s="15"/>
    </row>
    <row r="68" spans="2:27">
      <c r="B68" s="1154" t="s">
        <v>770</v>
      </c>
      <c r="C68" s="1155"/>
      <c r="D68" s="1155"/>
      <c r="E68" s="1155"/>
      <c r="F68" s="1155"/>
      <c r="G68" s="1155"/>
      <c r="H68" s="1155"/>
      <c r="I68" s="1155"/>
      <c r="J68" s="1155"/>
      <c r="K68" s="1155"/>
      <c r="L68" s="1156"/>
      <c r="N68" s="1157"/>
      <c r="O68" s="1157"/>
    </row>
    <row r="69" spans="2:27">
      <c r="B69" s="1158" t="s">
        <v>693</v>
      </c>
      <c r="C69" s="1159"/>
      <c r="D69" s="1159"/>
      <c r="E69" s="1159"/>
      <c r="F69" s="1159"/>
      <c r="G69" s="1159"/>
      <c r="H69" s="1159"/>
      <c r="I69" s="1159"/>
      <c r="J69" s="1159"/>
      <c r="K69" s="1159"/>
      <c r="L69" s="1160"/>
    </row>
    <row r="70" spans="2:27" ht="5.0999999999999996" customHeight="1">
      <c r="B70" s="6"/>
      <c r="C70" s="7"/>
      <c r="D70" s="7"/>
      <c r="E70" s="7"/>
      <c r="F70" s="7"/>
      <c r="G70" s="7"/>
      <c r="H70" s="7"/>
      <c r="I70" s="7"/>
      <c r="J70" s="7"/>
      <c r="K70" s="7"/>
      <c r="L70" s="17"/>
      <c r="AA70" s="181"/>
    </row>
    <row r="71" spans="2:27" ht="12.9" customHeight="1">
      <c r="B71" s="302">
        <v>61</v>
      </c>
      <c r="C71" s="2849" t="s">
        <v>215</v>
      </c>
      <c r="D71" s="2850"/>
      <c r="E71" s="2850"/>
      <c r="F71" s="2850"/>
      <c r="G71" s="2850"/>
      <c r="H71" s="2850"/>
      <c r="I71" s="2850"/>
      <c r="J71" s="2850"/>
      <c r="K71" s="2850"/>
      <c r="L71" s="2851"/>
      <c r="N71" s="292"/>
      <c r="AA71" s="181"/>
    </row>
    <row r="72" spans="2:27" ht="12.9" customHeight="1">
      <c r="B72" s="275">
        <v>62</v>
      </c>
      <c r="C72" s="2852"/>
      <c r="D72" s="2534"/>
      <c r="E72" s="2534"/>
      <c r="F72" s="2534"/>
      <c r="G72" s="2534"/>
      <c r="H72" s="2534"/>
      <c r="I72" s="310"/>
      <c r="J72" s="2534"/>
      <c r="K72" s="2534"/>
      <c r="L72" s="2853"/>
      <c r="AA72" s="20"/>
    </row>
    <row r="73" spans="2:27" ht="12.9" customHeight="1">
      <c r="B73" s="192">
        <v>63</v>
      </c>
      <c r="C73" s="1974"/>
      <c r="D73" s="900"/>
      <c r="E73" s="1159"/>
      <c r="F73" s="1159"/>
      <c r="G73" s="1870"/>
      <c r="H73" s="1870"/>
      <c r="I73" s="2510"/>
      <c r="J73" s="1975"/>
      <c r="K73" s="1159"/>
      <c r="L73" s="1160"/>
      <c r="AA73" s="24"/>
    </row>
    <row r="74" spans="2:27" ht="12.9" customHeight="1">
      <c r="B74" s="193">
        <v>64</v>
      </c>
      <c r="C74" s="1974"/>
      <c r="D74" s="900"/>
      <c r="E74" s="1159"/>
      <c r="F74" s="1159"/>
      <c r="G74" s="1870"/>
      <c r="H74" s="1870"/>
      <c r="I74" s="2510"/>
      <c r="J74" s="1975"/>
      <c r="K74" s="1159"/>
      <c r="L74" s="1160"/>
      <c r="AA74" s="24"/>
    </row>
    <row r="75" spans="2:27" ht="12.9" customHeight="1">
      <c r="B75" s="192">
        <v>65</v>
      </c>
      <c r="C75" s="303"/>
      <c r="D75" s="201"/>
      <c r="E75" s="900"/>
      <c r="F75" s="900"/>
      <c r="G75" s="900"/>
      <c r="H75" s="900"/>
      <c r="I75" s="201"/>
      <c r="J75" s="201"/>
      <c r="K75" s="900"/>
      <c r="L75" s="702"/>
      <c r="AA75" s="24"/>
    </row>
    <row r="76" spans="2:27" ht="12.9" customHeight="1">
      <c r="B76" s="193">
        <v>66</v>
      </c>
      <c r="C76" s="303"/>
      <c r="D76" s="201"/>
      <c r="E76" s="900"/>
      <c r="F76" s="900"/>
      <c r="G76" s="900"/>
      <c r="H76" s="900"/>
      <c r="I76" s="201"/>
      <c r="J76" s="201"/>
      <c r="K76" s="900"/>
      <c r="L76" s="702"/>
      <c r="AA76" s="24"/>
    </row>
    <row r="77" spans="2:27" ht="12.9" customHeight="1">
      <c r="B77" s="192">
        <v>67</v>
      </c>
      <c r="C77" s="303"/>
      <c r="D77" s="201"/>
      <c r="E77" s="900"/>
      <c r="F77" s="900"/>
      <c r="G77" s="900"/>
      <c r="H77" s="900"/>
      <c r="I77" s="201"/>
      <c r="J77" s="201"/>
      <c r="K77" s="900"/>
      <c r="L77" s="702"/>
      <c r="AA77" s="24"/>
    </row>
    <row r="78" spans="2:27" ht="12.9" customHeight="1">
      <c r="B78" s="193">
        <v>68</v>
      </c>
      <c r="C78" s="303"/>
      <c r="D78" s="201"/>
      <c r="E78" s="900"/>
      <c r="F78" s="900"/>
      <c r="G78" s="900"/>
      <c r="H78" s="900"/>
      <c r="I78" s="201"/>
      <c r="J78" s="201"/>
      <c r="K78" s="900"/>
      <c r="L78" s="702"/>
      <c r="AA78" s="24"/>
    </row>
    <row r="79" spans="2:27" ht="12.9" customHeight="1">
      <c r="B79" s="289">
        <v>69</v>
      </c>
      <c r="C79" s="303"/>
      <c r="D79" s="201"/>
      <c r="E79" s="900"/>
      <c r="F79" s="900"/>
      <c r="G79" s="900"/>
      <c r="H79" s="900"/>
      <c r="I79" s="201"/>
      <c r="J79" s="201"/>
      <c r="K79" s="900"/>
      <c r="L79" s="702"/>
      <c r="O79" s="311"/>
      <c r="P79" s="311"/>
      <c r="Q79" s="311"/>
      <c r="R79" s="311"/>
      <c r="S79" s="311"/>
      <c r="T79" s="311"/>
      <c r="U79" s="311"/>
      <c r="V79" s="311"/>
      <c r="W79" s="311"/>
      <c r="X79" s="311"/>
      <c r="Y79" s="311"/>
      <c r="Z79" s="311"/>
      <c r="AA79" s="24"/>
    </row>
    <row r="80" spans="2:27" ht="12.9" customHeight="1">
      <c r="B80" s="202">
        <v>70</v>
      </c>
      <c r="C80" s="2500" t="s">
        <v>271</v>
      </c>
      <c r="D80" s="2500"/>
      <c r="E80" s="2500"/>
      <c r="F80" s="2500"/>
      <c r="G80" s="2500"/>
      <c r="H80" s="2500"/>
      <c r="I80" s="2500"/>
      <c r="J80" s="2500"/>
      <c r="K80" s="2500"/>
      <c r="L80" s="2501"/>
      <c r="AA80" s="103"/>
    </row>
    <row r="81" spans="2:27" ht="12.9" customHeight="1">
      <c r="B81" s="192">
        <v>71</v>
      </c>
      <c r="C81" s="304"/>
      <c r="D81" s="304"/>
      <c r="E81" s="304"/>
      <c r="F81" s="304"/>
      <c r="G81" s="304"/>
      <c r="H81" s="304"/>
      <c r="I81" s="304"/>
      <c r="J81" s="304"/>
      <c r="K81" s="304"/>
      <c r="L81" s="312"/>
      <c r="AA81" s="103"/>
    </row>
    <row r="82" spans="2:27" ht="12.9" customHeight="1">
      <c r="B82" s="193">
        <v>72</v>
      </c>
      <c r="C82" s="2679" t="s">
        <v>747</v>
      </c>
      <c r="D82" s="2679"/>
      <c r="E82" s="2679"/>
      <c r="F82" s="2679"/>
      <c r="G82" s="2679"/>
      <c r="H82" s="2679"/>
      <c r="I82" s="2679"/>
      <c r="J82" s="2679"/>
      <c r="K82" s="2679"/>
      <c r="L82" s="2680"/>
      <c r="AA82" s="103"/>
    </row>
    <row r="83" spans="2:27" ht="12.9" customHeight="1">
      <c r="B83" s="192">
        <v>73</v>
      </c>
      <c r="C83" s="2679"/>
      <c r="D83" s="2679"/>
      <c r="E83" s="2679"/>
      <c r="F83" s="2679"/>
      <c r="G83" s="2679"/>
      <c r="H83" s="2679"/>
      <c r="I83" s="2679"/>
      <c r="J83" s="2679"/>
      <c r="K83" s="2679"/>
      <c r="L83" s="2680"/>
      <c r="AA83" s="103"/>
    </row>
    <row r="84" spans="2:27" ht="12.9" customHeight="1">
      <c r="B84" s="193">
        <v>74</v>
      </c>
      <c r="C84" s="304"/>
      <c r="D84" s="304"/>
      <c r="E84" s="304"/>
      <c r="F84" s="304"/>
      <c r="G84" s="304"/>
      <c r="H84" s="304"/>
      <c r="I84" s="304"/>
      <c r="J84" s="304"/>
      <c r="K84" s="304"/>
      <c r="L84" s="312"/>
      <c r="AA84" s="103"/>
    </row>
    <row r="85" spans="2:27" ht="12.9" customHeight="1">
      <c r="B85" s="192">
        <v>75</v>
      </c>
      <c r="C85" s="305"/>
      <c r="D85" s="305"/>
      <c r="E85" s="305"/>
      <c r="F85" s="305"/>
      <c r="G85" s="305"/>
      <c r="H85" s="305"/>
      <c r="I85" s="305"/>
      <c r="J85" s="305"/>
      <c r="K85" s="305"/>
      <c r="L85" s="313"/>
      <c r="AA85" s="103"/>
    </row>
    <row r="86" spans="2:27" ht="12.9" customHeight="1">
      <c r="B86" s="193">
        <v>76</v>
      </c>
      <c r="C86" s="2053" t="s">
        <v>803</v>
      </c>
      <c r="D86" s="2797"/>
      <c r="E86" s="2797"/>
      <c r="F86" s="2797"/>
      <c r="G86" s="2797"/>
      <c r="H86" s="2797"/>
      <c r="I86" s="2797"/>
      <c r="J86" s="2797"/>
      <c r="K86" s="2797"/>
      <c r="L86" s="2798"/>
      <c r="AA86" s="24"/>
    </row>
    <row r="87" spans="2:27" ht="12.9" customHeight="1">
      <c r="B87" s="192">
        <v>77</v>
      </c>
      <c r="C87" s="2799" t="s">
        <v>1494</v>
      </c>
      <c r="D87" s="2800"/>
      <c r="E87" s="2800"/>
      <c r="F87" s="2800"/>
      <c r="G87" s="2800"/>
      <c r="H87" s="2800"/>
      <c r="I87" s="2800"/>
      <c r="J87" s="2800"/>
      <c r="K87" s="2800"/>
      <c r="L87" s="2801"/>
      <c r="AA87" s="24"/>
    </row>
    <row r="88" spans="2:27" ht="12.9" customHeight="1">
      <c r="B88" s="193">
        <v>78</v>
      </c>
      <c r="C88" s="2810" t="s">
        <v>804</v>
      </c>
      <c r="D88" s="2800"/>
      <c r="E88" s="2800"/>
      <c r="F88" s="2800"/>
      <c r="G88" s="2800"/>
      <c r="H88" s="2800"/>
      <c r="I88" s="2800"/>
      <c r="J88" s="2800"/>
      <c r="K88" s="2800"/>
      <c r="L88" s="2801"/>
      <c r="AA88" s="24"/>
    </row>
    <row r="89" spans="2:27" ht="12.9" customHeight="1">
      <c r="B89" s="192">
        <v>79</v>
      </c>
      <c r="C89" s="2828" t="s">
        <v>805</v>
      </c>
      <c r="D89" s="2663"/>
      <c r="E89" s="2663"/>
      <c r="F89" s="2663"/>
      <c r="G89" s="2663"/>
      <c r="H89" s="2663"/>
      <c r="I89" s="2663"/>
      <c r="J89" s="2663"/>
      <c r="K89" s="2663"/>
      <c r="L89" s="2664"/>
      <c r="AA89" s="24"/>
    </row>
    <row r="90" spans="2:27" ht="12.9" customHeight="1">
      <c r="B90" s="193">
        <v>80</v>
      </c>
      <c r="C90" s="2449"/>
      <c r="D90" s="2450"/>
      <c r="E90" s="2450"/>
      <c r="F90" s="2450"/>
      <c r="G90" s="2450"/>
      <c r="H90" s="2450"/>
      <c r="I90" s="2450"/>
      <c r="J90" s="2450"/>
      <c r="K90" s="2450"/>
      <c r="L90" s="2665"/>
      <c r="AA90" s="24"/>
    </row>
    <row r="91" spans="2:27" ht="12.9" customHeight="1">
      <c r="B91" s="192">
        <v>81</v>
      </c>
      <c r="C91" s="2811" t="s">
        <v>806</v>
      </c>
      <c r="D91" s="2489"/>
      <c r="E91" s="2489"/>
      <c r="F91" s="2489"/>
      <c r="G91" s="2489"/>
      <c r="H91" s="2489"/>
      <c r="I91" s="2489"/>
      <c r="J91" s="2489"/>
      <c r="K91" s="2489"/>
      <c r="L91" s="2490"/>
      <c r="AA91" s="103"/>
    </row>
    <row r="92" spans="2:27" ht="12.9" customHeight="1">
      <c r="B92" s="193">
        <v>82</v>
      </c>
      <c r="C92" s="2811" t="s">
        <v>755</v>
      </c>
      <c r="D92" s="2489"/>
      <c r="E92" s="2489"/>
      <c r="F92" s="2489"/>
      <c r="G92" s="2489"/>
      <c r="H92" s="2489"/>
      <c r="I92" s="2489"/>
      <c r="J92" s="2489"/>
      <c r="K92" s="2489"/>
      <c r="L92" s="2490"/>
      <c r="AA92" s="103"/>
    </row>
    <row r="93" spans="2:27" ht="12.9" customHeight="1">
      <c r="B93" s="192">
        <v>83</v>
      </c>
      <c r="C93" s="2812" t="s">
        <v>807</v>
      </c>
      <c r="D93" s="2813"/>
      <c r="E93" s="2813"/>
      <c r="F93" s="2813"/>
      <c r="G93" s="2813"/>
      <c r="H93" s="2813"/>
      <c r="I93" s="2813"/>
      <c r="J93" s="2813"/>
      <c r="K93" s="2813"/>
      <c r="L93" s="2814"/>
      <c r="AA93" s="24"/>
    </row>
    <row r="94" spans="2:27" ht="12.9" customHeight="1">
      <c r="B94" s="193">
        <v>84</v>
      </c>
      <c r="C94" s="2815" t="s">
        <v>808</v>
      </c>
      <c r="D94" s="2816"/>
      <c r="E94" s="2816"/>
      <c r="F94" s="2816"/>
      <c r="G94" s="2816"/>
      <c r="H94" s="2816"/>
      <c r="I94" s="2816"/>
      <c r="J94" s="2816"/>
      <c r="K94" s="2816"/>
      <c r="L94" s="2817"/>
      <c r="AA94" s="24"/>
    </row>
    <row r="95" spans="2:27" ht="12.9" customHeight="1">
      <c r="B95" s="192">
        <v>85</v>
      </c>
      <c r="C95" s="2818" t="s">
        <v>1288</v>
      </c>
      <c r="D95" s="2819"/>
      <c r="E95" s="2819"/>
      <c r="F95" s="2819"/>
      <c r="G95" s="2819"/>
      <c r="H95" s="2819"/>
      <c r="I95" s="2819"/>
      <c r="J95" s="2819"/>
      <c r="K95" s="2819"/>
      <c r="L95" s="2820"/>
      <c r="AA95" s="103"/>
    </row>
    <row r="96" spans="2:27" ht="12.9" customHeight="1">
      <c r="B96" s="193">
        <v>86</v>
      </c>
      <c r="C96" s="2511" t="s">
        <v>809</v>
      </c>
      <c r="D96" s="2512"/>
      <c r="E96" s="2512"/>
      <c r="F96" s="2512"/>
      <c r="G96" s="2512"/>
      <c r="H96" s="2512"/>
      <c r="I96" s="2512"/>
      <c r="J96" s="2512"/>
      <c r="K96" s="2512"/>
      <c r="L96" s="2513"/>
      <c r="AA96" s="103"/>
    </row>
    <row r="97" spans="2:27" ht="12.9" customHeight="1">
      <c r="B97" s="192">
        <v>87</v>
      </c>
      <c r="C97" s="2827" t="s">
        <v>810</v>
      </c>
      <c r="D97" s="2663"/>
      <c r="E97" s="2663"/>
      <c r="F97" s="2663"/>
      <c r="G97" s="2663"/>
      <c r="H97" s="2663"/>
      <c r="I97" s="2663"/>
      <c r="J97" s="2663"/>
      <c r="K97" s="2663"/>
      <c r="L97" s="2664"/>
      <c r="AA97" s="103"/>
    </row>
    <row r="98" spans="2:27" ht="12.9" customHeight="1">
      <c r="B98" s="193">
        <v>88</v>
      </c>
      <c r="C98" s="2449"/>
      <c r="D98" s="2450"/>
      <c r="E98" s="2450"/>
      <c r="F98" s="2450"/>
      <c r="G98" s="2450"/>
      <c r="H98" s="2450"/>
      <c r="I98" s="2450"/>
      <c r="J98" s="2450"/>
      <c r="K98" s="2450"/>
      <c r="L98" s="2665"/>
      <c r="AA98" s="103"/>
    </row>
    <row r="99" spans="2:27" ht="12.9" customHeight="1">
      <c r="B99" s="193">
        <v>89</v>
      </c>
      <c r="C99" s="2511" t="s">
        <v>811</v>
      </c>
      <c r="D99" s="2512"/>
      <c r="E99" s="2512"/>
      <c r="F99" s="2512"/>
      <c r="G99" s="2512"/>
      <c r="H99" s="2512"/>
      <c r="I99" s="2512"/>
      <c r="J99" s="2512"/>
      <c r="K99" s="2512"/>
      <c r="L99" s="2513"/>
      <c r="AA99" s="103"/>
    </row>
    <row r="100" spans="2:27" ht="39.6" customHeight="1">
      <c r="B100" s="831">
        <v>90</v>
      </c>
      <c r="C100" s="2821" t="s">
        <v>1495</v>
      </c>
      <c r="D100" s="2402"/>
      <c r="E100" s="2402"/>
      <c r="F100" s="2402"/>
      <c r="G100" s="2402"/>
      <c r="H100" s="2402"/>
      <c r="I100" s="2402"/>
      <c r="J100" s="2402"/>
      <c r="K100" s="2402"/>
      <c r="L100" s="2822"/>
      <c r="AA100" s="24"/>
    </row>
    <row r="101" spans="2:27" ht="12.9" customHeight="1">
      <c r="B101" s="193">
        <v>91</v>
      </c>
      <c r="C101" s="2829" t="s">
        <v>812</v>
      </c>
      <c r="D101" s="2813"/>
      <c r="E101" s="2813"/>
      <c r="F101" s="2813"/>
      <c r="G101" s="2813"/>
      <c r="H101" s="2813"/>
      <c r="I101" s="2813"/>
      <c r="J101" s="2813"/>
      <c r="K101" s="2813"/>
      <c r="L101" s="2814"/>
      <c r="AA101" s="103"/>
    </row>
    <row r="102" spans="2:27" ht="12.9" customHeight="1">
      <c r="B102" s="193">
        <v>92</v>
      </c>
      <c r="C102" s="2830" t="s">
        <v>813</v>
      </c>
      <c r="D102" s="2816"/>
      <c r="E102" s="2816"/>
      <c r="F102" s="2816"/>
      <c r="G102" s="2816"/>
      <c r="H102" s="2816"/>
      <c r="I102" s="2816"/>
      <c r="J102" s="2816"/>
      <c r="K102" s="2816"/>
      <c r="L102" s="2817"/>
      <c r="AA102" s="103"/>
    </row>
    <row r="103" spans="2:27" ht="12.9" customHeight="1">
      <c r="B103" s="192">
        <v>93</v>
      </c>
      <c r="C103" s="2829" t="s">
        <v>814</v>
      </c>
      <c r="D103" s="2813"/>
      <c r="E103" s="2813"/>
      <c r="F103" s="2813"/>
      <c r="G103" s="2813"/>
      <c r="H103" s="2813"/>
      <c r="I103" s="2813"/>
      <c r="J103" s="2813"/>
      <c r="K103" s="2813"/>
      <c r="L103" s="2814"/>
      <c r="AA103" s="103"/>
    </row>
    <row r="104" spans="2:27" ht="12.9" customHeight="1">
      <c r="B104" s="200">
        <v>94</v>
      </c>
      <c r="C104" s="2831" t="s">
        <v>292</v>
      </c>
      <c r="D104" s="2832"/>
      <c r="E104" s="2832"/>
      <c r="F104" s="2832"/>
      <c r="G104" s="2832"/>
      <c r="H104" s="2832"/>
      <c r="I104" s="2832"/>
      <c r="J104" s="2832"/>
      <c r="K104" s="2832"/>
      <c r="L104" s="2833"/>
      <c r="AA104" s="103"/>
    </row>
    <row r="105" spans="2:27" ht="12.9" customHeight="1">
      <c r="B105" s="200">
        <v>95</v>
      </c>
      <c r="C105" s="2650" t="s">
        <v>815</v>
      </c>
      <c r="D105" s="2651"/>
      <c r="E105" s="2651"/>
      <c r="F105" s="2651"/>
      <c r="G105" s="2651"/>
      <c r="H105" s="2651"/>
      <c r="I105" s="2651"/>
      <c r="J105" s="2651"/>
      <c r="K105" s="2651"/>
      <c r="L105" s="2652"/>
      <c r="AA105" s="103"/>
    </row>
    <row r="106" spans="2:27" ht="12.9" customHeight="1">
      <c r="B106" s="306">
        <v>96</v>
      </c>
      <c r="C106" s="2807" t="s">
        <v>425</v>
      </c>
      <c r="D106" s="2808"/>
      <c r="E106" s="2808"/>
      <c r="F106" s="2808"/>
      <c r="G106" s="2808"/>
      <c r="H106" s="2808"/>
      <c r="I106" s="2808"/>
      <c r="J106" s="2808"/>
      <c r="K106" s="2808"/>
      <c r="L106" s="2809"/>
      <c r="AA106" s="103"/>
    </row>
    <row r="107" spans="2:27" ht="12.9" customHeight="1">
      <c r="B107" s="193">
        <v>97</v>
      </c>
      <c r="C107" s="2500" t="s">
        <v>284</v>
      </c>
      <c r="D107" s="2500"/>
      <c r="E107" s="2500"/>
      <c r="F107" s="2500"/>
      <c r="G107" s="2500"/>
      <c r="H107" s="2500"/>
      <c r="I107" s="2500"/>
      <c r="J107" s="2500"/>
      <c r="K107" s="2500"/>
      <c r="L107" s="2501"/>
      <c r="AA107" s="103"/>
    </row>
    <row r="108" spans="2:27" ht="12.9" customHeight="1">
      <c r="B108" s="193">
        <v>98</v>
      </c>
      <c r="C108" s="2502" t="s">
        <v>285</v>
      </c>
      <c r="D108" s="2503"/>
      <c r="E108" s="2503"/>
      <c r="F108" s="2503"/>
      <c r="G108" s="2503"/>
      <c r="H108" s="2503"/>
      <c r="I108" s="2503"/>
      <c r="J108" s="2503"/>
      <c r="K108" s="2503"/>
      <c r="L108" s="2504"/>
      <c r="AA108" s="103"/>
    </row>
    <row r="109" spans="2:27" ht="12.9" customHeight="1">
      <c r="B109" s="192">
        <v>99</v>
      </c>
      <c r="C109" s="2511" t="s">
        <v>286</v>
      </c>
      <c r="D109" s="2512"/>
      <c r="E109" s="2512"/>
      <c r="F109" s="2512"/>
      <c r="G109" s="2512"/>
      <c r="H109" s="2512"/>
      <c r="I109" s="2512"/>
      <c r="J109" s="2512"/>
      <c r="K109" s="2512"/>
      <c r="L109" s="2513"/>
      <c r="AA109" s="103"/>
    </row>
    <row r="110" spans="2:27" ht="12.9" customHeight="1">
      <c r="B110" s="193">
        <v>100</v>
      </c>
      <c r="C110" s="2511" t="s">
        <v>287</v>
      </c>
      <c r="D110" s="2512"/>
      <c r="E110" s="2512"/>
      <c r="F110" s="2512"/>
      <c r="G110" s="2512"/>
      <c r="H110" s="2512"/>
      <c r="I110" s="2512"/>
      <c r="J110" s="2512"/>
      <c r="K110" s="2512"/>
      <c r="L110" s="2513"/>
      <c r="AA110" s="103"/>
    </row>
    <row r="111" spans="2:27" ht="12.9" customHeight="1">
      <c r="B111" s="193">
        <v>101</v>
      </c>
      <c r="C111" s="2676" t="s">
        <v>816</v>
      </c>
      <c r="D111" s="2489"/>
      <c r="E111" s="2489"/>
      <c r="F111" s="2489"/>
      <c r="G111" s="2489"/>
      <c r="H111" s="2489"/>
      <c r="I111" s="2489"/>
      <c r="J111" s="2489"/>
      <c r="K111" s="2489"/>
      <c r="L111" s="2490"/>
      <c r="AA111" s="24"/>
    </row>
    <row r="112" spans="2:27" ht="12.9" customHeight="1">
      <c r="B112" s="192">
        <v>102</v>
      </c>
      <c r="C112" s="2676" t="s">
        <v>289</v>
      </c>
      <c r="D112" s="2489"/>
      <c r="E112" s="2489"/>
      <c r="F112" s="2489"/>
      <c r="G112" s="2489"/>
      <c r="H112" s="2489"/>
      <c r="I112" s="2489"/>
      <c r="J112" s="2489"/>
      <c r="K112" s="2489"/>
      <c r="L112" s="2490"/>
      <c r="AA112" s="24"/>
    </row>
    <row r="113" spans="2:27" ht="12.9" customHeight="1">
      <c r="B113" s="193">
        <v>103</v>
      </c>
      <c r="C113" s="2676" t="s">
        <v>604</v>
      </c>
      <c r="D113" s="2489"/>
      <c r="E113" s="2489"/>
      <c r="F113" s="2489"/>
      <c r="G113" s="2489"/>
      <c r="H113" s="2489"/>
      <c r="I113" s="2489"/>
      <c r="J113" s="2489"/>
      <c r="K113" s="2489"/>
      <c r="L113" s="2490"/>
      <c r="N113" s="15"/>
      <c r="AA113" s="24"/>
    </row>
    <row r="114" spans="2:27" ht="12.9" customHeight="1">
      <c r="B114" s="193">
        <v>104</v>
      </c>
      <c r="C114" s="2823" t="s">
        <v>768</v>
      </c>
      <c r="D114" s="2823"/>
      <c r="E114" s="2823"/>
      <c r="F114" s="2823"/>
      <c r="G114" s="2823"/>
      <c r="H114" s="2823"/>
      <c r="I114" s="2823"/>
      <c r="J114" s="2823"/>
      <c r="K114" s="2823"/>
      <c r="L114" s="2824"/>
      <c r="N114" s="1157"/>
      <c r="O114" s="1157"/>
      <c r="AA114" s="24"/>
    </row>
    <row r="115" spans="2:27" ht="12.9" customHeight="1">
      <c r="B115" s="307"/>
      <c r="C115" s="308"/>
      <c r="D115" s="308"/>
      <c r="E115" s="308"/>
      <c r="F115" s="308"/>
      <c r="G115" s="308"/>
      <c r="H115" s="308"/>
      <c r="I115" s="308"/>
      <c r="J115" s="308"/>
      <c r="K115" s="308"/>
      <c r="L115" s="314"/>
      <c r="AA115" s="181"/>
    </row>
    <row r="116" spans="2:27" ht="12.9" customHeight="1">
      <c r="B116" s="309"/>
      <c r="C116" s="174"/>
      <c r="D116" s="174"/>
      <c r="E116" s="174"/>
      <c r="F116" s="174"/>
      <c r="G116" s="174"/>
      <c r="H116" s="174"/>
      <c r="I116" s="174"/>
      <c r="J116" s="174"/>
      <c r="K116" s="174"/>
      <c r="L116" s="315"/>
      <c r="AA116" s="16"/>
    </row>
    <row r="117" spans="2:27" ht="12.9" customHeight="1">
      <c r="B117" s="309"/>
      <c r="C117" s="174"/>
      <c r="D117" s="174"/>
      <c r="E117" s="174"/>
      <c r="F117" s="174"/>
      <c r="G117" s="174"/>
      <c r="H117" s="174"/>
      <c r="I117" s="174"/>
      <c r="J117" s="174"/>
      <c r="K117" s="174"/>
      <c r="L117" s="315"/>
      <c r="AA117" s="272"/>
    </row>
    <row r="118" spans="2:27" ht="12.9" customHeight="1">
      <c r="B118" s="309"/>
      <c r="C118" s="174"/>
      <c r="D118" s="174"/>
      <c r="E118" s="174"/>
      <c r="F118" s="174"/>
      <c r="G118" s="174"/>
      <c r="H118" s="174"/>
      <c r="I118" s="174"/>
      <c r="J118" s="174"/>
      <c r="K118" s="174"/>
      <c r="L118" s="315"/>
      <c r="AA118" s="272"/>
    </row>
    <row r="119" spans="2:27" ht="12.9" customHeight="1">
      <c r="B119" s="309"/>
      <c r="C119" s="174"/>
      <c r="D119" s="174"/>
      <c r="E119" s="174"/>
      <c r="F119" s="174"/>
      <c r="G119" s="174"/>
      <c r="H119" s="174"/>
      <c r="I119" s="174"/>
      <c r="J119" s="174"/>
      <c r="K119" s="174"/>
      <c r="L119" s="315"/>
      <c r="AA119" s="1321"/>
    </row>
    <row r="120" spans="2:27" ht="12.9" customHeight="1">
      <c r="B120" s="309"/>
      <c r="C120" s="174"/>
      <c r="D120" s="174"/>
      <c r="E120" s="174"/>
      <c r="F120" s="174"/>
      <c r="G120" s="174"/>
      <c r="H120" s="174"/>
      <c r="I120" s="174"/>
      <c r="J120" s="174"/>
      <c r="K120" s="174"/>
      <c r="L120" s="315"/>
      <c r="AA120" s="1321"/>
    </row>
    <row r="121" spans="2:27" ht="12.9" customHeight="1">
      <c r="B121" s="309"/>
      <c r="C121" s="174"/>
      <c r="D121" s="174"/>
      <c r="E121" s="174"/>
      <c r="F121" s="174"/>
      <c r="G121" s="174"/>
      <c r="H121" s="174"/>
      <c r="I121" s="174"/>
      <c r="J121" s="174"/>
      <c r="K121" s="174"/>
      <c r="L121" s="315"/>
      <c r="AA121" s="272"/>
    </row>
    <row r="122" spans="2:27" ht="12.9" customHeight="1">
      <c r="B122" s="309"/>
      <c r="C122" s="174"/>
      <c r="D122" s="174"/>
      <c r="E122" s="174"/>
      <c r="F122" s="174"/>
      <c r="G122" s="174"/>
      <c r="H122" s="174"/>
      <c r="I122" s="174"/>
      <c r="J122" s="174"/>
      <c r="K122" s="174"/>
      <c r="L122" s="315"/>
      <c r="AA122" s="272"/>
    </row>
    <row r="123" spans="2:27" ht="12.9" customHeight="1">
      <c r="B123" s="309"/>
      <c r="C123" s="174"/>
      <c r="D123" s="174"/>
      <c r="E123" s="174"/>
      <c r="F123" s="174"/>
      <c r="G123" s="174"/>
      <c r="H123" s="174"/>
      <c r="I123" s="174"/>
      <c r="J123" s="174"/>
      <c r="K123" s="174"/>
      <c r="L123" s="315"/>
      <c r="AA123" s="272"/>
    </row>
    <row r="124" spans="2:27" ht="12.9" customHeight="1">
      <c r="B124" s="309"/>
      <c r="C124" s="174"/>
      <c r="D124" s="174"/>
      <c r="E124" s="174"/>
      <c r="F124" s="174"/>
      <c r="G124" s="174"/>
      <c r="H124" s="174"/>
      <c r="I124" s="174"/>
      <c r="J124" s="174"/>
      <c r="K124" s="174"/>
      <c r="L124" s="315"/>
      <c r="AA124" s="272"/>
    </row>
    <row r="125" spans="2:27" ht="12.9" customHeight="1">
      <c r="B125" s="309"/>
      <c r="C125" s="174"/>
      <c r="D125" s="174"/>
      <c r="E125" s="174"/>
      <c r="F125" s="174"/>
      <c r="G125" s="174"/>
      <c r="H125" s="174"/>
      <c r="I125" s="174"/>
      <c r="J125" s="174"/>
      <c r="K125" s="174"/>
      <c r="L125" s="315"/>
      <c r="AA125" s="272"/>
    </row>
    <row r="126" spans="2:27" ht="12.9" customHeight="1">
      <c r="B126" s="309"/>
      <c r="C126" s="174"/>
      <c r="D126" s="174"/>
      <c r="E126" s="174"/>
      <c r="F126" s="174"/>
      <c r="G126" s="174"/>
      <c r="H126" s="174"/>
      <c r="I126" s="174"/>
      <c r="J126" s="174"/>
      <c r="K126" s="174"/>
      <c r="L126" s="315"/>
      <c r="AA126" s="272"/>
    </row>
    <row r="127" spans="2:27" ht="12.9" customHeight="1">
      <c r="B127" s="309"/>
      <c r="C127" s="174"/>
      <c r="D127" s="174"/>
      <c r="E127" s="174"/>
      <c r="F127" s="174"/>
      <c r="G127" s="174"/>
      <c r="H127" s="174"/>
      <c r="I127" s="174"/>
      <c r="J127" s="174"/>
      <c r="K127" s="174"/>
      <c r="L127" s="315"/>
      <c r="AA127" s="181"/>
    </row>
    <row r="128" spans="2:27" ht="12.9" customHeight="1">
      <c r="B128" s="309"/>
      <c r="C128" s="174"/>
      <c r="D128" s="174"/>
      <c r="E128" s="174"/>
      <c r="F128" s="174"/>
      <c r="G128" s="174"/>
      <c r="H128" s="174"/>
      <c r="I128" s="174"/>
      <c r="J128" s="174"/>
      <c r="K128" s="174"/>
      <c r="L128" s="315"/>
      <c r="N128" s="316"/>
      <c r="AA128" s="181"/>
    </row>
    <row r="129" spans="2:27" ht="12.9" customHeight="1">
      <c r="B129" s="309"/>
      <c r="C129" s="174"/>
      <c r="D129" s="174"/>
      <c r="E129" s="174"/>
      <c r="F129" s="174"/>
      <c r="G129" s="174"/>
      <c r="H129" s="174"/>
      <c r="I129" s="174"/>
      <c r="J129" s="174"/>
      <c r="K129" s="174"/>
      <c r="L129" s="315"/>
      <c r="N129" s="316"/>
      <c r="AA129" s="181"/>
    </row>
    <row r="130" spans="2:27" ht="12.9" customHeight="1">
      <c r="B130" s="317"/>
      <c r="C130" s="318"/>
      <c r="D130" s="318"/>
      <c r="E130" s="318"/>
      <c r="F130" s="318"/>
      <c r="G130" s="318"/>
      <c r="H130" s="318"/>
      <c r="I130" s="318"/>
      <c r="J130" s="318"/>
      <c r="K130" s="318"/>
      <c r="L130" s="319"/>
      <c r="N130" s="316"/>
    </row>
  </sheetData>
  <sheetProtection algorithmName="SHA-512" hashValue="ANxgZkkvd+We4w/v13gD3+eTxLWUw8joZbWaiYYMdrXc3JGYRZd9khXMFffURwIDFqsVYNqzK4FRfsPiFUDXHw==" saltValue="396ozXhCvC334ZOhWS65FA==" spinCount="100000" sheet="1" objects="1" scenarios="1" formatCells="0"/>
  <mergeCells count="220">
    <mergeCell ref="AJ13:AJ14"/>
    <mergeCell ref="AJ15:AJ16"/>
    <mergeCell ref="AJ43:AJ44"/>
    <mergeCell ref="AJ45:AJ46"/>
    <mergeCell ref="AJ47:AJ48"/>
    <mergeCell ref="AK13:AK14"/>
    <mergeCell ref="AK15:AK16"/>
    <mergeCell ref="AK43:AK44"/>
    <mergeCell ref="AK45:AK46"/>
    <mergeCell ref="AK47:AK48"/>
    <mergeCell ref="AJ39:AK39"/>
    <mergeCell ref="AG43:AG44"/>
    <mergeCell ref="AG45:AG46"/>
    <mergeCell ref="AG47:AG48"/>
    <mergeCell ref="AH13:AH14"/>
    <mergeCell ref="AH15:AH16"/>
    <mergeCell ref="AH43:AH44"/>
    <mergeCell ref="AH45:AH46"/>
    <mergeCell ref="AH47:AH48"/>
    <mergeCell ref="AI13:AI14"/>
    <mergeCell ref="AI15:AI16"/>
    <mergeCell ref="AI43:AI44"/>
    <mergeCell ref="AI45:AI46"/>
    <mergeCell ref="AI47:AI48"/>
    <mergeCell ref="AE13:AE14"/>
    <mergeCell ref="AE15:AE16"/>
    <mergeCell ref="AE43:AE44"/>
    <mergeCell ref="AE45:AE46"/>
    <mergeCell ref="AE47:AE48"/>
    <mergeCell ref="AE49:AE50"/>
    <mergeCell ref="AF13:AF14"/>
    <mergeCell ref="AF15:AF16"/>
    <mergeCell ref="AF43:AF44"/>
    <mergeCell ref="AF45:AF46"/>
    <mergeCell ref="AF47:AF48"/>
    <mergeCell ref="AC13:AC14"/>
    <mergeCell ref="AC15:AC16"/>
    <mergeCell ref="AC43:AC44"/>
    <mergeCell ref="AC45:AC46"/>
    <mergeCell ref="AC47:AC48"/>
    <mergeCell ref="AC49:AC50"/>
    <mergeCell ref="AD13:AD14"/>
    <mergeCell ref="AD15:AD16"/>
    <mergeCell ref="AD43:AD44"/>
    <mergeCell ref="AD45:AD46"/>
    <mergeCell ref="AD47:AD48"/>
    <mergeCell ref="AD49:AD50"/>
    <mergeCell ref="N68:O68"/>
    <mergeCell ref="B69:L69"/>
    <mergeCell ref="C71:L71"/>
    <mergeCell ref="C72:H72"/>
    <mergeCell ref="J72:L72"/>
    <mergeCell ref="AA119:AA120"/>
    <mergeCell ref="AB13:AB14"/>
    <mergeCell ref="AB15:AB16"/>
    <mergeCell ref="AB43:AB44"/>
    <mergeCell ref="AB45:AB46"/>
    <mergeCell ref="AB47:AB48"/>
    <mergeCell ref="AB49:AB50"/>
    <mergeCell ref="C13:E14"/>
    <mergeCell ref="C15:E16"/>
    <mergeCell ref="J15:K16"/>
    <mergeCell ref="J13:K14"/>
    <mergeCell ref="C47:G48"/>
    <mergeCell ref="J47:K48"/>
    <mergeCell ref="C45:G46"/>
    <mergeCell ref="J45:K46"/>
    <mergeCell ref="C27:L36"/>
    <mergeCell ref="C43:G44"/>
    <mergeCell ref="J43:K44"/>
    <mergeCell ref="C41:L42"/>
    <mergeCell ref="AA13:AA14"/>
    <mergeCell ref="AA15:AA16"/>
    <mergeCell ref="AA43:AA44"/>
    <mergeCell ref="AA45:AA46"/>
    <mergeCell ref="AA47:AA48"/>
    <mergeCell ref="AA49:AA50"/>
    <mergeCell ref="C49:L50"/>
    <mergeCell ref="D55:E56"/>
    <mergeCell ref="F55:G56"/>
    <mergeCell ref="C51:L52"/>
    <mergeCell ref="I55:J56"/>
    <mergeCell ref="K55:L56"/>
    <mergeCell ref="C53:L53"/>
    <mergeCell ref="C54:G54"/>
    <mergeCell ref="H54:L54"/>
    <mergeCell ref="N34:O34"/>
    <mergeCell ref="C37:L37"/>
    <mergeCell ref="C38:L38"/>
    <mergeCell ref="N38:O38"/>
    <mergeCell ref="C39:G39"/>
    <mergeCell ref="J39:K39"/>
    <mergeCell ref="C40:G40"/>
    <mergeCell ref="J40:K40"/>
    <mergeCell ref="N18:O18"/>
    <mergeCell ref="C110:L110"/>
    <mergeCell ref="C111:L111"/>
    <mergeCell ref="C112:L112"/>
    <mergeCell ref="C113:L113"/>
    <mergeCell ref="C114:L114"/>
    <mergeCell ref="N114:O114"/>
    <mergeCell ref="C55:C56"/>
    <mergeCell ref="C73:C74"/>
    <mergeCell ref="E73:E74"/>
    <mergeCell ref="F73:F74"/>
    <mergeCell ref="G73:G74"/>
    <mergeCell ref="H55:H56"/>
    <mergeCell ref="H73:H74"/>
    <mergeCell ref="I73:I74"/>
    <mergeCell ref="J73:J74"/>
    <mergeCell ref="K73:K74"/>
    <mergeCell ref="C97:L98"/>
    <mergeCell ref="C89:L90"/>
    <mergeCell ref="C82:L83"/>
    <mergeCell ref="C101:L101"/>
    <mergeCell ref="C102:L102"/>
    <mergeCell ref="C103:L103"/>
    <mergeCell ref="C104:L104"/>
    <mergeCell ref="C105:L105"/>
    <mergeCell ref="C106:L106"/>
    <mergeCell ref="C107:L107"/>
    <mergeCell ref="C108:L108"/>
    <mergeCell ref="C109:L109"/>
    <mergeCell ref="C88:L88"/>
    <mergeCell ref="C91:L91"/>
    <mergeCell ref="C92:L92"/>
    <mergeCell ref="C93:L93"/>
    <mergeCell ref="C94:L94"/>
    <mergeCell ref="C95:L95"/>
    <mergeCell ref="C96:L96"/>
    <mergeCell ref="C99:L99"/>
    <mergeCell ref="C100:L100"/>
    <mergeCell ref="C80:L80"/>
    <mergeCell ref="C86:L86"/>
    <mergeCell ref="C87:L87"/>
    <mergeCell ref="D61:E61"/>
    <mergeCell ref="F61:G61"/>
    <mergeCell ref="I61:J61"/>
    <mergeCell ref="K61:L61"/>
    <mergeCell ref="C62:L62"/>
    <mergeCell ref="C63:L63"/>
    <mergeCell ref="C64:L64"/>
    <mergeCell ref="C65:L65"/>
    <mergeCell ref="C66:L66"/>
    <mergeCell ref="L73:L74"/>
    <mergeCell ref="B68:L68"/>
    <mergeCell ref="D58:E58"/>
    <mergeCell ref="F58:G58"/>
    <mergeCell ref="I58:J58"/>
    <mergeCell ref="K58:L58"/>
    <mergeCell ref="D59:E59"/>
    <mergeCell ref="F59:G59"/>
    <mergeCell ref="I59:J59"/>
    <mergeCell ref="K59:L59"/>
    <mergeCell ref="D60:E60"/>
    <mergeCell ref="F60:G60"/>
    <mergeCell ref="I60:J60"/>
    <mergeCell ref="K60:L60"/>
    <mergeCell ref="D57:E57"/>
    <mergeCell ref="F57:G57"/>
    <mergeCell ref="I57:J57"/>
    <mergeCell ref="K57:L57"/>
    <mergeCell ref="H43:H44"/>
    <mergeCell ref="H45:H46"/>
    <mergeCell ref="H47:H48"/>
    <mergeCell ref="I43:I44"/>
    <mergeCell ref="I45:I46"/>
    <mergeCell ref="I47:I48"/>
    <mergeCell ref="L43:L44"/>
    <mergeCell ref="L45:L46"/>
    <mergeCell ref="L47:L48"/>
    <mergeCell ref="J21:K21"/>
    <mergeCell ref="N21:O21"/>
    <mergeCell ref="C22:E22"/>
    <mergeCell ref="J22:K22"/>
    <mergeCell ref="B3:L3"/>
    <mergeCell ref="N3:O3"/>
    <mergeCell ref="B4:L4"/>
    <mergeCell ref="C6:E6"/>
    <mergeCell ref="J6:K6"/>
    <mergeCell ref="C7:L7"/>
    <mergeCell ref="F13:H16"/>
    <mergeCell ref="F18:H19"/>
    <mergeCell ref="F21:H21"/>
    <mergeCell ref="F22:H22"/>
    <mergeCell ref="AJ7:AK7"/>
    <mergeCell ref="C12:L12"/>
    <mergeCell ref="L8:L9"/>
    <mergeCell ref="L10:L11"/>
    <mergeCell ref="F8:H11"/>
    <mergeCell ref="F6:H6"/>
    <mergeCell ref="I8:I11"/>
    <mergeCell ref="C10:E11"/>
    <mergeCell ref="C8:E9"/>
    <mergeCell ref="J10:K11"/>
    <mergeCell ref="J8:K9"/>
    <mergeCell ref="F23:H23"/>
    <mergeCell ref="F24:H24"/>
    <mergeCell ref="F25:H25"/>
    <mergeCell ref="F26:H26"/>
    <mergeCell ref="I18:I19"/>
    <mergeCell ref="I13:I14"/>
    <mergeCell ref="I15:I16"/>
    <mergeCell ref="C17:L17"/>
    <mergeCell ref="C18:E18"/>
    <mergeCell ref="J18:K18"/>
    <mergeCell ref="C23:E23"/>
    <mergeCell ref="J23:K23"/>
    <mergeCell ref="C24:E24"/>
    <mergeCell ref="J24:K24"/>
    <mergeCell ref="C25:E25"/>
    <mergeCell ref="J25:K25"/>
    <mergeCell ref="C26:E26"/>
    <mergeCell ref="J26:K26"/>
    <mergeCell ref="L13:L14"/>
    <mergeCell ref="L15:L16"/>
    <mergeCell ref="C19:E19"/>
    <mergeCell ref="J19:K19"/>
    <mergeCell ref="C20:L20"/>
    <mergeCell ref="C21:E21"/>
  </mergeCells>
  <printOptions horizontalCentered="1" verticalCentered="1"/>
  <pageMargins left="0" right="0" top="0" bottom="0" header="0" footer="0"/>
  <pageSetup paperSize="9" scale="93" fitToHeight="0" orientation="portrait" r:id="rId1"/>
  <headerFooter alignWithMargins="0"/>
  <rowBreaks count="1" manualBreakCount="1">
    <brk id="66" min="1" max="11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9"/>
  <sheetViews>
    <sheetView view="pageBreakPreview" zoomScale="115" zoomScaleNormal="106" zoomScaleSheetLayoutView="115" workbookViewId="0">
      <selection activeCell="N3" sqref="N3:O3"/>
    </sheetView>
  </sheetViews>
  <sheetFormatPr defaultColWidth="9.109375" defaultRowHeight="14.4"/>
  <cols>
    <col min="1" max="1" width="9.109375" style="1"/>
    <col min="2" max="2" width="4.33203125" style="654" customWidth="1"/>
    <col min="3" max="10" width="9.5546875" style="1" customWidth="1"/>
    <col min="11" max="11" width="13.88671875" style="1" customWidth="1"/>
    <col min="12" max="12" width="9.5546875" style="1" customWidth="1"/>
    <col min="13" max="13" width="3.33203125" style="1" customWidth="1"/>
    <col min="14" max="15" width="9" style="1" customWidth="1"/>
    <col min="16" max="26" width="9" style="1" hidden="1" customWidth="1"/>
    <col min="27" max="27" width="7.77734375" style="1" hidden="1" customWidth="1"/>
    <col min="28" max="29" width="8.5546875" style="1" hidden="1" customWidth="1"/>
    <col min="30" max="31" width="1.44140625" style="1" hidden="1" customWidth="1"/>
    <col min="32" max="32" width="8.5546875" style="2" hidden="1" customWidth="1"/>
    <col min="33" max="35" width="8.5546875" style="1" hidden="1" customWidth="1"/>
    <col min="36" max="36" width="7.77734375" style="1" hidden="1" customWidth="1"/>
    <col min="37" max="41" width="10.33203125" style="1" hidden="1" customWidth="1"/>
    <col min="42" max="16384" width="9.109375" style="1"/>
  </cols>
  <sheetData>
    <row r="1" spans="2:41" ht="15" thickBot="1">
      <c r="B1" s="646"/>
      <c r="C1" s="2"/>
      <c r="D1" s="2"/>
      <c r="E1" s="2"/>
      <c r="F1" s="2"/>
      <c r="G1" s="2"/>
      <c r="H1" s="2"/>
      <c r="I1" s="2"/>
      <c r="J1" s="2"/>
      <c r="K1" s="2"/>
      <c r="L1" s="2"/>
    </row>
    <row r="2" spans="2:41">
      <c r="B2" s="647"/>
      <c r="C2" s="5"/>
      <c r="D2" s="5"/>
      <c r="E2" s="5"/>
      <c r="F2" s="5"/>
      <c r="G2" s="5"/>
      <c r="H2" s="224"/>
      <c r="I2" s="5"/>
      <c r="J2" s="5"/>
      <c r="K2" s="806" t="s">
        <v>1520</v>
      </c>
      <c r="L2" s="14" t="str">
        <f>Rolô!L2</f>
        <v>2026 - v.03</v>
      </c>
      <c r="N2" s="15" t="s">
        <v>66</v>
      </c>
    </row>
    <row r="3" spans="2:41">
      <c r="B3" s="2886" t="s">
        <v>1497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2:41">
      <c r="B4" s="1158" t="s">
        <v>693</v>
      </c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41" ht="5.0999999999999996" customHeight="1">
      <c r="B5" s="648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41" ht="12.9" customHeight="1">
      <c r="B6" s="190" t="s">
        <v>68</v>
      </c>
      <c r="C6" s="1399" t="s">
        <v>128</v>
      </c>
      <c r="D6" s="1399"/>
      <c r="E6" s="1399"/>
      <c r="F6" s="2406" t="s">
        <v>129</v>
      </c>
      <c r="G6" s="2407"/>
      <c r="H6" s="2407"/>
      <c r="I6" s="2408"/>
      <c r="J6" s="1399" t="s">
        <v>131</v>
      </c>
      <c r="K6" s="1399"/>
      <c r="L6" s="291" t="s">
        <v>132</v>
      </c>
    </row>
    <row r="7" spans="2:41" ht="12.9" customHeight="1">
      <c r="B7" s="825">
        <v>1</v>
      </c>
      <c r="C7" s="2895" t="s">
        <v>1498</v>
      </c>
      <c r="D7" s="2895"/>
      <c r="E7" s="2895"/>
      <c r="F7" s="2895"/>
      <c r="G7" s="2895"/>
      <c r="H7" s="2895"/>
      <c r="I7" s="2895"/>
      <c r="J7" s="2895"/>
      <c r="K7" s="2895"/>
      <c r="L7" s="2896"/>
      <c r="AA7" s="97"/>
      <c r="AB7" s="97"/>
      <c r="AC7" s="97"/>
      <c r="AD7" s="296"/>
      <c r="AE7" s="296"/>
      <c r="AF7" s="41"/>
      <c r="AH7" s="298"/>
      <c r="AI7" s="42"/>
      <c r="AK7" s="42"/>
      <c r="AO7" s="40">
        <v>45658</v>
      </c>
    </row>
    <row r="8" spans="2:41" ht="12.9" customHeight="1">
      <c r="B8" s="826">
        <v>2</v>
      </c>
      <c r="C8" s="2897"/>
      <c r="D8" s="2897"/>
      <c r="E8" s="2897"/>
      <c r="F8" s="2897"/>
      <c r="G8" s="2897"/>
      <c r="H8" s="2897"/>
      <c r="I8" s="2897"/>
      <c r="J8" s="2897"/>
      <c r="K8" s="2897"/>
      <c r="L8" s="2898"/>
      <c r="N8" s="292"/>
      <c r="AA8" s="1318"/>
      <c r="AB8" s="1318"/>
      <c r="AC8" s="1318"/>
      <c r="AD8" s="1575"/>
      <c r="AE8" s="1575"/>
      <c r="AF8" s="1575"/>
      <c r="AH8" s="1580"/>
      <c r="AI8" s="1336"/>
      <c r="AJ8" s="1336"/>
      <c r="AK8" s="1336">
        <v>392.3</v>
      </c>
      <c r="AL8" s="1336">
        <v>393.3</v>
      </c>
      <c r="AM8" s="1336">
        <v>394.3</v>
      </c>
      <c r="AN8" s="1336">
        <f>AK8*1.07</f>
        <v>419.76100000000002</v>
      </c>
      <c r="AO8" s="1336">
        <f>AN8*1.1</f>
        <v>461.73710000000005</v>
      </c>
    </row>
    <row r="9" spans="2:41" ht="12.9" customHeight="1">
      <c r="B9" s="826">
        <v>3</v>
      </c>
      <c r="C9" s="2899" t="s">
        <v>1500</v>
      </c>
      <c r="D9" s="2900"/>
      <c r="E9" s="2900"/>
      <c r="F9" s="2905" t="s">
        <v>1696</v>
      </c>
      <c r="G9" s="2906"/>
      <c r="H9" s="2906"/>
      <c r="I9" s="2906"/>
      <c r="J9" s="2909">
        <f>ROUNDUP(((AO8*$N$3)+AO8),1)</f>
        <v>461.8</v>
      </c>
      <c r="K9" s="2909"/>
      <c r="L9" s="2890">
        <v>0</v>
      </c>
      <c r="AA9" s="1318"/>
      <c r="AB9" s="1318"/>
      <c r="AC9" s="1318"/>
      <c r="AD9" s="2866"/>
      <c r="AE9" s="2866"/>
      <c r="AF9" s="2866"/>
      <c r="AH9" s="1580"/>
      <c r="AI9" s="1336"/>
      <c r="AJ9" s="1336"/>
      <c r="AK9" s="1336"/>
      <c r="AL9" s="1336"/>
      <c r="AM9" s="1336"/>
      <c r="AN9" s="1336"/>
      <c r="AO9" s="1336"/>
    </row>
    <row r="10" spans="2:41" ht="12.9" customHeight="1">
      <c r="B10" s="826">
        <v>4</v>
      </c>
      <c r="C10" s="2901"/>
      <c r="D10" s="2902"/>
      <c r="E10" s="2902"/>
      <c r="F10" s="2907"/>
      <c r="G10" s="2907"/>
      <c r="H10" s="2907"/>
      <c r="I10" s="2907"/>
      <c r="J10" s="2910"/>
      <c r="K10" s="2910"/>
      <c r="L10" s="2891"/>
      <c r="AA10" s="802"/>
      <c r="AB10" s="802"/>
      <c r="AC10" s="802"/>
      <c r="AD10" s="805"/>
      <c r="AE10" s="805"/>
      <c r="AF10" s="805"/>
      <c r="AH10" s="803"/>
      <c r="AI10" s="804"/>
      <c r="AJ10" s="804"/>
      <c r="AK10" s="804"/>
      <c r="AN10" s="1336"/>
    </row>
    <row r="11" spans="2:41" ht="12.9" customHeight="1">
      <c r="B11" s="826">
        <v>5</v>
      </c>
      <c r="C11" s="2901"/>
      <c r="D11" s="2902"/>
      <c r="E11" s="2902"/>
      <c r="F11" s="2907"/>
      <c r="G11" s="2907"/>
      <c r="H11" s="2907"/>
      <c r="I11" s="2907"/>
      <c r="J11" s="2910"/>
      <c r="K11" s="2910"/>
      <c r="L11" s="2891"/>
      <c r="AA11" s="802"/>
      <c r="AB11" s="802"/>
      <c r="AC11" s="802"/>
      <c r="AD11" s="805"/>
      <c r="AE11" s="805"/>
      <c r="AF11" s="805"/>
      <c r="AH11" s="803"/>
      <c r="AI11" s="804"/>
      <c r="AJ11" s="804"/>
      <c r="AK11" s="804"/>
      <c r="AN11" s="1336"/>
    </row>
    <row r="12" spans="2:41" ht="12.9" customHeight="1">
      <c r="B12" s="826">
        <v>6</v>
      </c>
      <c r="C12" s="2901"/>
      <c r="D12" s="2902"/>
      <c r="E12" s="2902"/>
      <c r="F12" s="2907"/>
      <c r="G12" s="2907"/>
      <c r="H12" s="2907"/>
      <c r="I12" s="2907"/>
      <c r="J12" s="2910"/>
      <c r="K12" s="2910"/>
      <c r="L12" s="2891"/>
      <c r="AA12" s="802"/>
      <c r="AB12" s="802"/>
      <c r="AC12" s="802"/>
      <c r="AD12" s="805"/>
      <c r="AE12" s="805"/>
      <c r="AF12" s="805"/>
      <c r="AH12" s="803"/>
      <c r="AI12" s="804"/>
      <c r="AJ12" s="804"/>
      <c r="AK12" s="804"/>
      <c r="AN12" s="1336"/>
    </row>
    <row r="13" spans="2:41" ht="12.9" customHeight="1">
      <c r="B13" s="826">
        <v>7</v>
      </c>
      <c r="C13" s="2903"/>
      <c r="D13" s="2904"/>
      <c r="E13" s="2904"/>
      <c r="F13" s="2908"/>
      <c r="G13" s="2908"/>
      <c r="H13" s="2908"/>
      <c r="I13" s="2908"/>
      <c r="J13" s="2911"/>
      <c r="K13" s="2911"/>
      <c r="L13" s="2892"/>
      <c r="AA13" s="802"/>
      <c r="AB13" s="802"/>
      <c r="AC13" s="802"/>
      <c r="AD13" s="805"/>
      <c r="AE13" s="805"/>
      <c r="AF13" s="805"/>
      <c r="AH13" s="803"/>
      <c r="AI13" s="804"/>
      <c r="AJ13" s="804"/>
      <c r="AK13" s="804"/>
      <c r="AN13" s="1336"/>
    </row>
    <row r="14" spans="2:41" ht="12.9" customHeight="1">
      <c r="B14" s="826">
        <v>8</v>
      </c>
      <c r="C14" s="865"/>
      <c r="D14" s="863"/>
      <c r="E14" s="863"/>
      <c r="F14" s="863"/>
      <c r="G14" s="863"/>
      <c r="H14" s="863"/>
      <c r="I14" s="863"/>
      <c r="J14" s="863"/>
      <c r="K14" s="863"/>
      <c r="L14" s="864"/>
      <c r="AA14" s="802"/>
      <c r="AB14" s="802"/>
      <c r="AC14" s="802"/>
      <c r="AD14" s="805"/>
      <c r="AE14" s="805"/>
      <c r="AF14" s="805"/>
      <c r="AH14" s="803"/>
      <c r="AI14" s="804"/>
      <c r="AJ14" s="804"/>
      <c r="AK14" s="804"/>
      <c r="AN14" s="1336"/>
    </row>
    <row r="15" spans="2:41" ht="12.9" customHeight="1">
      <c r="B15" s="826">
        <v>9</v>
      </c>
      <c r="C15" s="2912" t="s">
        <v>1540</v>
      </c>
      <c r="D15" s="2913"/>
      <c r="E15" s="2913"/>
      <c r="F15" s="2913"/>
      <c r="G15" s="2913"/>
      <c r="H15" s="2913"/>
      <c r="I15" s="2913"/>
      <c r="J15" s="2913"/>
      <c r="K15" s="2913"/>
      <c r="L15" s="2914"/>
      <c r="N15" s="15"/>
      <c r="AA15" s="97"/>
      <c r="AN15" s="1336"/>
    </row>
    <row r="16" spans="2:41" ht="12.9" customHeight="1">
      <c r="B16" s="826">
        <v>10</v>
      </c>
      <c r="C16" s="2915"/>
      <c r="D16" s="2916"/>
      <c r="E16" s="2916"/>
      <c r="F16" s="2916"/>
      <c r="G16" s="2916"/>
      <c r="H16" s="2916"/>
      <c r="I16" s="2916"/>
      <c r="J16" s="2916"/>
      <c r="K16" s="2916"/>
      <c r="L16" s="2917"/>
      <c r="N16" s="2918"/>
      <c r="O16" s="2918"/>
      <c r="AA16" s="99"/>
      <c r="AN16" s="1336"/>
    </row>
    <row r="17" spans="1:40" ht="12.9" customHeight="1">
      <c r="B17" s="826">
        <v>11</v>
      </c>
      <c r="C17" s="868"/>
      <c r="D17" s="866"/>
      <c r="E17" s="866"/>
      <c r="F17" s="866"/>
      <c r="G17" s="866"/>
      <c r="H17" s="866"/>
      <c r="I17" s="866"/>
      <c r="J17" s="866"/>
      <c r="K17" s="866"/>
      <c r="L17" s="944"/>
      <c r="AA17" s="16"/>
      <c r="AB17" s="16"/>
      <c r="AC17" s="16"/>
      <c r="AD17" s="16"/>
      <c r="AE17" s="16"/>
      <c r="AF17" s="16"/>
      <c r="AG17" s="16"/>
      <c r="AH17" s="259"/>
      <c r="AI17" s="36"/>
      <c r="AJ17" s="2764"/>
      <c r="AK17" s="2764"/>
      <c r="AN17" s="1336"/>
    </row>
    <row r="18" spans="1:40" ht="12.9" customHeight="1">
      <c r="B18" s="826">
        <v>12</v>
      </c>
      <c r="C18" s="2887" t="s">
        <v>215</v>
      </c>
      <c r="D18" s="2888"/>
      <c r="E18" s="2888"/>
      <c r="F18" s="2888"/>
      <c r="G18" s="2888"/>
      <c r="H18" s="2888"/>
      <c r="I18" s="2888"/>
      <c r="J18" s="2888"/>
      <c r="K18" s="2888"/>
      <c r="L18" s="2889"/>
      <c r="N18" s="244"/>
      <c r="AA18" s="99"/>
      <c r="AB18" s="99"/>
      <c r="AC18" s="802"/>
      <c r="AD18" s="99"/>
      <c r="AE18" s="99"/>
      <c r="AF18" s="99"/>
      <c r="AG18" s="99"/>
      <c r="AH18" s="300"/>
      <c r="AI18" s="99"/>
      <c r="AJ18" s="301"/>
      <c r="AN18" s="1336"/>
    </row>
    <row r="19" spans="1:40" ht="12.9" customHeight="1">
      <c r="B19" s="826">
        <v>13</v>
      </c>
      <c r="C19" s="869"/>
      <c r="D19" s="870"/>
      <c r="E19" s="2872" t="s">
        <v>1499</v>
      </c>
      <c r="F19" s="2873"/>
      <c r="G19" s="2873"/>
      <c r="H19" s="2873"/>
      <c r="I19" s="2874"/>
      <c r="J19" s="870"/>
      <c r="K19" s="870"/>
      <c r="L19" s="945"/>
      <c r="N19" s="245"/>
      <c r="O19" s="245"/>
      <c r="AA19" s="99"/>
      <c r="AB19" s="99"/>
      <c r="AC19" s="99"/>
      <c r="AD19" s="99"/>
      <c r="AE19" s="99"/>
      <c r="AF19" s="99"/>
      <c r="AG19" s="99"/>
      <c r="AH19" s="300"/>
      <c r="AI19" s="99"/>
      <c r="AJ19" s="301"/>
      <c r="AN19" s="1336"/>
    </row>
    <row r="20" spans="1:40" ht="12.9" customHeight="1">
      <c r="B20" s="826">
        <v>14</v>
      </c>
      <c r="C20" s="869"/>
      <c r="D20" s="870"/>
      <c r="E20" s="2872"/>
      <c r="F20" s="2873"/>
      <c r="G20" s="2873"/>
      <c r="H20" s="2873"/>
      <c r="I20" s="2874"/>
      <c r="J20" s="870"/>
      <c r="K20" s="870"/>
      <c r="L20" s="945"/>
      <c r="N20" s="245"/>
      <c r="O20" s="245"/>
      <c r="AA20" s="99"/>
      <c r="AB20" s="99"/>
      <c r="AC20" s="99"/>
      <c r="AD20" s="99"/>
      <c r="AE20" s="99"/>
      <c r="AF20" s="99"/>
      <c r="AG20" s="99"/>
      <c r="AH20" s="300"/>
      <c r="AI20" s="99"/>
      <c r="AJ20" s="301"/>
    </row>
    <row r="21" spans="1:40" ht="12.9" customHeight="1" thickBot="1">
      <c r="B21" s="826">
        <v>15</v>
      </c>
      <c r="C21" s="869"/>
      <c r="D21" s="870"/>
      <c r="E21" s="2875"/>
      <c r="F21" s="2876"/>
      <c r="G21" s="2876"/>
      <c r="H21" s="2876"/>
      <c r="I21" s="2877"/>
      <c r="J21" s="870"/>
      <c r="K21" s="870"/>
      <c r="L21" s="945"/>
      <c r="N21" s="245"/>
      <c r="AA21" s="1318"/>
      <c r="AB21" s="1318"/>
      <c r="AC21" s="1318"/>
      <c r="AD21" s="1318"/>
      <c r="AE21" s="1318"/>
      <c r="AF21" s="1318"/>
      <c r="AG21" s="1318"/>
      <c r="AH21" s="2867"/>
      <c r="AI21" s="1318"/>
      <c r="AJ21" s="2868"/>
      <c r="AK21" s="2869"/>
    </row>
    <row r="22" spans="1:40" ht="12.9" customHeight="1">
      <c r="B22" s="826">
        <v>16</v>
      </c>
      <c r="C22" s="869"/>
      <c r="D22" s="870"/>
      <c r="E22" s="1251" t="s">
        <v>360</v>
      </c>
      <c r="F22" s="1253"/>
      <c r="G22" s="2893" t="s">
        <v>1517</v>
      </c>
      <c r="H22" s="1293"/>
      <c r="I22" s="1294"/>
      <c r="J22" s="870"/>
      <c r="K22" s="870"/>
      <c r="L22" s="945"/>
      <c r="N22" s="245"/>
      <c r="AA22" s="1318"/>
      <c r="AB22" s="1318"/>
      <c r="AC22" s="1318"/>
      <c r="AD22" s="1318"/>
      <c r="AE22" s="1318"/>
      <c r="AF22" s="1318"/>
      <c r="AG22" s="1318"/>
      <c r="AH22" s="2867"/>
      <c r="AI22" s="1318"/>
      <c r="AJ22" s="2868"/>
      <c r="AK22" s="2869"/>
    </row>
    <row r="23" spans="1:40" s="2" customFormat="1" ht="12.9" customHeight="1">
      <c r="A23" s="1"/>
      <c r="B23" s="826">
        <v>17</v>
      </c>
      <c r="C23" s="869"/>
      <c r="D23" s="870"/>
      <c r="E23" s="2083" t="s">
        <v>366</v>
      </c>
      <c r="F23" s="2085"/>
      <c r="G23" s="2894" t="s">
        <v>450</v>
      </c>
      <c r="H23" s="1632"/>
      <c r="I23" s="2085"/>
      <c r="J23" s="870"/>
      <c r="K23" s="870"/>
      <c r="L23" s="94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318"/>
      <c r="AB23" s="1318"/>
      <c r="AC23" s="1318"/>
      <c r="AD23" s="1318"/>
      <c r="AE23" s="1318"/>
      <c r="AG23" s="1"/>
      <c r="AH23" s="1"/>
      <c r="AI23" s="1"/>
      <c r="AJ23" s="1"/>
      <c r="AK23" s="1"/>
      <c r="AL23" s="1"/>
    </row>
    <row r="24" spans="1:40" s="2" customFormat="1" ht="12.9" customHeight="1">
      <c r="A24" s="1"/>
      <c r="B24" s="826">
        <v>18</v>
      </c>
      <c r="C24" s="869"/>
      <c r="D24" s="870"/>
      <c r="E24" s="2083" t="s">
        <v>370</v>
      </c>
      <c r="F24" s="2085"/>
      <c r="G24" s="2919" t="s">
        <v>952</v>
      </c>
      <c r="H24" s="1632"/>
      <c r="I24" s="2085"/>
      <c r="J24" s="870"/>
      <c r="K24" s="870"/>
      <c r="L24" s="94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318"/>
      <c r="AB24" s="1318"/>
      <c r="AC24" s="1318"/>
      <c r="AD24" s="1318"/>
      <c r="AE24" s="1318"/>
      <c r="AG24" s="1"/>
      <c r="AH24" s="1"/>
      <c r="AI24" s="1"/>
      <c r="AJ24" s="1"/>
      <c r="AK24" s="1"/>
      <c r="AL24" s="1"/>
    </row>
    <row r="25" spans="1:40" s="2" customFormat="1" ht="12.9" customHeight="1">
      <c r="A25" s="1"/>
      <c r="B25" s="826">
        <v>19</v>
      </c>
      <c r="C25" s="869"/>
      <c r="D25" s="870"/>
      <c r="E25" s="2083" t="s">
        <v>376</v>
      </c>
      <c r="F25" s="2085"/>
      <c r="G25" s="2919" t="s">
        <v>1567</v>
      </c>
      <c r="H25" s="1632"/>
      <c r="I25" s="2085"/>
      <c r="J25" s="870"/>
      <c r="K25" s="870"/>
      <c r="L25" s="94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802"/>
      <c r="AB25" s="1"/>
      <c r="AC25" s="1"/>
      <c r="AD25" s="1"/>
      <c r="AE25" s="1"/>
      <c r="AG25" s="1"/>
      <c r="AH25" s="1"/>
      <c r="AI25" s="1"/>
      <c r="AJ25" s="1"/>
      <c r="AK25" s="1"/>
      <c r="AL25" s="1"/>
    </row>
    <row r="26" spans="1:40" s="2" customFormat="1" ht="12.9" customHeight="1">
      <c r="A26" s="1"/>
      <c r="B26" s="826">
        <v>20</v>
      </c>
      <c r="C26" s="871"/>
      <c r="D26" s="867"/>
      <c r="E26" s="2870" t="s">
        <v>382</v>
      </c>
      <c r="F26" s="2871"/>
      <c r="G26" s="2920" t="s">
        <v>377</v>
      </c>
      <c r="H26" s="2921"/>
      <c r="I26" s="2871"/>
      <c r="J26" s="867"/>
      <c r="K26" s="867"/>
      <c r="L26" s="94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802"/>
      <c r="AB26" s="1"/>
      <c r="AC26" s="1"/>
      <c r="AD26" s="1"/>
      <c r="AE26" s="1"/>
      <c r="AG26" s="1"/>
      <c r="AH26" s="1"/>
      <c r="AI26" s="1"/>
      <c r="AJ26" s="1"/>
      <c r="AK26" s="1"/>
      <c r="AL26" s="1"/>
    </row>
    <row r="27" spans="1:40" s="2" customFormat="1" ht="12.9" customHeight="1">
      <c r="A27" s="1"/>
      <c r="B27" s="826">
        <v>21</v>
      </c>
      <c r="C27" s="2471" t="s">
        <v>212</v>
      </c>
      <c r="D27" s="2471"/>
      <c r="E27" s="2471"/>
      <c r="F27" s="2471"/>
      <c r="G27" s="2471"/>
      <c r="H27" s="2471"/>
      <c r="I27" s="2471"/>
      <c r="J27" s="2471"/>
      <c r="K27" s="2471"/>
      <c r="L27" s="247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4"/>
      <c r="AB27" s="1"/>
      <c r="AC27" s="1"/>
      <c r="AD27" s="1"/>
      <c r="AE27" s="1"/>
      <c r="AG27" s="1"/>
      <c r="AH27" s="1"/>
      <c r="AI27" s="1"/>
      <c r="AJ27" s="1"/>
      <c r="AK27" s="1"/>
      <c r="AL27" s="1"/>
    </row>
    <row r="28" spans="1:40" s="2" customFormat="1" ht="12.9" customHeight="1">
      <c r="A28" s="1"/>
      <c r="B28" s="826">
        <v>22</v>
      </c>
      <c r="C28" s="1632" t="s">
        <v>213</v>
      </c>
      <c r="D28" s="1632"/>
      <c r="E28" s="1632"/>
      <c r="F28" s="1632"/>
      <c r="G28" s="1632"/>
      <c r="H28" s="1632"/>
      <c r="I28" s="1632"/>
      <c r="J28" s="1632"/>
      <c r="K28" s="1632"/>
      <c r="L28" s="163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4"/>
      <c r="AB28" s="1"/>
      <c r="AC28" s="1"/>
      <c r="AD28" s="1"/>
      <c r="AE28" s="1"/>
      <c r="AG28" s="1"/>
      <c r="AH28" s="1"/>
      <c r="AI28" s="1"/>
      <c r="AJ28" s="1"/>
      <c r="AK28" s="1"/>
      <c r="AL28" s="1"/>
    </row>
    <row r="29" spans="1:40" s="2" customFormat="1" ht="12.9" customHeight="1">
      <c r="A29" s="1"/>
      <c r="B29" s="826">
        <v>23</v>
      </c>
      <c r="C29" s="2878"/>
      <c r="D29" s="2879"/>
      <c r="E29" s="2879"/>
      <c r="F29" s="2879"/>
      <c r="G29" s="2879"/>
      <c r="H29" s="2879"/>
      <c r="I29" s="2879"/>
      <c r="J29" s="2879"/>
      <c r="K29" s="2879"/>
      <c r="L29" s="288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4"/>
      <c r="AB29" s="1"/>
      <c r="AC29" s="1"/>
      <c r="AD29" s="1"/>
      <c r="AE29" s="1"/>
      <c r="AG29" s="1"/>
      <c r="AH29" s="1"/>
      <c r="AI29" s="1"/>
      <c r="AJ29" s="1"/>
      <c r="AK29" s="1"/>
      <c r="AL29" s="1"/>
    </row>
    <row r="30" spans="1:40" s="2" customFormat="1" ht="12.9" customHeight="1">
      <c r="A30" s="1"/>
      <c r="B30" s="826">
        <v>24</v>
      </c>
      <c r="C30" s="2881"/>
      <c r="D30" s="2873"/>
      <c r="E30" s="2873"/>
      <c r="F30" s="2873"/>
      <c r="G30" s="2873"/>
      <c r="H30" s="2873"/>
      <c r="I30" s="2873"/>
      <c r="J30" s="2873"/>
      <c r="K30" s="2873"/>
      <c r="L30" s="288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4"/>
      <c r="AB30" s="1"/>
      <c r="AC30" s="1"/>
      <c r="AD30" s="1"/>
      <c r="AE30" s="1"/>
      <c r="AG30" s="1"/>
      <c r="AH30" s="1"/>
      <c r="AI30" s="1"/>
      <c r="AJ30" s="1"/>
      <c r="AK30" s="1"/>
      <c r="AL30" s="1"/>
    </row>
    <row r="31" spans="1:40" s="2" customFormat="1" ht="12.9" customHeight="1">
      <c r="A31" s="1"/>
      <c r="B31" s="826">
        <v>25</v>
      </c>
      <c r="C31" s="2881"/>
      <c r="D31" s="2873"/>
      <c r="E31" s="2873"/>
      <c r="F31" s="2873"/>
      <c r="G31" s="2873"/>
      <c r="H31" s="2873"/>
      <c r="I31" s="2873"/>
      <c r="J31" s="2873"/>
      <c r="K31" s="2873"/>
      <c r="L31" s="288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03"/>
      <c r="AB31" s="1"/>
      <c r="AC31" s="1"/>
      <c r="AD31" s="1"/>
      <c r="AE31" s="1"/>
      <c r="AG31" s="1"/>
      <c r="AH31" s="1"/>
      <c r="AI31" s="1"/>
      <c r="AJ31" s="1"/>
      <c r="AK31" s="1"/>
      <c r="AL31" s="1"/>
    </row>
    <row r="32" spans="1:40" s="2" customFormat="1" ht="12.9" customHeight="1">
      <c r="A32" s="1"/>
      <c r="B32" s="826">
        <v>26</v>
      </c>
      <c r="C32" s="2881"/>
      <c r="D32" s="2873"/>
      <c r="E32" s="2873"/>
      <c r="F32" s="2873"/>
      <c r="G32" s="2873"/>
      <c r="H32" s="2873"/>
      <c r="I32" s="2873"/>
      <c r="J32" s="2873"/>
      <c r="K32" s="2873"/>
      <c r="L32" s="288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97"/>
      <c r="AB32" s="1"/>
      <c r="AC32" s="1"/>
      <c r="AD32" s="1"/>
      <c r="AE32" s="1"/>
      <c r="AG32" s="1"/>
      <c r="AH32" s="1"/>
      <c r="AI32" s="1"/>
      <c r="AJ32" s="1"/>
      <c r="AK32" s="1"/>
      <c r="AL32" s="1"/>
    </row>
    <row r="33" spans="1:38" s="2" customFormat="1" ht="12.9" customHeight="1">
      <c r="A33" s="1"/>
      <c r="B33" s="826">
        <v>27</v>
      </c>
      <c r="C33" s="2881"/>
      <c r="D33" s="2873"/>
      <c r="E33" s="2873"/>
      <c r="F33" s="2873"/>
      <c r="G33" s="2873"/>
      <c r="H33" s="2873"/>
      <c r="I33" s="2873"/>
      <c r="J33" s="2873"/>
      <c r="K33" s="2873"/>
      <c r="L33" s="2882"/>
      <c r="M33" s="1"/>
      <c r="N33" s="18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4"/>
      <c r="AB33" s="1"/>
      <c r="AC33" s="1"/>
      <c r="AD33" s="183" t="s">
        <v>149</v>
      </c>
      <c r="AE33" s="183" t="s">
        <v>149</v>
      </c>
      <c r="AG33" s="1"/>
      <c r="AH33" s="1"/>
      <c r="AI33" s="1"/>
      <c r="AJ33" s="1"/>
      <c r="AK33" s="1"/>
      <c r="AL33" s="1"/>
    </row>
    <row r="34" spans="1:38" s="2" customFormat="1" ht="12.9" customHeight="1">
      <c r="A34" s="1"/>
      <c r="B34" s="826">
        <v>28</v>
      </c>
      <c r="C34" s="2881"/>
      <c r="D34" s="2873"/>
      <c r="E34" s="2873"/>
      <c r="F34" s="2873"/>
      <c r="G34" s="2873"/>
      <c r="H34" s="2873"/>
      <c r="I34" s="2873"/>
      <c r="J34" s="2873"/>
      <c r="K34" s="2873"/>
      <c r="L34" s="288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4"/>
      <c r="AB34" s="1"/>
      <c r="AC34" s="1"/>
      <c r="AD34" s="1"/>
      <c r="AE34" s="1"/>
      <c r="AG34" s="1"/>
      <c r="AH34" s="1"/>
      <c r="AI34" s="1"/>
      <c r="AJ34" s="1"/>
      <c r="AK34" s="1"/>
      <c r="AL34" s="1"/>
    </row>
    <row r="35" spans="1:38" s="2" customFormat="1" ht="12.9" customHeight="1">
      <c r="A35" s="1"/>
      <c r="B35" s="826">
        <v>29</v>
      </c>
      <c r="C35" s="2881"/>
      <c r="D35" s="2873"/>
      <c r="E35" s="2873"/>
      <c r="F35" s="2873"/>
      <c r="G35" s="2873"/>
      <c r="H35" s="2873"/>
      <c r="I35" s="2873"/>
      <c r="J35" s="2873"/>
      <c r="K35" s="2873"/>
      <c r="L35" s="288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4"/>
      <c r="AB35" s="1"/>
      <c r="AC35" s="1"/>
      <c r="AD35" s="1"/>
      <c r="AE35" s="1"/>
      <c r="AG35" s="1"/>
      <c r="AH35" s="1"/>
      <c r="AI35" s="1"/>
      <c r="AJ35" s="1"/>
      <c r="AK35" s="1"/>
      <c r="AL35" s="1"/>
    </row>
    <row r="36" spans="1:38" s="2" customFormat="1" ht="12.9" customHeight="1">
      <c r="A36" s="1"/>
      <c r="B36" s="826">
        <v>30</v>
      </c>
      <c r="C36" s="2881"/>
      <c r="D36" s="2873"/>
      <c r="E36" s="2873"/>
      <c r="F36" s="2873"/>
      <c r="G36" s="2873"/>
      <c r="H36" s="2873"/>
      <c r="I36" s="2873"/>
      <c r="J36" s="2873"/>
      <c r="K36" s="2873"/>
      <c r="L36" s="288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1"/>
      <c r="AB36" s="1"/>
      <c r="AC36" s="1"/>
      <c r="AD36" s="1"/>
      <c r="AE36" s="1"/>
      <c r="AG36" s="1"/>
      <c r="AH36" s="1"/>
      <c r="AI36" s="1"/>
      <c r="AJ36" s="1"/>
      <c r="AK36" s="1"/>
      <c r="AL36" s="1"/>
    </row>
    <row r="37" spans="1:38" s="2" customFormat="1" ht="12.9" customHeight="1">
      <c r="A37" s="1"/>
      <c r="B37" s="826">
        <v>31</v>
      </c>
      <c r="C37" s="2881"/>
      <c r="D37" s="2873"/>
      <c r="E37" s="2873"/>
      <c r="F37" s="2873"/>
      <c r="G37" s="2873"/>
      <c r="H37" s="2873"/>
      <c r="I37" s="2873"/>
      <c r="J37" s="2873"/>
      <c r="K37" s="2873"/>
      <c r="L37" s="288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1"/>
      <c r="AB37" s="1"/>
      <c r="AC37" s="1"/>
      <c r="AD37" s="1"/>
      <c r="AE37" s="1"/>
      <c r="AG37" s="1"/>
      <c r="AH37" s="1"/>
      <c r="AI37" s="1"/>
      <c r="AJ37" s="1"/>
      <c r="AK37" s="1"/>
      <c r="AL37" s="1"/>
    </row>
    <row r="38" spans="1:38" ht="12.9" customHeight="1">
      <c r="B38" s="826">
        <v>32</v>
      </c>
      <c r="C38" s="2881"/>
      <c r="D38" s="2873"/>
      <c r="E38" s="2873"/>
      <c r="F38" s="2873"/>
      <c r="G38" s="2873"/>
      <c r="H38" s="2873"/>
      <c r="I38" s="2873"/>
      <c r="J38" s="2873"/>
      <c r="K38" s="2873"/>
      <c r="L38" s="2882"/>
      <c r="N38" s="822"/>
      <c r="O38" s="822"/>
      <c r="AA38" s="99"/>
    </row>
    <row r="39" spans="1:38" ht="12.9" customHeight="1">
      <c r="B39" s="826">
        <v>33</v>
      </c>
      <c r="C39" s="2881"/>
      <c r="D39" s="2873"/>
      <c r="E39" s="2873"/>
      <c r="F39" s="2873"/>
      <c r="G39" s="2873"/>
      <c r="H39" s="2873"/>
      <c r="I39" s="2873"/>
      <c r="J39" s="2873"/>
      <c r="K39" s="2873"/>
      <c r="L39" s="2882"/>
      <c r="AA39" s="99"/>
      <c r="AB39" s="99"/>
      <c r="AC39" s="823"/>
    </row>
    <row r="40" spans="1:38" ht="12.9" customHeight="1">
      <c r="B40" s="826">
        <v>34</v>
      </c>
      <c r="C40" s="2881"/>
      <c r="D40" s="2873"/>
      <c r="E40" s="2873"/>
      <c r="F40" s="2873"/>
      <c r="G40" s="2873"/>
      <c r="H40" s="2873"/>
      <c r="I40" s="2873"/>
      <c r="J40" s="2873"/>
      <c r="K40" s="2873"/>
      <c r="L40" s="2882"/>
      <c r="AA40" s="99"/>
      <c r="AB40" s="99"/>
      <c r="AC40" s="823"/>
    </row>
    <row r="41" spans="1:38">
      <c r="B41" s="826">
        <v>35</v>
      </c>
      <c r="C41" s="2881"/>
      <c r="D41" s="2873"/>
      <c r="E41" s="2873"/>
      <c r="F41" s="2873"/>
      <c r="G41" s="2873"/>
      <c r="H41" s="2873"/>
      <c r="I41" s="2873"/>
      <c r="J41" s="2873"/>
      <c r="K41" s="2873"/>
      <c r="L41" s="2882"/>
    </row>
    <row r="42" spans="1:38">
      <c r="B42" s="826">
        <v>36</v>
      </c>
      <c r="C42" s="2881"/>
      <c r="D42" s="2873"/>
      <c r="E42" s="2873"/>
      <c r="F42" s="2873"/>
      <c r="G42" s="2873"/>
      <c r="H42" s="2873"/>
      <c r="I42" s="2873"/>
      <c r="J42" s="2873"/>
      <c r="K42" s="2873"/>
      <c r="L42" s="2882"/>
    </row>
    <row r="43" spans="1:38">
      <c r="B43" s="826">
        <v>37</v>
      </c>
      <c r="C43" s="2881"/>
      <c r="D43" s="2873"/>
      <c r="E43" s="2873"/>
      <c r="F43" s="2873"/>
      <c r="G43" s="2873"/>
      <c r="H43" s="2873"/>
      <c r="I43" s="2873"/>
      <c r="J43" s="2873"/>
      <c r="K43" s="2873"/>
      <c r="L43" s="2882"/>
    </row>
    <row r="44" spans="1:38">
      <c r="B44" s="826">
        <v>38</v>
      </c>
      <c r="C44" s="2881"/>
      <c r="D44" s="2873"/>
      <c r="E44" s="2873"/>
      <c r="F44" s="2873"/>
      <c r="G44" s="2873"/>
      <c r="H44" s="2873"/>
      <c r="I44" s="2873"/>
      <c r="J44" s="2873"/>
      <c r="K44" s="2873"/>
      <c r="L44" s="2882"/>
    </row>
    <row r="45" spans="1:38">
      <c r="B45" s="826">
        <v>39</v>
      </c>
      <c r="C45" s="2881"/>
      <c r="D45" s="2873"/>
      <c r="E45" s="2873"/>
      <c r="F45" s="2873"/>
      <c r="G45" s="2873"/>
      <c r="H45" s="2873"/>
      <c r="I45" s="2873"/>
      <c r="J45" s="2873"/>
      <c r="K45" s="2873"/>
      <c r="L45" s="2882"/>
    </row>
    <row r="46" spans="1:38">
      <c r="B46" s="826">
        <v>40</v>
      </c>
      <c r="C46" s="2881"/>
      <c r="D46" s="2873"/>
      <c r="E46" s="2873"/>
      <c r="F46" s="2873"/>
      <c r="G46" s="2873"/>
      <c r="H46" s="2873"/>
      <c r="I46" s="2873"/>
      <c r="J46" s="2873"/>
      <c r="K46" s="2873"/>
      <c r="L46" s="2882"/>
    </row>
    <row r="47" spans="1:38">
      <c r="B47" s="826">
        <v>41</v>
      </c>
      <c r="C47" s="2883"/>
      <c r="D47" s="2884"/>
      <c r="E47" s="2884"/>
      <c r="F47" s="2884"/>
      <c r="G47" s="2884"/>
      <c r="H47" s="2884"/>
      <c r="I47" s="2884"/>
      <c r="J47" s="2884"/>
      <c r="K47" s="2884"/>
      <c r="L47" s="2885"/>
    </row>
    <row r="48" spans="1:38">
      <c r="B48" s="826">
        <v>42</v>
      </c>
      <c r="C48" s="2594" t="s">
        <v>271</v>
      </c>
      <c r="D48" s="2500"/>
      <c r="E48" s="2500"/>
      <c r="F48" s="2500"/>
      <c r="G48" s="2500"/>
      <c r="H48" s="2500"/>
      <c r="I48" s="2500"/>
      <c r="J48" s="2500"/>
      <c r="K48" s="2500"/>
      <c r="L48" s="2501"/>
    </row>
    <row r="49" spans="2:12">
      <c r="B49" s="826">
        <v>43</v>
      </c>
      <c r="C49" s="2679" t="s">
        <v>747</v>
      </c>
      <c r="D49" s="2679"/>
      <c r="E49" s="2679"/>
      <c r="F49" s="2679"/>
      <c r="G49" s="2679"/>
      <c r="H49" s="2679"/>
      <c r="I49" s="2679"/>
      <c r="J49" s="2679"/>
      <c r="K49" s="2679"/>
      <c r="L49" s="2680"/>
    </row>
    <row r="50" spans="2:12">
      <c r="B50" s="826">
        <v>44</v>
      </c>
      <c r="C50" s="2679"/>
      <c r="D50" s="2679"/>
      <c r="E50" s="2679"/>
      <c r="F50" s="2679"/>
      <c r="G50" s="2679"/>
      <c r="H50" s="2679"/>
      <c r="I50" s="2679"/>
      <c r="J50" s="2679"/>
      <c r="K50" s="2679"/>
      <c r="L50" s="2680"/>
    </row>
    <row r="51" spans="2:12">
      <c r="B51" s="826">
        <v>45</v>
      </c>
      <c r="C51" s="304"/>
      <c r="D51" s="304"/>
      <c r="E51" s="304"/>
      <c r="F51" s="304"/>
      <c r="G51" s="304"/>
      <c r="H51" s="304"/>
      <c r="I51" s="304"/>
      <c r="J51" s="304"/>
      <c r="K51" s="304"/>
      <c r="L51" s="312"/>
    </row>
    <row r="52" spans="2:12">
      <c r="B52" s="826">
        <v>46</v>
      </c>
      <c r="C52" s="305"/>
      <c r="D52" s="305"/>
      <c r="E52" s="305"/>
      <c r="F52" s="305"/>
      <c r="G52" s="305"/>
      <c r="H52" s="305"/>
      <c r="I52" s="305"/>
      <c r="J52" s="305"/>
      <c r="K52" s="305"/>
      <c r="L52" s="313"/>
    </row>
    <row r="53" spans="2:12">
      <c r="B53" s="826">
        <v>47</v>
      </c>
      <c r="C53" s="1781" t="s">
        <v>803</v>
      </c>
      <c r="D53" s="1781"/>
      <c r="E53" s="1781"/>
      <c r="F53" s="1781"/>
      <c r="G53" s="1781"/>
      <c r="H53" s="1781"/>
      <c r="I53" s="1781"/>
      <c r="J53" s="1781"/>
      <c r="K53" s="1781"/>
      <c r="L53" s="2928"/>
    </row>
    <row r="54" spans="2:12">
      <c r="B54" s="826">
        <v>48</v>
      </c>
      <c r="C54" s="2929" t="s">
        <v>1518</v>
      </c>
      <c r="D54" s="2930"/>
      <c r="E54" s="2930"/>
      <c r="F54" s="2930"/>
      <c r="G54" s="2930"/>
      <c r="H54" s="2930"/>
      <c r="I54" s="2930"/>
      <c r="J54" s="2930"/>
      <c r="K54" s="2930"/>
      <c r="L54" s="2931"/>
    </row>
    <row r="55" spans="2:12">
      <c r="B55" s="826">
        <v>49</v>
      </c>
      <c r="C55" s="2932" t="s">
        <v>755</v>
      </c>
      <c r="D55" s="2402"/>
      <c r="E55" s="2402"/>
      <c r="F55" s="2402"/>
      <c r="G55" s="2402"/>
      <c r="H55" s="2402"/>
      <c r="I55" s="2402"/>
      <c r="J55" s="2402"/>
      <c r="K55" s="2402"/>
      <c r="L55" s="2822"/>
    </row>
    <row r="56" spans="2:12">
      <c r="B56" s="826">
        <v>50</v>
      </c>
      <c r="C56" s="2933" t="s">
        <v>1519</v>
      </c>
      <c r="D56" s="2934"/>
      <c r="E56" s="2934"/>
      <c r="F56" s="2934"/>
      <c r="G56" s="2934"/>
      <c r="H56" s="2934"/>
      <c r="I56" s="2934"/>
      <c r="J56" s="2934"/>
      <c r="K56" s="2934"/>
      <c r="L56" s="2935"/>
    </row>
    <row r="57" spans="2:12">
      <c r="B57" s="826">
        <v>51</v>
      </c>
      <c r="C57" s="2925" t="s">
        <v>1542</v>
      </c>
      <c r="D57" s="2663"/>
      <c r="E57" s="2663"/>
      <c r="F57" s="2663"/>
      <c r="G57" s="2663"/>
      <c r="H57" s="2663"/>
      <c r="I57" s="2663"/>
      <c r="J57" s="2663"/>
      <c r="K57" s="2663"/>
      <c r="L57" s="2664"/>
    </row>
    <row r="58" spans="2:12" ht="14.4" customHeight="1">
      <c r="B58" s="826">
        <v>52</v>
      </c>
      <c r="C58" s="2926"/>
      <c r="D58" s="1491"/>
      <c r="E58" s="1491"/>
      <c r="F58" s="1491"/>
      <c r="G58" s="1491"/>
      <c r="H58" s="1491"/>
      <c r="I58" s="1491"/>
      <c r="J58" s="1491"/>
      <c r="K58" s="1491"/>
      <c r="L58" s="1593"/>
    </row>
    <row r="59" spans="2:12" ht="14.4" customHeight="1">
      <c r="B59" s="826">
        <v>53</v>
      </c>
      <c r="C59" s="2927"/>
      <c r="D59" s="2450"/>
      <c r="E59" s="2450"/>
      <c r="F59" s="2450"/>
      <c r="G59" s="2450"/>
      <c r="H59" s="2450"/>
      <c r="I59" s="2450"/>
      <c r="J59" s="2450"/>
      <c r="K59" s="2450"/>
      <c r="L59" s="2665"/>
    </row>
    <row r="60" spans="2:12" ht="14.4" customHeight="1">
      <c r="B60" s="826">
        <v>54</v>
      </c>
      <c r="C60" s="1781" t="s">
        <v>803</v>
      </c>
      <c r="D60" s="1781"/>
      <c r="E60" s="1781"/>
      <c r="F60" s="1781"/>
      <c r="G60" s="1781"/>
      <c r="H60" s="1781"/>
      <c r="I60" s="1781"/>
      <c r="J60" s="1781"/>
      <c r="K60" s="1781"/>
      <c r="L60" s="2928"/>
    </row>
    <row r="61" spans="2:12">
      <c r="B61" s="826">
        <v>55</v>
      </c>
      <c r="C61" s="2929" t="s">
        <v>1518</v>
      </c>
      <c r="D61" s="2930"/>
      <c r="E61" s="2930"/>
      <c r="F61" s="2930"/>
      <c r="G61" s="2930"/>
      <c r="H61" s="2930"/>
      <c r="I61" s="2930"/>
      <c r="J61" s="2930"/>
      <c r="K61" s="2930"/>
      <c r="L61" s="2931"/>
    </row>
    <row r="62" spans="2:12">
      <c r="B62" s="826">
        <v>56</v>
      </c>
      <c r="C62" s="2936" t="s">
        <v>812</v>
      </c>
      <c r="D62" s="2261"/>
      <c r="E62" s="2261"/>
      <c r="F62" s="2261"/>
      <c r="G62" s="2261"/>
      <c r="H62" s="2261"/>
      <c r="I62" s="2261"/>
      <c r="J62" s="2261"/>
      <c r="K62" s="2261"/>
      <c r="L62" s="2487"/>
    </row>
    <row r="63" spans="2:12" ht="14.4" customHeight="1" thickBot="1">
      <c r="B63" s="826">
        <v>57</v>
      </c>
      <c r="C63" s="2922" t="s">
        <v>1543</v>
      </c>
      <c r="D63" s="2923"/>
      <c r="E63" s="2923"/>
      <c r="F63" s="2923"/>
      <c r="G63" s="2923"/>
      <c r="H63" s="2923"/>
      <c r="I63" s="2923"/>
      <c r="J63" s="2923"/>
      <c r="K63" s="2923"/>
      <c r="L63" s="2924"/>
    </row>
    <row r="64" spans="2:12" ht="15" thickBot="1">
      <c r="B64" s="827">
        <v>58</v>
      </c>
      <c r="C64" s="751"/>
      <c r="D64" s="751"/>
      <c r="E64" s="751"/>
      <c r="F64" s="751"/>
      <c r="G64" s="751"/>
      <c r="H64" s="751"/>
      <c r="I64" s="751"/>
      <c r="J64" s="751"/>
      <c r="K64" s="751"/>
      <c r="L64" s="752"/>
    </row>
    <row r="65" spans="2:27">
      <c r="B65" s="647"/>
      <c r="C65" s="5"/>
      <c r="D65" s="5"/>
      <c r="E65" s="5"/>
      <c r="F65" s="5"/>
      <c r="G65" s="5"/>
      <c r="H65" s="224"/>
      <c r="I65" s="5"/>
      <c r="J65" s="5"/>
      <c r="K65" s="806" t="s">
        <v>836</v>
      </c>
      <c r="L65" s="14" t="str">
        <f>Rolô!L2</f>
        <v>2026 - v.03</v>
      </c>
      <c r="N65" s="15"/>
    </row>
    <row r="66" spans="2:27">
      <c r="B66" s="2886" t="s">
        <v>1497</v>
      </c>
      <c r="C66" s="1155"/>
      <c r="D66" s="1155"/>
      <c r="E66" s="1155"/>
      <c r="F66" s="1155"/>
      <c r="G66" s="1155"/>
      <c r="H66" s="1155"/>
      <c r="I66" s="1155"/>
      <c r="J66" s="1155"/>
      <c r="K66" s="1155"/>
      <c r="L66" s="1156"/>
      <c r="N66" s="1157"/>
      <c r="O66" s="1157"/>
    </row>
    <row r="67" spans="2:27">
      <c r="B67" s="1158" t="s">
        <v>693</v>
      </c>
      <c r="C67" s="1159"/>
      <c r="D67" s="1159"/>
      <c r="E67" s="1159"/>
      <c r="F67" s="1159"/>
      <c r="G67" s="1159"/>
      <c r="H67" s="1159"/>
      <c r="I67" s="1159"/>
      <c r="J67" s="1159"/>
      <c r="K67" s="1159"/>
      <c r="L67" s="1160"/>
    </row>
    <row r="68" spans="2:27" ht="5.0999999999999996" customHeight="1">
      <c r="B68" s="648"/>
      <c r="C68" s="7"/>
      <c r="D68" s="7"/>
      <c r="E68" s="7"/>
      <c r="F68" s="7"/>
      <c r="G68" s="7"/>
      <c r="H68" s="7"/>
      <c r="I68" s="7"/>
      <c r="J68" s="7"/>
      <c r="K68" s="7"/>
      <c r="L68" s="17"/>
      <c r="AA68" s="181"/>
    </row>
    <row r="69" spans="2:27" ht="12.9" customHeight="1">
      <c r="B69" s="824">
        <v>59</v>
      </c>
      <c r="C69" s="2831" t="s">
        <v>292</v>
      </c>
      <c r="D69" s="2832"/>
      <c r="E69" s="2832"/>
      <c r="F69" s="2832"/>
      <c r="G69" s="2832"/>
      <c r="H69" s="2832"/>
      <c r="I69" s="2832"/>
      <c r="J69" s="2832"/>
      <c r="K69" s="2832"/>
      <c r="L69" s="2833"/>
      <c r="N69" s="292"/>
      <c r="AA69" s="181"/>
    </row>
    <row r="70" spans="2:27" ht="12.9" customHeight="1">
      <c r="B70" s="275">
        <v>60</v>
      </c>
      <c r="C70" s="2650" t="s">
        <v>815</v>
      </c>
      <c r="D70" s="2651"/>
      <c r="E70" s="2651"/>
      <c r="F70" s="2651"/>
      <c r="G70" s="2651"/>
      <c r="H70" s="2651"/>
      <c r="I70" s="2651"/>
      <c r="J70" s="2651"/>
      <c r="K70" s="2651"/>
      <c r="L70" s="2652"/>
      <c r="AA70" s="20"/>
    </row>
    <row r="71" spans="2:27" ht="19.8" customHeight="1">
      <c r="B71" s="831">
        <v>61</v>
      </c>
      <c r="C71" s="2939" t="s">
        <v>425</v>
      </c>
      <c r="D71" s="2940"/>
      <c r="E71" s="2940"/>
      <c r="F71" s="2940"/>
      <c r="G71" s="2940"/>
      <c r="H71" s="2940"/>
      <c r="I71" s="2940"/>
      <c r="J71" s="2940"/>
      <c r="K71" s="2940"/>
      <c r="L71" s="2941"/>
      <c r="AA71" s="24"/>
    </row>
    <row r="72" spans="2:27" ht="12.9" customHeight="1">
      <c r="B72" s="225">
        <v>62</v>
      </c>
      <c r="C72" s="2942" t="s">
        <v>284</v>
      </c>
      <c r="D72" s="1176"/>
      <c r="E72" s="1176"/>
      <c r="F72" s="1176"/>
      <c r="G72" s="1176"/>
      <c r="H72" s="1176"/>
      <c r="I72" s="1176"/>
      <c r="J72" s="1176"/>
      <c r="K72" s="1176"/>
      <c r="L72" s="1177"/>
      <c r="AA72" s="24"/>
    </row>
    <row r="73" spans="2:27" ht="12.9" customHeight="1">
      <c r="B73" s="831">
        <v>63</v>
      </c>
      <c r="C73" s="2943" t="s">
        <v>285</v>
      </c>
      <c r="D73" s="2674"/>
      <c r="E73" s="2674"/>
      <c r="F73" s="2674"/>
      <c r="G73" s="2674"/>
      <c r="H73" s="2674"/>
      <c r="I73" s="2674"/>
      <c r="J73" s="2674"/>
      <c r="K73" s="2674"/>
      <c r="L73" s="2675"/>
      <c r="AA73" s="24"/>
    </row>
    <row r="74" spans="2:27" ht="12.9" customHeight="1">
      <c r="B74" s="225">
        <v>64</v>
      </c>
      <c r="C74" s="2486" t="s">
        <v>286</v>
      </c>
      <c r="D74" s="2261"/>
      <c r="E74" s="2261"/>
      <c r="F74" s="2261"/>
      <c r="G74" s="2261"/>
      <c r="H74" s="2261"/>
      <c r="I74" s="2261"/>
      <c r="J74" s="2261"/>
      <c r="K74" s="2261"/>
      <c r="L74" s="2487"/>
      <c r="AA74" s="24"/>
    </row>
    <row r="75" spans="2:27" ht="12.9" customHeight="1">
      <c r="B75" s="831">
        <v>65</v>
      </c>
      <c r="C75" s="2486" t="s">
        <v>287</v>
      </c>
      <c r="D75" s="2261"/>
      <c r="E75" s="2261"/>
      <c r="F75" s="2261"/>
      <c r="G75" s="2261"/>
      <c r="H75" s="2261"/>
      <c r="I75" s="2261"/>
      <c r="J75" s="2261"/>
      <c r="K75" s="2261"/>
      <c r="L75" s="2487"/>
      <c r="AA75" s="24"/>
    </row>
    <row r="76" spans="2:27" ht="12.9" customHeight="1">
      <c r="B76" s="225">
        <v>66</v>
      </c>
      <c r="C76" s="2030" t="s">
        <v>816</v>
      </c>
      <c r="D76" s="2402"/>
      <c r="E76" s="2402"/>
      <c r="F76" s="2402"/>
      <c r="G76" s="2402"/>
      <c r="H76" s="2402"/>
      <c r="I76" s="2402"/>
      <c r="J76" s="2402"/>
      <c r="K76" s="2402"/>
      <c r="L76" s="2822"/>
      <c r="AA76" s="24"/>
    </row>
    <row r="77" spans="2:27" ht="12.9" customHeight="1">
      <c r="B77" s="831">
        <v>67</v>
      </c>
      <c r="C77" s="2030" t="s">
        <v>289</v>
      </c>
      <c r="D77" s="2402"/>
      <c r="E77" s="2402"/>
      <c r="F77" s="2402"/>
      <c r="G77" s="2402"/>
      <c r="H77" s="2402"/>
      <c r="I77" s="2402"/>
      <c r="J77" s="2402"/>
      <c r="K77" s="2402"/>
      <c r="L77" s="2822"/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1"/>
      <c r="Z77" s="311"/>
      <c r="AA77" s="24"/>
    </row>
    <row r="78" spans="2:27" ht="12.9" customHeight="1">
      <c r="B78" s="225">
        <v>68</v>
      </c>
      <c r="C78" s="2030" t="s">
        <v>604</v>
      </c>
      <c r="D78" s="2402"/>
      <c r="E78" s="2402"/>
      <c r="F78" s="2402"/>
      <c r="G78" s="2402"/>
      <c r="H78" s="2402"/>
      <c r="I78" s="2402"/>
      <c r="J78" s="2402"/>
      <c r="K78" s="2402"/>
      <c r="L78" s="2822"/>
      <c r="AA78" s="103"/>
    </row>
    <row r="79" spans="2:27" ht="12.9" customHeight="1">
      <c r="B79" s="831">
        <v>69</v>
      </c>
      <c r="C79" s="2400" t="s">
        <v>768</v>
      </c>
      <c r="D79" s="2937"/>
      <c r="E79" s="2937"/>
      <c r="F79" s="2937"/>
      <c r="G79" s="2937"/>
      <c r="H79" s="2937"/>
      <c r="I79" s="2937"/>
      <c r="J79" s="2937"/>
      <c r="K79" s="2937"/>
      <c r="L79" s="2938"/>
      <c r="AA79" s="103"/>
    </row>
    <row r="80" spans="2:27" ht="12.9" customHeight="1">
      <c r="B80" s="225">
        <v>70</v>
      </c>
      <c r="C80" s="2944"/>
      <c r="D80" s="2945"/>
      <c r="E80" s="2945"/>
      <c r="F80" s="2945"/>
      <c r="G80" s="2945"/>
      <c r="H80" s="2945"/>
      <c r="I80" s="2945"/>
      <c r="J80" s="2945"/>
      <c r="K80" s="2945"/>
      <c r="L80" s="1763"/>
      <c r="AA80" s="103"/>
    </row>
    <row r="81" spans="2:27" ht="12.9" customHeight="1">
      <c r="B81" s="831">
        <v>71</v>
      </c>
      <c r="C81" s="2944"/>
      <c r="D81" s="2945"/>
      <c r="E81" s="2945"/>
      <c r="F81" s="2945"/>
      <c r="G81" s="2945"/>
      <c r="H81" s="2945"/>
      <c r="I81" s="2945"/>
      <c r="J81" s="2945"/>
      <c r="K81" s="2945"/>
      <c r="L81" s="1763"/>
      <c r="AA81" s="103"/>
    </row>
    <row r="82" spans="2:27" ht="12.9" customHeight="1">
      <c r="B82" s="225">
        <v>72</v>
      </c>
      <c r="C82" s="2944"/>
      <c r="D82" s="2945"/>
      <c r="E82" s="2945"/>
      <c r="F82" s="2945"/>
      <c r="G82" s="2945"/>
      <c r="H82" s="2945"/>
      <c r="I82" s="2945"/>
      <c r="J82" s="2945"/>
      <c r="K82" s="2945"/>
      <c r="L82" s="1763"/>
      <c r="AA82" s="103"/>
    </row>
    <row r="83" spans="2:27" ht="12.9" customHeight="1">
      <c r="B83" s="831">
        <v>73</v>
      </c>
      <c r="C83" s="2944"/>
      <c r="D83" s="2945"/>
      <c r="E83" s="2945"/>
      <c r="F83" s="2945"/>
      <c r="G83" s="2945"/>
      <c r="H83" s="2945"/>
      <c r="I83" s="2945"/>
      <c r="J83" s="2945"/>
      <c r="K83" s="2945"/>
      <c r="L83" s="1763"/>
      <c r="AA83" s="103"/>
    </row>
    <row r="84" spans="2:27" ht="12.9" customHeight="1">
      <c r="B84" s="225">
        <v>74</v>
      </c>
      <c r="C84" s="2944"/>
      <c r="D84" s="2945"/>
      <c r="E84" s="2945"/>
      <c r="F84" s="2945"/>
      <c r="G84" s="2945"/>
      <c r="H84" s="2945"/>
      <c r="I84" s="2945"/>
      <c r="J84" s="2945"/>
      <c r="K84" s="2945"/>
      <c r="L84" s="1763"/>
      <c r="AA84" s="24"/>
    </row>
    <row r="85" spans="2:27" ht="12.9" customHeight="1">
      <c r="B85" s="831">
        <v>75</v>
      </c>
      <c r="C85" s="2944"/>
      <c r="D85" s="2945"/>
      <c r="E85" s="2945"/>
      <c r="F85" s="2945"/>
      <c r="G85" s="2945"/>
      <c r="H85" s="2945"/>
      <c r="I85" s="2945"/>
      <c r="J85" s="2945"/>
      <c r="K85" s="2945"/>
      <c r="L85" s="1763"/>
      <c r="AA85" s="24"/>
    </row>
    <row r="86" spans="2:27" ht="12.9" customHeight="1">
      <c r="B86" s="225">
        <v>76</v>
      </c>
      <c r="C86" s="2944"/>
      <c r="D86" s="2945"/>
      <c r="E86" s="2945"/>
      <c r="F86" s="2945"/>
      <c r="G86" s="2945"/>
      <c r="H86" s="2945"/>
      <c r="I86" s="2945"/>
      <c r="J86" s="2945"/>
      <c r="K86" s="2945"/>
      <c r="L86" s="1763"/>
      <c r="AA86" s="24"/>
    </row>
    <row r="87" spans="2:27" ht="12.9" customHeight="1">
      <c r="B87" s="831">
        <v>77</v>
      </c>
      <c r="C87" s="2944"/>
      <c r="D87" s="2945"/>
      <c r="E87" s="2945"/>
      <c r="F87" s="2945"/>
      <c r="G87" s="2945"/>
      <c r="H87" s="2945"/>
      <c r="I87" s="2945"/>
      <c r="J87" s="2945"/>
      <c r="K87" s="2945"/>
      <c r="L87" s="1763"/>
      <c r="AA87" s="24"/>
    </row>
    <row r="88" spans="2:27" ht="12.9" customHeight="1">
      <c r="B88" s="225">
        <v>78</v>
      </c>
      <c r="C88" s="2944"/>
      <c r="D88" s="2945"/>
      <c r="E88" s="2945"/>
      <c r="F88" s="2945"/>
      <c r="G88" s="2945"/>
      <c r="H88" s="2945"/>
      <c r="I88" s="2945"/>
      <c r="J88" s="2945"/>
      <c r="K88" s="2945"/>
      <c r="L88" s="1763"/>
      <c r="AA88" s="24"/>
    </row>
    <row r="89" spans="2:27" ht="20.399999999999999" customHeight="1">
      <c r="B89" s="831">
        <v>79</v>
      </c>
      <c r="C89" s="2944"/>
      <c r="D89" s="2945"/>
      <c r="E89" s="2945"/>
      <c r="F89" s="2945"/>
      <c r="G89" s="2945"/>
      <c r="H89" s="2945"/>
      <c r="I89" s="2945"/>
      <c r="J89" s="2945"/>
      <c r="K89" s="2945"/>
      <c r="L89" s="1763"/>
      <c r="AA89" s="103"/>
    </row>
    <row r="90" spans="2:27" ht="12.9" customHeight="1">
      <c r="B90" s="225">
        <v>80</v>
      </c>
      <c r="C90" s="2944"/>
      <c r="D90" s="2945"/>
      <c r="E90" s="2945"/>
      <c r="F90" s="2945"/>
      <c r="G90" s="2945"/>
      <c r="H90" s="2945"/>
      <c r="I90" s="2945"/>
      <c r="J90" s="2945"/>
      <c r="K90" s="2945"/>
      <c r="L90" s="1763"/>
      <c r="AA90" s="103"/>
    </row>
    <row r="91" spans="2:27" ht="12.9" customHeight="1">
      <c r="B91" s="831">
        <v>81</v>
      </c>
      <c r="C91" s="2944"/>
      <c r="D91" s="2945"/>
      <c r="E91" s="2945"/>
      <c r="F91" s="2945"/>
      <c r="G91" s="2945"/>
      <c r="H91" s="2945"/>
      <c r="I91" s="2945"/>
      <c r="J91" s="2945"/>
      <c r="K91" s="2945"/>
      <c r="L91" s="1763"/>
      <c r="AA91" s="24"/>
    </row>
    <row r="92" spans="2:27" ht="12.9" customHeight="1">
      <c r="B92" s="225">
        <v>82</v>
      </c>
      <c r="C92" s="2944"/>
      <c r="D92" s="2945"/>
      <c r="E92" s="2945"/>
      <c r="F92" s="2945"/>
      <c r="G92" s="2945"/>
      <c r="H92" s="2945"/>
      <c r="I92" s="2945"/>
      <c r="J92" s="2945"/>
      <c r="K92" s="2945"/>
      <c r="L92" s="1763"/>
      <c r="AA92" s="24"/>
    </row>
    <row r="93" spans="2:27" ht="12.9" customHeight="1">
      <c r="B93" s="831">
        <v>83</v>
      </c>
      <c r="C93" s="2944"/>
      <c r="D93" s="2945"/>
      <c r="E93" s="2945"/>
      <c r="F93" s="2945"/>
      <c r="G93" s="2945"/>
      <c r="H93" s="2945"/>
      <c r="I93" s="2945"/>
      <c r="J93" s="2945"/>
      <c r="K93" s="2945"/>
      <c r="L93" s="1763"/>
      <c r="AA93" s="103"/>
    </row>
    <row r="94" spans="2:27" ht="12.9" customHeight="1">
      <c r="B94" s="225">
        <v>84</v>
      </c>
      <c r="C94" s="2944"/>
      <c r="D94" s="2945"/>
      <c r="E94" s="2945"/>
      <c r="F94" s="2945"/>
      <c r="G94" s="2945"/>
      <c r="H94" s="2945"/>
      <c r="I94" s="2945"/>
      <c r="J94" s="2945"/>
      <c r="K94" s="2945"/>
      <c r="L94" s="1763"/>
      <c r="AA94" s="103"/>
    </row>
    <row r="95" spans="2:27" ht="12.9" customHeight="1">
      <c r="B95" s="831">
        <v>85</v>
      </c>
      <c r="C95" s="2944"/>
      <c r="D95" s="2945"/>
      <c r="E95" s="2945"/>
      <c r="F95" s="2945"/>
      <c r="G95" s="2945"/>
      <c r="H95" s="2945"/>
      <c r="I95" s="2945"/>
      <c r="J95" s="2945"/>
      <c r="K95" s="2945"/>
      <c r="L95" s="1763"/>
      <c r="AA95" s="103"/>
    </row>
    <row r="96" spans="2:27" ht="12.9" customHeight="1">
      <c r="B96" s="225">
        <v>86</v>
      </c>
      <c r="C96" s="2944"/>
      <c r="D96" s="2945"/>
      <c r="E96" s="2945"/>
      <c r="F96" s="2945"/>
      <c r="G96" s="2945"/>
      <c r="H96" s="2945"/>
      <c r="I96" s="2945"/>
      <c r="J96" s="2945"/>
      <c r="K96" s="2945"/>
      <c r="L96" s="1763"/>
      <c r="AA96" s="103"/>
    </row>
    <row r="97" spans="2:27" ht="12.9" customHeight="1">
      <c r="B97" s="831">
        <v>87</v>
      </c>
      <c r="C97" s="2944"/>
      <c r="D97" s="2945"/>
      <c r="E97" s="2945"/>
      <c r="F97" s="2945"/>
      <c r="G97" s="2945"/>
      <c r="H97" s="2945"/>
      <c r="I97" s="2945"/>
      <c r="J97" s="2945"/>
      <c r="K97" s="2945"/>
      <c r="L97" s="1763"/>
      <c r="AA97" s="103"/>
    </row>
    <row r="98" spans="2:27">
      <c r="B98" s="225">
        <v>88</v>
      </c>
      <c r="C98" s="2944"/>
      <c r="D98" s="2945"/>
      <c r="E98" s="2945"/>
      <c r="F98" s="2945"/>
      <c r="G98" s="2945"/>
      <c r="H98" s="2945"/>
      <c r="I98" s="2945"/>
      <c r="J98" s="2945"/>
      <c r="K98" s="2945"/>
      <c r="L98" s="1763"/>
      <c r="AA98" s="24"/>
    </row>
    <row r="99" spans="2:27" ht="12.9" customHeight="1">
      <c r="B99" s="831">
        <v>89</v>
      </c>
      <c r="C99" s="2944"/>
      <c r="D99" s="2945"/>
      <c r="E99" s="2945"/>
      <c r="F99" s="2945"/>
      <c r="G99" s="2945"/>
      <c r="H99" s="2945"/>
      <c r="I99" s="2945"/>
      <c r="J99" s="2945"/>
      <c r="K99" s="2945"/>
      <c r="L99" s="1763"/>
      <c r="AA99" s="103"/>
    </row>
    <row r="100" spans="2:27" ht="12.9" customHeight="1">
      <c r="B100" s="225">
        <v>90</v>
      </c>
      <c r="C100" s="2944"/>
      <c r="D100" s="2945"/>
      <c r="E100" s="2945"/>
      <c r="F100" s="2945"/>
      <c r="G100" s="2945"/>
      <c r="H100" s="2945"/>
      <c r="I100" s="2945"/>
      <c r="J100" s="2945"/>
      <c r="K100" s="2945"/>
      <c r="L100" s="1763"/>
      <c r="AA100" s="103"/>
    </row>
    <row r="101" spans="2:27" ht="12.9" customHeight="1">
      <c r="B101" s="831">
        <v>91</v>
      </c>
      <c r="C101" s="2944"/>
      <c r="D101" s="2945"/>
      <c r="E101" s="2945"/>
      <c r="F101" s="2945"/>
      <c r="G101" s="2945"/>
      <c r="H101" s="2945"/>
      <c r="I101" s="2945"/>
      <c r="J101" s="2945"/>
      <c r="K101" s="2945"/>
      <c r="L101" s="1763"/>
      <c r="AA101" s="103"/>
    </row>
    <row r="102" spans="2:27" ht="12.9" customHeight="1">
      <c r="B102" s="225">
        <v>92</v>
      </c>
      <c r="C102" s="2944"/>
      <c r="D102" s="2945"/>
      <c r="E102" s="2945"/>
      <c r="F102" s="2945"/>
      <c r="G102" s="2945"/>
      <c r="H102" s="2945"/>
      <c r="I102" s="2945"/>
      <c r="J102" s="2945"/>
      <c r="K102" s="2945"/>
      <c r="L102" s="1763"/>
      <c r="AA102" s="103"/>
    </row>
    <row r="103" spans="2:27" ht="12.9" customHeight="1">
      <c r="B103" s="831">
        <v>93</v>
      </c>
      <c r="C103" s="2944"/>
      <c r="D103" s="2945"/>
      <c r="E103" s="2945"/>
      <c r="F103" s="2945"/>
      <c r="G103" s="2945"/>
      <c r="H103" s="2945"/>
      <c r="I103" s="2945"/>
      <c r="J103" s="2945"/>
      <c r="K103" s="2945"/>
      <c r="L103" s="1763"/>
      <c r="AA103" s="103"/>
    </row>
    <row r="104" spans="2:27" ht="12.9" customHeight="1">
      <c r="B104" s="225">
        <v>94</v>
      </c>
      <c r="C104" s="2944"/>
      <c r="D104" s="2945"/>
      <c r="E104" s="2945"/>
      <c r="F104" s="2945"/>
      <c r="G104" s="2945"/>
      <c r="H104" s="2945"/>
      <c r="I104" s="2945"/>
      <c r="J104" s="2945"/>
      <c r="K104" s="2945"/>
      <c r="L104" s="1763"/>
      <c r="AA104" s="103"/>
    </row>
    <row r="105" spans="2:27" ht="12.9" customHeight="1">
      <c r="B105" s="831">
        <v>95</v>
      </c>
      <c r="C105" s="2944"/>
      <c r="D105" s="2945"/>
      <c r="E105" s="2945"/>
      <c r="F105" s="2945"/>
      <c r="G105" s="2945"/>
      <c r="H105" s="2945"/>
      <c r="I105" s="2945"/>
      <c r="J105" s="2945"/>
      <c r="K105" s="2945"/>
      <c r="L105" s="1763"/>
      <c r="AA105" s="103"/>
    </row>
    <row r="106" spans="2:27" ht="12.9" customHeight="1">
      <c r="B106" s="225">
        <v>96</v>
      </c>
      <c r="C106" s="2944"/>
      <c r="D106" s="2945"/>
      <c r="E106" s="2945"/>
      <c r="F106" s="2945"/>
      <c r="G106" s="2945"/>
      <c r="H106" s="2945"/>
      <c r="I106" s="2945"/>
      <c r="J106" s="2945"/>
      <c r="K106" s="2945"/>
      <c r="L106" s="1763"/>
      <c r="AA106" s="103"/>
    </row>
    <row r="107" spans="2:27" ht="12.9" customHeight="1">
      <c r="B107" s="831">
        <v>97</v>
      </c>
      <c r="C107" s="2944"/>
      <c r="D107" s="2945"/>
      <c r="E107" s="2945"/>
      <c r="F107" s="2945"/>
      <c r="G107" s="2945"/>
      <c r="H107" s="2945"/>
      <c r="I107" s="2945"/>
      <c r="J107" s="2945"/>
      <c r="K107" s="2945"/>
      <c r="L107" s="1763"/>
      <c r="AA107" s="103"/>
    </row>
    <row r="108" spans="2:27" ht="12.9" customHeight="1">
      <c r="B108" s="225">
        <v>98</v>
      </c>
      <c r="C108" s="2944"/>
      <c r="D108" s="2945"/>
      <c r="E108" s="2945"/>
      <c r="F108" s="2945"/>
      <c r="G108" s="2945"/>
      <c r="H108" s="2945"/>
      <c r="I108" s="2945"/>
      <c r="J108" s="2945"/>
      <c r="K108" s="2945"/>
      <c r="L108" s="1763"/>
      <c r="AA108" s="103"/>
    </row>
    <row r="109" spans="2:27" ht="12.9" customHeight="1">
      <c r="B109" s="831">
        <v>99</v>
      </c>
      <c r="C109" s="2944"/>
      <c r="D109" s="2945"/>
      <c r="E109" s="2945"/>
      <c r="F109" s="2945"/>
      <c r="G109" s="2945"/>
      <c r="H109" s="2945"/>
      <c r="I109" s="2945"/>
      <c r="J109" s="2945"/>
      <c r="K109" s="2945"/>
      <c r="L109" s="1763"/>
      <c r="AA109" s="24"/>
    </row>
    <row r="110" spans="2:27" ht="12.9" customHeight="1">
      <c r="B110" s="225">
        <v>100</v>
      </c>
      <c r="C110" s="2944"/>
      <c r="D110" s="2945"/>
      <c r="E110" s="2945"/>
      <c r="F110" s="2945"/>
      <c r="G110" s="2945"/>
      <c r="H110" s="2945"/>
      <c r="I110" s="2945"/>
      <c r="J110" s="2945"/>
      <c r="K110" s="2945"/>
      <c r="L110" s="1763"/>
      <c r="AA110" s="24"/>
    </row>
    <row r="111" spans="2:27" ht="12.9" customHeight="1">
      <c r="B111" s="831">
        <v>101</v>
      </c>
      <c r="C111" s="2944"/>
      <c r="D111" s="2945"/>
      <c r="E111" s="2945"/>
      <c r="F111" s="2945"/>
      <c r="G111" s="2945"/>
      <c r="H111" s="2945"/>
      <c r="I111" s="2945"/>
      <c r="J111" s="2945"/>
      <c r="K111" s="2945"/>
      <c r="L111" s="1763"/>
      <c r="N111" s="15"/>
      <c r="AA111" s="24"/>
    </row>
    <row r="112" spans="2:27" ht="12.9" customHeight="1">
      <c r="B112" s="225">
        <v>102</v>
      </c>
      <c r="C112" s="2944"/>
      <c r="D112" s="2945"/>
      <c r="E112" s="2945"/>
      <c r="F112" s="2945"/>
      <c r="G112" s="2945"/>
      <c r="H112" s="2945"/>
      <c r="I112" s="2945"/>
      <c r="J112" s="2945"/>
      <c r="K112" s="2945"/>
      <c r="L112" s="1763"/>
      <c r="N112" s="1157"/>
      <c r="O112" s="1157"/>
      <c r="AA112" s="24"/>
    </row>
    <row r="113" spans="2:27" ht="12.9" customHeight="1">
      <c r="B113" s="831">
        <v>103</v>
      </c>
      <c r="C113" s="2944"/>
      <c r="D113" s="2945"/>
      <c r="E113" s="2945"/>
      <c r="F113" s="2945"/>
      <c r="G113" s="2945"/>
      <c r="H113" s="2945"/>
      <c r="I113" s="2945"/>
      <c r="J113" s="2945"/>
      <c r="K113" s="2945"/>
      <c r="L113" s="1763"/>
      <c r="AA113" s="181"/>
    </row>
    <row r="114" spans="2:27" ht="12.9" customHeight="1">
      <c r="B114" s="225">
        <v>104</v>
      </c>
      <c r="C114" s="2944"/>
      <c r="D114" s="2945"/>
      <c r="E114" s="2945"/>
      <c r="F114" s="2945"/>
      <c r="G114" s="2945"/>
      <c r="H114" s="2945"/>
      <c r="I114" s="2945"/>
      <c r="J114" s="2945"/>
      <c r="K114" s="2945"/>
      <c r="L114" s="1763"/>
      <c r="AA114" s="16"/>
    </row>
    <row r="115" spans="2:27" ht="12.9" customHeight="1">
      <c r="B115" s="831">
        <v>105</v>
      </c>
      <c r="C115" s="2944"/>
      <c r="D115" s="2945"/>
      <c r="E115" s="2945"/>
      <c r="F115" s="2945"/>
      <c r="G115" s="2945"/>
      <c r="H115" s="2945"/>
      <c r="I115" s="2945"/>
      <c r="J115" s="2945"/>
      <c r="K115" s="2945"/>
      <c r="L115" s="1763"/>
      <c r="AA115" s="802"/>
    </row>
    <row r="116" spans="2:27" ht="12.9" customHeight="1">
      <c r="B116" s="225">
        <v>106</v>
      </c>
      <c r="C116" s="2944"/>
      <c r="D116" s="2945"/>
      <c r="E116" s="2945"/>
      <c r="F116" s="2945"/>
      <c r="G116" s="2945"/>
      <c r="H116" s="2945"/>
      <c r="I116" s="2945"/>
      <c r="J116" s="2945"/>
      <c r="K116" s="2945"/>
      <c r="L116" s="1763"/>
      <c r="AA116" s="802"/>
    </row>
    <row r="117" spans="2:27" ht="12.9" customHeight="1">
      <c r="B117" s="831">
        <v>107</v>
      </c>
      <c r="C117" s="2944"/>
      <c r="D117" s="2945"/>
      <c r="E117" s="2945"/>
      <c r="F117" s="2945"/>
      <c r="G117" s="2945"/>
      <c r="H117" s="2945"/>
      <c r="I117" s="2945"/>
      <c r="J117" s="2945"/>
      <c r="K117" s="2945"/>
      <c r="L117" s="1763"/>
      <c r="AA117" s="1321"/>
    </row>
    <row r="118" spans="2:27" ht="12.9" customHeight="1">
      <c r="B118" s="225">
        <v>108</v>
      </c>
      <c r="C118" s="2944"/>
      <c r="D118" s="2945"/>
      <c r="E118" s="2945"/>
      <c r="F118" s="2945"/>
      <c r="G118" s="2945"/>
      <c r="H118" s="2945"/>
      <c r="I118" s="2945"/>
      <c r="J118" s="2945"/>
      <c r="K118" s="2945"/>
      <c r="L118" s="1763"/>
      <c r="AA118" s="1321"/>
    </row>
    <row r="119" spans="2:27" ht="12.9" customHeight="1">
      <c r="B119" s="831">
        <v>109</v>
      </c>
      <c r="C119" s="2944"/>
      <c r="D119" s="2945"/>
      <c r="E119" s="2945"/>
      <c r="F119" s="2945"/>
      <c r="G119" s="2945"/>
      <c r="H119" s="2945"/>
      <c r="I119" s="2945"/>
      <c r="J119" s="2945"/>
      <c r="K119" s="2945"/>
      <c r="L119" s="1763"/>
      <c r="AA119" s="802"/>
    </row>
    <row r="120" spans="2:27" ht="12.9" customHeight="1">
      <c r="B120" s="225">
        <v>110</v>
      </c>
      <c r="C120" s="2944"/>
      <c r="D120" s="2945"/>
      <c r="E120" s="2945"/>
      <c r="F120" s="2945"/>
      <c r="G120" s="2945"/>
      <c r="H120" s="2945"/>
      <c r="I120" s="2945"/>
      <c r="J120" s="2945"/>
      <c r="K120" s="2945"/>
      <c r="L120" s="1763"/>
      <c r="AA120" s="802"/>
    </row>
    <row r="121" spans="2:27" ht="12.9" customHeight="1">
      <c r="B121" s="831">
        <v>111</v>
      </c>
      <c r="C121" s="2944"/>
      <c r="D121" s="2945"/>
      <c r="E121" s="2945"/>
      <c r="F121" s="2945"/>
      <c r="G121" s="2945"/>
      <c r="H121" s="2945"/>
      <c r="I121" s="2945"/>
      <c r="J121" s="2945"/>
      <c r="K121" s="2945"/>
      <c r="L121" s="1763"/>
      <c r="AA121" s="802"/>
    </row>
    <row r="122" spans="2:27" ht="12.9" customHeight="1">
      <c r="B122" s="225">
        <v>112</v>
      </c>
      <c r="C122" s="2944"/>
      <c r="D122" s="2945"/>
      <c r="E122" s="2945"/>
      <c r="F122" s="2945"/>
      <c r="G122" s="2945"/>
      <c r="H122" s="2945"/>
      <c r="I122" s="2945"/>
      <c r="J122" s="2945"/>
      <c r="K122" s="2945"/>
      <c r="L122" s="1763"/>
      <c r="AA122" s="802"/>
    </row>
    <row r="123" spans="2:27" ht="12.9" customHeight="1">
      <c r="B123" s="831">
        <v>113</v>
      </c>
      <c r="C123" s="2944"/>
      <c r="D123" s="2945"/>
      <c r="E123" s="2945"/>
      <c r="F123" s="2945"/>
      <c r="G123" s="2945"/>
      <c r="H123" s="2945"/>
      <c r="I123" s="2945"/>
      <c r="J123" s="2945"/>
      <c r="K123" s="2945"/>
      <c r="L123" s="1763"/>
      <c r="AA123" s="802"/>
    </row>
    <row r="124" spans="2:27" ht="12.9" customHeight="1">
      <c r="B124" s="225">
        <v>114</v>
      </c>
      <c r="C124" s="2944"/>
      <c r="D124" s="2945"/>
      <c r="E124" s="2945"/>
      <c r="F124" s="2945"/>
      <c r="G124" s="2945"/>
      <c r="H124" s="2945"/>
      <c r="I124" s="2945"/>
      <c r="J124" s="2945"/>
      <c r="K124" s="2945"/>
      <c r="L124" s="1763"/>
      <c r="AA124" s="802"/>
    </row>
    <row r="125" spans="2:27" ht="12.9" customHeight="1">
      <c r="B125" s="831">
        <v>115</v>
      </c>
      <c r="C125" s="2944"/>
      <c r="D125" s="2945"/>
      <c r="E125" s="2945"/>
      <c r="F125" s="2945"/>
      <c r="G125" s="2945"/>
      <c r="H125" s="2945"/>
      <c r="I125" s="2945"/>
      <c r="J125" s="2945"/>
      <c r="K125" s="2945"/>
      <c r="L125" s="1763"/>
      <c r="AA125" s="181"/>
    </row>
    <row r="126" spans="2:27" ht="12.9" customHeight="1">
      <c r="B126" s="225">
        <v>116</v>
      </c>
      <c r="C126" s="2944"/>
      <c r="D126" s="2945"/>
      <c r="E126" s="2945"/>
      <c r="F126" s="2945"/>
      <c r="G126" s="2945"/>
      <c r="H126" s="2945"/>
      <c r="I126" s="2945"/>
      <c r="J126" s="2945"/>
      <c r="K126" s="2945"/>
      <c r="L126" s="1763"/>
      <c r="N126" s="316"/>
      <c r="AA126" s="181"/>
    </row>
    <row r="127" spans="2:27" ht="12.9" customHeight="1">
      <c r="B127" s="831">
        <v>117</v>
      </c>
      <c r="C127" s="2944"/>
      <c r="D127" s="2945"/>
      <c r="E127" s="2945"/>
      <c r="F127" s="2945"/>
      <c r="G127" s="2945"/>
      <c r="H127" s="2945"/>
      <c r="I127" s="2945"/>
      <c r="J127" s="2945"/>
      <c r="K127" s="2945"/>
      <c r="L127" s="1763"/>
      <c r="N127" s="316"/>
      <c r="AA127" s="181"/>
    </row>
    <row r="128" spans="2:27" ht="12.9" customHeight="1">
      <c r="B128" s="225">
        <v>118</v>
      </c>
      <c r="C128" s="2944"/>
      <c r="D128" s="2945"/>
      <c r="E128" s="2945"/>
      <c r="F128" s="2945"/>
      <c r="G128" s="2945"/>
      <c r="H128" s="2945"/>
      <c r="I128" s="2945"/>
      <c r="J128" s="2945"/>
      <c r="K128" s="2945"/>
      <c r="L128" s="1763"/>
      <c r="N128" s="316"/>
    </row>
    <row r="129" spans="2:12" ht="15" thickBot="1">
      <c r="B129" s="798">
        <v>119</v>
      </c>
      <c r="C129" s="2946"/>
      <c r="D129" s="2947"/>
      <c r="E129" s="2947"/>
      <c r="F129" s="2947"/>
      <c r="G129" s="2947"/>
      <c r="H129" s="2947"/>
      <c r="I129" s="2947"/>
      <c r="J129" s="2947"/>
      <c r="K129" s="2947"/>
      <c r="L129" s="2948"/>
    </row>
  </sheetData>
  <sheetProtection algorithmName="SHA-512" hashValue="HiHzL9w8/uHzVtnrIBMEP8+KxW3riFMjfjcQImdwLpkJLJFapXkZyHE5WgIr/ntlNbCQbpgCRzyUvGlXmkzjWw==" saltValue="cwABxL1t7Xlg16PamQZrKg==" spinCount="100000" sheet="1" objects="1" scenarios="1" formatCells="0"/>
  <mergeCells count="92">
    <mergeCell ref="AO8:AO9"/>
    <mergeCell ref="AA8:AA9"/>
    <mergeCell ref="AI8:AI9"/>
    <mergeCell ref="AJ8:AJ9"/>
    <mergeCell ref="AK8:AK9"/>
    <mergeCell ref="AB8:AB9"/>
    <mergeCell ref="AC8:AC9"/>
    <mergeCell ref="AD8:AD9"/>
    <mergeCell ref="AE8:AE9"/>
    <mergeCell ref="AF8:AF9"/>
    <mergeCell ref="AH8:AH9"/>
    <mergeCell ref="AL8:AL9"/>
    <mergeCell ref="AM8:AM9"/>
    <mergeCell ref="AN8:AN9"/>
    <mergeCell ref="AN14:AN15"/>
    <mergeCell ref="AN16:AN17"/>
    <mergeCell ref="AN18:AN19"/>
    <mergeCell ref="N112:O112"/>
    <mergeCell ref="AA21:AA22"/>
    <mergeCell ref="AJ17:AK17"/>
    <mergeCell ref="AC23:AC24"/>
    <mergeCell ref="AD23:AD24"/>
    <mergeCell ref="AF21:AF22"/>
    <mergeCell ref="AE23:AE24"/>
    <mergeCell ref="AH21:AH22"/>
    <mergeCell ref="AI21:AI22"/>
    <mergeCell ref="AJ21:AJ22"/>
    <mergeCell ref="AK21:AK22"/>
    <mergeCell ref="AG21:AG22"/>
    <mergeCell ref="AN10:AN11"/>
    <mergeCell ref="AN12:AN13"/>
    <mergeCell ref="AA117:AA118"/>
    <mergeCell ref="C78:L78"/>
    <mergeCell ref="N66:O66"/>
    <mergeCell ref="B67:L67"/>
    <mergeCell ref="C79:L79"/>
    <mergeCell ref="C71:L71"/>
    <mergeCell ref="C72:L72"/>
    <mergeCell ref="C73:L73"/>
    <mergeCell ref="C80:L129"/>
    <mergeCell ref="C74:L74"/>
    <mergeCell ref="C75:L75"/>
    <mergeCell ref="C76:L76"/>
    <mergeCell ref="C77:L77"/>
    <mergeCell ref="C70:L70"/>
    <mergeCell ref="C69:L69"/>
    <mergeCell ref="C63:L63"/>
    <mergeCell ref="C27:L27"/>
    <mergeCell ref="C28:L28"/>
    <mergeCell ref="B66:L66"/>
    <mergeCell ref="C57:L59"/>
    <mergeCell ref="C48:L48"/>
    <mergeCell ref="C49:L50"/>
    <mergeCell ref="C53:L53"/>
    <mergeCell ref="C54:L54"/>
    <mergeCell ref="C55:L55"/>
    <mergeCell ref="C56:L56"/>
    <mergeCell ref="C60:L60"/>
    <mergeCell ref="C61:L61"/>
    <mergeCell ref="C62:L62"/>
    <mergeCell ref="G24:I24"/>
    <mergeCell ref="G25:I25"/>
    <mergeCell ref="G26:I26"/>
    <mergeCell ref="AA23:AA24"/>
    <mergeCell ref="AB23:AB24"/>
    <mergeCell ref="C15:L16"/>
    <mergeCell ref="AB21:AB22"/>
    <mergeCell ref="AC21:AC22"/>
    <mergeCell ref="AD21:AD22"/>
    <mergeCell ref="AE21:AE22"/>
    <mergeCell ref="N16:O16"/>
    <mergeCell ref="N3:O3"/>
    <mergeCell ref="B4:L4"/>
    <mergeCell ref="C6:E6"/>
    <mergeCell ref="F6:I6"/>
    <mergeCell ref="J6:K6"/>
    <mergeCell ref="E25:F25"/>
    <mergeCell ref="E26:F26"/>
    <mergeCell ref="E19:I21"/>
    <mergeCell ref="C29:L47"/>
    <mergeCell ref="B3:L3"/>
    <mergeCell ref="C18:L18"/>
    <mergeCell ref="L9:L13"/>
    <mergeCell ref="G22:I22"/>
    <mergeCell ref="G23:I23"/>
    <mergeCell ref="E22:F22"/>
    <mergeCell ref="E23:F23"/>
    <mergeCell ref="E24:F24"/>
    <mergeCell ref="C7:L8"/>
    <mergeCell ref="C9:E13"/>
    <mergeCell ref="F9:I13"/>
    <mergeCell ref="J9:K13"/>
  </mergeCells>
  <printOptions horizontalCentered="1" verticalCentered="1"/>
  <pageMargins left="0" right="0" top="0" bottom="0" header="0" footer="0"/>
  <pageSetup paperSize="9" scale="93" fitToHeight="0" orientation="portrait" r:id="rId1"/>
  <headerFooter alignWithMargins="0"/>
  <rowBreaks count="1" manualBreakCount="1">
    <brk id="64" min="1" max="11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3"/>
  <dimension ref="B1:AP133"/>
  <sheetViews>
    <sheetView view="pageBreakPreview" zoomScale="115" zoomScaleNormal="106" zoomScaleSheetLayoutView="115" workbookViewId="0">
      <selection activeCell="J19" sqref="J19:K19"/>
    </sheetView>
  </sheetViews>
  <sheetFormatPr defaultColWidth="9.109375" defaultRowHeight="14.4"/>
  <cols>
    <col min="1" max="1" width="9.109375" style="1"/>
    <col min="2" max="2" width="4.33203125" style="1" customWidth="1"/>
    <col min="3" max="10" width="9.5546875" style="1" customWidth="1"/>
    <col min="11" max="11" width="13.33203125" style="1" customWidth="1"/>
    <col min="12" max="12" width="9.5546875" style="1" customWidth="1"/>
    <col min="13" max="13" width="3.33203125" style="1" customWidth="1"/>
    <col min="14" max="14" width="10.44140625" style="1" customWidth="1"/>
    <col min="15" max="15" width="9.109375" style="1"/>
    <col min="16" max="18" width="9.109375" style="1" customWidth="1"/>
    <col min="19" max="19" width="9.109375" style="1" hidden="1" customWidth="1"/>
    <col min="20" max="20" width="15.5546875" style="1" hidden="1" customWidth="1"/>
    <col min="21" max="21" width="8.109375" style="1" hidden="1" customWidth="1"/>
    <col min="22" max="22" width="10.33203125" style="1" hidden="1" customWidth="1"/>
    <col min="23" max="23" width="9" style="1" hidden="1" customWidth="1"/>
    <col min="24" max="24" width="7.44140625" style="1" hidden="1" customWidth="1"/>
    <col min="25" max="25" width="8.88671875" style="1" hidden="1" customWidth="1"/>
    <col min="26" max="26" width="10" style="1" hidden="1" customWidth="1"/>
    <col min="27" max="31" width="8.6640625" style="1" hidden="1" customWidth="1"/>
    <col min="32" max="36" width="10.44140625" style="1" hidden="1" customWidth="1"/>
    <col min="37" max="37" width="9.109375" style="1" hidden="1" customWidth="1"/>
    <col min="38" max="38" width="10.44140625" style="1" hidden="1" customWidth="1"/>
    <col min="39" max="39" width="0" style="1" hidden="1" customWidth="1"/>
    <col min="40" max="40" width="10.44140625" style="1" hidden="1" customWidth="1"/>
    <col min="41" max="41" width="0" style="1" hidden="1" customWidth="1"/>
    <col min="42" max="42" width="10.44140625" style="1" hidden="1" customWidth="1"/>
    <col min="43" max="16384" width="9.109375" style="1"/>
  </cols>
  <sheetData>
    <row r="1" spans="2:42" ht="15" thickBot="1">
      <c r="B1" s="3"/>
      <c r="C1" s="2"/>
      <c r="D1" s="2"/>
      <c r="E1" s="2"/>
      <c r="F1" s="2"/>
      <c r="G1" s="2"/>
      <c r="H1" s="2"/>
      <c r="I1" s="2"/>
      <c r="J1" s="2"/>
      <c r="K1" s="2"/>
      <c r="L1" s="2"/>
    </row>
    <row r="2" spans="2:42">
      <c r="B2" s="4"/>
      <c r="C2" s="5"/>
      <c r="D2" s="5"/>
      <c r="E2" s="5"/>
      <c r="F2" s="5"/>
      <c r="G2" s="5"/>
      <c r="H2" s="224"/>
      <c r="I2" s="5"/>
      <c r="J2" s="5"/>
      <c r="K2" s="13" t="s">
        <v>1538</v>
      </c>
      <c r="L2" s="14" t="str">
        <f>Rolô!L2</f>
        <v>2026 - v.03</v>
      </c>
      <c r="N2" s="15" t="s">
        <v>817</v>
      </c>
    </row>
    <row r="3" spans="2:42">
      <c r="B3" s="2886" t="s">
        <v>1527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2974">
        <v>0</v>
      </c>
      <c r="O3" s="1214"/>
    </row>
    <row r="4" spans="2:42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42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42" ht="12.9" customHeight="1">
      <c r="B6" s="189"/>
      <c r="C6" s="184"/>
      <c r="D6" s="184"/>
      <c r="E6" s="184"/>
      <c r="F6" s="184"/>
      <c r="G6" s="184"/>
      <c r="H6" s="184"/>
      <c r="I6" s="184"/>
      <c r="J6" s="184"/>
      <c r="K6" s="184"/>
      <c r="L6" s="186"/>
    </row>
    <row r="7" spans="2:42" ht="12.9" customHeight="1">
      <c r="B7" s="190" t="s">
        <v>68</v>
      </c>
      <c r="C7" s="2975" t="s">
        <v>128</v>
      </c>
      <c r="D7" s="2975"/>
      <c r="E7" s="2975" t="s">
        <v>129</v>
      </c>
      <c r="F7" s="2975"/>
      <c r="G7" s="2975"/>
      <c r="H7" s="2975"/>
      <c r="I7" s="1111" t="s">
        <v>130</v>
      </c>
      <c r="J7" s="2975" t="s">
        <v>131</v>
      </c>
      <c r="K7" s="2975"/>
      <c r="L7" s="208" t="s">
        <v>132</v>
      </c>
    </row>
    <row r="8" spans="2:42" ht="12.9" customHeight="1">
      <c r="B8" s="265">
        <v>1</v>
      </c>
      <c r="C8" s="1637" t="s">
        <v>818</v>
      </c>
      <c r="D8" s="1638"/>
      <c r="E8" s="1638"/>
      <c r="F8" s="1638"/>
      <c r="G8" s="1638"/>
      <c r="H8" s="1638"/>
      <c r="I8" s="1638"/>
      <c r="J8" s="2958"/>
      <c r="K8" s="2958"/>
      <c r="L8" s="1639"/>
      <c r="AA8" s="16">
        <v>42491</v>
      </c>
      <c r="AB8" s="16">
        <v>43026</v>
      </c>
      <c r="AC8" s="16">
        <v>43258</v>
      </c>
      <c r="AD8" s="16">
        <v>43862</v>
      </c>
      <c r="AE8" s="16">
        <v>43952</v>
      </c>
      <c r="AF8" s="16">
        <v>44105</v>
      </c>
      <c r="AG8" s="259">
        <v>44256</v>
      </c>
      <c r="AH8" s="259">
        <v>44378</v>
      </c>
      <c r="AI8" s="2949">
        <v>44501</v>
      </c>
      <c r="AJ8" s="2949"/>
      <c r="AN8" s="40">
        <v>45658</v>
      </c>
      <c r="AP8" s="40">
        <v>46082</v>
      </c>
    </row>
    <row r="9" spans="2:42">
      <c r="B9" s="192">
        <v>2</v>
      </c>
      <c r="C9" s="2330" t="s">
        <v>819</v>
      </c>
      <c r="D9" s="2331"/>
      <c r="E9" s="1649" t="s">
        <v>2044</v>
      </c>
      <c r="F9" s="1649"/>
      <c r="G9" s="1649"/>
      <c r="H9" s="1649"/>
      <c r="I9" s="1002" t="s">
        <v>362</v>
      </c>
      <c r="J9" s="2950">
        <f>ROUNDUP(((AP9*$N$3)+AP9),1)</f>
        <v>225</v>
      </c>
      <c r="K9" s="2950"/>
      <c r="L9" s="237">
        <v>0</v>
      </c>
      <c r="AA9" s="97">
        <v>167.1</v>
      </c>
      <c r="AB9" s="97">
        <v>175.5</v>
      </c>
      <c r="AC9" s="97">
        <f>AB9*1.1</f>
        <v>193.05</v>
      </c>
      <c r="AD9" s="41">
        <f>AC9*1.1</f>
        <v>212.35500000000002</v>
      </c>
      <c r="AE9" s="41">
        <f>AD9*1.1</f>
        <v>233.59050000000005</v>
      </c>
      <c r="AF9" s="271">
        <f>AE9*1.05</f>
        <v>245.27002500000006</v>
      </c>
      <c r="AG9" s="111">
        <f>AF9*1.05</f>
        <v>257.53352625000008</v>
      </c>
      <c r="AH9" s="42">
        <f>AG9</f>
        <v>257.53352625000008</v>
      </c>
      <c r="AI9" s="273">
        <v>257.60000000000002</v>
      </c>
      <c r="AJ9" s="273">
        <f>AI9*1.06</f>
        <v>273.05600000000004</v>
      </c>
      <c r="AL9" s="42">
        <f>AJ9*1.07</f>
        <v>292.16992000000005</v>
      </c>
      <c r="AN9" s="42">
        <f>AL9*1.1</f>
        <v>321.38691200000005</v>
      </c>
      <c r="AP9" s="42">
        <f>AN9+(AN9-(AN9*1.3))</f>
        <v>224.97083840000005</v>
      </c>
    </row>
    <row r="10" spans="2:42" ht="12.9" customHeight="1">
      <c r="B10" s="192">
        <v>3</v>
      </c>
      <c r="C10" s="2959" t="s">
        <v>820</v>
      </c>
      <c r="D10" s="2960"/>
      <c r="E10" s="2961" t="s">
        <v>2043</v>
      </c>
      <c r="F10" s="2961"/>
      <c r="G10" s="2961"/>
      <c r="H10" s="2961"/>
      <c r="I10" s="240" t="s">
        <v>362</v>
      </c>
      <c r="J10" s="2962">
        <f>ROUNDUP(((AP10*$N$3)+AP10),1)</f>
        <v>313.10000000000002</v>
      </c>
      <c r="K10" s="2963"/>
      <c r="L10" s="241">
        <v>0</v>
      </c>
      <c r="AA10" s="97">
        <v>232.5</v>
      </c>
      <c r="AB10" s="97">
        <v>244.2</v>
      </c>
      <c r="AC10" s="97">
        <f t="shared" ref="AC10:AC29" si="0">AB10*1.1</f>
        <v>268.62</v>
      </c>
      <c r="AD10" s="41">
        <f t="shared" ref="AD10:AE27" si="1">AC10*1.1</f>
        <v>295.48200000000003</v>
      </c>
      <c r="AE10" s="41">
        <f t="shared" ref="AE10" si="2">AD10*1.1</f>
        <v>325.03020000000004</v>
      </c>
      <c r="AF10" s="271">
        <f t="shared" ref="AF10" si="3">AE10*1.05</f>
        <v>341.28171000000003</v>
      </c>
      <c r="AG10" s="111">
        <f t="shared" ref="AG10:AG19" si="4">AF10*1.05</f>
        <v>358.34579550000007</v>
      </c>
      <c r="AH10" s="42">
        <f t="shared" ref="AH10:AH19" si="5">AG10</f>
        <v>358.34579550000007</v>
      </c>
      <c r="AI10" s="273">
        <v>358.4</v>
      </c>
      <c r="AJ10" s="273">
        <f t="shared" ref="AJ10" si="6">AI10*1.06</f>
        <v>379.904</v>
      </c>
      <c r="AL10" s="42">
        <f t="shared" ref="AL10:AL28" si="7">AJ10*1.07</f>
        <v>406.49728000000005</v>
      </c>
      <c r="AN10" s="42">
        <f t="shared" ref="AN10:AN29" si="8">AL10*1.1</f>
        <v>447.14700800000008</v>
      </c>
      <c r="AP10" s="42">
        <f t="shared" ref="AP10:AP17" si="9">AN10+(AN10-(AN10*1.3))</f>
        <v>313.00290560000008</v>
      </c>
    </row>
    <row r="11" spans="2:42" ht="12.9" customHeight="1">
      <c r="B11" s="194">
        <v>4</v>
      </c>
      <c r="C11" s="2964" t="s">
        <v>821</v>
      </c>
      <c r="D11" s="2007"/>
      <c r="E11" s="2007"/>
      <c r="F11" s="2007"/>
      <c r="G11" s="2007"/>
      <c r="H11" s="2007"/>
      <c r="I11" s="2007"/>
      <c r="J11" s="2007"/>
      <c r="K11" s="2007"/>
      <c r="L11" s="2088"/>
      <c r="AA11" s="97"/>
      <c r="AB11" s="97"/>
      <c r="AC11" s="97"/>
      <c r="AD11" s="41"/>
      <c r="AE11" s="41"/>
      <c r="AF11" s="271"/>
      <c r="AG11" s="111"/>
      <c r="AH11" s="42"/>
      <c r="AI11" s="273"/>
      <c r="AJ11" s="273"/>
      <c r="AL11" s="42">
        <f t="shared" si="7"/>
        <v>0</v>
      </c>
      <c r="AN11" s="42">
        <f t="shared" si="8"/>
        <v>0</v>
      </c>
      <c r="AP11" s="42">
        <f t="shared" si="9"/>
        <v>0</v>
      </c>
    </row>
    <row r="12" spans="2:42" ht="12.9" customHeight="1">
      <c r="B12" s="192">
        <v>5</v>
      </c>
      <c r="C12" s="1423" t="s">
        <v>822</v>
      </c>
      <c r="D12" s="2624"/>
      <c r="E12" s="2968" t="s">
        <v>2045</v>
      </c>
      <c r="F12" s="1491"/>
      <c r="G12" s="1491"/>
      <c r="H12" s="1938"/>
      <c r="I12" s="3001" t="s">
        <v>362</v>
      </c>
      <c r="J12" s="2970">
        <f>ROUNDUP(((AP12*$N$3)+AP12),1)</f>
        <v>261.70000000000005</v>
      </c>
      <c r="K12" s="2971"/>
      <c r="L12" s="3002">
        <v>0</v>
      </c>
      <c r="AA12" s="1318">
        <v>194.3</v>
      </c>
      <c r="AB12" s="1318">
        <v>204.1</v>
      </c>
      <c r="AC12" s="1318">
        <f t="shared" si="0"/>
        <v>224.51000000000002</v>
      </c>
      <c r="AD12" s="1575">
        <f t="shared" si="1"/>
        <v>246.96100000000004</v>
      </c>
      <c r="AE12" s="1575">
        <f>AD12*1.1</f>
        <v>271.65710000000007</v>
      </c>
      <c r="AF12" s="3006">
        <f>AE12*1.05</f>
        <v>285.23995500000007</v>
      </c>
      <c r="AG12" s="3000">
        <f t="shared" si="4"/>
        <v>299.5019527500001</v>
      </c>
      <c r="AH12" s="1336">
        <f t="shared" si="5"/>
        <v>299.5019527500001</v>
      </c>
      <c r="AI12" s="2954">
        <v>299.60000000000002</v>
      </c>
      <c r="AJ12" s="2955">
        <f>AI12*1.06</f>
        <v>317.57600000000002</v>
      </c>
      <c r="AL12" s="42">
        <f t="shared" si="7"/>
        <v>339.80632000000003</v>
      </c>
      <c r="AN12" s="42">
        <f t="shared" si="8"/>
        <v>373.78695200000004</v>
      </c>
      <c r="AP12" s="42">
        <f t="shared" si="9"/>
        <v>261.65086640000004</v>
      </c>
    </row>
    <row r="13" spans="2:42" ht="12.9" customHeight="1">
      <c r="B13" s="192">
        <v>6</v>
      </c>
      <c r="C13" s="1787"/>
      <c r="D13" s="1788"/>
      <c r="E13" s="2969"/>
      <c r="F13" s="1937"/>
      <c r="G13" s="1937"/>
      <c r="H13" s="1648"/>
      <c r="I13" s="1810"/>
      <c r="J13" s="2972"/>
      <c r="K13" s="2973"/>
      <c r="L13" s="1932"/>
      <c r="AA13" s="1318"/>
      <c r="AB13" s="1318"/>
      <c r="AC13" s="1318"/>
      <c r="AD13" s="1575"/>
      <c r="AE13" s="1575"/>
      <c r="AF13" s="3006"/>
      <c r="AG13" s="3000"/>
      <c r="AH13" s="1336"/>
      <c r="AI13" s="2954"/>
      <c r="AJ13" s="2956"/>
      <c r="AL13" s="42">
        <f t="shared" si="7"/>
        <v>0</v>
      </c>
      <c r="AN13" s="42">
        <f t="shared" si="8"/>
        <v>0</v>
      </c>
      <c r="AP13" s="42">
        <f t="shared" si="9"/>
        <v>0</v>
      </c>
    </row>
    <row r="14" spans="2:42" ht="27.6" customHeight="1">
      <c r="B14" s="194">
        <v>7</v>
      </c>
      <c r="C14" s="2965" t="s">
        <v>823</v>
      </c>
      <c r="D14" s="2966"/>
      <c r="E14" s="1647" t="s">
        <v>2030</v>
      </c>
      <c r="F14" s="1647"/>
      <c r="G14" s="1647"/>
      <c r="H14" s="1647"/>
      <c r="I14" s="1003" t="s">
        <v>362</v>
      </c>
      <c r="J14" s="2967">
        <f>ROUNDUP(((AP14*$N$3)+AP14),1)</f>
        <v>379.90000000000003</v>
      </c>
      <c r="K14" s="2967"/>
      <c r="L14" s="270">
        <v>0</v>
      </c>
      <c r="AA14" s="97">
        <v>256.5</v>
      </c>
      <c r="AB14" s="97">
        <v>269.39999999999998</v>
      </c>
      <c r="AC14" s="97">
        <f t="shared" si="0"/>
        <v>296.33999999999997</v>
      </c>
      <c r="AD14" s="41">
        <f t="shared" si="1"/>
        <v>325.97399999999999</v>
      </c>
      <c r="AE14" s="41">
        <f t="shared" si="1"/>
        <v>358.57140000000004</v>
      </c>
      <c r="AF14" s="3006">
        <f>AE14*1.05</f>
        <v>376.49997000000008</v>
      </c>
      <c r="AG14" s="3000">
        <f t="shared" si="4"/>
        <v>395.32496850000007</v>
      </c>
      <c r="AH14" s="1336">
        <f>AG14*1.1</f>
        <v>434.8574653500001</v>
      </c>
      <c r="AI14" s="2954">
        <v>434.9</v>
      </c>
      <c r="AJ14" s="2955">
        <f>AI14*1.06</f>
        <v>460.99399999999997</v>
      </c>
      <c r="AL14" s="42">
        <f t="shared" si="7"/>
        <v>493.26357999999999</v>
      </c>
      <c r="AN14" s="42">
        <f t="shared" si="8"/>
        <v>542.58993800000007</v>
      </c>
      <c r="AP14" s="42">
        <f t="shared" si="9"/>
        <v>379.81295660000001</v>
      </c>
    </row>
    <row r="15" spans="2:42" ht="12.9" customHeight="1">
      <c r="B15" s="192">
        <v>8</v>
      </c>
      <c r="C15" s="2965" t="s">
        <v>1694</v>
      </c>
      <c r="D15" s="2966"/>
      <c r="E15" s="1647" t="s">
        <v>2031</v>
      </c>
      <c r="F15" s="1647"/>
      <c r="G15" s="1647"/>
      <c r="H15" s="1647"/>
      <c r="I15" s="269" t="s">
        <v>362</v>
      </c>
      <c r="J15" s="3003">
        <f>ROUNDUP(((AP15*$N$3)+AP15),1)</f>
        <v>521.29999999999995</v>
      </c>
      <c r="K15" s="3003"/>
      <c r="L15" s="270">
        <v>0</v>
      </c>
      <c r="AA15" s="97"/>
      <c r="AB15" s="97"/>
      <c r="AC15" s="97"/>
      <c r="AD15" s="41"/>
      <c r="AE15" s="41"/>
      <c r="AF15" s="3006"/>
      <c r="AG15" s="3000"/>
      <c r="AH15" s="1336"/>
      <c r="AI15" s="2954"/>
      <c r="AJ15" s="2957"/>
      <c r="AL15" s="42"/>
      <c r="AN15" s="42">
        <v>521.29999999999995</v>
      </c>
      <c r="AP15" s="42">
        <v>521.29999999999995</v>
      </c>
    </row>
    <row r="16" spans="2:42" ht="12.9" customHeight="1">
      <c r="B16" s="192">
        <v>9</v>
      </c>
      <c r="C16" s="2965" t="s">
        <v>1695</v>
      </c>
      <c r="D16" s="2966"/>
      <c r="E16" s="3004" t="s">
        <v>2032</v>
      </c>
      <c r="F16" s="1647"/>
      <c r="G16" s="1647"/>
      <c r="H16" s="1647"/>
      <c r="I16" s="269" t="s">
        <v>362</v>
      </c>
      <c r="J16" s="3005">
        <f>ROUNDUP(((AP16*$N$3)+AP16),1)</f>
        <v>521.29999999999995</v>
      </c>
      <c r="K16" s="3005"/>
      <c r="L16" s="270">
        <v>0</v>
      </c>
      <c r="AA16" s="97"/>
      <c r="AB16" s="97"/>
      <c r="AC16" s="97"/>
      <c r="AD16" s="41"/>
      <c r="AE16" s="41"/>
      <c r="AF16" s="3006"/>
      <c r="AG16" s="3000"/>
      <c r="AH16" s="1336"/>
      <c r="AI16" s="2954"/>
      <c r="AJ16" s="2957"/>
      <c r="AL16" s="42"/>
      <c r="AN16" s="42">
        <v>521.29999999999995</v>
      </c>
      <c r="AP16" s="42">
        <v>521.29999999999995</v>
      </c>
    </row>
    <row r="17" spans="2:42" ht="12.9" customHeight="1">
      <c r="B17" s="194">
        <v>10</v>
      </c>
      <c r="C17" s="3007" t="s">
        <v>1528</v>
      </c>
      <c r="D17" s="3008"/>
      <c r="E17" s="3008"/>
      <c r="F17" s="3008"/>
      <c r="G17" s="3008"/>
      <c r="H17" s="3008"/>
      <c r="I17" s="3008"/>
      <c r="J17" s="3008"/>
      <c r="K17" s="3008"/>
      <c r="L17" s="3009"/>
      <c r="N17" s="15"/>
      <c r="AA17" s="24"/>
      <c r="AB17" s="24"/>
      <c r="AC17" s="97"/>
      <c r="AD17" s="41"/>
      <c r="AE17" s="41"/>
      <c r="AF17" s="3006"/>
      <c r="AG17" s="3000"/>
      <c r="AH17" s="1336"/>
      <c r="AI17" s="2954"/>
      <c r="AJ17" s="2956"/>
      <c r="AL17" s="42">
        <f t="shared" si="7"/>
        <v>0</v>
      </c>
      <c r="AN17" s="42">
        <f t="shared" si="8"/>
        <v>0</v>
      </c>
      <c r="AP17" s="42">
        <f t="shared" si="9"/>
        <v>0</v>
      </c>
    </row>
    <row r="18" spans="2:42" ht="12.9" customHeight="1" thickBot="1">
      <c r="B18" s="192">
        <v>11</v>
      </c>
      <c r="C18" s="2991" t="s">
        <v>1530</v>
      </c>
      <c r="D18" s="2992"/>
      <c r="E18" s="2993" t="s">
        <v>1529</v>
      </c>
      <c r="F18" s="2994"/>
      <c r="G18" s="2994"/>
      <c r="H18" s="2994"/>
      <c r="I18" s="841" t="s">
        <v>367</v>
      </c>
      <c r="J18" s="2953">
        <f>ROUNDUP(((AP18*$N$3)+AP18),1)</f>
        <v>863.7</v>
      </c>
      <c r="K18" s="2953"/>
      <c r="L18" s="842">
        <v>0</v>
      </c>
      <c r="N18" s="15"/>
      <c r="AA18" s="97">
        <v>429.7</v>
      </c>
      <c r="AB18" s="97">
        <v>451.2</v>
      </c>
      <c r="AC18" s="97">
        <f t="shared" si="0"/>
        <v>496.32000000000005</v>
      </c>
      <c r="AD18" s="41">
        <f>AC18*1.15</f>
        <v>570.76800000000003</v>
      </c>
      <c r="AE18" s="41">
        <f t="shared" si="1"/>
        <v>627.84480000000008</v>
      </c>
      <c r="AF18" s="271">
        <f>AE18*1.05</f>
        <v>659.23704000000009</v>
      </c>
      <c r="AG18" s="274">
        <f t="shared" si="4"/>
        <v>692.19889200000011</v>
      </c>
      <c r="AH18" s="42">
        <f t="shared" si="5"/>
        <v>692.19889200000011</v>
      </c>
      <c r="AI18" s="273">
        <v>692.2</v>
      </c>
      <c r="AJ18" s="273">
        <f>AI18*1.06</f>
        <v>733.73200000000008</v>
      </c>
      <c r="AL18" s="42">
        <f t="shared" si="7"/>
        <v>785.09324000000015</v>
      </c>
      <c r="AN18" s="42">
        <f t="shared" si="8"/>
        <v>863.60256400000026</v>
      </c>
      <c r="AP18" s="42">
        <f>AN18</f>
        <v>863.60256400000026</v>
      </c>
    </row>
    <row r="19" spans="2:42" ht="12.9" customHeight="1" thickBot="1">
      <c r="B19" s="192">
        <v>12</v>
      </c>
      <c r="C19" s="2995" t="s">
        <v>1531</v>
      </c>
      <c r="D19" s="2996"/>
      <c r="E19" s="2951" t="s">
        <v>1529</v>
      </c>
      <c r="F19" s="2952"/>
      <c r="G19" s="2952"/>
      <c r="H19" s="2952"/>
      <c r="I19" s="843" t="s">
        <v>367</v>
      </c>
      <c r="J19" s="2953">
        <f>ROUNDUP(((AP19*$N$3)+AP19),1)</f>
        <v>989.30000000000007</v>
      </c>
      <c r="K19" s="2953"/>
      <c r="L19" s="844">
        <v>0</v>
      </c>
      <c r="AA19" s="97">
        <v>492.1</v>
      </c>
      <c r="AB19" s="97">
        <v>516.79999999999995</v>
      </c>
      <c r="AC19" s="97">
        <f t="shared" si="0"/>
        <v>568.48</v>
      </c>
      <c r="AD19" s="41">
        <f>AC19*1.15</f>
        <v>653.75199999999995</v>
      </c>
      <c r="AE19" s="41">
        <f t="shared" si="1"/>
        <v>719.12720000000002</v>
      </c>
      <c r="AF19" s="271">
        <f>AE19*1.05</f>
        <v>755.08356000000003</v>
      </c>
      <c r="AG19" s="274">
        <f t="shared" si="4"/>
        <v>792.83773800000006</v>
      </c>
      <c r="AH19" s="42">
        <f t="shared" si="5"/>
        <v>792.83773800000006</v>
      </c>
      <c r="AI19" s="273">
        <v>792.9</v>
      </c>
      <c r="AJ19" s="273">
        <f>AI19*1.06</f>
        <v>840.47400000000005</v>
      </c>
      <c r="AL19" s="42">
        <f t="shared" si="7"/>
        <v>899.30718000000013</v>
      </c>
      <c r="AN19" s="42">
        <f t="shared" si="8"/>
        <v>989.2378980000002</v>
      </c>
      <c r="AP19" s="42">
        <f>AN19</f>
        <v>989.2378980000002</v>
      </c>
    </row>
    <row r="20" spans="2:42" ht="12.9" customHeight="1">
      <c r="B20" s="194">
        <v>13</v>
      </c>
      <c r="C20" s="2997" t="s">
        <v>1541</v>
      </c>
      <c r="D20" s="2998"/>
      <c r="E20" s="2998"/>
      <c r="F20" s="2998"/>
      <c r="G20" s="2998"/>
      <c r="H20" s="2998"/>
      <c r="I20" s="2998"/>
      <c r="J20" s="2998"/>
      <c r="K20" s="2998"/>
      <c r="L20" s="2999"/>
      <c r="AA20" s="24"/>
      <c r="AB20" s="24"/>
      <c r="AC20" s="97"/>
      <c r="AD20" s="41"/>
      <c r="AE20" s="41"/>
      <c r="AF20" s="223"/>
      <c r="AG20" s="111"/>
      <c r="AH20" s="42"/>
      <c r="AI20" s="273"/>
      <c r="AJ20" s="273"/>
      <c r="AL20" s="42">
        <f t="shared" si="7"/>
        <v>0</v>
      </c>
      <c r="AN20" s="42">
        <f t="shared" si="8"/>
        <v>0</v>
      </c>
    </row>
    <row r="21" spans="2:42" ht="12.9" customHeight="1">
      <c r="B21" s="192">
        <v>14</v>
      </c>
      <c r="C21" s="2148"/>
      <c r="D21" s="2149"/>
      <c r="E21" s="2149"/>
      <c r="F21" s="2149"/>
      <c r="G21" s="2149"/>
      <c r="H21" s="2149"/>
      <c r="I21" s="2149"/>
      <c r="J21" s="2149"/>
      <c r="K21" s="2149"/>
      <c r="L21" s="2150"/>
      <c r="N21" s="15" t="s">
        <v>163</v>
      </c>
      <c r="AA21" s="24"/>
      <c r="AB21" s="24"/>
      <c r="AC21" s="97"/>
      <c r="AD21" s="41"/>
      <c r="AE21" s="41"/>
      <c r="AF21" s="223"/>
      <c r="AG21" s="111"/>
      <c r="AH21" s="42"/>
      <c r="AI21" s="273"/>
      <c r="AJ21" s="273"/>
      <c r="AL21" s="42">
        <f t="shared" si="7"/>
        <v>0</v>
      </c>
      <c r="AN21" s="42">
        <f t="shared" si="8"/>
        <v>0</v>
      </c>
    </row>
    <row r="22" spans="2:42" ht="12.9" customHeight="1">
      <c r="B22" s="192">
        <v>15</v>
      </c>
      <c r="C22" s="1796" t="s">
        <v>162</v>
      </c>
      <c r="D22" s="1797"/>
      <c r="E22" s="1797"/>
      <c r="F22" s="1797"/>
      <c r="G22" s="1797"/>
      <c r="H22" s="1797"/>
      <c r="I22" s="1797"/>
      <c r="J22" s="1797"/>
      <c r="K22" s="1797"/>
      <c r="L22" s="1798"/>
      <c r="N22" s="1383">
        <v>0</v>
      </c>
      <c r="O22" s="1214"/>
      <c r="AA22" s="24"/>
      <c r="AB22" s="24"/>
      <c r="AC22" s="97"/>
      <c r="AD22" s="41"/>
      <c r="AE22" s="41"/>
      <c r="AF22" s="223"/>
      <c r="AG22" s="111"/>
      <c r="AH22" s="42"/>
      <c r="AI22" s="273"/>
      <c r="AJ22" s="273"/>
      <c r="AL22" s="42">
        <f t="shared" si="7"/>
        <v>0</v>
      </c>
      <c r="AN22" s="42">
        <f t="shared" si="8"/>
        <v>0</v>
      </c>
    </row>
    <row r="23" spans="2:42" ht="12.9" customHeight="1">
      <c r="B23" s="194">
        <v>16</v>
      </c>
      <c r="C23" s="1981" t="s">
        <v>164</v>
      </c>
      <c r="D23" s="1982"/>
      <c r="E23" s="1982"/>
      <c r="F23" s="1982"/>
      <c r="G23" s="1982"/>
      <c r="H23" s="226" t="s">
        <v>129</v>
      </c>
      <c r="I23" s="632" t="s">
        <v>165</v>
      </c>
      <c r="J23" s="1799" t="s">
        <v>70</v>
      </c>
      <c r="K23" s="1799"/>
      <c r="L23" s="242" t="s">
        <v>132</v>
      </c>
      <c r="AA23" s="24"/>
      <c r="AB23" s="24"/>
      <c r="AC23" s="97"/>
      <c r="AD23" s="41"/>
      <c r="AE23" s="41"/>
      <c r="AF23" s="223"/>
      <c r="AG23" s="111"/>
      <c r="AH23" s="42"/>
      <c r="AI23" s="273"/>
      <c r="AJ23" s="273"/>
      <c r="AL23" s="42">
        <f t="shared" si="7"/>
        <v>0</v>
      </c>
      <c r="AN23" s="42">
        <f t="shared" si="8"/>
        <v>0</v>
      </c>
    </row>
    <row r="24" spans="2:42" ht="12.9" customHeight="1">
      <c r="B24" s="192">
        <v>17</v>
      </c>
      <c r="C24" s="1728" t="s">
        <v>824</v>
      </c>
      <c r="D24" s="1388"/>
      <c r="E24" s="1388"/>
      <c r="F24" s="1388"/>
      <c r="G24" s="1388"/>
      <c r="H24" s="267" t="s">
        <v>187</v>
      </c>
      <c r="I24" s="1079" t="s">
        <v>514</v>
      </c>
      <c r="J24" s="1264">
        <f>ROUNDUP(((AN24*$N$22)+AN24),1)</f>
        <v>94.199999999999989</v>
      </c>
      <c r="K24" s="1264"/>
      <c r="L24" s="243">
        <v>0</v>
      </c>
      <c r="N24" s="244" t="s">
        <v>166</v>
      </c>
      <c r="AA24" s="97">
        <v>87.2</v>
      </c>
      <c r="AB24" s="97">
        <v>91.6</v>
      </c>
      <c r="AC24" s="97">
        <f t="shared" si="0"/>
        <v>100.76</v>
      </c>
      <c r="AD24" s="41">
        <f t="shared" si="1"/>
        <v>110.83600000000001</v>
      </c>
      <c r="AE24" s="41">
        <f>AD24*1.1</f>
        <v>121.91960000000002</v>
      </c>
      <c r="AF24" s="110">
        <f>AE24*1.05</f>
        <v>128.01558000000003</v>
      </c>
      <c r="AG24" s="111">
        <f>AF24*1.1</f>
        <v>140.81713800000006</v>
      </c>
      <c r="AH24" s="42">
        <f>AG24*1.1</f>
        <v>154.89885180000007</v>
      </c>
      <c r="AI24" s="273">
        <v>154.9</v>
      </c>
      <c r="AJ24" s="273">
        <v>80</v>
      </c>
      <c r="AL24" s="42">
        <f t="shared" si="7"/>
        <v>85.600000000000009</v>
      </c>
      <c r="AN24" s="42">
        <f t="shared" si="8"/>
        <v>94.160000000000011</v>
      </c>
    </row>
    <row r="25" spans="2:42" ht="12.9" customHeight="1">
      <c r="B25" s="192">
        <v>18</v>
      </c>
      <c r="C25" s="1728" t="s">
        <v>825</v>
      </c>
      <c r="D25" s="1388"/>
      <c r="E25" s="1388"/>
      <c r="F25" s="1388"/>
      <c r="G25" s="1388"/>
      <c r="H25" s="267" t="s">
        <v>187</v>
      </c>
      <c r="I25" s="1079" t="s">
        <v>514</v>
      </c>
      <c r="J25" s="1264">
        <f t="shared" ref="J25:J29" si="10">ROUNDUP(((AN25*$N$22)+AN25),1)</f>
        <v>141.29999999999998</v>
      </c>
      <c r="K25" s="1264"/>
      <c r="L25" s="243">
        <v>0</v>
      </c>
      <c r="N25" s="245" t="s">
        <v>170</v>
      </c>
      <c r="AA25" s="97">
        <v>98.9</v>
      </c>
      <c r="AB25" s="97">
        <v>103.9</v>
      </c>
      <c r="AC25" s="97">
        <f t="shared" si="0"/>
        <v>114.29000000000002</v>
      </c>
      <c r="AD25" s="41">
        <f t="shared" si="1"/>
        <v>125.71900000000004</v>
      </c>
      <c r="AE25" s="41">
        <f>AD25*1.1</f>
        <v>138.29090000000005</v>
      </c>
      <c r="AF25" s="110">
        <f t="shared" ref="AF25:AF29" si="11">AE25*1.05</f>
        <v>145.20544500000005</v>
      </c>
      <c r="AG25" s="111">
        <f t="shared" ref="AG25:AG29" si="12">AF25*1.1</f>
        <v>159.72598950000008</v>
      </c>
      <c r="AH25" s="42">
        <f t="shared" ref="AH25:AH29" si="13">AG25*1.1</f>
        <v>175.6985884500001</v>
      </c>
      <c r="AI25" s="273">
        <v>175.7</v>
      </c>
      <c r="AJ25" s="273">
        <v>120</v>
      </c>
      <c r="AL25" s="42">
        <f t="shared" si="7"/>
        <v>128.4</v>
      </c>
      <c r="AN25" s="42">
        <f t="shared" si="8"/>
        <v>141.24</v>
      </c>
    </row>
    <row r="26" spans="2:42" ht="12.9" customHeight="1">
      <c r="B26" s="194">
        <v>19</v>
      </c>
      <c r="C26" s="1728" t="s">
        <v>826</v>
      </c>
      <c r="D26" s="1388"/>
      <c r="E26" s="1388"/>
      <c r="F26" s="1388"/>
      <c r="G26" s="1388"/>
      <c r="H26" s="267" t="s">
        <v>187</v>
      </c>
      <c r="I26" s="1079" t="s">
        <v>514</v>
      </c>
      <c r="J26" s="1264">
        <f t="shared" si="10"/>
        <v>47.1</v>
      </c>
      <c r="K26" s="1264"/>
      <c r="L26" s="243">
        <v>0</v>
      </c>
      <c r="N26" s="245" t="s">
        <v>171</v>
      </c>
      <c r="AA26" s="97">
        <v>49.5</v>
      </c>
      <c r="AB26" s="97">
        <v>52</v>
      </c>
      <c r="AC26" s="97">
        <f t="shared" si="0"/>
        <v>57.2</v>
      </c>
      <c r="AD26" s="41">
        <f t="shared" si="1"/>
        <v>62.920000000000009</v>
      </c>
      <c r="AE26" s="41">
        <f t="shared" si="1"/>
        <v>69.212000000000018</v>
      </c>
      <c r="AF26" s="110">
        <f t="shared" si="11"/>
        <v>72.672600000000017</v>
      </c>
      <c r="AG26" s="111">
        <f t="shared" si="12"/>
        <v>79.939860000000024</v>
      </c>
      <c r="AH26" s="42">
        <f t="shared" si="13"/>
        <v>87.933846000000031</v>
      </c>
      <c r="AI26" s="273">
        <v>88</v>
      </c>
      <c r="AJ26" s="273">
        <v>40</v>
      </c>
      <c r="AL26" s="42">
        <f t="shared" si="7"/>
        <v>42.800000000000004</v>
      </c>
      <c r="AN26" s="42">
        <f t="shared" si="8"/>
        <v>47.080000000000005</v>
      </c>
    </row>
    <row r="27" spans="2:42" ht="12.9" customHeight="1">
      <c r="B27" s="192">
        <v>20</v>
      </c>
      <c r="C27" s="1728" t="s">
        <v>827</v>
      </c>
      <c r="D27" s="1388"/>
      <c r="E27" s="1388"/>
      <c r="F27" s="1388"/>
      <c r="G27" s="1388"/>
      <c r="H27" s="267" t="s">
        <v>187</v>
      </c>
      <c r="I27" s="1079" t="s">
        <v>514</v>
      </c>
      <c r="J27" s="1264">
        <f t="shared" si="10"/>
        <v>94.199999999999989</v>
      </c>
      <c r="K27" s="1264"/>
      <c r="L27" s="243">
        <v>0</v>
      </c>
      <c r="N27" s="245" t="s">
        <v>175</v>
      </c>
      <c r="AA27" s="97">
        <v>74.3</v>
      </c>
      <c r="AB27" s="97">
        <v>78.099999999999994</v>
      </c>
      <c r="AC27" s="97">
        <f t="shared" si="0"/>
        <v>85.91</v>
      </c>
      <c r="AD27" s="41">
        <f t="shared" si="1"/>
        <v>94.501000000000005</v>
      </c>
      <c r="AE27" s="41">
        <f t="shared" si="1"/>
        <v>103.95110000000001</v>
      </c>
      <c r="AF27" s="110">
        <f t="shared" si="11"/>
        <v>109.14865500000002</v>
      </c>
      <c r="AG27" s="111">
        <f t="shared" si="12"/>
        <v>120.06352050000002</v>
      </c>
      <c r="AH27" s="42">
        <f t="shared" si="13"/>
        <v>132.06987255000004</v>
      </c>
      <c r="AI27" s="273">
        <v>132.1</v>
      </c>
      <c r="AJ27" s="273">
        <v>80</v>
      </c>
      <c r="AL27" s="42">
        <f t="shared" si="7"/>
        <v>85.600000000000009</v>
      </c>
      <c r="AN27" s="42">
        <f t="shared" si="8"/>
        <v>94.160000000000011</v>
      </c>
    </row>
    <row r="28" spans="2:42" ht="12.9" customHeight="1">
      <c r="B28" s="192">
        <v>21</v>
      </c>
      <c r="C28" s="2976" t="s">
        <v>1407</v>
      </c>
      <c r="D28" s="1388"/>
      <c r="E28" s="1388"/>
      <c r="F28" s="1388"/>
      <c r="G28" s="1388"/>
      <c r="H28" s="267" t="s">
        <v>187</v>
      </c>
      <c r="I28" s="1079" t="s">
        <v>514</v>
      </c>
      <c r="J28" s="1264">
        <f t="shared" si="10"/>
        <v>156.79999999999998</v>
      </c>
      <c r="K28" s="1264"/>
      <c r="L28" s="243">
        <v>0</v>
      </c>
      <c r="N28" s="245"/>
      <c r="AA28" s="97"/>
      <c r="AB28" s="97"/>
      <c r="AC28" s="97"/>
      <c r="AD28" s="41"/>
      <c r="AE28" s="41"/>
      <c r="AF28" s="110"/>
      <c r="AG28" s="111"/>
      <c r="AH28" s="42"/>
      <c r="AI28" s="273"/>
      <c r="AJ28" s="273">
        <v>133.19999999999999</v>
      </c>
      <c r="AL28" s="42">
        <f t="shared" si="7"/>
        <v>142.524</v>
      </c>
      <c r="AN28" s="42">
        <f t="shared" si="8"/>
        <v>156.77640000000002</v>
      </c>
    </row>
    <row r="29" spans="2:42" ht="12.9" customHeight="1">
      <c r="B29" s="194">
        <v>22</v>
      </c>
      <c r="C29" s="1464" t="s">
        <v>1653</v>
      </c>
      <c r="D29" s="1465"/>
      <c r="E29" s="1465"/>
      <c r="F29" s="1465"/>
      <c r="G29" s="1465"/>
      <c r="H29" s="1481" t="s">
        <v>1652</v>
      </c>
      <c r="I29" s="1790" t="s">
        <v>174</v>
      </c>
      <c r="J29" s="2979">
        <f t="shared" si="10"/>
        <v>17.400000000000002</v>
      </c>
      <c r="K29" s="2980"/>
      <c r="L29" s="2227">
        <v>0</v>
      </c>
      <c r="N29" s="245" t="s">
        <v>176</v>
      </c>
      <c r="AA29" s="97">
        <v>6.6</v>
      </c>
      <c r="AB29" s="97">
        <v>7.2</v>
      </c>
      <c r="AC29" s="97">
        <f t="shared" si="0"/>
        <v>7.9200000000000008</v>
      </c>
      <c r="AD29" s="41">
        <f>AC29*1.2</f>
        <v>9.5040000000000013</v>
      </c>
      <c r="AE29" s="41">
        <f>AD29*1.1</f>
        <v>10.454400000000001</v>
      </c>
      <c r="AF29" s="110">
        <f t="shared" si="11"/>
        <v>10.977120000000003</v>
      </c>
      <c r="AG29" s="111">
        <f t="shared" si="12"/>
        <v>12.074832000000004</v>
      </c>
      <c r="AH29" s="42">
        <f t="shared" si="13"/>
        <v>13.282315200000006</v>
      </c>
      <c r="AI29" s="273">
        <v>13.3</v>
      </c>
      <c r="AJ29" s="273">
        <f t="shared" ref="AJ29" si="14">AI29*1.06</f>
        <v>14.098000000000001</v>
      </c>
      <c r="AL29" s="42">
        <v>15.8</v>
      </c>
      <c r="AN29" s="42">
        <f t="shared" si="8"/>
        <v>17.380000000000003</v>
      </c>
    </row>
    <row r="30" spans="2:42" ht="12.9" customHeight="1">
      <c r="B30" s="192">
        <v>23</v>
      </c>
      <c r="C30" s="1467"/>
      <c r="D30" s="1468"/>
      <c r="E30" s="1468"/>
      <c r="F30" s="1468"/>
      <c r="G30" s="1468"/>
      <c r="H30" s="1482"/>
      <c r="I30" s="1791"/>
      <c r="J30" s="2981"/>
      <c r="K30" s="2982"/>
      <c r="L30" s="2228"/>
      <c r="N30" s="245"/>
      <c r="AA30" s="97"/>
      <c r="AB30" s="97"/>
      <c r="AC30" s="97"/>
      <c r="AD30" s="41"/>
      <c r="AE30" s="41"/>
      <c r="AF30" s="110"/>
      <c r="AG30" s="111"/>
      <c r="AH30" s="42"/>
      <c r="AI30" s="986"/>
      <c r="AJ30" s="986"/>
      <c r="AL30" s="42"/>
      <c r="AN30" s="42"/>
    </row>
    <row r="31" spans="2:42" ht="12.9" customHeight="1">
      <c r="B31" s="192">
        <v>24</v>
      </c>
      <c r="C31" s="2062" t="s">
        <v>828</v>
      </c>
      <c r="D31" s="1381"/>
      <c r="E31" s="1381"/>
      <c r="F31" s="1381"/>
      <c r="G31" s="1381"/>
      <c r="H31" s="1381"/>
      <c r="I31" s="1381"/>
      <c r="J31" s="1381"/>
      <c r="K31" s="1381"/>
      <c r="L31" s="1382"/>
      <c r="N31" s="245" t="s">
        <v>178</v>
      </c>
      <c r="AA31" s="24"/>
    </row>
    <row r="32" spans="2:42" ht="12.9" customHeight="1">
      <c r="B32" s="194">
        <v>25</v>
      </c>
      <c r="C32" s="1595" t="s">
        <v>211</v>
      </c>
      <c r="D32" s="1595"/>
      <c r="E32" s="1595"/>
      <c r="F32" s="1595"/>
      <c r="G32" s="1595"/>
      <c r="H32" s="1595"/>
      <c r="I32" s="1595"/>
      <c r="J32" s="1595"/>
      <c r="K32" s="1595"/>
      <c r="L32" s="1596"/>
      <c r="N32" s="245" t="s">
        <v>180</v>
      </c>
      <c r="AA32" s="24"/>
    </row>
    <row r="33" spans="2:27" ht="12.9" customHeight="1">
      <c r="B33" s="192">
        <v>26</v>
      </c>
      <c r="C33" s="2839"/>
      <c r="D33" s="2839"/>
      <c r="E33" s="2839"/>
      <c r="F33" s="2839"/>
      <c r="G33" s="2839"/>
      <c r="H33" s="2839"/>
      <c r="I33" s="2839"/>
      <c r="J33" s="2839"/>
      <c r="K33" s="2839"/>
      <c r="L33" s="2840"/>
      <c r="AA33" s="24"/>
    </row>
    <row r="34" spans="2:27" ht="12.9" customHeight="1">
      <c r="B34" s="192">
        <v>27</v>
      </c>
      <c r="C34" s="2007" t="s">
        <v>829</v>
      </c>
      <c r="D34" s="2007"/>
      <c r="E34" s="2007"/>
      <c r="F34" s="2007"/>
      <c r="G34" s="2007"/>
      <c r="H34" s="2007"/>
      <c r="I34" s="2007"/>
      <c r="J34" s="2007"/>
      <c r="K34" s="2007"/>
      <c r="L34" s="2088"/>
      <c r="AA34" s="24"/>
    </row>
    <row r="35" spans="2:27" ht="12.9" customHeight="1">
      <c r="B35" s="194">
        <v>28</v>
      </c>
      <c r="C35" s="873"/>
      <c r="D35" s="873"/>
      <c r="E35" s="873"/>
      <c r="F35" s="873"/>
      <c r="G35" s="873"/>
      <c r="H35" s="873"/>
      <c r="I35" s="873"/>
      <c r="J35" s="873"/>
      <c r="K35" s="873"/>
      <c r="L35" s="947"/>
      <c r="AA35" s="24"/>
    </row>
    <row r="36" spans="2:27" ht="12.9" customHeight="1">
      <c r="B36" s="192">
        <v>29</v>
      </c>
      <c r="C36" s="875"/>
      <c r="D36" s="875"/>
      <c r="E36" s="875"/>
      <c r="F36" s="875"/>
      <c r="G36" s="875"/>
      <c r="H36" s="875"/>
      <c r="I36" s="875"/>
      <c r="J36" s="875"/>
      <c r="K36" s="875"/>
      <c r="L36" s="948"/>
      <c r="AA36" s="24"/>
    </row>
    <row r="37" spans="2:27" ht="12.9" customHeight="1">
      <c r="B37" s="192">
        <v>30</v>
      </c>
      <c r="C37" s="875"/>
      <c r="D37" s="875"/>
      <c r="E37" s="875"/>
      <c r="F37" s="875"/>
      <c r="G37" s="875"/>
      <c r="H37" s="875"/>
      <c r="I37" s="875"/>
      <c r="J37" s="875"/>
      <c r="K37" s="875"/>
      <c r="L37" s="948"/>
      <c r="AA37" s="24"/>
    </row>
    <row r="38" spans="2:27" ht="12.9" customHeight="1">
      <c r="B38" s="194">
        <v>31</v>
      </c>
      <c r="C38" s="875"/>
      <c r="D38" s="875"/>
      <c r="E38" s="875"/>
      <c r="F38" s="875"/>
      <c r="G38" s="875"/>
      <c r="H38" s="875"/>
      <c r="I38" s="875"/>
      <c r="J38" s="875"/>
      <c r="K38" s="875"/>
      <c r="L38" s="948"/>
      <c r="AA38" s="24"/>
    </row>
    <row r="39" spans="2:27" ht="12.9" customHeight="1">
      <c r="B39" s="192">
        <v>32</v>
      </c>
      <c r="C39" s="875"/>
      <c r="D39" s="875"/>
      <c r="E39" s="875"/>
      <c r="F39" s="875"/>
      <c r="G39" s="875"/>
      <c r="H39" s="875"/>
      <c r="I39" s="875"/>
      <c r="J39" s="875"/>
      <c r="K39" s="875"/>
      <c r="L39" s="948"/>
      <c r="AA39" s="24"/>
    </row>
    <row r="40" spans="2:27" ht="12.9" customHeight="1">
      <c r="B40" s="192">
        <v>33</v>
      </c>
      <c r="C40" s="875"/>
      <c r="D40" s="875"/>
      <c r="E40" s="875"/>
      <c r="F40" s="875"/>
      <c r="G40" s="875"/>
      <c r="H40" s="875"/>
      <c r="I40" s="875"/>
      <c r="J40" s="875"/>
      <c r="K40" s="875"/>
      <c r="L40" s="948"/>
      <c r="AA40" s="24"/>
    </row>
    <row r="41" spans="2:27" ht="12.9" customHeight="1">
      <c r="B41" s="194">
        <v>34</v>
      </c>
      <c r="C41" s="875"/>
      <c r="D41" s="875"/>
      <c r="E41" s="875"/>
      <c r="F41" s="875"/>
      <c r="G41" s="875"/>
      <c r="H41" s="875"/>
      <c r="I41" s="875"/>
      <c r="J41" s="875"/>
      <c r="K41" s="875"/>
      <c r="L41" s="948"/>
      <c r="AA41" s="24"/>
    </row>
    <row r="42" spans="2:27" ht="12.9" customHeight="1">
      <c r="B42" s="192">
        <v>35</v>
      </c>
      <c r="C42" s="875"/>
      <c r="D42" s="875"/>
      <c r="E42" s="875"/>
      <c r="F42" s="875"/>
      <c r="G42" s="875"/>
      <c r="H42" s="875"/>
      <c r="I42" s="875"/>
      <c r="J42" s="875"/>
      <c r="K42" s="875"/>
      <c r="L42" s="948"/>
      <c r="AA42" s="24"/>
    </row>
    <row r="43" spans="2:27" ht="12.9" customHeight="1">
      <c r="B43" s="192">
        <v>36</v>
      </c>
      <c r="C43" s="875"/>
      <c r="D43" s="875"/>
      <c r="E43" s="875"/>
      <c r="F43" s="875"/>
      <c r="G43" s="875"/>
      <c r="H43" s="875"/>
      <c r="I43" s="875"/>
      <c r="J43" s="875"/>
      <c r="K43" s="875"/>
      <c r="L43" s="948"/>
      <c r="AA43" s="24"/>
    </row>
    <row r="44" spans="2:27" ht="12.9" customHeight="1">
      <c r="B44" s="194">
        <v>37</v>
      </c>
      <c r="C44" s="875"/>
      <c r="D44" s="875"/>
      <c r="E44" s="875"/>
      <c r="F44" s="875"/>
      <c r="G44" s="875"/>
      <c r="H44" s="875"/>
      <c r="I44" s="875"/>
      <c r="J44" s="875"/>
      <c r="K44" s="875"/>
      <c r="L44" s="948"/>
      <c r="AA44" s="24"/>
    </row>
    <row r="45" spans="2:27" ht="12.9" customHeight="1">
      <c r="B45" s="192">
        <v>38</v>
      </c>
      <c r="C45" s="875"/>
      <c r="D45" s="875"/>
      <c r="E45" s="875"/>
      <c r="F45" s="875"/>
      <c r="G45" s="875"/>
      <c r="H45" s="875"/>
      <c r="I45" s="875"/>
      <c r="J45" s="875"/>
      <c r="K45" s="875"/>
      <c r="L45" s="948"/>
      <c r="AA45" s="24"/>
    </row>
    <row r="46" spans="2:27" ht="12.9" customHeight="1">
      <c r="B46" s="192">
        <v>39</v>
      </c>
      <c r="C46" s="875"/>
      <c r="D46" s="875"/>
      <c r="E46" s="875"/>
      <c r="F46" s="875"/>
      <c r="G46" s="875"/>
      <c r="H46" s="875"/>
      <c r="I46" s="875"/>
      <c r="J46" s="875"/>
      <c r="K46" s="875"/>
      <c r="L46" s="948"/>
      <c r="AA46" s="24"/>
    </row>
    <row r="47" spans="2:27" ht="12.9" customHeight="1">
      <c r="B47" s="194">
        <v>40</v>
      </c>
      <c r="C47" s="875"/>
      <c r="D47" s="875"/>
      <c r="E47" s="875"/>
      <c r="F47" s="875"/>
      <c r="G47" s="875"/>
      <c r="H47" s="875"/>
      <c r="I47" s="875"/>
      <c r="J47" s="875"/>
      <c r="K47" s="875"/>
      <c r="L47" s="948"/>
      <c r="AA47" s="24"/>
    </row>
    <row r="48" spans="2:27" ht="12.9" customHeight="1">
      <c r="B48" s="192">
        <v>41</v>
      </c>
      <c r="C48" s="875"/>
      <c r="D48" s="875"/>
      <c r="E48" s="875"/>
      <c r="F48" s="875"/>
      <c r="G48" s="875"/>
      <c r="H48" s="875"/>
      <c r="I48" s="875"/>
      <c r="J48" s="875"/>
      <c r="K48" s="875"/>
      <c r="L48" s="948"/>
      <c r="AA48" s="24"/>
    </row>
    <row r="49" spans="2:27" ht="12.9" customHeight="1">
      <c r="B49" s="192">
        <v>42</v>
      </c>
      <c r="C49" s="875"/>
      <c r="D49" s="875"/>
      <c r="E49" s="875"/>
      <c r="F49" s="875"/>
      <c r="G49" s="875"/>
      <c r="H49" s="875"/>
      <c r="I49" s="875"/>
      <c r="J49" s="875"/>
      <c r="K49" s="875"/>
      <c r="L49" s="948"/>
      <c r="AA49" s="24"/>
    </row>
    <row r="50" spans="2:27" ht="12.9" customHeight="1">
      <c r="B50" s="194">
        <v>43</v>
      </c>
      <c r="C50" s="875"/>
      <c r="D50" s="875"/>
      <c r="E50" s="875"/>
      <c r="F50" s="875"/>
      <c r="G50" s="875"/>
      <c r="H50" s="875"/>
      <c r="I50" s="875"/>
      <c r="J50" s="875"/>
      <c r="K50" s="875"/>
      <c r="L50" s="948"/>
      <c r="AA50" s="24"/>
    </row>
    <row r="51" spans="2:27" ht="12.9" customHeight="1">
      <c r="B51" s="192">
        <v>44</v>
      </c>
      <c r="C51" s="875"/>
      <c r="D51" s="875"/>
      <c r="E51" s="875"/>
      <c r="F51" s="875"/>
      <c r="G51" s="875"/>
      <c r="H51" s="875"/>
      <c r="I51" s="875"/>
      <c r="J51" s="875"/>
      <c r="K51" s="875"/>
      <c r="L51" s="948"/>
      <c r="AA51" s="24"/>
    </row>
    <row r="52" spans="2:27" ht="12.9" customHeight="1">
      <c r="B52" s="192">
        <v>45</v>
      </c>
      <c r="C52" s="875"/>
      <c r="D52" s="875"/>
      <c r="E52" s="875"/>
      <c r="F52" s="875"/>
      <c r="G52" s="875"/>
      <c r="H52" s="875"/>
      <c r="I52" s="875"/>
      <c r="J52" s="875"/>
      <c r="K52" s="875"/>
      <c r="L52" s="948"/>
      <c r="AA52" s="24"/>
    </row>
    <row r="53" spans="2:27" ht="12.9" customHeight="1">
      <c r="B53" s="194">
        <v>46</v>
      </c>
      <c r="C53" s="875"/>
      <c r="D53" s="875"/>
      <c r="E53" s="875"/>
      <c r="F53" s="875"/>
      <c r="G53" s="875"/>
      <c r="H53" s="875"/>
      <c r="I53" s="875"/>
      <c r="J53" s="875"/>
      <c r="K53" s="875"/>
      <c r="L53" s="948"/>
      <c r="AA53" s="24"/>
    </row>
    <row r="54" spans="2:27" ht="12.9" customHeight="1">
      <c r="B54" s="192">
        <v>47</v>
      </c>
      <c r="C54" s="1029"/>
      <c r="D54" s="1029"/>
      <c r="E54" s="1029"/>
      <c r="F54" s="1029"/>
      <c r="G54" s="1029"/>
      <c r="H54" s="1029"/>
      <c r="I54" s="1029"/>
      <c r="J54" s="1029"/>
      <c r="K54" s="1029"/>
      <c r="L54" s="1030"/>
      <c r="AA54" s="24"/>
    </row>
    <row r="55" spans="2:27" ht="12.9" customHeight="1">
      <c r="B55" s="192">
        <v>48</v>
      </c>
      <c r="C55" s="266"/>
      <c r="D55" s="184"/>
      <c r="E55" s="184"/>
      <c r="F55" s="184"/>
      <c r="G55" s="184"/>
      <c r="H55" s="184"/>
      <c r="I55" s="184"/>
      <c r="J55" s="184"/>
      <c r="K55" s="184"/>
      <c r="L55" s="221"/>
      <c r="AA55" s="24"/>
    </row>
    <row r="56" spans="2:27" ht="12.9" customHeight="1">
      <c r="B56" s="194">
        <v>49</v>
      </c>
      <c r="C56" s="266"/>
      <c r="D56" s="880"/>
      <c r="E56" s="880"/>
      <c r="F56" s="880"/>
      <c r="G56" s="880"/>
      <c r="H56" s="880"/>
      <c r="I56" s="880"/>
      <c r="J56" s="880"/>
      <c r="K56" s="880"/>
      <c r="L56" s="221"/>
      <c r="AA56" s="24"/>
    </row>
    <row r="57" spans="2:27" ht="12.9" customHeight="1">
      <c r="B57" s="192">
        <v>50</v>
      </c>
      <c r="C57" s="266"/>
      <c r="D57" s="880"/>
      <c r="E57" s="880"/>
      <c r="F57" s="880"/>
      <c r="G57" s="880"/>
      <c r="H57" s="880"/>
      <c r="I57" s="880"/>
      <c r="J57" s="880"/>
      <c r="K57" s="880"/>
      <c r="L57" s="221"/>
      <c r="AA57" s="24"/>
    </row>
    <row r="58" spans="2:27" ht="12.9" customHeight="1">
      <c r="B58" s="192">
        <v>51</v>
      </c>
      <c r="C58" s="266"/>
      <c r="D58" s="880"/>
      <c r="E58" s="880"/>
      <c r="F58" s="880"/>
      <c r="G58" s="880"/>
      <c r="H58" s="880"/>
      <c r="I58" s="880"/>
      <c r="J58" s="880"/>
      <c r="K58" s="880"/>
      <c r="L58" s="221"/>
      <c r="AA58" s="24"/>
    </row>
    <row r="59" spans="2:27" ht="12.9" customHeight="1">
      <c r="B59" s="194">
        <v>52</v>
      </c>
      <c r="C59" s="266"/>
      <c r="D59" s="880"/>
      <c r="E59" s="880"/>
      <c r="F59" s="880"/>
      <c r="G59" s="880"/>
      <c r="H59" s="880"/>
      <c r="I59" s="880"/>
      <c r="J59" s="880"/>
      <c r="K59" s="880"/>
      <c r="L59" s="221"/>
      <c r="AA59" s="24"/>
    </row>
    <row r="60" spans="2:27" ht="12.9" customHeight="1">
      <c r="B60" s="192">
        <v>53</v>
      </c>
      <c r="C60" s="266"/>
      <c r="D60" s="880"/>
      <c r="E60" s="880"/>
      <c r="F60" s="880"/>
      <c r="G60" s="880"/>
      <c r="H60" s="880"/>
      <c r="I60" s="880"/>
      <c r="J60" s="880"/>
      <c r="K60" s="880"/>
      <c r="L60" s="221"/>
      <c r="AA60" s="24"/>
    </row>
    <row r="61" spans="2:27" ht="12.9" customHeight="1">
      <c r="B61" s="192">
        <v>54</v>
      </c>
      <c r="C61" s="2988"/>
      <c r="D61" s="2989"/>
      <c r="E61" s="2989"/>
      <c r="F61" s="2989"/>
      <c r="G61" s="2989"/>
      <c r="H61" s="2989"/>
      <c r="I61" s="2989"/>
      <c r="J61" s="2989"/>
      <c r="K61" s="2989"/>
      <c r="L61" s="2990"/>
      <c r="N61" s="181"/>
      <c r="AA61" s="24"/>
    </row>
    <row r="62" spans="2:27" ht="12.9" customHeight="1">
      <c r="B62" s="194">
        <v>55</v>
      </c>
      <c r="C62" s="2988"/>
      <c r="D62" s="2989"/>
      <c r="E62" s="2989"/>
      <c r="F62" s="2989"/>
      <c r="G62" s="2989"/>
      <c r="H62" s="2989"/>
      <c r="I62" s="2989"/>
      <c r="J62" s="2989"/>
      <c r="K62" s="2989"/>
      <c r="L62" s="2990"/>
      <c r="AA62" s="181"/>
    </row>
    <row r="63" spans="2:27" ht="12.9" customHeight="1">
      <c r="B63" s="192">
        <v>56</v>
      </c>
      <c r="C63" s="2988"/>
      <c r="D63" s="2989"/>
      <c r="E63" s="2989"/>
      <c r="F63" s="2989"/>
      <c r="G63" s="2989"/>
      <c r="H63" s="2989"/>
      <c r="I63" s="2989"/>
      <c r="J63" s="2989"/>
      <c r="K63" s="2989"/>
      <c r="L63" s="2990"/>
      <c r="AA63" s="181"/>
    </row>
    <row r="64" spans="2:27" ht="12.9" customHeight="1">
      <c r="B64" s="192">
        <v>57</v>
      </c>
      <c r="C64" s="1150"/>
      <c r="D64" s="1151"/>
      <c r="E64" s="1151"/>
      <c r="F64" s="1151"/>
      <c r="G64" s="1151"/>
      <c r="H64" s="1151"/>
      <c r="I64" s="1151"/>
      <c r="J64" s="1151"/>
      <c r="K64" s="1151"/>
      <c r="L64" s="1152"/>
      <c r="AA64" s="181"/>
    </row>
    <row r="65" spans="2:27" ht="12.9" customHeight="1">
      <c r="B65" s="192">
        <v>58</v>
      </c>
      <c r="C65" s="1104"/>
      <c r="D65" s="1031"/>
      <c r="E65" s="1031"/>
      <c r="F65" s="1031"/>
      <c r="G65" s="1031"/>
      <c r="H65" s="1031"/>
      <c r="I65" s="1031"/>
      <c r="J65" s="1031"/>
      <c r="K65" s="1031"/>
      <c r="L65" s="1032"/>
      <c r="AA65" s="181"/>
    </row>
    <row r="66" spans="2:27" ht="12.9" customHeight="1">
      <c r="B66" s="194">
        <v>59</v>
      </c>
      <c r="C66" s="1104"/>
      <c r="D66" s="1031"/>
      <c r="E66" s="1031"/>
      <c r="F66" s="1031"/>
      <c r="G66" s="1031"/>
      <c r="H66" s="1031"/>
      <c r="I66" s="1031"/>
      <c r="J66" s="1031"/>
      <c r="K66" s="1031"/>
      <c r="L66" s="1032"/>
      <c r="AA66" s="181"/>
    </row>
    <row r="67" spans="2:27" ht="12.9" customHeight="1">
      <c r="B67" s="192">
        <v>60</v>
      </c>
      <c r="C67" s="1251"/>
      <c r="D67" s="1252"/>
      <c r="E67" s="1252"/>
      <c r="F67" s="1252"/>
      <c r="G67" s="1252"/>
      <c r="H67" s="1252"/>
      <c r="I67" s="1252"/>
      <c r="J67" s="1252"/>
      <c r="K67" s="1252"/>
      <c r="L67" s="2842"/>
    </row>
    <row r="68" spans="2:27" ht="12.9" customHeight="1" thickBot="1">
      <c r="B68" s="192">
        <v>61</v>
      </c>
      <c r="C68" s="2181" t="s">
        <v>835</v>
      </c>
      <c r="D68" s="1635"/>
      <c r="E68" s="1635"/>
      <c r="F68" s="1635"/>
      <c r="G68" s="1635"/>
      <c r="H68" s="1635"/>
      <c r="I68" s="1635"/>
      <c r="J68" s="1635"/>
      <c r="K68" s="1635"/>
      <c r="L68" s="1636"/>
    </row>
    <row r="69" spans="2:27">
      <c r="B69" s="4"/>
      <c r="C69" s="5"/>
      <c r="D69" s="5"/>
      <c r="E69" s="5"/>
      <c r="F69" s="5"/>
      <c r="G69" s="5"/>
      <c r="H69" s="224"/>
      <c r="I69" s="5"/>
      <c r="J69" s="5"/>
      <c r="K69" s="13" t="s">
        <v>856</v>
      </c>
      <c r="L69" s="14" t="str">
        <f>Rolô!L2</f>
        <v>2026 - v.03</v>
      </c>
      <c r="N69" s="15"/>
    </row>
    <row r="70" spans="2:27">
      <c r="B70" s="2886" t="s">
        <v>1527</v>
      </c>
      <c r="C70" s="1155"/>
      <c r="D70" s="1155"/>
      <c r="E70" s="1155"/>
      <c r="F70" s="1155"/>
      <c r="G70" s="1155"/>
      <c r="H70" s="1155"/>
      <c r="I70" s="1155"/>
      <c r="J70" s="1155"/>
      <c r="K70" s="1155"/>
      <c r="L70" s="1156"/>
      <c r="N70" s="1157"/>
      <c r="O70" s="1157"/>
    </row>
    <row r="71" spans="2:27">
      <c r="B71" s="1158"/>
      <c r="C71" s="1159"/>
      <c r="D71" s="1159"/>
      <c r="E71" s="1159"/>
      <c r="F71" s="1159"/>
      <c r="G71" s="1159"/>
      <c r="H71" s="1159"/>
      <c r="I71" s="1159"/>
      <c r="J71" s="1159"/>
      <c r="K71" s="1159"/>
      <c r="L71" s="1160"/>
    </row>
    <row r="72" spans="2:27" ht="5.0999999999999996" customHeight="1">
      <c r="B72" s="6"/>
      <c r="C72" s="7"/>
      <c r="D72" s="7"/>
      <c r="E72" s="7"/>
      <c r="F72" s="7"/>
      <c r="G72" s="7"/>
      <c r="H72" s="7"/>
      <c r="I72" s="7"/>
      <c r="J72" s="7"/>
      <c r="K72" s="7"/>
      <c r="L72" s="17"/>
    </row>
    <row r="73" spans="2:27" ht="12.9" customHeight="1">
      <c r="B73" s="193">
        <v>62</v>
      </c>
      <c r="C73" s="2007" t="s">
        <v>1568</v>
      </c>
      <c r="D73" s="2007"/>
      <c r="E73" s="2007"/>
      <c r="F73" s="2007"/>
      <c r="G73" s="2007"/>
      <c r="H73" s="2007"/>
      <c r="I73" s="2007"/>
      <c r="J73" s="2007"/>
      <c r="K73" s="2007"/>
      <c r="L73" s="2088"/>
    </row>
    <row r="74" spans="2:27" ht="12.9" customHeight="1">
      <c r="B74" s="193">
        <v>63</v>
      </c>
      <c r="C74" s="872"/>
      <c r="D74" s="873"/>
      <c r="E74" s="873"/>
      <c r="F74" s="873"/>
      <c r="G74" s="873"/>
      <c r="H74" s="873"/>
      <c r="I74" s="873"/>
      <c r="J74" s="873"/>
      <c r="K74" s="873"/>
      <c r="L74" s="947"/>
    </row>
    <row r="75" spans="2:27" ht="12.9" customHeight="1">
      <c r="B75" s="193">
        <v>64</v>
      </c>
      <c r="C75" s="184"/>
      <c r="D75" s="184"/>
      <c r="E75" s="184"/>
      <c r="F75" s="875"/>
      <c r="G75" s="875"/>
      <c r="H75" s="875"/>
      <c r="I75" s="875"/>
      <c r="J75" s="875"/>
      <c r="K75" s="875"/>
      <c r="L75" s="948"/>
      <c r="AA75" s="20"/>
    </row>
    <row r="76" spans="2:27" ht="12.9" customHeight="1">
      <c r="B76" s="193">
        <v>65</v>
      </c>
      <c r="C76" s="184"/>
      <c r="D76" s="229" t="s">
        <v>360</v>
      </c>
      <c r="E76" s="230" t="s">
        <v>367</v>
      </c>
      <c r="F76" s="875"/>
      <c r="G76" s="875"/>
      <c r="H76" s="875"/>
      <c r="I76" s="875"/>
      <c r="J76" s="875"/>
      <c r="K76" s="875"/>
      <c r="L76" s="948"/>
      <c r="AA76" s="24"/>
    </row>
    <row r="77" spans="2:27" ht="12.9" customHeight="1">
      <c r="B77" s="193">
        <v>66</v>
      </c>
      <c r="C77" s="184"/>
      <c r="D77" s="229" t="s">
        <v>366</v>
      </c>
      <c r="E77" s="230" t="s">
        <v>362</v>
      </c>
      <c r="F77" s="875"/>
      <c r="G77" s="875"/>
      <c r="H77" s="875"/>
      <c r="I77" s="875"/>
      <c r="J77" s="875"/>
      <c r="K77" s="875"/>
      <c r="L77" s="948"/>
      <c r="AA77" s="24"/>
    </row>
    <row r="78" spans="2:27" ht="12.9" customHeight="1">
      <c r="B78" s="193">
        <v>67</v>
      </c>
      <c r="C78" s="184"/>
      <c r="D78" s="229" t="s">
        <v>370</v>
      </c>
      <c r="E78" s="230" t="s">
        <v>373</v>
      </c>
      <c r="F78" s="875"/>
      <c r="G78" s="875"/>
      <c r="H78" s="875"/>
      <c r="I78" s="875"/>
      <c r="J78" s="875"/>
      <c r="K78" s="875"/>
      <c r="L78" s="948"/>
      <c r="AA78" s="24"/>
    </row>
    <row r="79" spans="2:27" ht="12.9" customHeight="1">
      <c r="B79" s="193">
        <v>68</v>
      </c>
      <c r="C79" s="184"/>
      <c r="D79" s="229" t="s">
        <v>376</v>
      </c>
      <c r="E79" s="230" t="s">
        <v>380</v>
      </c>
      <c r="F79" s="875"/>
      <c r="G79" s="875"/>
      <c r="H79" s="875"/>
      <c r="I79" s="875"/>
      <c r="J79" s="875"/>
      <c r="K79" s="875"/>
      <c r="L79" s="948"/>
      <c r="AA79" s="24"/>
    </row>
    <row r="80" spans="2:27" ht="12.9" customHeight="1">
      <c r="B80" s="193">
        <v>69</v>
      </c>
      <c r="C80" s="874"/>
      <c r="D80" s="233" t="s">
        <v>382</v>
      </c>
      <c r="E80" s="234" t="s">
        <v>377</v>
      </c>
      <c r="F80" s="949"/>
      <c r="G80" s="875"/>
      <c r="H80" s="875"/>
      <c r="I80" s="875"/>
      <c r="J80" s="875"/>
      <c r="K80" s="875"/>
      <c r="L80" s="948"/>
      <c r="AA80" s="2987"/>
    </row>
    <row r="81" spans="2:27" ht="12.9" customHeight="1">
      <c r="B81" s="193">
        <v>70</v>
      </c>
      <c r="C81" s="874"/>
      <c r="D81" s="875"/>
      <c r="E81" s="875"/>
      <c r="F81" s="875"/>
      <c r="G81" s="875"/>
      <c r="H81" s="875"/>
      <c r="I81" s="875"/>
      <c r="J81" s="875"/>
      <c r="K81" s="875"/>
      <c r="L81" s="948"/>
      <c r="AA81" s="2987"/>
    </row>
    <row r="82" spans="2:27" ht="12.9" customHeight="1">
      <c r="B82" s="193">
        <v>71</v>
      </c>
      <c r="C82" s="874"/>
      <c r="D82" s="875"/>
      <c r="E82" s="875"/>
      <c r="F82" s="875"/>
      <c r="G82" s="875"/>
      <c r="H82" s="875"/>
      <c r="I82" s="875"/>
      <c r="J82" s="875"/>
      <c r="K82" s="875"/>
      <c r="L82" s="948"/>
      <c r="AA82" s="24"/>
    </row>
    <row r="83" spans="2:27" ht="12.9" customHeight="1">
      <c r="B83" s="193">
        <v>72</v>
      </c>
      <c r="C83" s="874"/>
      <c r="D83" s="875"/>
      <c r="E83" s="875"/>
      <c r="F83" s="875"/>
      <c r="G83" s="875"/>
      <c r="H83" s="875"/>
      <c r="I83" s="875"/>
      <c r="J83" s="875"/>
      <c r="K83" s="875"/>
      <c r="L83" s="948"/>
      <c r="N83" s="15"/>
      <c r="AA83" s="24"/>
    </row>
    <row r="84" spans="2:27" ht="12.9" customHeight="1">
      <c r="B84" s="193">
        <v>73</v>
      </c>
      <c r="C84" s="874"/>
      <c r="D84" s="875"/>
      <c r="E84" s="875"/>
      <c r="F84" s="875"/>
      <c r="G84" s="875"/>
      <c r="H84" s="875"/>
      <c r="I84" s="875"/>
      <c r="J84" s="875"/>
      <c r="K84" s="875"/>
      <c r="L84" s="948"/>
      <c r="N84" s="1157"/>
      <c r="O84" s="1157"/>
      <c r="AA84" s="24"/>
    </row>
    <row r="85" spans="2:27" ht="12.9" customHeight="1">
      <c r="B85" s="193">
        <v>74</v>
      </c>
      <c r="C85" s="874"/>
      <c r="D85" s="875"/>
      <c r="E85" s="875"/>
      <c r="F85" s="875"/>
      <c r="G85" s="875"/>
      <c r="H85" s="875"/>
      <c r="I85" s="875"/>
      <c r="J85" s="875"/>
      <c r="K85" s="875"/>
      <c r="L85" s="948"/>
      <c r="AA85" s="24"/>
    </row>
    <row r="86" spans="2:27" ht="12.9" customHeight="1">
      <c r="B86" s="193">
        <v>75</v>
      </c>
      <c r="C86" s="184"/>
      <c r="D86" s="184"/>
      <c r="E86" s="184"/>
      <c r="F86" s="184"/>
      <c r="G86" s="184"/>
      <c r="H86" s="184"/>
      <c r="I86" s="184"/>
      <c r="J86" s="184"/>
      <c r="K86" s="184"/>
      <c r="L86" s="186"/>
      <c r="AA86" s="24"/>
    </row>
    <row r="87" spans="2:27" ht="12.9" customHeight="1">
      <c r="B87" s="193">
        <v>76</v>
      </c>
      <c r="C87" s="2977" t="s">
        <v>271</v>
      </c>
      <c r="D87" s="1638"/>
      <c r="E87" s="1638"/>
      <c r="F87" s="1638"/>
      <c r="G87" s="1638"/>
      <c r="H87" s="1638"/>
      <c r="I87" s="1638"/>
      <c r="J87" s="1638"/>
      <c r="K87" s="1638"/>
      <c r="L87" s="1639"/>
      <c r="AA87" s="24"/>
    </row>
    <row r="88" spans="2:27" ht="12.9" customHeight="1">
      <c r="B88" s="193">
        <v>77</v>
      </c>
      <c r="C88" s="1403" t="s">
        <v>837</v>
      </c>
      <c r="D88" s="2546"/>
      <c r="E88" s="2546"/>
      <c r="F88" s="2546"/>
      <c r="G88" s="2546"/>
      <c r="H88" s="2546"/>
      <c r="I88" s="2546"/>
      <c r="J88" s="2546"/>
      <c r="K88" s="2546"/>
      <c r="L88" s="2978"/>
      <c r="N88" s="15"/>
      <c r="AA88" s="24"/>
    </row>
    <row r="89" spans="2:27" ht="12.9" customHeight="1">
      <c r="B89" s="193">
        <v>78</v>
      </c>
      <c r="C89" s="1405"/>
      <c r="D89" s="1781"/>
      <c r="E89" s="1781"/>
      <c r="F89" s="1781"/>
      <c r="G89" s="1781"/>
      <c r="H89" s="1781"/>
      <c r="I89" s="1781"/>
      <c r="J89" s="1781"/>
      <c r="K89" s="1781"/>
      <c r="L89" s="2928"/>
      <c r="N89" s="1157"/>
      <c r="O89" s="1157"/>
      <c r="AA89" s="24"/>
    </row>
    <row r="90" spans="2:27" ht="12.9" customHeight="1">
      <c r="B90" s="193">
        <v>79</v>
      </c>
      <c r="C90" s="889" t="s">
        <v>838</v>
      </c>
      <c r="D90" s="890"/>
      <c r="E90" s="890"/>
      <c r="F90" s="890"/>
      <c r="G90" s="890"/>
      <c r="H90" s="890"/>
      <c r="I90" s="890"/>
      <c r="J90" s="890"/>
      <c r="K90" s="890"/>
      <c r="L90" s="891"/>
      <c r="AA90" s="24"/>
    </row>
    <row r="91" spans="2:27" ht="12.9" customHeight="1">
      <c r="B91" s="193">
        <v>80</v>
      </c>
      <c r="C91" s="889" t="s">
        <v>756</v>
      </c>
      <c r="D91" s="890"/>
      <c r="E91" s="890"/>
      <c r="F91" s="890"/>
      <c r="G91" s="890"/>
      <c r="H91" s="890"/>
      <c r="I91" s="890"/>
      <c r="J91" s="890"/>
      <c r="K91" s="890"/>
      <c r="L91" s="891"/>
      <c r="AA91" s="24"/>
    </row>
    <row r="92" spans="2:27" ht="12.9" customHeight="1">
      <c r="B92" s="193">
        <v>81</v>
      </c>
      <c r="C92" s="2827" t="s">
        <v>839</v>
      </c>
      <c r="D92" s="2663"/>
      <c r="E92" s="2663"/>
      <c r="F92" s="2663"/>
      <c r="G92" s="2663"/>
      <c r="H92" s="2663"/>
      <c r="I92" s="2663"/>
      <c r="J92" s="2663"/>
      <c r="K92" s="2663"/>
      <c r="L92" s="2664"/>
      <c r="AA92" s="24"/>
    </row>
    <row r="93" spans="2:27" ht="12.9" customHeight="1">
      <c r="B93" s="193">
        <v>82</v>
      </c>
      <c r="C93" s="2449"/>
      <c r="D93" s="2450"/>
      <c r="E93" s="2450"/>
      <c r="F93" s="2450"/>
      <c r="G93" s="2450"/>
      <c r="H93" s="2450"/>
      <c r="I93" s="2450"/>
      <c r="J93" s="2450"/>
      <c r="K93" s="2450"/>
      <c r="L93" s="2665"/>
      <c r="AA93" s="24"/>
    </row>
    <row r="94" spans="2:27" ht="12.9" customHeight="1">
      <c r="B94" s="193">
        <v>83</v>
      </c>
      <c r="C94" s="2827" t="s">
        <v>840</v>
      </c>
      <c r="D94" s="2663"/>
      <c r="E94" s="2663"/>
      <c r="F94" s="2663"/>
      <c r="G94" s="2663"/>
      <c r="H94" s="2663"/>
      <c r="I94" s="2663"/>
      <c r="J94" s="2663"/>
      <c r="K94" s="2663"/>
      <c r="L94" s="2664"/>
      <c r="AA94" s="24"/>
    </row>
    <row r="95" spans="2:27" ht="12.9" customHeight="1">
      <c r="B95" s="193">
        <v>84</v>
      </c>
      <c r="C95" s="2449"/>
      <c r="D95" s="2450"/>
      <c r="E95" s="2450"/>
      <c r="F95" s="2450"/>
      <c r="G95" s="2450"/>
      <c r="H95" s="2450"/>
      <c r="I95" s="2450"/>
      <c r="J95" s="2450"/>
      <c r="K95" s="2450"/>
      <c r="L95" s="2665"/>
      <c r="AA95" s="24"/>
    </row>
    <row r="96" spans="2:27" ht="12.9" customHeight="1">
      <c r="B96" s="193">
        <v>85</v>
      </c>
      <c r="C96" s="898" t="s">
        <v>1392</v>
      </c>
      <c r="D96" s="890"/>
      <c r="E96" s="890"/>
      <c r="F96" s="890"/>
      <c r="G96" s="890"/>
      <c r="H96" s="890"/>
      <c r="I96" s="890"/>
      <c r="J96" s="890"/>
      <c r="K96" s="890"/>
      <c r="L96" s="891"/>
      <c r="AA96" s="24"/>
    </row>
    <row r="97" spans="2:27" ht="12.9" customHeight="1">
      <c r="B97" s="193">
        <v>86</v>
      </c>
      <c r="C97" s="889" t="s">
        <v>841</v>
      </c>
      <c r="D97" s="890"/>
      <c r="E97" s="890"/>
      <c r="F97" s="890"/>
      <c r="G97" s="890"/>
      <c r="H97" s="890"/>
      <c r="I97" s="890"/>
      <c r="J97" s="890"/>
      <c r="K97" s="890"/>
      <c r="L97" s="891"/>
      <c r="AA97" s="24"/>
    </row>
    <row r="98" spans="2:27" ht="12.9" customHeight="1">
      <c r="B98" s="193">
        <v>87</v>
      </c>
      <c r="C98" s="904" t="s">
        <v>1413</v>
      </c>
      <c r="D98" s="890"/>
      <c r="E98" s="890"/>
      <c r="F98" s="890"/>
      <c r="G98" s="890"/>
      <c r="H98" s="890"/>
      <c r="I98" s="890"/>
      <c r="J98" s="890"/>
      <c r="K98" s="890"/>
      <c r="L98" s="891"/>
      <c r="N98" s="15"/>
      <c r="AA98" s="24"/>
    </row>
    <row r="99" spans="2:27" ht="12.9" customHeight="1">
      <c r="B99" s="193">
        <v>88</v>
      </c>
      <c r="C99" s="904" t="s">
        <v>1414</v>
      </c>
      <c r="D99" s="890"/>
      <c r="E99" s="890"/>
      <c r="F99" s="890"/>
      <c r="G99" s="890"/>
      <c r="H99" s="890"/>
      <c r="I99" s="890"/>
      <c r="J99" s="890"/>
      <c r="K99" s="890"/>
      <c r="L99" s="891"/>
      <c r="N99" s="1157"/>
      <c r="O99" s="1157"/>
      <c r="AA99" s="24"/>
    </row>
    <row r="100" spans="2:27" ht="12.9" customHeight="1">
      <c r="B100" s="193">
        <v>89</v>
      </c>
      <c r="C100" s="889" t="s">
        <v>842</v>
      </c>
      <c r="D100" s="890"/>
      <c r="E100" s="890"/>
      <c r="F100" s="890"/>
      <c r="G100" s="890"/>
      <c r="H100" s="890"/>
      <c r="I100" s="890"/>
      <c r="J100" s="890"/>
      <c r="K100" s="890"/>
      <c r="L100" s="891"/>
      <c r="AA100" s="24"/>
    </row>
    <row r="101" spans="2:27" ht="12.9" customHeight="1">
      <c r="B101" s="193">
        <v>90</v>
      </c>
      <c r="C101" s="2984" t="s">
        <v>292</v>
      </c>
      <c r="D101" s="2985"/>
      <c r="E101" s="2985"/>
      <c r="F101" s="2985"/>
      <c r="G101" s="2985"/>
      <c r="H101" s="2985"/>
      <c r="I101" s="2985"/>
      <c r="J101" s="2985"/>
      <c r="K101" s="2985"/>
      <c r="L101" s="2986"/>
      <c r="AA101" s="16"/>
    </row>
    <row r="102" spans="2:27" ht="12.9" customHeight="1">
      <c r="B102" s="193">
        <v>91</v>
      </c>
      <c r="C102" s="2983" t="s">
        <v>1383</v>
      </c>
      <c r="D102" s="2670"/>
      <c r="E102" s="2670"/>
      <c r="F102" s="2670"/>
      <c r="G102" s="2670"/>
      <c r="H102" s="2670"/>
      <c r="I102" s="2670"/>
      <c r="J102" s="2670"/>
      <c r="K102" s="2670"/>
      <c r="L102" s="2671"/>
      <c r="AA102" s="97"/>
    </row>
    <row r="103" spans="2:27" ht="12.9" customHeight="1">
      <c r="B103" s="193">
        <v>92</v>
      </c>
      <c r="C103" s="2669" t="s">
        <v>294</v>
      </c>
      <c r="D103" s="2670"/>
      <c r="E103" s="2670"/>
      <c r="F103" s="2670"/>
      <c r="G103" s="2670"/>
      <c r="H103" s="2670"/>
      <c r="I103" s="2670"/>
      <c r="J103" s="2670"/>
      <c r="K103" s="2670"/>
      <c r="L103" s="2671"/>
      <c r="AA103" s="97"/>
    </row>
    <row r="104" spans="2:27" ht="12.9" customHeight="1">
      <c r="B104" s="193">
        <v>93</v>
      </c>
      <c r="C104" s="184"/>
      <c r="D104" s="184"/>
      <c r="E104" s="184"/>
      <c r="F104" s="184"/>
      <c r="G104" s="184"/>
      <c r="H104" s="184"/>
      <c r="I104" s="184"/>
      <c r="J104" s="184"/>
      <c r="K104" s="184"/>
      <c r="L104" s="186"/>
      <c r="AA104" s="97"/>
    </row>
    <row r="105" spans="2:27" ht="12.9" customHeight="1">
      <c r="B105" s="193">
        <v>94</v>
      </c>
      <c r="C105" s="184"/>
      <c r="D105" s="184"/>
      <c r="E105" s="184"/>
      <c r="F105" s="184"/>
      <c r="G105" s="184"/>
      <c r="H105" s="184"/>
      <c r="I105" s="184"/>
      <c r="J105" s="184"/>
      <c r="K105" s="184"/>
      <c r="L105" s="186"/>
      <c r="AA105" s="97"/>
    </row>
    <row r="106" spans="2:27" ht="12.9" customHeight="1">
      <c r="B106" s="193">
        <v>95</v>
      </c>
      <c r="C106" s="184"/>
      <c r="D106" s="184"/>
      <c r="E106" s="184"/>
      <c r="F106" s="184"/>
      <c r="G106" s="184"/>
      <c r="H106" s="184"/>
      <c r="I106" s="184"/>
      <c r="J106" s="184"/>
      <c r="K106" s="184"/>
      <c r="L106" s="186"/>
      <c r="AA106" s="97"/>
    </row>
    <row r="107" spans="2:27" ht="12.9" customHeight="1">
      <c r="B107" s="193">
        <v>96</v>
      </c>
      <c r="C107" s="184"/>
      <c r="D107" s="184"/>
      <c r="E107" s="184"/>
      <c r="F107" s="184"/>
      <c r="G107" s="184"/>
      <c r="H107" s="184"/>
      <c r="I107" s="184"/>
      <c r="J107" s="184"/>
      <c r="K107" s="184"/>
      <c r="L107" s="186"/>
      <c r="AA107" s="97"/>
    </row>
    <row r="108" spans="2:27" ht="12.9" customHeight="1">
      <c r="B108" s="193">
        <v>97</v>
      </c>
      <c r="C108" s="184"/>
      <c r="D108" s="184"/>
      <c r="E108" s="184"/>
      <c r="F108" s="184"/>
      <c r="G108" s="184"/>
      <c r="H108" s="184"/>
      <c r="I108" s="184"/>
      <c r="J108" s="184"/>
      <c r="K108" s="184"/>
      <c r="L108" s="186"/>
      <c r="AA108" s="24"/>
    </row>
    <row r="109" spans="2:27" ht="12.9" customHeight="1">
      <c r="B109" s="193">
        <v>98</v>
      </c>
      <c r="C109" s="2007" t="s">
        <v>284</v>
      </c>
      <c r="D109" s="2007"/>
      <c r="E109" s="2007"/>
      <c r="F109" s="2007"/>
      <c r="G109" s="2007"/>
      <c r="H109" s="2007"/>
      <c r="I109" s="2007"/>
      <c r="J109" s="2007"/>
      <c r="K109" s="2007"/>
      <c r="L109" s="2088"/>
      <c r="AA109" s="24"/>
    </row>
    <row r="110" spans="2:27" ht="12.9" customHeight="1">
      <c r="B110" s="193">
        <v>99</v>
      </c>
      <c r="C110" s="2502" t="s">
        <v>285</v>
      </c>
      <c r="D110" s="2503"/>
      <c r="E110" s="2503"/>
      <c r="F110" s="2503"/>
      <c r="G110" s="2503"/>
      <c r="H110" s="2503"/>
      <c r="I110" s="2503"/>
      <c r="J110" s="2503"/>
      <c r="K110" s="2503"/>
      <c r="L110" s="2504"/>
      <c r="AA110" s="24"/>
    </row>
    <row r="111" spans="2:27" ht="12.9" customHeight="1">
      <c r="B111" s="193">
        <v>100</v>
      </c>
      <c r="C111" s="2676" t="s">
        <v>286</v>
      </c>
      <c r="D111" s="2489"/>
      <c r="E111" s="2489"/>
      <c r="F111" s="2489"/>
      <c r="G111" s="2489"/>
      <c r="H111" s="2489"/>
      <c r="I111" s="2489"/>
      <c r="J111" s="2489"/>
      <c r="K111" s="2489"/>
      <c r="L111" s="2490"/>
      <c r="AA111" s="24"/>
    </row>
    <row r="112" spans="2:27" ht="12.9" customHeight="1">
      <c r="B112" s="193">
        <v>101</v>
      </c>
      <c r="C112" s="2676" t="s">
        <v>287</v>
      </c>
      <c r="D112" s="2489"/>
      <c r="E112" s="2489"/>
      <c r="F112" s="2489"/>
      <c r="G112" s="2489"/>
      <c r="H112" s="2489"/>
      <c r="I112" s="2489"/>
      <c r="J112" s="2489"/>
      <c r="K112" s="2489"/>
      <c r="L112" s="2490"/>
      <c r="AA112" s="24"/>
    </row>
    <row r="113" spans="2:27" ht="12.9" customHeight="1">
      <c r="B113" s="193">
        <v>102</v>
      </c>
      <c r="C113" s="2676" t="s">
        <v>426</v>
      </c>
      <c r="D113" s="2489"/>
      <c r="E113" s="2489"/>
      <c r="F113" s="2489"/>
      <c r="G113" s="2489"/>
      <c r="H113" s="2489"/>
      <c r="I113" s="2489"/>
      <c r="J113" s="2489"/>
      <c r="K113" s="2489"/>
      <c r="L113" s="2490"/>
      <c r="AA113" s="24"/>
    </row>
    <row r="114" spans="2:27" ht="12.9" customHeight="1">
      <c r="B114" s="193">
        <v>103</v>
      </c>
      <c r="C114" s="889" t="s">
        <v>289</v>
      </c>
      <c r="D114" s="890"/>
      <c r="E114" s="890"/>
      <c r="F114" s="890"/>
      <c r="G114" s="890"/>
      <c r="H114" s="890"/>
      <c r="I114" s="890"/>
      <c r="J114" s="890"/>
      <c r="K114" s="890"/>
      <c r="L114" s="891"/>
      <c r="AA114" s="24"/>
    </row>
    <row r="115" spans="2:27" ht="12.9" customHeight="1">
      <c r="B115" s="193">
        <v>104</v>
      </c>
      <c r="C115" s="889" t="s">
        <v>290</v>
      </c>
      <c r="D115" s="890"/>
      <c r="E115" s="890"/>
      <c r="F115" s="890"/>
      <c r="G115" s="890"/>
      <c r="H115" s="890"/>
      <c r="I115" s="890"/>
      <c r="J115" s="890"/>
      <c r="K115" s="890"/>
      <c r="L115" s="891"/>
      <c r="AA115" s="24"/>
    </row>
    <row r="116" spans="2:27" ht="12.9" customHeight="1">
      <c r="B116" s="193">
        <v>105</v>
      </c>
      <c r="C116" s="889" t="s">
        <v>291</v>
      </c>
      <c r="D116" s="890"/>
      <c r="E116" s="890"/>
      <c r="F116" s="890"/>
      <c r="G116" s="890"/>
      <c r="H116" s="890"/>
      <c r="I116" s="890"/>
      <c r="J116" s="890"/>
      <c r="K116" s="890"/>
      <c r="L116" s="891"/>
      <c r="AA116" s="24"/>
    </row>
    <row r="117" spans="2:27" ht="12.9" customHeight="1">
      <c r="B117" s="193">
        <v>106</v>
      </c>
      <c r="C117" s="184"/>
      <c r="D117" s="184"/>
      <c r="E117" s="184"/>
      <c r="F117" s="184"/>
      <c r="G117" s="184"/>
      <c r="H117" s="184"/>
      <c r="I117" s="184"/>
      <c r="J117" s="184"/>
      <c r="K117" s="184"/>
      <c r="L117" s="186"/>
      <c r="AA117" s="24"/>
    </row>
    <row r="118" spans="2:27" ht="12.9" customHeight="1">
      <c r="B118" s="193">
        <v>107</v>
      </c>
      <c r="C118" s="184"/>
      <c r="D118" s="184"/>
      <c r="E118" s="184"/>
      <c r="F118" s="184"/>
      <c r="G118" s="184"/>
      <c r="H118" s="184"/>
      <c r="I118" s="184"/>
      <c r="J118" s="184"/>
      <c r="K118" s="184"/>
      <c r="L118" s="186"/>
      <c r="AA118" s="24"/>
    </row>
    <row r="119" spans="2:27" ht="12.9" customHeight="1">
      <c r="B119" s="193">
        <v>108</v>
      </c>
      <c r="C119" s="184"/>
      <c r="D119" s="184"/>
      <c r="E119" s="184"/>
      <c r="F119" s="184"/>
      <c r="G119" s="184"/>
      <c r="H119" s="184"/>
      <c r="I119" s="184"/>
      <c r="J119" s="184"/>
      <c r="K119" s="184"/>
      <c r="L119" s="186"/>
      <c r="AA119" s="24"/>
    </row>
    <row r="120" spans="2:27" ht="12.9" customHeight="1">
      <c r="B120" s="193">
        <v>109</v>
      </c>
      <c r="C120" s="184"/>
      <c r="D120" s="184"/>
      <c r="E120" s="184"/>
      <c r="F120" s="184"/>
      <c r="G120" s="184"/>
      <c r="H120" s="184"/>
      <c r="I120" s="184"/>
      <c r="J120" s="184"/>
      <c r="K120" s="184"/>
      <c r="L120" s="186"/>
      <c r="AA120" s="24"/>
    </row>
    <row r="121" spans="2:27" ht="12.9" customHeight="1">
      <c r="B121" s="193">
        <v>110</v>
      </c>
      <c r="C121" s="184"/>
      <c r="D121" s="184"/>
      <c r="E121" s="184"/>
      <c r="F121" s="184"/>
      <c r="G121" s="184"/>
      <c r="H121" s="184"/>
      <c r="I121" s="184"/>
      <c r="J121" s="184"/>
      <c r="K121" s="184"/>
      <c r="L121" s="186"/>
      <c r="AA121" s="24"/>
    </row>
    <row r="122" spans="2:27" ht="12.9" customHeight="1">
      <c r="B122" s="193">
        <v>111</v>
      </c>
      <c r="C122" s="184"/>
      <c r="D122" s="184"/>
      <c r="E122" s="184"/>
      <c r="F122" s="184"/>
      <c r="G122" s="184"/>
      <c r="H122" s="184"/>
      <c r="I122" s="184"/>
      <c r="J122" s="184"/>
      <c r="K122" s="184"/>
      <c r="L122" s="186"/>
      <c r="AA122" s="24"/>
    </row>
    <row r="123" spans="2:27" ht="12.9" customHeight="1">
      <c r="B123" s="193">
        <v>112</v>
      </c>
      <c r="C123" s="184"/>
      <c r="D123" s="184"/>
      <c r="E123" s="184"/>
      <c r="F123" s="184"/>
      <c r="G123" s="184"/>
      <c r="H123" s="184"/>
      <c r="I123" s="184"/>
      <c r="J123" s="184"/>
      <c r="K123" s="184"/>
      <c r="L123" s="186"/>
      <c r="N123" s="181"/>
      <c r="AA123" s="24"/>
    </row>
    <row r="124" spans="2:27" ht="12.9" customHeight="1">
      <c r="B124" s="193">
        <v>113</v>
      </c>
      <c r="C124" s="184"/>
      <c r="D124" s="184"/>
      <c r="E124" s="184"/>
      <c r="F124" s="184"/>
      <c r="G124" s="184"/>
      <c r="H124" s="184"/>
      <c r="I124" s="184"/>
      <c r="J124" s="184"/>
      <c r="K124" s="184"/>
      <c r="L124" s="186"/>
      <c r="AA124" s="181"/>
    </row>
    <row r="125" spans="2:27" ht="12.9" customHeight="1">
      <c r="B125" s="193">
        <v>114</v>
      </c>
      <c r="C125" s="880"/>
      <c r="D125" s="880"/>
      <c r="E125" s="880"/>
      <c r="F125" s="880"/>
      <c r="G125" s="880"/>
      <c r="H125" s="880"/>
      <c r="I125" s="880"/>
      <c r="J125" s="880"/>
      <c r="K125" s="880"/>
      <c r="L125" s="221"/>
      <c r="AA125" s="181"/>
    </row>
    <row r="126" spans="2:27" ht="12.9" customHeight="1">
      <c r="B126" s="193">
        <v>115</v>
      </c>
      <c r="C126" s="880"/>
      <c r="D126" s="880"/>
      <c r="E126" s="880"/>
      <c r="F126" s="880"/>
      <c r="G126" s="880"/>
      <c r="H126" s="880"/>
      <c r="I126" s="880"/>
      <c r="J126" s="880"/>
      <c r="K126" s="880"/>
      <c r="L126" s="221"/>
      <c r="AA126" s="181"/>
    </row>
    <row r="127" spans="2:27" ht="12.9" customHeight="1">
      <c r="B127" s="193">
        <v>116</v>
      </c>
      <c r="C127" s="880"/>
      <c r="D127" s="880"/>
      <c r="E127" s="880"/>
      <c r="F127" s="880"/>
      <c r="G127" s="880"/>
      <c r="H127" s="880"/>
      <c r="I127" s="880"/>
      <c r="J127" s="880"/>
      <c r="K127" s="880"/>
      <c r="L127" s="221"/>
      <c r="AA127" s="181"/>
    </row>
    <row r="128" spans="2:27" ht="12.9" customHeight="1">
      <c r="B128" s="193">
        <v>117</v>
      </c>
      <c r="C128" s="880"/>
      <c r="D128" s="880"/>
      <c r="E128" s="880"/>
      <c r="F128" s="880"/>
      <c r="G128" s="880"/>
      <c r="H128" s="880"/>
      <c r="I128" s="880"/>
      <c r="J128" s="880"/>
      <c r="K128" s="880"/>
      <c r="L128" s="221"/>
      <c r="AA128" s="181"/>
    </row>
    <row r="129" spans="2:27" ht="12.9" customHeight="1">
      <c r="B129" s="193">
        <v>118</v>
      </c>
      <c r="C129" s="880"/>
      <c r="D129" s="880"/>
      <c r="E129" s="880"/>
      <c r="F129" s="880"/>
      <c r="G129" s="880"/>
      <c r="H129" s="880"/>
      <c r="I129" s="880"/>
      <c r="J129" s="880"/>
      <c r="K129" s="880"/>
      <c r="L129" s="221"/>
      <c r="AA129" s="181"/>
    </row>
    <row r="130" spans="2:27" ht="12.9" customHeight="1">
      <c r="B130" s="193">
        <v>119</v>
      </c>
      <c r="C130" s="880"/>
      <c r="D130" s="880"/>
      <c r="E130" s="880"/>
      <c r="F130" s="880"/>
      <c r="G130" s="880"/>
      <c r="H130" s="880"/>
      <c r="I130" s="880"/>
      <c r="J130" s="880"/>
      <c r="K130" s="880"/>
      <c r="L130" s="221"/>
      <c r="AA130" s="181"/>
    </row>
    <row r="131" spans="2:27" ht="12.9" customHeight="1">
      <c r="B131" s="193">
        <v>120</v>
      </c>
      <c r="C131" s="880"/>
      <c r="D131" s="880"/>
      <c r="E131" s="880"/>
      <c r="F131" s="880"/>
      <c r="G131" s="880"/>
      <c r="H131" s="880"/>
      <c r="I131" s="880"/>
      <c r="J131" s="880"/>
      <c r="K131" s="880"/>
      <c r="L131" s="221"/>
      <c r="AA131" s="181"/>
    </row>
    <row r="132" spans="2:27" ht="12.9" customHeight="1">
      <c r="B132" s="193">
        <v>121</v>
      </c>
      <c r="C132" s="880"/>
      <c r="D132" s="880"/>
      <c r="E132" s="880"/>
      <c r="F132" s="880"/>
      <c r="G132" s="880"/>
      <c r="H132" s="880"/>
      <c r="I132" s="880"/>
      <c r="J132" s="880"/>
      <c r="K132" s="880"/>
      <c r="L132" s="221"/>
    </row>
    <row r="133" spans="2:27" ht="12.9" customHeight="1" thickBot="1">
      <c r="B133" s="193">
        <v>122</v>
      </c>
      <c r="C133" s="207"/>
      <c r="D133" s="207"/>
      <c r="E133" s="207"/>
      <c r="F133" s="207"/>
      <c r="G133" s="207"/>
      <c r="H133" s="207"/>
      <c r="I133" s="207"/>
      <c r="J133" s="207"/>
      <c r="K133" s="207"/>
      <c r="L133" s="222"/>
    </row>
  </sheetData>
  <sheetProtection algorithmName="SHA-512" hashValue="NyBbzsstvZhR1BpLq2Nq3FY0T1fCOMrEZ2wkE49iRxJvG//OBBa4ABz3cBLtF4exfGml9aeiZVKgntdLha4yKQ==" saltValue="LYOQ3vo0PjmKkD0DvI/z8w==" spinCount="100000" sheet="1" objects="1" scenarios="1" formatCells="0"/>
  <mergeCells count="97">
    <mergeCell ref="AG12:AG13"/>
    <mergeCell ref="AG14:AG17"/>
    <mergeCell ref="I12:I13"/>
    <mergeCell ref="L12:L13"/>
    <mergeCell ref="C15:D15"/>
    <mergeCell ref="E15:H15"/>
    <mergeCell ref="J15:K15"/>
    <mergeCell ref="C16:D16"/>
    <mergeCell ref="E16:H16"/>
    <mergeCell ref="J16:K16"/>
    <mergeCell ref="AC12:AC13"/>
    <mergeCell ref="AD12:AD13"/>
    <mergeCell ref="AE12:AE13"/>
    <mergeCell ref="AF12:AF13"/>
    <mergeCell ref="AF14:AF17"/>
    <mergeCell ref="C17:L17"/>
    <mergeCell ref="J24:K24"/>
    <mergeCell ref="C25:G25"/>
    <mergeCell ref="J25:K25"/>
    <mergeCell ref="C18:D18"/>
    <mergeCell ref="E18:H18"/>
    <mergeCell ref="J18:K18"/>
    <mergeCell ref="C19:D19"/>
    <mergeCell ref="C20:L21"/>
    <mergeCell ref="AA80:AA81"/>
    <mergeCell ref="AB12:AB13"/>
    <mergeCell ref="C68:L68"/>
    <mergeCell ref="B70:L70"/>
    <mergeCell ref="N70:O70"/>
    <mergeCell ref="B71:L71"/>
    <mergeCell ref="C61:L63"/>
    <mergeCell ref="C26:G26"/>
    <mergeCell ref="J26:K26"/>
    <mergeCell ref="C27:G27"/>
    <mergeCell ref="J27:K27"/>
    <mergeCell ref="C22:L22"/>
    <mergeCell ref="N22:O22"/>
    <mergeCell ref="C23:G23"/>
    <mergeCell ref="J23:K23"/>
    <mergeCell ref="C24:G24"/>
    <mergeCell ref="C112:L112"/>
    <mergeCell ref="C113:L113"/>
    <mergeCell ref="C102:L102"/>
    <mergeCell ref="N99:O99"/>
    <mergeCell ref="C101:L101"/>
    <mergeCell ref="C109:L109"/>
    <mergeCell ref="J29:K30"/>
    <mergeCell ref="L29:L30"/>
    <mergeCell ref="C110:L110"/>
    <mergeCell ref="C111:L111"/>
    <mergeCell ref="I29:I30"/>
    <mergeCell ref="N89:O89"/>
    <mergeCell ref="C103:L103"/>
    <mergeCell ref="N84:O84"/>
    <mergeCell ref="C32:L33"/>
    <mergeCell ref="C28:G28"/>
    <mergeCell ref="J28:K28"/>
    <mergeCell ref="C67:L67"/>
    <mergeCell ref="C31:L31"/>
    <mergeCell ref="C34:L34"/>
    <mergeCell ref="C73:L73"/>
    <mergeCell ref="C87:L87"/>
    <mergeCell ref="C92:L93"/>
    <mergeCell ref="C94:L95"/>
    <mergeCell ref="C88:L89"/>
    <mergeCell ref="C29:G30"/>
    <mergeCell ref="H29:H30"/>
    <mergeCell ref="B3:L3"/>
    <mergeCell ref="N3:O3"/>
    <mergeCell ref="B4:L4"/>
    <mergeCell ref="C7:D7"/>
    <mergeCell ref="E7:H7"/>
    <mergeCell ref="J7:K7"/>
    <mergeCell ref="J10:K10"/>
    <mergeCell ref="C11:L11"/>
    <mergeCell ref="C14:D14"/>
    <mergeCell ref="E14:H14"/>
    <mergeCell ref="J14:K14"/>
    <mergeCell ref="C12:D13"/>
    <mergeCell ref="E12:H13"/>
    <mergeCell ref="J12:K13"/>
    <mergeCell ref="AI8:AJ8"/>
    <mergeCell ref="C9:D9"/>
    <mergeCell ref="E9:H9"/>
    <mergeCell ref="J9:K9"/>
    <mergeCell ref="E19:H19"/>
    <mergeCell ref="J19:K19"/>
    <mergeCell ref="AH12:AH13"/>
    <mergeCell ref="AH14:AH17"/>
    <mergeCell ref="AI12:AI13"/>
    <mergeCell ref="AI14:AI17"/>
    <mergeCell ref="AJ12:AJ13"/>
    <mergeCell ref="AJ14:AJ17"/>
    <mergeCell ref="AA12:AA13"/>
    <mergeCell ref="C8:L8"/>
    <mergeCell ref="C10:D10"/>
    <mergeCell ref="E10:H10"/>
  </mergeCells>
  <printOptions horizontalCentered="1" verticalCentered="1"/>
  <pageMargins left="0" right="0" top="0" bottom="0" header="0" footer="0"/>
  <pageSetup paperSize="9" scale="91" fitToHeight="0" orientation="portrait" r:id="rId1"/>
  <headerFooter alignWithMargins="0"/>
  <rowBreaks count="1" manualBreakCount="1">
    <brk id="68" max="1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4"/>
  <dimension ref="B1:AR1048573"/>
  <sheetViews>
    <sheetView view="pageBreakPreview" zoomScale="115" zoomScaleNormal="106" zoomScaleSheetLayoutView="115" workbookViewId="0">
      <selection activeCell="N3" sqref="N3:O3"/>
    </sheetView>
  </sheetViews>
  <sheetFormatPr defaultColWidth="9.109375" defaultRowHeight="14.4"/>
  <cols>
    <col min="1" max="1" width="9.109375" style="1"/>
    <col min="2" max="2" width="4.33203125" style="1" customWidth="1"/>
    <col min="3" max="10" width="9.5546875" style="1" customWidth="1"/>
    <col min="11" max="11" width="13.5546875" style="1" customWidth="1"/>
    <col min="12" max="12" width="9.5546875" style="1" customWidth="1"/>
    <col min="13" max="13" width="3.33203125" style="1" customWidth="1"/>
    <col min="14" max="14" width="10.44140625" style="1" customWidth="1"/>
    <col min="15" max="15" width="9.109375" style="1"/>
    <col min="16" max="16" width="21.33203125" style="1" hidden="1" customWidth="1"/>
    <col min="17" max="17" width="14.109375" style="1" hidden="1" customWidth="1"/>
    <col min="18" max="18" width="14" style="1" hidden="1" customWidth="1"/>
    <col min="19" max="19" width="18" style="1" hidden="1" customWidth="1"/>
    <col min="20" max="20" width="15.44140625" style="1" hidden="1" customWidth="1"/>
    <col min="21" max="21" width="21" style="1" hidden="1" customWidth="1"/>
    <col min="22" max="22" width="15.5546875" style="1" hidden="1" customWidth="1"/>
    <col min="23" max="23" width="13" style="1" hidden="1" customWidth="1"/>
    <col min="24" max="24" width="16.33203125" style="1" hidden="1" customWidth="1"/>
    <col min="25" max="26" width="9" style="1" hidden="1" customWidth="1"/>
    <col min="27" max="31" width="8.77734375" style="1" hidden="1" customWidth="1"/>
    <col min="32" max="32" width="10.33203125" style="1" hidden="1" customWidth="1"/>
    <col min="33" max="33" width="9.88671875" style="1" hidden="1" customWidth="1"/>
    <col min="34" max="34" width="10.33203125" style="1" hidden="1" customWidth="1"/>
    <col min="35" max="35" width="6" style="1" hidden="1" customWidth="1"/>
    <col min="36" max="36" width="8" style="1" hidden="1" customWidth="1"/>
    <col min="37" max="38" width="9.109375" style="1" hidden="1" customWidth="1"/>
    <col min="39" max="40" width="0" style="1" hidden="1" customWidth="1"/>
    <col min="41" max="41" width="10" style="1" hidden="1" customWidth="1"/>
    <col min="42" max="45" width="0" style="1" hidden="1" customWidth="1"/>
    <col min="46" max="48" width="9.109375" style="1"/>
    <col min="49" max="49" width="9.109375" style="1" customWidth="1"/>
    <col min="50" max="16384" width="9.109375" style="1"/>
  </cols>
  <sheetData>
    <row r="1" spans="2:44" ht="15" thickBot="1">
      <c r="B1" s="3"/>
      <c r="C1" s="2"/>
      <c r="D1" s="2"/>
      <c r="E1" s="2"/>
      <c r="F1" s="2"/>
      <c r="G1" s="2"/>
      <c r="H1" s="2"/>
      <c r="I1" s="2"/>
      <c r="J1" s="2"/>
      <c r="K1" s="2"/>
      <c r="L1" s="2"/>
    </row>
    <row r="2" spans="2:44">
      <c r="B2" s="4"/>
      <c r="C2" s="5"/>
      <c r="D2" s="5"/>
      <c r="E2" s="5"/>
      <c r="F2" s="5"/>
      <c r="G2" s="5"/>
      <c r="H2" s="224"/>
      <c r="I2" s="5"/>
      <c r="J2" s="5"/>
      <c r="K2" s="13" t="s">
        <v>873</v>
      </c>
      <c r="L2" s="14" t="str">
        <f>Rolô!L2</f>
        <v>2026 - v.03</v>
      </c>
      <c r="N2" s="15" t="s">
        <v>66</v>
      </c>
    </row>
    <row r="3" spans="2:44">
      <c r="B3" s="2886" t="s">
        <v>843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2:44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44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44" ht="12.9" customHeight="1">
      <c r="B6" s="189"/>
      <c r="C6" s="184"/>
      <c r="D6" s="184"/>
      <c r="E6" s="184"/>
      <c r="F6" s="184"/>
      <c r="G6" s="184"/>
      <c r="H6" s="184"/>
      <c r="I6" s="184"/>
      <c r="J6" s="184"/>
      <c r="K6" s="184"/>
      <c r="L6" s="186"/>
    </row>
    <row r="7" spans="2:44" ht="12.9" customHeight="1">
      <c r="B7" s="190" t="s">
        <v>68</v>
      </c>
      <c r="C7" s="2975" t="s">
        <v>128</v>
      </c>
      <c r="D7" s="2975"/>
      <c r="E7" s="2975" t="s">
        <v>129</v>
      </c>
      <c r="F7" s="2975"/>
      <c r="G7" s="2975"/>
      <c r="H7" s="2975"/>
      <c r="I7" s="1111" t="s">
        <v>130</v>
      </c>
      <c r="J7" s="2975" t="s">
        <v>131</v>
      </c>
      <c r="K7" s="2975"/>
      <c r="L7" s="208" t="s">
        <v>132</v>
      </c>
      <c r="AA7" s="16">
        <v>42491</v>
      </c>
      <c r="AB7" s="16">
        <v>43026</v>
      </c>
      <c r="AC7" s="16">
        <v>43258</v>
      </c>
      <c r="AD7" s="16">
        <v>43862</v>
      </c>
      <c r="AE7" s="16">
        <v>43952</v>
      </c>
      <c r="AF7" s="16">
        <v>44105</v>
      </c>
      <c r="AG7" s="259">
        <v>44256</v>
      </c>
      <c r="AH7" s="40">
        <v>44378</v>
      </c>
      <c r="AI7" s="3019">
        <v>44501</v>
      </c>
      <c r="AJ7" s="3019"/>
      <c r="AR7" s="40">
        <v>45658</v>
      </c>
    </row>
    <row r="8" spans="2:44" ht="12.9" customHeight="1">
      <c r="B8" s="192">
        <v>1</v>
      </c>
      <c r="C8" s="2330" t="s">
        <v>844</v>
      </c>
      <c r="D8" s="2331"/>
      <c r="E8" s="1649" t="s">
        <v>1981</v>
      </c>
      <c r="F8" s="1649"/>
      <c r="G8" s="1649"/>
      <c r="H8" s="1649"/>
      <c r="I8" s="236" t="s">
        <v>799</v>
      </c>
      <c r="J8" s="3017">
        <f>ROUNDUP(((AR8*$N$3)+AR8),1)</f>
        <v>167.9</v>
      </c>
      <c r="K8" s="3017"/>
      <c r="L8" s="237">
        <v>0</v>
      </c>
      <c r="AA8" s="97">
        <v>87.2</v>
      </c>
      <c r="AB8" s="97">
        <v>91.6</v>
      </c>
      <c r="AC8" s="97">
        <f>AB8*1.1</f>
        <v>100.76</v>
      </c>
      <c r="AD8" s="41">
        <f>AC8*1.1</f>
        <v>110.83600000000001</v>
      </c>
      <c r="AE8" s="41">
        <f>AD8*1.1</f>
        <v>121.91960000000002</v>
      </c>
      <c r="AF8" s="114">
        <f>AE8*1.05</f>
        <v>128.01558000000003</v>
      </c>
      <c r="AG8" s="115">
        <f>AF8*1.05</f>
        <v>134.41635900000003</v>
      </c>
      <c r="AH8" s="42">
        <f>AG8</f>
        <v>134.41635900000003</v>
      </c>
      <c r="AI8" s="260">
        <v>134.5</v>
      </c>
      <c r="AJ8" s="260">
        <f>AI8*1.06</f>
        <v>142.57</v>
      </c>
      <c r="AO8" s="1">
        <f>AJ8*1.07</f>
        <v>152.54990000000001</v>
      </c>
      <c r="AR8" s="1">
        <f>AO8*1.1</f>
        <v>167.80489000000003</v>
      </c>
    </row>
    <row r="9" spans="2:44" ht="12.9" customHeight="1">
      <c r="B9" s="192">
        <v>2</v>
      </c>
      <c r="C9" s="3013" t="s">
        <v>845</v>
      </c>
      <c r="D9" s="3014"/>
      <c r="E9" s="3015" t="s">
        <v>1393</v>
      </c>
      <c r="F9" s="3016"/>
      <c r="G9" s="3016"/>
      <c r="H9" s="3016"/>
      <c r="I9" s="238" t="s">
        <v>381</v>
      </c>
      <c r="J9" s="3017">
        <f t="shared" ref="J9:J13" si="0">ROUNDUP(((AR9*$N$3)+AR9),1)</f>
        <v>260.70000000000005</v>
      </c>
      <c r="K9" s="3017"/>
      <c r="L9" s="239">
        <v>0</v>
      </c>
      <c r="AA9" s="97">
        <v>135.5</v>
      </c>
      <c r="AB9" s="97">
        <v>142.30000000000001</v>
      </c>
      <c r="AC9" s="97">
        <f t="shared" ref="AC9:AC13" si="1">AB9*1.1</f>
        <v>156.53000000000003</v>
      </c>
      <c r="AD9" s="41">
        <f t="shared" ref="AD9:AE13" si="2">AC9*1.1</f>
        <v>172.18300000000005</v>
      </c>
      <c r="AE9" s="41">
        <f t="shared" si="2"/>
        <v>189.40130000000008</v>
      </c>
      <c r="AF9" s="114">
        <f t="shared" ref="AF9:AF13" si="3">AE9*1.05</f>
        <v>198.87136500000008</v>
      </c>
      <c r="AG9" s="115">
        <f t="shared" ref="AG9:AG13" si="4">AF9*1.05</f>
        <v>208.81493325000011</v>
      </c>
      <c r="AH9" s="42">
        <f t="shared" ref="AH9:AH13" si="5">AG9</f>
        <v>208.81493325000011</v>
      </c>
      <c r="AI9" s="260">
        <v>208.9</v>
      </c>
      <c r="AJ9" s="260">
        <f t="shared" ref="AJ9:AJ13" si="6">AI9*1.06</f>
        <v>221.43400000000003</v>
      </c>
      <c r="AO9" s="1">
        <f t="shared" ref="AO9:AO26" si="7">AJ9*1.07</f>
        <v>236.93438000000003</v>
      </c>
      <c r="AR9" s="1">
        <f t="shared" ref="AR9:AR27" si="8">AO9*1.1</f>
        <v>260.62781800000005</v>
      </c>
    </row>
    <row r="10" spans="2:44" ht="12.9" customHeight="1">
      <c r="B10" s="193">
        <v>3</v>
      </c>
      <c r="C10" s="3013" t="s">
        <v>846</v>
      </c>
      <c r="D10" s="3014"/>
      <c r="E10" s="3015" t="s">
        <v>1431</v>
      </c>
      <c r="F10" s="3016"/>
      <c r="G10" s="3016"/>
      <c r="H10" s="3016"/>
      <c r="I10" s="238" t="s">
        <v>381</v>
      </c>
      <c r="J10" s="3017">
        <f t="shared" si="0"/>
        <v>167.9</v>
      </c>
      <c r="K10" s="3017"/>
      <c r="L10" s="239">
        <v>0</v>
      </c>
      <c r="AA10" s="97">
        <v>87.2</v>
      </c>
      <c r="AB10" s="97">
        <v>91.6</v>
      </c>
      <c r="AC10" s="97">
        <f t="shared" si="1"/>
        <v>100.76</v>
      </c>
      <c r="AD10" s="41">
        <f t="shared" si="2"/>
        <v>110.83600000000001</v>
      </c>
      <c r="AE10" s="41">
        <f t="shared" si="2"/>
        <v>121.91960000000002</v>
      </c>
      <c r="AF10" s="114">
        <f t="shared" si="3"/>
        <v>128.01558000000003</v>
      </c>
      <c r="AG10" s="115">
        <f t="shared" si="4"/>
        <v>134.41635900000003</v>
      </c>
      <c r="AH10" s="42">
        <f t="shared" si="5"/>
        <v>134.41635900000003</v>
      </c>
      <c r="AI10" s="260">
        <v>134.5</v>
      </c>
      <c r="AJ10" s="260">
        <f t="shared" si="6"/>
        <v>142.57</v>
      </c>
      <c r="AO10" s="1">
        <f t="shared" si="7"/>
        <v>152.54990000000001</v>
      </c>
      <c r="AR10" s="1">
        <f t="shared" si="8"/>
        <v>167.80489000000003</v>
      </c>
    </row>
    <row r="11" spans="2:44" ht="12.9" customHeight="1">
      <c r="B11" s="192">
        <v>4</v>
      </c>
      <c r="C11" s="3013" t="s">
        <v>847</v>
      </c>
      <c r="D11" s="3014"/>
      <c r="E11" s="3015" t="s">
        <v>1394</v>
      </c>
      <c r="F11" s="3016"/>
      <c r="G11" s="3016"/>
      <c r="H11" s="3016"/>
      <c r="I11" s="238" t="s">
        <v>381</v>
      </c>
      <c r="J11" s="3017">
        <f t="shared" si="0"/>
        <v>167.9</v>
      </c>
      <c r="K11" s="3017"/>
      <c r="L11" s="239">
        <v>0</v>
      </c>
      <c r="AA11" s="97">
        <v>87.2</v>
      </c>
      <c r="AB11" s="97">
        <v>91.6</v>
      </c>
      <c r="AC11" s="97">
        <f t="shared" si="1"/>
        <v>100.76</v>
      </c>
      <c r="AD11" s="41">
        <f t="shared" si="2"/>
        <v>110.83600000000001</v>
      </c>
      <c r="AE11" s="41">
        <f t="shared" si="2"/>
        <v>121.91960000000002</v>
      </c>
      <c r="AF11" s="114">
        <f t="shared" si="3"/>
        <v>128.01558000000003</v>
      </c>
      <c r="AG11" s="115">
        <f t="shared" si="4"/>
        <v>134.41635900000003</v>
      </c>
      <c r="AH11" s="42">
        <f t="shared" si="5"/>
        <v>134.41635900000003</v>
      </c>
      <c r="AI11" s="260">
        <v>134.5</v>
      </c>
      <c r="AJ11" s="260">
        <f t="shared" si="6"/>
        <v>142.57</v>
      </c>
      <c r="AO11" s="1">
        <f t="shared" si="7"/>
        <v>152.54990000000001</v>
      </c>
      <c r="AR11" s="1">
        <f t="shared" si="8"/>
        <v>167.80489000000003</v>
      </c>
    </row>
    <row r="12" spans="2:44" ht="12.9" customHeight="1">
      <c r="B12" s="193">
        <v>5</v>
      </c>
      <c r="C12" s="1728" t="s">
        <v>848</v>
      </c>
      <c r="D12" s="1388"/>
      <c r="E12" s="3018" t="s">
        <v>1982</v>
      </c>
      <c r="F12" s="3018"/>
      <c r="G12" s="3018"/>
      <c r="H12" s="3018"/>
      <c r="I12" s="833" t="s">
        <v>448</v>
      </c>
      <c r="J12" s="3017">
        <f t="shared" si="0"/>
        <v>167.9</v>
      </c>
      <c r="K12" s="3017"/>
      <c r="L12" s="834">
        <v>0</v>
      </c>
      <c r="AA12" s="99">
        <v>87.2</v>
      </c>
      <c r="AB12" s="99">
        <v>91.6</v>
      </c>
      <c r="AC12" s="97">
        <f t="shared" si="1"/>
        <v>100.76</v>
      </c>
      <c r="AD12" s="41">
        <f t="shared" si="2"/>
        <v>110.83600000000001</v>
      </c>
      <c r="AE12" s="41">
        <f t="shared" si="2"/>
        <v>121.91960000000002</v>
      </c>
      <c r="AF12" s="114">
        <f t="shared" si="3"/>
        <v>128.01558000000003</v>
      </c>
      <c r="AG12" s="115">
        <f t="shared" si="4"/>
        <v>134.41635900000003</v>
      </c>
      <c r="AH12" s="42">
        <f t="shared" si="5"/>
        <v>134.41635900000003</v>
      </c>
      <c r="AI12" s="260">
        <v>134.5</v>
      </c>
      <c r="AJ12" s="260">
        <f t="shared" si="6"/>
        <v>142.57</v>
      </c>
      <c r="AO12" s="1">
        <f t="shared" si="7"/>
        <v>152.54990000000001</v>
      </c>
      <c r="AR12" s="1">
        <f t="shared" si="8"/>
        <v>167.80489000000003</v>
      </c>
    </row>
    <row r="13" spans="2:44" ht="12.9" customHeight="1">
      <c r="B13" s="193">
        <v>6</v>
      </c>
      <c r="C13" s="3013" t="s">
        <v>849</v>
      </c>
      <c r="D13" s="3014"/>
      <c r="E13" s="3016" t="s">
        <v>850</v>
      </c>
      <c r="F13" s="3016"/>
      <c r="G13" s="3016"/>
      <c r="H13" s="3016"/>
      <c r="I13" s="238" t="s">
        <v>381</v>
      </c>
      <c r="J13" s="3017">
        <f t="shared" si="0"/>
        <v>260.70000000000005</v>
      </c>
      <c r="K13" s="3017"/>
      <c r="L13" s="239">
        <v>0</v>
      </c>
      <c r="N13" s="1157"/>
      <c r="O13" s="1157"/>
      <c r="AA13" s="99">
        <v>135.5</v>
      </c>
      <c r="AB13" s="99">
        <v>142.30000000000001</v>
      </c>
      <c r="AC13" s="97">
        <f t="shared" si="1"/>
        <v>156.53000000000003</v>
      </c>
      <c r="AD13" s="41">
        <f t="shared" si="2"/>
        <v>172.18300000000005</v>
      </c>
      <c r="AE13" s="41">
        <f t="shared" si="2"/>
        <v>189.40130000000008</v>
      </c>
      <c r="AF13" s="114">
        <f t="shared" si="3"/>
        <v>198.87136500000008</v>
      </c>
      <c r="AG13" s="115">
        <f t="shared" si="4"/>
        <v>208.81493325000011</v>
      </c>
      <c r="AH13" s="42">
        <f t="shared" si="5"/>
        <v>208.81493325000011</v>
      </c>
      <c r="AI13" s="260">
        <v>208.9</v>
      </c>
      <c r="AJ13" s="260">
        <f t="shared" si="6"/>
        <v>221.43400000000003</v>
      </c>
      <c r="AO13" s="1">
        <f t="shared" si="7"/>
        <v>236.93438000000003</v>
      </c>
      <c r="AR13" s="1">
        <f t="shared" si="8"/>
        <v>260.62781800000005</v>
      </c>
    </row>
    <row r="14" spans="2:44">
      <c r="B14" s="192">
        <v>7</v>
      </c>
      <c r="C14" s="3010"/>
      <c r="D14" s="3011"/>
      <c r="E14" s="3011"/>
      <c r="F14" s="3011"/>
      <c r="G14" s="3011"/>
      <c r="H14" s="3011"/>
      <c r="I14" s="3011"/>
      <c r="J14" s="3011"/>
      <c r="K14" s="3011"/>
      <c r="L14" s="3012"/>
      <c r="AO14" s="1">
        <f t="shared" si="7"/>
        <v>0</v>
      </c>
      <c r="AR14" s="1">
        <f t="shared" si="8"/>
        <v>0</v>
      </c>
    </row>
    <row r="15" spans="2:44">
      <c r="B15" s="193">
        <v>8</v>
      </c>
      <c r="C15" s="3021" t="s">
        <v>1524</v>
      </c>
      <c r="D15" s="3022"/>
      <c r="E15" s="3022"/>
      <c r="F15" s="3022"/>
      <c r="G15" s="3022"/>
      <c r="H15" s="3022"/>
      <c r="I15" s="3022"/>
      <c r="J15" s="3022"/>
      <c r="K15" s="3022"/>
      <c r="L15" s="3023"/>
      <c r="AO15" s="1">
        <f t="shared" si="7"/>
        <v>0</v>
      </c>
      <c r="AR15" s="1">
        <f t="shared" si="8"/>
        <v>0</v>
      </c>
    </row>
    <row r="16" spans="2:44" ht="12.9" customHeight="1">
      <c r="B16" s="192">
        <v>9</v>
      </c>
      <c r="C16" s="1403" t="s">
        <v>1525</v>
      </c>
      <c r="D16" s="2705"/>
      <c r="E16" s="1649" t="s">
        <v>1699</v>
      </c>
      <c r="F16" s="1649"/>
      <c r="G16" s="1649"/>
      <c r="H16" s="1649"/>
      <c r="I16" s="847" t="s">
        <v>1544</v>
      </c>
      <c r="J16" s="1282">
        <f>ROUNDUP(((AR16*$N$3)+AR16),1)</f>
        <v>136.1</v>
      </c>
      <c r="K16" s="1282"/>
      <c r="L16" s="237">
        <v>0</v>
      </c>
      <c r="AA16" s="97"/>
      <c r="AB16" s="97"/>
      <c r="AC16" s="97"/>
      <c r="AD16" s="41"/>
      <c r="AE16" s="41"/>
      <c r="AF16" s="114"/>
      <c r="AG16" s="115"/>
      <c r="AH16" s="42"/>
      <c r="AI16" s="260"/>
      <c r="AJ16" s="260">
        <v>115.6</v>
      </c>
      <c r="AO16" s="1">
        <f t="shared" si="7"/>
        <v>123.69200000000001</v>
      </c>
      <c r="AR16" s="1">
        <f t="shared" si="8"/>
        <v>136.06120000000001</v>
      </c>
    </row>
    <row r="17" spans="2:44" ht="12.9" customHeight="1">
      <c r="B17" s="193">
        <v>10</v>
      </c>
      <c r="C17" s="1787"/>
      <c r="D17" s="1788"/>
      <c r="E17" s="3024">
        <v>1658</v>
      </c>
      <c r="F17" s="3025"/>
      <c r="G17" s="3025"/>
      <c r="H17" s="3026"/>
      <c r="I17" s="847" t="s">
        <v>449</v>
      </c>
      <c r="J17" s="1282">
        <f t="shared" ref="J17:J18" si="9">ROUNDUP(((AR17*$N$3)+AR17),1)</f>
        <v>166.6</v>
      </c>
      <c r="K17" s="1282"/>
      <c r="L17" s="237">
        <v>0</v>
      </c>
      <c r="AA17" s="97"/>
      <c r="AB17" s="97"/>
      <c r="AC17" s="97"/>
      <c r="AD17" s="41"/>
      <c r="AE17" s="41"/>
      <c r="AF17" s="114"/>
      <c r="AG17" s="115"/>
      <c r="AH17" s="42"/>
      <c r="AI17" s="260"/>
      <c r="AJ17" s="260">
        <v>141.5</v>
      </c>
      <c r="AO17" s="1">
        <f t="shared" si="7"/>
        <v>151.405</v>
      </c>
      <c r="AR17" s="1">
        <f t="shared" si="8"/>
        <v>166.5455</v>
      </c>
    </row>
    <row r="18" spans="2:44" ht="12.9" customHeight="1">
      <c r="B18" s="193">
        <v>11</v>
      </c>
      <c r="C18" s="3013" t="s">
        <v>1526</v>
      </c>
      <c r="D18" s="3014"/>
      <c r="E18" s="1649" t="s">
        <v>1700</v>
      </c>
      <c r="F18" s="1649"/>
      <c r="G18" s="1649"/>
      <c r="H18" s="1649"/>
      <c r="I18" s="238" t="s">
        <v>381</v>
      </c>
      <c r="J18" s="1282">
        <f t="shared" si="9"/>
        <v>166.6</v>
      </c>
      <c r="K18" s="1282"/>
      <c r="L18" s="239">
        <v>0</v>
      </c>
      <c r="AA18" s="97"/>
      <c r="AB18" s="97"/>
      <c r="AC18" s="97"/>
      <c r="AD18" s="41"/>
      <c r="AE18" s="41"/>
      <c r="AF18" s="114"/>
      <c r="AG18" s="115"/>
      <c r="AH18" s="42"/>
      <c r="AI18" s="260"/>
      <c r="AJ18" s="260">
        <v>141.5</v>
      </c>
      <c r="AO18" s="1">
        <f t="shared" si="7"/>
        <v>151.405</v>
      </c>
      <c r="AR18" s="1">
        <f t="shared" si="8"/>
        <v>166.5455</v>
      </c>
    </row>
    <row r="19" spans="2:44">
      <c r="B19" s="192">
        <v>12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6"/>
      <c r="AO19" s="1">
        <f t="shared" si="7"/>
        <v>0</v>
      </c>
      <c r="AR19" s="1">
        <f t="shared" si="8"/>
        <v>0</v>
      </c>
    </row>
    <row r="20" spans="2:44" ht="12.9" customHeight="1">
      <c r="B20" s="193">
        <v>13</v>
      </c>
      <c r="C20" s="2007" t="s">
        <v>851</v>
      </c>
      <c r="D20" s="2007"/>
      <c r="E20" s="2007"/>
      <c r="F20" s="2007"/>
      <c r="G20" s="2007"/>
      <c r="H20" s="2007"/>
      <c r="I20" s="2007"/>
      <c r="J20" s="2007"/>
      <c r="K20" s="2007"/>
      <c r="L20" s="2088"/>
      <c r="N20" s="15" t="s">
        <v>163</v>
      </c>
      <c r="AA20" s="99"/>
      <c r="AB20" s="99"/>
      <c r="AC20" s="99"/>
      <c r="AD20" s="41"/>
      <c r="AE20" s="41"/>
      <c r="AF20" s="114"/>
      <c r="AG20" s="115"/>
      <c r="AH20" s="42"/>
      <c r="AI20" s="260"/>
      <c r="AJ20" s="260"/>
      <c r="AO20" s="1">
        <f t="shared" si="7"/>
        <v>0</v>
      </c>
      <c r="AR20" s="1">
        <f t="shared" si="8"/>
        <v>0</v>
      </c>
    </row>
    <row r="21" spans="2:44" ht="12.9" customHeight="1">
      <c r="B21" s="193">
        <v>14</v>
      </c>
      <c r="C21" s="3020" t="s">
        <v>162</v>
      </c>
      <c r="D21" s="1668"/>
      <c r="E21" s="1668"/>
      <c r="F21" s="1668"/>
      <c r="G21" s="1668"/>
      <c r="H21" s="1668"/>
      <c r="I21" s="1668"/>
      <c r="J21" s="1668"/>
      <c r="K21" s="1668"/>
      <c r="L21" s="1669"/>
      <c r="N21" s="1383">
        <v>0</v>
      </c>
      <c r="O21" s="1214"/>
      <c r="AA21" s="99"/>
      <c r="AB21" s="99"/>
      <c r="AC21" s="99"/>
      <c r="AD21" s="41"/>
      <c r="AE21" s="41"/>
      <c r="AF21" s="114"/>
      <c r="AG21" s="115"/>
      <c r="AH21" s="42"/>
      <c r="AI21" s="260"/>
      <c r="AJ21" s="260"/>
      <c r="AO21" s="1">
        <f t="shared" si="7"/>
        <v>0</v>
      </c>
      <c r="AR21" s="1">
        <f t="shared" si="8"/>
        <v>0</v>
      </c>
    </row>
    <row r="22" spans="2:44" ht="12.9" customHeight="1">
      <c r="B22" s="192">
        <v>15</v>
      </c>
      <c r="C22" s="1981" t="s">
        <v>164</v>
      </c>
      <c r="D22" s="1982"/>
      <c r="E22" s="1982"/>
      <c r="F22" s="1982"/>
      <c r="G22" s="1982"/>
      <c r="H22" s="226" t="s">
        <v>129</v>
      </c>
      <c r="I22" s="632" t="s">
        <v>165</v>
      </c>
      <c r="J22" s="1799" t="s">
        <v>70</v>
      </c>
      <c r="K22" s="1799"/>
      <c r="L22" s="242" t="s">
        <v>132</v>
      </c>
      <c r="AA22" s="24"/>
      <c r="AB22" s="24"/>
      <c r="AC22" s="24"/>
      <c r="AD22" s="41"/>
      <c r="AE22" s="41"/>
      <c r="AF22" s="114"/>
      <c r="AG22" s="115"/>
      <c r="AH22" s="42"/>
      <c r="AI22" s="260"/>
      <c r="AJ22" s="260"/>
      <c r="AO22" s="1">
        <f t="shared" si="7"/>
        <v>0</v>
      </c>
      <c r="AR22" s="1">
        <f t="shared" si="8"/>
        <v>0</v>
      </c>
    </row>
    <row r="23" spans="2:44" ht="12.9" customHeight="1">
      <c r="B23" s="193">
        <v>16</v>
      </c>
      <c r="C23" s="2976" t="s">
        <v>1535</v>
      </c>
      <c r="D23" s="1388"/>
      <c r="E23" s="1388"/>
      <c r="F23" s="1388"/>
      <c r="G23" s="1388"/>
      <c r="H23" s="227" t="s">
        <v>187</v>
      </c>
      <c r="I23" s="1079" t="s">
        <v>514</v>
      </c>
      <c r="J23" s="1223">
        <f>ROUNDUP(((AR23*$N$21)+AR23),1)</f>
        <v>94.199999999999989</v>
      </c>
      <c r="K23" s="1223"/>
      <c r="L23" s="243">
        <v>0</v>
      </c>
      <c r="N23" s="244" t="s">
        <v>166</v>
      </c>
      <c r="AA23" s="97">
        <v>87.2</v>
      </c>
      <c r="AB23" s="97">
        <v>91.6</v>
      </c>
      <c r="AC23" s="97">
        <f t="shared" ref="AC23:AC27" si="10">AB23*1.1</f>
        <v>100.76</v>
      </c>
      <c r="AD23" s="41">
        <f t="shared" ref="AD23:AE26" si="11">AC23*1.1</f>
        <v>110.83600000000001</v>
      </c>
      <c r="AE23" s="41">
        <f t="shared" si="11"/>
        <v>121.91960000000002</v>
      </c>
      <c r="AF23" s="114">
        <f>AE23*1.05</f>
        <v>128.01558000000003</v>
      </c>
      <c r="AG23" s="115">
        <f>AF23*1.1</f>
        <v>140.81713800000006</v>
      </c>
      <c r="AH23" s="42">
        <f t="shared" ref="AH23:AH27" si="12">AG23*1.1</f>
        <v>154.89885180000007</v>
      </c>
      <c r="AI23" s="260">
        <v>154.9</v>
      </c>
      <c r="AJ23" s="260">
        <v>80</v>
      </c>
      <c r="AO23" s="1">
        <f t="shared" si="7"/>
        <v>85.600000000000009</v>
      </c>
      <c r="AR23" s="1">
        <f t="shared" si="8"/>
        <v>94.160000000000011</v>
      </c>
    </row>
    <row r="24" spans="2:44" ht="12.9" customHeight="1">
      <c r="B24" s="192">
        <v>17</v>
      </c>
      <c r="C24" s="2976" t="s">
        <v>1536</v>
      </c>
      <c r="D24" s="1388"/>
      <c r="E24" s="1388"/>
      <c r="F24" s="1388"/>
      <c r="G24" s="1388"/>
      <c r="H24" s="227" t="s">
        <v>187</v>
      </c>
      <c r="I24" s="845" t="s">
        <v>1534</v>
      </c>
      <c r="J24" s="1223">
        <f t="shared" ref="J24:J27" si="13">ROUNDUP(((AR24*$N$21)+AR24),1)</f>
        <v>141.29999999999998</v>
      </c>
      <c r="K24" s="1223"/>
      <c r="L24" s="243">
        <v>0</v>
      </c>
      <c r="N24" s="244"/>
      <c r="AA24" s="97"/>
      <c r="AB24" s="97"/>
      <c r="AC24" s="97"/>
      <c r="AD24" s="41"/>
      <c r="AE24" s="41"/>
      <c r="AF24" s="114"/>
      <c r="AG24" s="115"/>
      <c r="AH24" s="42"/>
      <c r="AI24" s="260"/>
      <c r="AJ24" s="260">
        <v>120</v>
      </c>
      <c r="AO24" s="1">
        <f t="shared" si="7"/>
        <v>128.4</v>
      </c>
      <c r="AR24" s="1">
        <f t="shared" si="8"/>
        <v>141.24</v>
      </c>
    </row>
    <row r="25" spans="2:44" ht="12.9" customHeight="1">
      <c r="B25" s="192">
        <v>18</v>
      </c>
      <c r="C25" s="1728" t="s">
        <v>852</v>
      </c>
      <c r="D25" s="1388"/>
      <c r="E25" s="1388"/>
      <c r="F25" s="1388"/>
      <c r="G25" s="1388"/>
      <c r="H25" s="227" t="s">
        <v>187</v>
      </c>
      <c r="I25" s="1079" t="s">
        <v>514</v>
      </c>
      <c r="J25" s="1223">
        <f t="shared" si="13"/>
        <v>47.1</v>
      </c>
      <c r="K25" s="1223"/>
      <c r="L25" s="243">
        <v>0</v>
      </c>
      <c r="N25" s="245" t="s">
        <v>170</v>
      </c>
      <c r="AA25" s="97">
        <v>49.5</v>
      </c>
      <c r="AB25" s="97">
        <v>52</v>
      </c>
      <c r="AC25" s="97">
        <f t="shared" si="10"/>
        <v>57.2</v>
      </c>
      <c r="AD25" s="41">
        <f t="shared" si="11"/>
        <v>62.920000000000009</v>
      </c>
      <c r="AE25" s="41">
        <f t="shared" si="11"/>
        <v>69.212000000000018</v>
      </c>
      <c r="AF25" s="114">
        <f>AE25*1.05</f>
        <v>72.672600000000017</v>
      </c>
      <c r="AG25" s="115">
        <f t="shared" ref="AG25:AG27" si="14">AF25*1.1</f>
        <v>79.939860000000024</v>
      </c>
      <c r="AH25" s="42">
        <f t="shared" si="12"/>
        <v>87.933846000000031</v>
      </c>
      <c r="AI25" s="260">
        <v>88</v>
      </c>
      <c r="AJ25" s="260">
        <v>40</v>
      </c>
      <c r="AO25" s="1">
        <f t="shared" si="7"/>
        <v>42.800000000000004</v>
      </c>
      <c r="AR25" s="1">
        <f t="shared" si="8"/>
        <v>47.080000000000005</v>
      </c>
    </row>
    <row r="26" spans="2:44" ht="12.9" customHeight="1">
      <c r="B26" s="193">
        <v>19</v>
      </c>
      <c r="C26" s="1728" t="s">
        <v>853</v>
      </c>
      <c r="D26" s="1388"/>
      <c r="E26" s="1388"/>
      <c r="F26" s="1388"/>
      <c r="G26" s="1388"/>
      <c r="H26" s="227" t="s">
        <v>187</v>
      </c>
      <c r="I26" s="1079" t="s">
        <v>514</v>
      </c>
      <c r="J26" s="1223">
        <f t="shared" si="13"/>
        <v>94.199999999999989</v>
      </c>
      <c r="K26" s="1223"/>
      <c r="L26" s="243">
        <v>0</v>
      </c>
      <c r="N26" s="245" t="s">
        <v>171</v>
      </c>
      <c r="AA26" s="97">
        <v>74.3</v>
      </c>
      <c r="AB26" s="97">
        <v>78.099999999999994</v>
      </c>
      <c r="AC26" s="97">
        <f t="shared" si="10"/>
        <v>85.91</v>
      </c>
      <c r="AD26" s="41">
        <f t="shared" si="11"/>
        <v>94.501000000000005</v>
      </c>
      <c r="AE26" s="41">
        <f t="shared" si="11"/>
        <v>103.95110000000001</v>
      </c>
      <c r="AF26" s="114">
        <f>AE26*1.05</f>
        <v>109.14865500000002</v>
      </c>
      <c r="AG26" s="115">
        <f t="shared" si="14"/>
        <v>120.06352050000002</v>
      </c>
      <c r="AH26" s="42">
        <f t="shared" si="12"/>
        <v>132.06987255000004</v>
      </c>
      <c r="AI26" s="260">
        <v>132.1</v>
      </c>
      <c r="AJ26" s="260">
        <v>80</v>
      </c>
      <c r="AO26" s="1">
        <f t="shared" si="7"/>
        <v>85.600000000000009</v>
      </c>
      <c r="AR26" s="1">
        <f t="shared" si="8"/>
        <v>94.160000000000011</v>
      </c>
    </row>
    <row r="27" spans="2:44" ht="12.9" customHeight="1">
      <c r="B27" s="192">
        <v>20</v>
      </c>
      <c r="C27" s="1464" t="s">
        <v>1653</v>
      </c>
      <c r="D27" s="1465"/>
      <c r="E27" s="1465"/>
      <c r="F27" s="1465"/>
      <c r="G27" s="1465"/>
      <c r="H27" s="1481" t="s">
        <v>1652</v>
      </c>
      <c r="I27" s="1790" t="s">
        <v>174</v>
      </c>
      <c r="J27" s="1239">
        <f t="shared" si="13"/>
        <v>17.400000000000002</v>
      </c>
      <c r="K27" s="1240"/>
      <c r="L27" s="2227">
        <v>0</v>
      </c>
      <c r="N27" s="245" t="s">
        <v>175</v>
      </c>
      <c r="AA27" s="97">
        <v>6.6</v>
      </c>
      <c r="AB27" s="97">
        <v>7.2</v>
      </c>
      <c r="AC27" s="97">
        <f t="shared" si="10"/>
        <v>7.9200000000000008</v>
      </c>
      <c r="AD27" s="41">
        <f>AC27*1.2</f>
        <v>9.5040000000000013</v>
      </c>
      <c r="AE27" s="41">
        <f>AD27*1.1</f>
        <v>10.454400000000001</v>
      </c>
      <c r="AF27" s="114">
        <f>AE27*1.05</f>
        <v>10.977120000000003</v>
      </c>
      <c r="AG27" s="115">
        <f t="shared" si="14"/>
        <v>12.074832000000004</v>
      </c>
      <c r="AH27" s="42">
        <f t="shared" si="12"/>
        <v>13.282315200000006</v>
      </c>
      <c r="AI27" s="260">
        <v>13.3</v>
      </c>
      <c r="AJ27" s="260">
        <f>AI27*1.06</f>
        <v>14.098000000000001</v>
      </c>
      <c r="AO27" s="1">
        <v>15.8</v>
      </c>
      <c r="AR27" s="1">
        <f t="shared" si="8"/>
        <v>17.380000000000003</v>
      </c>
    </row>
    <row r="28" spans="2:44" ht="12.9" customHeight="1">
      <c r="B28" s="192">
        <v>21</v>
      </c>
      <c r="C28" s="1467"/>
      <c r="D28" s="1468"/>
      <c r="E28" s="1468"/>
      <c r="F28" s="1468"/>
      <c r="G28" s="1468"/>
      <c r="H28" s="1482"/>
      <c r="I28" s="1791"/>
      <c r="J28" s="1813"/>
      <c r="K28" s="3028"/>
      <c r="L28" s="2228"/>
      <c r="N28" s="245"/>
      <c r="AA28" s="97"/>
      <c r="AB28" s="97"/>
      <c r="AC28" s="97"/>
      <c r="AD28" s="41"/>
      <c r="AE28" s="41"/>
      <c r="AF28" s="114"/>
      <c r="AG28" s="115"/>
      <c r="AH28" s="42"/>
      <c r="AI28" s="184"/>
      <c r="AJ28" s="184"/>
    </row>
    <row r="29" spans="2:44" ht="12.9" customHeight="1">
      <c r="B29" s="193">
        <v>22</v>
      </c>
      <c r="C29" s="2062" t="s">
        <v>828</v>
      </c>
      <c r="D29" s="1381"/>
      <c r="E29" s="1381"/>
      <c r="F29" s="1381"/>
      <c r="G29" s="1381"/>
      <c r="H29" s="1381"/>
      <c r="I29" s="1381"/>
      <c r="J29" s="1381"/>
      <c r="K29" s="1381"/>
      <c r="L29" s="1382"/>
      <c r="N29" s="245" t="s">
        <v>176</v>
      </c>
      <c r="AA29" s="24"/>
      <c r="AG29" s="118"/>
    </row>
    <row r="30" spans="2:44" ht="12.9" customHeight="1">
      <c r="B30" s="192">
        <v>23</v>
      </c>
      <c r="C30" s="1595" t="s">
        <v>211</v>
      </c>
      <c r="D30" s="1595"/>
      <c r="E30" s="1595"/>
      <c r="F30" s="1595"/>
      <c r="G30" s="1595"/>
      <c r="H30" s="1595"/>
      <c r="I30" s="1595"/>
      <c r="J30" s="1595"/>
      <c r="K30" s="1595"/>
      <c r="L30" s="1596"/>
      <c r="N30" s="245" t="s">
        <v>178</v>
      </c>
      <c r="AA30" s="24"/>
    </row>
    <row r="31" spans="2:44" ht="12.9" customHeight="1">
      <c r="B31" s="192">
        <v>24</v>
      </c>
      <c r="C31" s="2839"/>
      <c r="D31" s="2839"/>
      <c r="E31" s="2839"/>
      <c r="F31" s="2839"/>
      <c r="G31" s="2839"/>
      <c r="H31" s="2839"/>
      <c r="I31" s="2839"/>
      <c r="J31" s="2839"/>
      <c r="K31" s="2839"/>
      <c r="L31" s="2840"/>
      <c r="N31" s="245" t="s">
        <v>180</v>
      </c>
      <c r="AA31" s="24"/>
    </row>
    <row r="32" spans="2:44" ht="12.9" customHeight="1">
      <c r="B32" s="193">
        <v>25</v>
      </c>
      <c r="C32" s="2007" t="s">
        <v>215</v>
      </c>
      <c r="D32" s="2007"/>
      <c r="E32" s="2007"/>
      <c r="F32" s="2007"/>
      <c r="G32" s="2007"/>
      <c r="H32" s="2007"/>
      <c r="I32" s="2007"/>
      <c r="J32" s="2007"/>
      <c r="K32" s="2007"/>
      <c r="L32" s="2088"/>
      <c r="AA32" s="24"/>
    </row>
    <row r="33" spans="2:27" ht="12.9" customHeight="1">
      <c r="B33" s="192">
        <v>26</v>
      </c>
      <c r="C33" s="184"/>
      <c r="D33" s="1869" t="s">
        <v>854</v>
      </c>
      <c r="E33" s="1870"/>
      <c r="F33" s="1870"/>
      <c r="G33" s="3034"/>
      <c r="H33" s="228"/>
      <c r="I33" s="1869" t="s">
        <v>855</v>
      </c>
      <c r="J33" s="1870"/>
      <c r="K33" s="3034"/>
      <c r="L33" s="219"/>
      <c r="AA33" s="24"/>
    </row>
    <row r="34" spans="2:27" ht="12.9" customHeight="1">
      <c r="B34" s="192">
        <v>27</v>
      </c>
      <c r="C34" s="184"/>
      <c r="D34" s="1869"/>
      <c r="E34" s="1870"/>
      <c r="F34" s="1870"/>
      <c r="G34" s="3034"/>
      <c r="H34" s="228"/>
      <c r="I34" s="1869"/>
      <c r="J34" s="1870"/>
      <c r="K34" s="3034"/>
      <c r="L34" s="246"/>
      <c r="AA34" s="24"/>
    </row>
    <row r="35" spans="2:27" ht="12.9" customHeight="1">
      <c r="B35" s="193">
        <v>28</v>
      </c>
      <c r="C35" s="184"/>
      <c r="D35" s="1969" t="s">
        <v>169</v>
      </c>
      <c r="E35" s="1973" t="s">
        <v>734</v>
      </c>
      <c r="F35" s="1973" t="s">
        <v>830</v>
      </c>
      <c r="G35" s="3027" t="s">
        <v>735</v>
      </c>
      <c r="H35" s="228"/>
      <c r="I35" s="1869"/>
      <c r="J35" s="1870"/>
      <c r="K35" s="3034"/>
      <c r="L35" s="219"/>
      <c r="AA35" s="24"/>
    </row>
    <row r="36" spans="2:27" ht="12.9" customHeight="1">
      <c r="B36" s="192">
        <v>29</v>
      </c>
      <c r="C36" s="184"/>
      <c r="D36" s="1970"/>
      <c r="E36" s="1973"/>
      <c r="F36" s="1973"/>
      <c r="G36" s="3027"/>
      <c r="H36" s="880"/>
      <c r="I36" s="247" t="s">
        <v>169</v>
      </c>
      <c r="J36" s="248" t="s">
        <v>734</v>
      </c>
      <c r="K36" s="249" t="s">
        <v>830</v>
      </c>
      <c r="L36" s="221"/>
      <c r="AA36" s="24"/>
    </row>
    <row r="37" spans="2:27" ht="12.9" customHeight="1">
      <c r="B37" s="192">
        <v>30</v>
      </c>
      <c r="C37" s="184"/>
      <c r="D37" s="229" t="s">
        <v>360</v>
      </c>
      <c r="E37" s="230" t="s">
        <v>831</v>
      </c>
      <c r="F37" s="230" t="s">
        <v>832</v>
      </c>
      <c r="G37" s="231" t="s">
        <v>449</v>
      </c>
      <c r="H37" s="198"/>
      <c r="I37" s="229" t="s">
        <v>360</v>
      </c>
      <c r="J37" s="250" t="s">
        <v>745</v>
      </c>
      <c r="K37" s="251" t="s">
        <v>448</v>
      </c>
      <c r="L37" s="252"/>
      <c r="AA37" s="24"/>
    </row>
    <row r="38" spans="2:27" ht="12.9" customHeight="1">
      <c r="B38" s="193">
        <v>31</v>
      </c>
      <c r="C38" s="184"/>
      <c r="D38" s="229" t="s">
        <v>366</v>
      </c>
      <c r="E38" s="230" t="s">
        <v>362</v>
      </c>
      <c r="F38" s="230" t="s">
        <v>362</v>
      </c>
      <c r="G38" s="231" t="s">
        <v>450</v>
      </c>
      <c r="H38" s="232"/>
      <c r="I38" s="229" t="s">
        <v>366</v>
      </c>
      <c r="J38" s="253" t="s">
        <v>449</v>
      </c>
      <c r="K38" s="254" t="s">
        <v>449</v>
      </c>
      <c r="L38" s="219"/>
      <c r="AA38" s="24"/>
    </row>
    <row r="39" spans="2:27" ht="12.9" customHeight="1">
      <c r="B39" s="192">
        <v>32</v>
      </c>
      <c r="C39" s="184"/>
      <c r="D39" s="229" t="s">
        <v>370</v>
      </c>
      <c r="E39" s="230" t="s">
        <v>833</v>
      </c>
      <c r="F39" s="230" t="s">
        <v>833</v>
      </c>
      <c r="G39" s="231" t="s">
        <v>388</v>
      </c>
      <c r="H39" s="198"/>
      <c r="I39" s="229" t="s">
        <v>370</v>
      </c>
      <c r="J39" s="253" t="s">
        <v>834</v>
      </c>
      <c r="K39" s="254" t="s">
        <v>834</v>
      </c>
      <c r="L39" s="252"/>
      <c r="AA39" s="24"/>
    </row>
    <row r="40" spans="2:27" ht="12.9" customHeight="1">
      <c r="B40" s="192">
        <v>33</v>
      </c>
      <c r="C40" s="184"/>
      <c r="D40" s="229" t="s">
        <v>376</v>
      </c>
      <c r="E40" s="230" t="s">
        <v>383</v>
      </c>
      <c r="F40" s="230" t="s">
        <v>383</v>
      </c>
      <c r="G40" s="231" t="s">
        <v>377</v>
      </c>
      <c r="H40" s="232"/>
      <c r="I40" s="229" t="s">
        <v>376</v>
      </c>
      <c r="J40" s="253" t="s">
        <v>377</v>
      </c>
      <c r="K40" s="254" t="s">
        <v>377</v>
      </c>
      <c r="L40" s="219"/>
      <c r="AA40" s="24"/>
    </row>
    <row r="41" spans="2:27" ht="12.9" customHeight="1">
      <c r="B41" s="193">
        <v>34</v>
      </c>
      <c r="C41" s="184"/>
      <c r="D41" s="233" t="s">
        <v>382</v>
      </c>
      <c r="E41" s="234" t="s">
        <v>377</v>
      </c>
      <c r="F41" s="234" t="s">
        <v>377</v>
      </c>
      <c r="G41" s="235" t="s">
        <v>377</v>
      </c>
      <c r="H41" s="232"/>
      <c r="I41" s="233" t="s">
        <v>382</v>
      </c>
      <c r="J41" s="255" t="s">
        <v>377</v>
      </c>
      <c r="K41" s="256" t="s">
        <v>377</v>
      </c>
      <c r="L41" s="219"/>
      <c r="AA41" s="24"/>
    </row>
    <row r="42" spans="2:27" ht="12.9" customHeight="1">
      <c r="B42" s="192">
        <v>35</v>
      </c>
      <c r="C42" s="218"/>
      <c r="D42" s="218"/>
      <c r="E42" s="218"/>
      <c r="F42" s="218"/>
      <c r="G42" s="218"/>
      <c r="H42" s="218"/>
      <c r="I42" s="218"/>
      <c r="J42" s="218"/>
      <c r="K42" s="218"/>
      <c r="L42" s="257"/>
      <c r="AA42" s="24"/>
    </row>
    <row r="43" spans="2:27" ht="12.9" customHeight="1">
      <c r="B43" s="192">
        <v>36</v>
      </c>
      <c r="C43" s="198"/>
      <c r="D43" s="201"/>
      <c r="E43" s="201"/>
      <c r="F43" s="201"/>
      <c r="G43" s="198"/>
      <c r="H43" s="201"/>
      <c r="I43" s="201"/>
      <c r="J43" s="198"/>
      <c r="K43" s="201"/>
      <c r="L43" s="258"/>
      <c r="AA43" s="24"/>
    </row>
    <row r="44" spans="2:27" ht="12.9" customHeight="1">
      <c r="B44" s="193">
        <v>37</v>
      </c>
      <c r="C44" s="198"/>
      <c r="D44" s="201"/>
      <c r="E44" s="201"/>
      <c r="F44" s="201"/>
      <c r="G44" s="198"/>
      <c r="H44" s="201"/>
      <c r="I44" s="201"/>
      <c r="J44" s="198"/>
      <c r="K44" s="201"/>
      <c r="L44" s="258"/>
      <c r="AA44" s="24"/>
    </row>
    <row r="45" spans="2:27" ht="12.9" customHeight="1">
      <c r="B45" s="192">
        <v>38</v>
      </c>
      <c r="C45" s="201"/>
      <c r="D45" s="1087"/>
      <c r="E45" s="1087"/>
      <c r="F45" s="1087"/>
      <c r="G45" s="201"/>
      <c r="H45" s="198"/>
      <c r="I45" s="1087"/>
      <c r="J45" s="201"/>
      <c r="K45" s="198"/>
      <c r="L45" s="252"/>
      <c r="AA45" s="24"/>
    </row>
    <row r="46" spans="2:27" ht="12.9" customHeight="1">
      <c r="B46" s="192">
        <v>39</v>
      </c>
      <c r="C46" s="201"/>
      <c r="D46" s="1087"/>
      <c r="E46" s="1087"/>
      <c r="F46" s="1087"/>
      <c r="G46" s="201"/>
      <c r="H46" s="198"/>
      <c r="I46" s="1087"/>
      <c r="J46" s="201"/>
      <c r="K46" s="198"/>
      <c r="L46" s="252"/>
      <c r="AA46" s="24"/>
    </row>
    <row r="47" spans="2:27" ht="12.9" customHeight="1">
      <c r="B47" s="193">
        <v>40</v>
      </c>
      <c r="C47" s="201"/>
      <c r="D47" s="1087"/>
      <c r="E47" s="1087"/>
      <c r="F47" s="1087"/>
      <c r="G47" s="201"/>
      <c r="H47" s="198"/>
      <c r="I47" s="1087"/>
      <c r="J47" s="201"/>
      <c r="K47" s="198"/>
      <c r="L47" s="252"/>
      <c r="AA47" s="24"/>
    </row>
    <row r="48" spans="2:27" ht="12.9" customHeight="1">
      <c r="B48" s="192">
        <v>41</v>
      </c>
      <c r="C48" s="201"/>
      <c r="D48" s="1087"/>
      <c r="E48" s="1087"/>
      <c r="F48" s="1087"/>
      <c r="G48" s="201"/>
      <c r="H48" s="198"/>
      <c r="I48" s="1087"/>
      <c r="J48" s="201"/>
      <c r="K48" s="198"/>
      <c r="L48" s="252"/>
      <c r="AA48" s="24"/>
    </row>
    <row r="49" spans="2:27" ht="12.9" customHeight="1">
      <c r="B49" s="192">
        <v>42</v>
      </c>
      <c r="C49" s="201"/>
      <c r="D49" s="1087"/>
      <c r="E49" s="1087"/>
      <c r="F49" s="1087"/>
      <c r="G49" s="201"/>
      <c r="H49" s="198"/>
      <c r="I49" s="1087"/>
      <c r="J49" s="201"/>
      <c r="K49" s="198"/>
      <c r="L49" s="252"/>
      <c r="AA49" s="24"/>
    </row>
    <row r="50" spans="2:27" ht="12.9" customHeight="1">
      <c r="B50" s="193">
        <v>43</v>
      </c>
      <c r="C50" s="880"/>
      <c r="D50" s="184"/>
      <c r="E50" s="184"/>
      <c r="F50" s="184"/>
      <c r="G50" s="184"/>
      <c r="H50" s="184"/>
      <c r="I50" s="184"/>
      <c r="J50" s="184"/>
      <c r="K50" s="184"/>
      <c r="L50" s="221"/>
      <c r="AA50" s="24"/>
    </row>
    <row r="51" spans="2:27" ht="12.9" customHeight="1">
      <c r="B51" s="192">
        <v>44</v>
      </c>
      <c r="C51" s="880"/>
      <c r="D51" s="880"/>
      <c r="E51" s="880"/>
      <c r="F51" s="880"/>
      <c r="G51" s="880"/>
      <c r="H51" s="880"/>
      <c r="I51" s="880"/>
      <c r="J51" s="880"/>
      <c r="K51" s="880"/>
      <c r="L51" s="221"/>
      <c r="AA51" s="24"/>
    </row>
    <row r="52" spans="2:27" ht="12.9" customHeight="1">
      <c r="B52" s="192">
        <v>45</v>
      </c>
      <c r="C52" s="880"/>
      <c r="D52" s="880"/>
      <c r="E52" s="880"/>
      <c r="F52" s="880"/>
      <c r="G52" s="880"/>
      <c r="H52" s="880"/>
      <c r="I52" s="880"/>
      <c r="J52" s="880"/>
      <c r="K52" s="880"/>
      <c r="L52" s="221"/>
      <c r="AA52" s="24"/>
    </row>
    <row r="53" spans="2:27" ht="12.9" customHeight="1">
      <c r="B53" s="193">
        <v>46</v>
      </c>
      <c r="C53" s="880"/>
      <c r="D53" s="880"/>
      <c r="E53" s="880"/>
      <c r="F53" s="880"/>
      <c r="G53" s="880"/>
      <c r="H53" s="880"/>
      <c r="I53" s="880"/>
      <c r="J53" s="880"/>
      <c r="K53" s="880"/>
      <c r="L53" s="221"/>
      <c r="AA53" s="24"/>
    </row>
    <row r="54" spans="2:27" ht="12.9" customHeight="1">
      <c r="B54" s="192">
        <v>47</v>
      </c>
      <c r="C54" s="880"/>
      <c r="D54" s="880"/>
      <c r="E54" s="880"/>
      <c r="F54" s="880"/>
      <c r="G54" s="880"/>
      <c r="H54" s="880"/>
      <c r="I54" s="880"/>
      <c r="J54" s="880"/>
      <c r="K54" s="880"/>
      <c r="L54" s="221"/>
      <c r="AA54" s="24"/>
    </row>
    <row r="55" spans="2:27" ht="12.9" customHeight="1">
      <c r="B55" s="192">
        <v>48</v>
      </c>
      <c r="C55" s="880"/>
      <c r="D55" s="880"/>
      <c r="E55" s="880"/>
      <c r="F55" s="880"/>
      <c r="G55" s="880"/>
      <c r="H55" s="880"/>
      <c r="I55" s="880"/>
      <c r="J55" s="880"/>
      <c r="K55" s="880"/>
      <c r="L55" s="221"/>
      <c r="AA55" s="24"/>
    </row>
    <row r="56" spans="2:27" ht="12.9" customHeight="1">
      <c r="B56" s="193">
        <v>49</v>
      </c>
      <c r="C56" s="880"/>
      <c r="D56" s="880"/>
      <c r="E56" s="880"/>
      <c r="F56" s="880"/>
      <c r="G56" s="880"/>
      <c r="H56" s="880"/>
      <c r="I56" s="880"/>
      <c r="J56" s="880"/>
      <c r="K56" s="880"/>
      <c r="L56" s="221"/>
      <c r="AA56" s="24"/>
    </row>
    <row r="57" spans="2:27" ht="12.9" customHeight="1">
      <c r="B57" s="192">
        <v>50</v>
      </c>
      <c r="C57" s="880"/>
      <c r="D57" s="880"/>
      <c r="E57" s="880"/>
      <c r="F57" s="880"/>
      <c r="G57" s="880"/>
      <c r="H57" s="880"/>
      <c r="I57" s="880"/>
      <c r="J57" s="880"/>
      <c r="K57" s="880"/>
      <c r="L57" s="221"/>
      <c r="AA57" s="24"/>
    </row>
    <row r="58" spans="2:27" ht="12.9" customHeight="1">
      <c r="B58" s="192">
        <v>51</v>
      </c>
      <c r="C58" s="880"/>
      <c r="D58" s="880"/>
      <c r="E58" s="880"/>
      <c r="F58" s="880"/>
      <c r="G58" s="880"/>
      <c r="H58" s="880"/>
      <c r="I58" s="880"/>
      <c r="J58" s="880"/>
      <c r="K58" s="880"/>
      <c r="L58" s="221"/>
      <c r="AA58" s="24"/>
    </row>
    <row r="59" spans="2:27" ht="12.9" customHeight="1">
      <c r="B59" s="193">
        <v>52</v>
      </c>
      <c r="C59" s="880"/>
      <c r="D59" s="880"/>
      <c r="E59" s="880"/>
      <c r="F59" s="880"/>
      <c r="G59" s="880"/>
      <c r="H59" s="880"/>
      <c r="I59" s="880"/>
      <c r="J59" s="880"/>
      <c r="K59" s="880"/>
      <c r="L59" s="221"/>
      <c r="AA59" s="24"/>
    </row>
    <row r="60" spans="2:27" ht="12.9" customHeight="1">
      <c r="B60" s="192">
        <v>53</v>
      </c>
      <c r="C60" s="880"/>
      <c r="D60" s="880"/>
      <c r="E60" s="880"/>
      <c r="F60" s="880"/>
      <c r="G60" s="880"/>
      <c r="H60" s="880"/>
      <c r="I60" s="880"/>
      <c r="J60" s="880"/>
      <c r="K60" s="880"/>
      <c r="L60" s="221"/>
      <c r="AA60" s="24"/>
    </row>
    <row r="61" spans="2:27" ht="12.9" customHeight="1">
      <c r="B61" s="192">
        <v>54</v>
      </c>
      <c r="C61" s="880"/>
      <c r="D61" s="880"/>
      <c r="E61" s="880"/>
      <c r="F61" s="880"/>
      <c r="G61" s="880"/>
      <c r="H61" s="880"/>
      <c r="I61" s="880"/>
      <c r="J61" s="880"/>
      <c r="K61" s="880"/>
      <c r="L61" s="221"/>
      <c r="AA61" s="24"/>
    </row>
    <row r="62" spans="2:27" ht="12.9" customHeight="1">
      <c r="B62" s="193">
        <v>55</v>
      </c>
      <c r="C62" s="880"/>
      <c r="D62" s="880"/>
      <c r="E62" s="880"/>
      <c r="F62" s="880"/>
      <c r="G62" s="880"/>
      <c r="H62" s="880"/>
      <c r="I62" s="880"/>
      <c r="J62" s="880"/>
      <c r="K62" s="880"/>
      <c r="L62" s="221"/>
      <c r="AA62" s="24"/>
    </row>
    <row r="63" spans="2:27" ht="12.9" customHeight="1">
      <c r="B63" s="192">
        <v>56</v>
      </c>
      <c r="C63" s="198"/>
      <c r="D63" s="198"/>
      <c r="E63" s="198"/>
      <c r="F63" s="198"/>
      <c r="G63" s="198"/>
      <c r="H63" s="198"/>
      <c r="I63" s="198"/>
      <c r="J63" s="198"/>
      <c r="K63" s="198"/>
      <c r="L63" s="252"/>
      <c r="AA63" s="24"/>
    </row>
    <row r="64" spans="2:27" ht="12.9" customHeight="1">
      <c r="B64" s="192">
        <v>57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58"/>
      <c r="AA64" s="24"/>
    </row>
    <row r="65" spans="2:27" ht="12.9" customHeight="1" thickBot="1">
      <c r="B65" s="261">
        <v>58</v>
      </c>
      <c r="C65" s="1635" t="s">
        <v>835</v>
      </c>
      <c r="D65" s="1635"/>
      <c r="E65" s="1635"/>
      <c r="F65" s="1635"/>
      <c r="G65" s="1635"/>
      <c r="H65" s="1635"/>
      <c r="I65" s="1635"/>
      <c r="J65" s="1635"/>
      <c r="K65" s="1635"/>
      <c r="L65" s="1636"/>
    </row>
    <row r="66" spans="2:27">
      <c r="B66" s="4"/>
      <c r="C66" s="5"/>
      <c r="D66" s="5"/>
      <c r="E66" s="5"/>
      <c r="F66" s="5"/>
      <c r="G66" s="5"/>
      <c r="H66" s="224"/>
      <c r="I66" s="5"/>
      <c r="J66" s="5"/>
      <c r="K66" s="13" t="s">
        <v>890</v>
      </c>
      <c r="L66" s="14" t="str">
        <f>Rolô!L2</f>
        <v>2026 - v.03</v>
      </c>
      <c r="N66" s="15"/>
    </row>
    <row r="67" spans="2:27">
      <c r="B67" s="1154" t="s">
        <v>843</v>
      </c>
      <c r="C67" s="1155"/>
      <c r="D67" s="1155"/>
      <c r="E67" s="1155"/>
      <c r="F67" s="1155"/>
      <c r="G67" s="1155"/>
      <c r="H67" s="1155"/>
      <c r="I67" s="1155"/>
      <c r="J67" s="1155"/>
      <c r="K67" s="1155"/>
      <c r="L67" s="1156"/>
      <c r="N67" s="1157"/>
      <c r="O67" s="1157"/>
    </row>
    <row r="68" spans="2:27">
      <c r="B68" s="1158"/>
      <c r="C68" s="1159"/>
      <c r="D68" s="1159"/>
      <c r="E68" s="1159"/>
      <c r="F68" s="1159"/>
      <c r="G68" s="1159"/>
      <c r="H68" s="1159"/>
      <c r="I68" s="1159"/>
      <c r="J68" s="1159"/>
      <c r="K68" s="1159"/>
      <c r="L68" s="1160"/>
    </row>
    <row r="69" spans="2:27" ht="5.0999999999999996" customHeight="1">
      <c r="B69" s="6"/>
      <c r="C69" s="7"/>
      <c r="D69" s="7"/>
      <c r="E69" s="7"/>
      <c r="F69" s="7"/>
      <c r="G69" s="7"/>
      <c r="H69" s="7"/>
      <c r="I69" s="7"/>
      <c r="J69" s="7"/>
      <c r="K69" s="7"/>
      <c r="L69" s="17"/>
    </row>
    <row r="70" spans="2:27" ht="12.9" customHeight="1">
      <c r="B70" s="262">
        <v>59</v>
      </c>
      <c r="C70" s="184"/>
      <c r="D70" s="184"/>
      <c r="E70" s="184"/>
      <c r="F70" s="184"/>
      <c r="G70" s="184"/>
      <c r="H70" s="184"/>
      <c r="I70" s="184"/>
      <c r="J70" s="184"/>
      <c r="K70" s="184"/>
      <c r="L70" s="186"/>
    </row>
    <row r="71" spans="2:27" ht="12.9" customHeight="1">
      <c r="B71" s="197">
        <v>60</v>
      </c>
      <c r="C71" s="1637" t="s">
        <v>271</v>
      </c>
      <c r="D71" s="1638"/>
      <c r="E71" s="1638"/>
      <c r="F71" s="1638"/>
      <c r="G71" s="1638"/>
      <c r="H71" s="1638"/>
      <c r="I71" s="1638"/>
      <c r="J71" s="1638"/>
      <c r="K71" s="1638"/>
      <c r="L71" s="1639"/>
    </row>
    <row r="72" spans="2:27" ht="12.9" customHeight="1">
      <c r="B72" s="192">
        <v>61</v>
      </c>
      <c r="C72" s="3035" t="s">
        <v>275</v>
      </c>
      <c r="D72" s="3036"/>
      <c r="E72" s="3036"/>
      <c r="F72" s="3036"/>
      <c r="G72" s="3036"/>
      <c r="H72" s="3036"/>
      <c r="I72" s="3036"/>
      <c r="J72" s="3036"/>
      <c r="K72" s="3036"/>
      <c r="L72" s="3037"/>
      <c r="AA72" s="20"/>
    </row>
    <row r="73" spans="2:27" ht="12.9" customHeight="1">
      <c r="B73" s="193">
        <v>62</v>
      </c>
      <c r="C73" s="2676" t="s">
        <v>857</v>
      </c>
      <c r="D73" s="2489"/>
      <c r="E73" s="2489"/>
      <c r="F73" s="2489"/>
      <c r="G73" s="2489"/>
      <c r="H73" s="2489"/>
      <c r="I73" s="2489"/>
      <c r="J73" s="2489"/>
      <c r="K73" s="2489"/>
      <c r="L73" s="2490"/>
      <c r="AA73" s="24"/>
    </row>
    <row r="74" spans="2:27">
      <c r="B74" s="262">
        <v>63</v>
      </c>
      <c r="C74" s="2676" t="s">
        <v>756</v>
      </c>
      <c r="D74" s="2489"/>
      <c r="E74" s="2489"/>
      <c r="F74" s="2489"/>
      <c r="G74" s="2489"/>
      <c r="H74" s="2489"/>
      <c r="I74" s="2489"/>
      <c r="J74" s="2489"/>
      <c r="K74" s="2489"/>
      <c r="L74" s="2490"/>
      <c r="AA74" s="24"/>
    </row>
    <row r="75" spans="2:27">
      <c r="B75" s="197">
        <v>64</v>
      </c>
      <c r="C75" s="2827" t="s">
        <v>858</v>
      </c>
      <c r="D75" s="2663"/>
      <c r="E75" s="2663"/>
      <c r="F75" s="2663"/>
      <c r="G75" s="2663"/>
      <c r="H75" s="2663"/>
      <c r="I75" s="2663"/>
      <c r="J75" s="2663"/>
      <c r="K75" s="2663"/>
      <c r="L75" s="2664"/>
      <c r="AA75" s="24"/>
    </row>
    <row r="76" spans="2:27">
      <c r="B76" s="192">
        <v>65</v>
      </c>
      <c r="C76" s="2449"/>
      <c r="D76" s="2450"/>
      <c r="E76" s="2450"/>
      <c r="F76" s="2450"/>
      <c r="G76" s="2450"/>
      <c r="H76" s="2450"/>
      <c r="I76" s="2450"/>
      <c r="J76" s="2450"/>
      <c r="K76" s="2450"/>
      <c r="L76" s="2665"/>
      <c r="AA76" s="2987"/>
    </row>
    <row r="77" spans="2:27" ht="25.2" customHeight="1">
      <c r="B77" s="193">
        <v>66</v>
      </c>
      <c r="C77" s="2827" t="s">
        <v>859</v>
      </c>
      <c r="D77" s="2663"/>
      <c r="E77" s="2663"/>
      <c r="F77" s="2663"/>
      <c r="G77" s="2663"/>
      <c r="H77" s="2663"/>
      <c r="I77" s="2663"/>
      <c r="J77" s="2663"/>
      <c r="K77" s="2663"/>
      <c r="L77" s="2664"/>
      <c r="AA77" s="2987"/>
    </row>
    <row r="78" spans="2:27" ht="12.9" customHeight="1">
      <c r="B78" s="262">
        <v>67</v>
      </c>
      <c r="C78" s="3032" t="s">
        <v>860</v>
      </c>
      <c r="D78" s="2489"/>
      <c r="E78" s="2489"/>
      <c r="F78" s="2489"/>
      <c r="G78" s="2489"/>
      <c r="H78" s="2489"/>
      <c r="I78" s="2489"/>
      <c r="J78" s="2489"/>
      <c r="K78" s="2489"/>
      <c r="L78" s="2490"/>
      <c r="N78" s="15"/>
      <c r="AA78" s="24"/>
    </row>
    <row r="79" spans="2:27" ht="12.9" customHeight="1">
      <c r="B79" s="197">
        <v>68</v>
      </c>
      <c r="C79" s="2676" t="s">
        <v>861</v>
      </c>
      <c r="D79" s="2489"/>
      <c r="E79" s="2489"/>
      <c r="F79" s="2489"/>
      <c r="G79" s="2489"/>
      <c r="H79" s="2489"/>
      <c r="I79" s="2489"/>
      <c r="J79" s="2489"/>
      <c r="K79" s="2489"/>
      <c r="L79" s="2490"/>
      <c r="N79" s="1157"/>
      <c r="O79" s="1157"/>
      <c r="AA79" s="24"/>
    </row>
    <row r="80" spans="2:27" ht="12.9" customHeight="1">
      <c r="B80" s="192">
        <v>69</v>
      </c>
      <c r="C80" s="2676" t="s">
        <v>862</v>
      </c>
      <c r="D80" s="2489"/>
      <c r="E80" s="2489"/>
      <c r="F80" s="2489"/>
      <c r="G80" s="2489"/>
      <c r="H80" s="2489"/>
      <c r="I80" s="2489"/>
      <c r="J80" s="2489"/>
      <c r="K80" s="2489"/>
      <c r="L80" s="2490"/>
      <c r="AA80" s="24"/>
    </row>
    <row r="81" spans="2:27" ht="12.9" customHeight="1">
      <c r="B81" s="193">
        <v>70</v>
      </c>
      <c r="C81" s="3033" t="s">
        <v>1413</v>
      </c>
      <c r="D81" s="2489"/>
      <c r="E81" s="2489"/>
      <c r="F81" s="2489"/>
      <c r="G81" s="2489"/>
      <c r="H81" s="2489"/>
      <c r="I81" s="2489"/>
      <c r="J81" s="2489"/>
      <c r="K81" s="2489"/>
      <c r="L81" s="2490"/>
      <c r="AA81" s="24"/>
    </row>
    <row r="82" spans="2:27" ht="12.9" customHeight="1">
      <c r="B82" s="262">
        <v>71</v>
      </c>
      <c r="C82" s="3033" t="s">
        <v>1414</v>
      </c>
      <c r="D82" s="2489"/>
      <c r="E82" s="2489"/>
      <c r="F82" s="2489"/>
      <c r="G82" s="2489"/>
      <c r="H82" s="2489"/>
      <c r="I82" s="2489"/>
      <c r="J82" s="2489"/>
      <c r="K82" s="2489"/>
      <c r="L82" s="2490"/>
      <c r="AA82" s="24"/>
    </row>
    <row r="83" spans="2:27" ht="12.9" customHeight="1">
      <c r="B83" s="193">
        <v>72</v>
      </c>
      <c r="C83" s="904" t="s">
        <v>1537</v>
      </c>
      <c r="D83" s="890"/>
      <c r="E83" s="890"/>
      <c r="F83" s="890"/>
      <c r="G83" s="890"/>
      <c r="H83" s="890"/>
      <c r="I83" s="890"/>
      <c r="J83" s="890"/>
      <c r="K83" s="890"/>
      <c r="L83" s="891"/>
      <c r="AA83" s="24"/>
    </row>
    <row r="84" spans="2:27" ht="12.9" customHeight="1">
      <c r="B84" s="193">
        <v>73</v>
      </c>
      <c r="C84" s="2984" t="s">
        <v>292</v>
      </c>
      <c r="D84" s="2985"/>
      <c r="E84" s="2985"/>
      <c r="F84" s="2985"/>
      <c r="G84" s="2985"/>
      <c r="H84" s="2985"/>
      <c r="I84" s="2985"/>
      <c r="J84" s="2985"/>
      <c r="K84" s="2985"/>
      <c r="L84" s="2986"/>
      <c r="N84" s="15"/>
      <c r="AA84" s="24"/>
    </row>
    <row r="85" spans="2:27" ht="12.9" customHeight="1">
      <c r="B85" s="262">
        <v>74</v>
      </c>
      <c r="C85" s="2669" t="s">
        <v>293</v>
      </c>
      <c r="D85" s="2670"/>
      <c r="E85" s="2670"/>
      <c r="F85" s="2670"/>
      <c r="G85" s="2670"/>
      <c r="H85" s="2670"/>
      <c r="I85" s="2670"/>
      <c r="J85" s="2670"/>
      <c r="K85" s="2670"/>
      <c r="L85" s="2671"/>
      <c r="N85" s="1157"/>
      <c r="O85" s="1157"/>
      <c r="AA85" s="24"/>
    </row>
    <row r="86" spans="2:27" ht="12.9" customHeight="1">
      <c r="B86" s="197">
        <v>75</v>
      </c>
      <c r="C86" s="2669" t="s">
        <v>294</v>
      </c>
      <c r="D86" s="2670"/>
      <c r="E86" s="2670"/>
      <c r="F86" s="2670"/>
      <c r="G86" s="2670"/>
      <c r="H86" s="2670"/>
      <c r="I86" s="2670"/>
      <c r="J86" s="2670"/>
      <c r="K86" s="2670"/>
      <c r="L86" s="2671"/>
      <c r="AA86" s="24"/>
    </row>
    <row r="87" spans="2:27" ht="12.9" customHeight="1">
      <c r="B87" s="192">
        <v>76</v>
      </c>
      <c r="C87" s="2007" t="s">
        <v>284</v>
      </c>
      <c r="D87" s="2007"/>
      <c r="E87" s="2007"/>
      <c r="F87" s="2007"/>
      <c r="G87" s="2007"/>
      <c r="H87" s="2007"/>
      <c r="I87" s="2007"/>
      <c r="J87" s="2007"/>
      <c r="K87" s="2007"/>
      <c r="L87" s="2088"/>
      <c r="AA87" s="24"/>
    </row>
    <row r="88" spans="2:27" ht="12.9" customHeight="1">
      <c r="B88" s="193">
        <v>77</v>
      </c>
      <c r="C88" s="3029" t="s">
        <v>285</v>
      </c>
      <c r="D88" s="3030"/>
      <c r="E88" s="3030"/>
      <c r="F88" s="3030"/>
      <c r="G88" s="3030"/>
      <c r="H88" s="3030"/>
      <c r="I88" s="3030"/>
      <c r="J88" s="3030"/>
      <c r="K88" s="3030"/>
      <c r="L88" s="3031"/>
      <c r="AA88" s="24"/>
    </row>
    <row r="89" spans="2:27" ht="12.9" customHeight="1">
      <c r="B89" s="262">
        <v>78</v>
      </c>
      <c r="C89" s="2676" t="s">
        <v>286</v>
      </c>
      <c r="D89" s="2489"/>
      <c r="E89" s="2489"/>
      <c r="F89" s="2489"/>
      <c r="G89" s="2489"/>
      <c r="H89" s="2489"/>
      <c r="I89" s="2489"/>
      <c r="J89" s="2489"/>
      <c r="K89" s="2489"/>
      <c r="L89" s="2490"/>
      <c r="AA89" s="24"/>
    </row>
    <row r="90" spans="2:27" ht="12.9" customHeight="1">
      <c r="B90" s="197">
        <v>79</v>
      </c>
      <c r="C90" s="2676" t="s">
        <v>287</v>
      </c>
      <c r="D90" s="2489"/>
      <c r="E90" s="2489"/>
      <c r="F90" s="2489"/>
      <c r="G90" s="2489"/>
      <c r="H90" s="2489"/>
      <c r="I90" s="2489"/>
      <c r="J90" s="2489"/>
      <c r="K90" s="2489"/>
      <c r="L90" s="2490"/>
      <c r="AA90" s="24"/>
    </row>
    <row r="91" spans="2:27" ht="12.9" customHeight="1">
      <c r="B91" s="192">
        <v>80</v>
      </c>
      <c r="C91" s="2676" t="s">
        <v>426</v>
      </c>
      <c r="D91" s="2489"/>
      <c r="E91" s="2489"/>
      <c r="F91" s="2489"/>
      <c r="G91" s="2489"/>
      <c r="H91" s="2489"/>
      <c r="I91" s="2489"/>
      <c r="J91" s="2489"/>
      <c r="K91" s="2489"/>
      <c r="L91" s="2490"/>
      <c r="AA91" s="24"/>
    </row>
    <row r="92" spans="2:27" ht="12.9" customHeight="1">
      <c r="B92" s="193">
        <v>81</v>
      </c>
      <c r="C92" s="2676" t="s">
        <v>289</v>
      </c>
      <c r="D92" s="2489"/>
      <c r="E92" s="2489"/>
      <c r="F92" s="2489"/>
      <c r="G92" s="2489"/>
      <c r="H92" s="2489"/>
      <c r="I92" s="2489"/>
      <c r="J92" s="2489"/>
      <c r="K92" s="2489"/>
      <c r="L92" s="2490"/>
      <c r="AA92" s="24"/>
    </row>
    <row r="93" spans="2:27" ht="12.9" customHeight="1">
      <c r="B93" s="262">
        <v>82</v>
      </c>
      <c r="C93" s="2676" t="s">
        <v>290</v>
      </c>
      <c r="D93" s="2489"/>
      <c r="E93" s="2489"/>
      <c r="F93" s="2489"/>
      <c r="G93" s="2489"/>
      <c r="H93" s="2489"/>
      <c r="I93" s="2489"/>
      <c r="J93" s="2489"/>
      <c r="K93" s="2489"/>
      <c r="L93" s="2490"/>
      <c r="AA93" s="24"/>
    </row>
    <row r="94" spans="2:27" ht="12.9" customHeight="1">
      <c r="B94" s="193">
        <v>83</v>
      </c>
      <c r="C94" s="2676" t="s">
        <v>291</v>
      </c>
      <c r="D94" s="2489"/>
      <c r="E94" s="2489"/>
      <c r="F94" s="2489"/>
      <c r="G94" s="2489"/>
      <c r="H94" s="2489"/>
      <c r="I94" s="2489"/>
      <c r="J94" s="2489"/>
      <c r="K94" s="2489"/>
      <c r="L94" s="2490"/>
      <c r="N94" s="15"/>
      <c r="AA94" s="24"/>
    </row>
    <row r="95" spans="2:27" ht="12.9" customHeight="1">
      <c r="B95" s="193">
        <v>84</v>
      </c>
      <c r="C95" s="835"/>
      <c r="D95" s="835"/>
      <c r="E95" s="835"/>
      <c r="F95" s="835"/>
      <c r="G95" s="835"/>
      <c r="H95" s="835"/>
      <c r="I95" s="835"/>
      <c r="J95" s="835"/>
      <c r="K95" s="835"/>
      <c r="L95" s="836"/>
      <c r="AA95" s="24"/>
    </row>
    <row r="96" spans="2:27" ht="12.9" customHeight="1">
      <c r="B96" s="262">
        <v>85</v>
      </c>
      <c r="C96" s="837"/>
      <c r="D96" s="837"/>
      <c r="E96" s="837"/>
      <c r="F96" s="837"/>
      <c r="G96" s="837"/>
      <c r="H96" s="837"/>
      <c r="I96" s="837"/>
      <c r="J96" s="837"/>
      <c r="K96" s="837"/>
      <c r="L96" s="838"/>
      <c r="AA96" s="16"/>
    </row>
    <row r="97" spans="2:27" ht="12.9" customHeight="1">
      <c r="B97" s="197">
        <v>86</v>
      </c>
      <c r="C97" s="837"/>
      <c r="D97" s="837"/>
      <c r="E97" s="837"/>
      <c r="F97" s="837"/>
      <c r="G97" s="837"/>
      <c r="H97" s="837"/>
      <c r="I97" s="837"/>
      <c r="J97" s="837"/>
      <c r="K97" s="837"/>
      <c r="L97" s="838"/>
      <c r="AA97" s="97"/>
    </row>
    <row r="98" spans="2:27" ht="12.9" customHeight="1">
      <c r="B98" s="192">
        <v>87</v>
      </c>
      <c r="C98" s="837"/>
      <c r="D98" s="837"/>
      <c r="E98" s="837"/>
      <c r="F98" s="837"/>
      <c r="G98" s="837"/>
      <c r="H98" s="837"/>
      <c r="I98" s="837"/>
      <c r="J98" s="837"/>
      <c r="K98" s="837"/>
      <c r="L98" s="838"/>
      <c r="AA98" s="97"/>
    </row>
    <row r="99" spans="2:27" ht="12.9" customHeight="1">
      <c r="B99" s="193">
        <v>88</v>
      </c>
      <c r="C99" s="837"/>
      <c r="D99" s="837"/>
      <c r="E99" s="837"/>
      <c r="F99" s="837"/>
      <c r="G99" s="837"/>
      <c r="H99" s="837"/>
      <c r="I99" s="837"/>
      <c r="J99" s="837"/>
      <c r="K99" s="837"/>
      <c r="L99" s="838"/>
      <c r="AA99" s="97"/>
    </row>
    <row r="100" spans="2:27" ht="12.9" customHeight="1">
      <c r="B100" s="262">
        <v>89</v>
      </c>
      <c r="C100" s="837"/>
      <c r="D100" s="837"/>
      <c r="E100" s="837"/>
      <c r="F100" s="837"/>
      <c r="G100" s="837"/>
      <c r="H100" s="837"/>
      <c r="I100" s="837"/>
      <c r="J100" s="837"/>
      <c r="K100" s="837"/>
      <c r="L100" s="838"/>
      <c r="AA100" s="97"/>
    </row>
    <row r="101" spans="2:27" ht="12.9" customHeight="1">
      <c r="B101" s="197">
        <v>90</v>
      </c>
      <c r="C101" s="837"/>
      <c r="D101" s="837"/>
      <c r="E101" s="837"/>
      <c r="F101" s="837"/>
      <c r="G101" s="837"/>
      <c r="H101" s="837"/>
      <c r="I101" s="837"/>
      <c r="J101" s="837"/>
      <c r="K101" s="837"/>
      <c r="L101" s="838"/>
      <c r="AA101" s="97"/>
    </row>
    <row r="102" spans="2:27" ht="12.9" customHeight="1">
      <c r="B102" s="192">
        <v>91</v>
      </c>
      <c r="C102" s="837"/>
      <c r="D102" s="837"/>
      <c r="E102" s="837"/>
      <c r="F102" s="837"/>
      <c r="G102" s="837"/>
      <c r="H102" s="837"/>
      <c r="I102" s="837"/>
      <c r="J102" s="837"/>
      <c r="K102" s="837"/>
      <c r="L102" s="838"/>
      <c r="AA102" s="97"/>
    </row>
    <row r="103" spans="2:27" ht="12.9" customHeight="1">
      <c r="B103" s="193">
        <v>92</v>
      </c>
      <c r="C103" s="837"/>
      <c r="D103" s="837"/>
      <c r="E103" s="837"/>
      <c r="F103" s="837"/>
      <c r="G103" s="837"/>
      <c r="H103" s="837"/>
      <c r="I103" s="837"/>
      <c r="J103" s="837"/>
      <c r="K103" s="837"/>
      <c r="L103" s="838"/>
      <c r="AA103" s="97"/>
    </row>
    <row r="104" spans="2:27" ht="12.9" customHeight="1">
      <c r="B104" s="262">
        <v>93</v>
      </c>
      <c r="C104" s="837"/>
      <c r="D104" s="837"/>
      <c r="E104" s="837"/>
      <c r="F104" s="837"/>
      <c r="G104" s="837"/>
      <c r="H104" s="837"/>
      <c r="I104" s="837"/>
      <c r="J104" s="837"/>
      <c r="K104" s="837"/>
      <c r="L104" s="838"/>
      <c r="AA104" s="24"/>
    </row>
    <row r="105" spans="2:27" ht="12.9" customHeight="1">
      <c r="B105" s="193">
        <v>94</v>
      </c>
      <c r="C105" s="837"/>
      <c r="D105" s="837"/>
      <c r="E105" s="837"/>
      <c r="F105" s="837"/>
      <c r="G105" s="837"/>
      <c r="H105" s="837"/>
      <c r="I105" s="837"/>
      <c r="J105" s="837"/>
      <c r="K105" s="837"/>
      <c r="L105" s="838"/>
      <c r="AA105" s="24"/>
    </row>
    <row r="106" spans="2:27" ht="12.9" customHeight="1">
      <c r="B106" s="193">
        <v>95</v>
      </c>
      <c r="C106" s="837"/>
      <c r="D106" s="837"/>
      <c r="E106" s="837"/>
      <c r="F106" s="837"/>
      <c r="G106" s="837"/>
      <c r="H106" s="837"/>
      <c r="I106" s="837"/>
      <c r="J106" s="837"/>
      <c r="K106" s="837"/>
      <c r="L106" s="838"/>
      <c r="AA106" s="24"/>
    </row>
    <row r="107" spans="2:27" ht="12.9" customHeight="1">
      <c r="B107" s="262">
        <v>96</v>
      </c>
      <c r="C107" s="837"/>
      <c r="D107" s="837"/>
      <c r="E107" s="837"/>
      <c r="F107" s="837"/>
      <c r="G107" s="837"/>
      <c r="H107" s="837"/>
      <c r="I107" s="837"/>
      <c r="J107" s="837"/>
      <c r="K107" s="837"/>
      <c r="L107" s="838"/>
      <c r="AA107" s="24"/>
    </row>
    <row r="108" spans="2:27" ht="12.9" customHeight="1">
      <c r="B108" s="197">
        <v>97</v>
      </c>
      <c r="C108" s="837"/>
      <c r="D108" s="837"/>
      <c r="E108" s="837"/>
      <c r="F108" s="837"/>
      <c r="G108" s="837"/>
      <c r="H108" s="837"/>
      <c r="I108" s="837"/>
      <c r="J108" s="837"/>
      <c r="K108" s="837"/>
      <c r="L108" s="838"/>
      <c r="AA108" s="24"/>
    </row>
    <row r="109" spans="2:27" ht="12.9" customHeight="1">
      <c r="B109" s="192">
        <v>98</v>
      </c>
      <c r="C109" s="837"/>
      <c r="D109" s="837"/>
      <c r="E109" s="837"/>
      <c r="F109" s="837"/>
      <c r="G109" s="837"/>
      <c r="H109" s="837"/>
      <c r="I109" s="837"/>
      <c r="J109" s="837"/>
      <c r="K109" s="837"/>
      <c r="L109" s="838"/>
      <c r="AA109" s="24"/>
    </row>
    <row r="110" spans="2:27" ht="12.9" customHeight="1">
      <c r="B110" s="193">
        <v>99</v>
      </c>
      <c r="C110" s="837"/>
      <c r="D110" s="837"/>
      <c r="E110" s="837"/>
      <c r="F110" s="837"/>
      <c r="G110" s="837"/>
      <c r="H110" s="837"/>
      <c r="I110" s="837"/>
      <c r="J110" s="837"/>
      <c r="K110" s="837"/>
      <c r="L110" s="838"/>
      <c r="AA110" s="24"/>
    </row>
    <row r="111" spans="2:27" ht="12.9" customHeight="1">
      <c r="B111" s="262">
        <v>100</v>
      </c>
      <c r="C111" s="837"/>
      <c r="D111" s="837"/>
      <c r="E111" s="837"/>
      <c r="F111" s="837"/>
      <c r="G111" s="837"/>
      <c r="H111" s="837"/>
      <c r="I111" s="837"/>
      <c r="J111" s="837"/>
      <c r="K111" s="837"/>
      <c r="L111" s="838"/>
      <c r="AA111" s="24"/>
    </row>
    <row r="112" spans="2:27" ht="12.9" customHeight="1">
      <c r="B112" s="197">
        <v>101</v>
      </c>
      <c r="C112" s="837"/>
      <c r="D112" s="837"/>
      <c r="E112" s="837"/>
      <c r="F112" s="837"/>
      <c r="G112" s="837"/>
      <c r="H112" s="837"/>
      <c r="I112" s="837"/>
      <c r="J112" s="837"/>
      <c r="K112" s="837"/>
      <c r="L112" s="838"/>
      <c r="AA112" s="24"/>
    </row>
    <row r="113" spans="2:27" ht="12.9" customHeight="1">
      <c r="B113" s="192">
        <v>102</v>
      </c>
      <c r="C113" s="837"/>
      <c r="D113" s="837"/>
      <c r="E113" s="837"/>
      <c r="F113" s="837"/>
      <c r="G113" s="837"/>
      <c r="H113" s="837"/>
      <c r="I113" s="837"/>
      <c r="J113" s="837"/>
      <c r="K113" s="837"/>
      <c r="L113" s="838"/>
      <c r="AA113" s="24"/>
    </row>
    <row r="114" spans="2:27" ht="12.9" customHeight="1">
      <c r="B114" s="193">
        <v>103</v>
      </c>
      <c r="C114" s="837"/>
      <c r="D114" s="837"/>
      <c r="E114" s="837"/>
      <c r="F114" s="837"/>
      <c r="G114" s="837"/>
      <c r="H114" s="837"/>
      <c r="I114" s="837"/>
      <c r="J114" s="837"/>
      <c r="K114" s="837"/>
      <c r="L114" s="838"/>
      <c r="AA114" s="24"/>
    </row>
    <row r="115" spans="2:27" ht="12.9" customHeight="1">
      <c r="B115" s="262">
        <v>104</v>
      </c>
      <c r="C115" s="837"/>
      <c r="D115" s="837"/>
      <c r="E115" s="837"/>
      <c r="F115" s="837"/>
      <c r="G115" s="837"/>
      <c r="H115" s="837"/>
      <c r="I115" s="837"/>
      <c r="J115" s="837"/>
      <c r="K115" s="837"/>
      <c r="L115" s="838"/>
      <c r="AA115" s="24"/>
    </row>
    <row r="116" spans="2:27" ht="12.9" customHeight="1">
      <c r="B116" s="193">
        <v>105</v>
      </c>
      <c r="C116" s="837"/>
      <c r="D116" s="837"/>
      <c r="E116" s="837"/>
      <c r="F116" s="837"/>
      <c r="G116" s="837"/>
      <c r="H116" s="837"/>
      <c r="I116" s="837"/>
      <c r="J116" s="837"/>
      <c r="K116" s="837"/>
      <c r="L116" s="838"/>
      <c r="N116" s="181"/>
      <c r="AA116" s="24"/>
    </row>
    <row r="117" spans="2:27" ht="12.9" customHeight="1">
      <c r="B117" s="193">
        <v>106</v>
      </c>
      <c r="C117" s="837"/>
      <c r="D117" s="837"/>
      <c r="E117" s="837"/>
      <c r="F117" s="837"/>
      <c r="G117" s="837"/>
      <c r="H117" s="837"/>
      <c r="I117" s="837"/>
      <c r="J117" s="837"/>
      <c r="K117" s="837"/>
      <c r="L117" s="838"/>
      <c r="AA117" s="181"/>
    </row>
    <row r="118" spans="2:27" ht="12.9" customHeight="1">
      <c r="B118" s="262">
        <v>107</v>
      </c>
      <c r="C118" s="837"/>
      <c r="D118" s="837"/>
      <c r="E118" s="837"/>
      <c r="F118" s="837"/>
      <c r="G118" s="837"/>
      <c r="H118" s="837"/>
      <c r="I118" s="837"/>
      <c r="J118" s="837"/>
      <c r="K118" s="837"/>
      <c r="L118" s="838"/>
      <c r="AA118" s="181"/>
    </row>
    <row r="119" spans="2:27" ht="12.9" customHeight="1">
      <c r="B119" s="197">
        <v>108</v>
      </c>
      <c r="C119" s="837"/>
      <c r="D119" s="837"/>
      <c r="E119" s="837"/>
      <c r="F119" s="837"/>
      <c r="G119" s="837"/>
      <c r="H119" s="837"/>
      <c r="I119" s="837"/>
      <c r="J119" s="837"/>
      <c r="K119" s="837"/>
      <c r="L119" s="838"/>
      <c r="AA119" s="181"/>
    </row>
    <row r="120" spans="2:27" ht="12.9" customHeight="1">
      <c r="B120" s="192">
        <v>109</v>
      </c>
      <c r="C120" s="837"/>
      <c r="D120" s="837"/>
      <c r="E120" s="837"/>
      <c r="F120" s="837"/>
      <c r="G120" s="837"/>
      <c r="H120" s="837"/>
      <c r="I120" s="837"/>
      <c r="J120" s="837"/>
      <c r="K120" s="837"/>
      <c r="L120" s="838"/>
      <c r="AA120" s="181"/>
    </row>
    <row r="121" spans="2:27" ht="12.9" customHeight="1">
      <c r="B121" s="193">
        <v>110</v>
      </c>
      <c r="C121" s="837"/>
      <c r="D121" s="837"/>
      <c r="E121" s="837"/>
      <c r="F121" s="837"/>
      <c r="G121" s="837"/>
      <c r="H121" s="837"/>
      <c r="I121" s="837"/>
      <c r="J121" s="837"/>
      <c r="K121" s="837"/>
      <c r="L121" s="838"/>
    </row>
    <row r="122" spans="2:27" ht="12.9" customHeight="1">
      <c r="B122" s="262">
        <v>111</v>
      </c>
      <c r="C122" s="837"/>
      <c r="D122" s="837"/>
      <c r="E122" s="837"/>
      <c r="F122" s="837"/>
      <c r="G122" s="837"/>
      <c r="H122" s="837"/>
      <c r="I122" s="837"/>
      <c r="J122" s="837"/>
      <c r="K122" s="837"/>
      <c r="L122" s="838"/>
    </row>
    <row r="123" spans="2:27" ht="12.9" customHeight="1">
      <c r="B123" s="197">
        <v>112</v>
      </c>
      <c r="C123" s="837"/>
      <c r="D123" s="837"/>
      <c r="E123" s="837"/>
      <c r="F123" s="837"/>
      <c r="G123" s="837"/>
      <c r="H123" s="837"/>
      <c r="I123" s="837"/>
      <c r="J123" s="837"/>
      <c r="K123" s="837"/>
      <c r="L123" s="838"/>
    </row>
    <row r="124" spans="2:27" ht="12.9" customHeight="1">
      <c r="B124" s="192">
        <v>113</v>
      </c>
      <c r="C124" s="837"/>
      <c r="D124" s="837"/>
      <c r="E124" s="837"/>
      <c r="F124" s="837"/>
      <c r="G124" s="837"/>
      <c r="H124" s="837"/>
      <c r="I124" s="837"/>
      <c r="J124" s="837"/>
      <c r="K124" s="837"/>
      <c r="L124" s="838"/>
    </row>
    <row r="125" spans="2:27" ht="12.9" customHeight="1">
      <c r="B125" s="193">
        <v>114</v>
      </c>
      <c r="C125" s="837"/>
      <c r="D125" s="837"/>
      <c r="E125" s="837"/>
      <c r="F125" s="837"/>
      <c r="G125" s="837"/>
      <c r="H125" s="837"/>
      <c r="I125" s="837"/>
      <c r="J125" s="837"/>
      <c r="K125" s="837"/>
      <c r="L125" s="838"/>
    </row>
    <row r="126" spans="2:27" ht="12.9" customHeight="1">
      <c r="B126" s="262">
        <v>115</v>
      </c>
      <c r="C126" s="837"/>
      <c r="D126" s="837"/>
      <c r="E126" s="837"/>
      <c r="F126" s="837"/>
      <c r="G126" s="837"/>
      <c r="H126" s="837"/>
      <c r="I126" s="837"/>
      <c r="J126" s="837"/>
      <c r="K126" s="837"/>
      <c r="L126" s="838"/>
    </row>
    <row r="127" spans="2:27" ht="12.9" customHeight="1">
      <c r="B127" s="193">
        <v>116</v>
      </c>
      <c r="C127" s="837"/>
      <c r="D127" s="837"/>
      <c r="E127" s="837"/>
      <c r="F127" s="837"/>
      <c r="G127" s="837"/>
      <c r="H127" s="837"/>
      <c r="I127" s="837"/>
      <c r="J127" s="837"/>
      <c r="K127" s="837"/>
      <c r="L127" s="838"/>
    </row>
    <row r="128" spans="2:27" ht="12.9" customHeight="1" thickBot="1">
      <c r="B128" s="261">
        <v>117</v>
      </c>
      <c r="C128" s="839"/>
      <c r="D128" s="839"/>
      <c r="E128" s="839"/>
      <c r="F128" s="839"/>
      <c r="G128" s="839"/>
      <c r="H128" s="839"/>
      <c r="I128" s="839"/>
      <c r="J128" s="839"/>
      <c r="K128" s="839"/>
      <c r="L128" s="840"/>
    </row>
    <row r="1048573" spans="29:29">
      <c r="AC1048573" s="97"/>
    </row>
  </sheetData>
  <sheetProtection algorithmName="SHA-512" hashValue="GR4EzKG4W3TcuBTJexztrceo7rIeEju5NsKzfPll8rEmqU06ncSWmr6BhJT9XLNSnwZ8zvdrBYPsG9ZBIo+ufQ==" saltValue="DTLENwrqp8fB5av13dQCww==" spinCount="100000" sheet="1" objects="1" scenarios="1" formatCells="0"/>
  <mergeCells count="92">
    <mergeCell ref="C78:L78"/>
    <mergeCell ref="C81:L81"/>
    <mergeCell ref="C82:L82"/>
    <mergeCell ref="AA76:AA77"/>
    <mergeCell ref="I33:K35"/>
    <mergeCell ref="D33:G34"/>
    <mergeCell ref="C75:L76"/>
    <mergeCell ref="C72:L72"/>
    <mergeCell ref="C73:L73"/>
    <mergeCell ref="C74:L74"/>
    <mergeCell ref="C65:L65"/>
    <mergeCell ref="B67:L67"/>
    <mergeCell ref="N67:O67"/>
    <mergeCell ref="B68:L68"/>
    <mergeCell ref="C71:L71"/>
    <mergeCell ref="N79:O79"/>
    <mergeCell ref="C91:L91"/>
    <mergeCell ref="C92:L92"/>
    <mergeCell ref="C93:L93"/>
    <mergeCell ref="C94:L94"/>
    <mergeCell ref="C86:L86"/>
    <mergeCell ref="C87:L87"/>
    <mergeCell ref="C88:L88"/>
    <mergeCell ref="C89:L89"/>
    <mergeCell ref="C90:L90"/>
    <mergeCell ref="C80:L80"/>
    <mergeCell ref="C84:L84"/>
    <mergeCell ref="C85:L85"/>
    <mergeCell ref="N85:O85"/>
    <mergeCell ref="C79:L79"/>
    <mergeCell ref="C27:G28"/>
    <mergeCell ref="H27:H28"/>
    <mergeCell ref="I27:I28"/>
    <mergeCell ref="J27:K28"/>
    <mergeCell ref="L27:L28"/>
    <mergeCell ref="C29:L29"/>
    <mergeCell ref="C32:L32"/>
    <mergeCell ref="D35:D36"/>
    <mergeCell ref="E35:E36"/>
    <mergeCell ref="F35:F36"/>
    <mergeCell ref="G35:G36"/>
    <mergeCell ref="C30:L31"/>
    <mergeCell ref="C23:G23"/>
    <mergeCell ref="J23:K23"/>
    <mergeCell ref="C25:G25"/>
    <mergeCell ref="J25:K25"/>
    <mergeCell ref="C26:G26"/>
    <mergeCell ref="J26:K26"/>
    <mergeCell ref="C24:G24"/>
    <mergeCell ref="J24:K24"/>
    <mergeCell ref="C15:L15"/>
    <mergeCell ref="E16:H16"/>
    <mergeCell ref="J16:K16"/>
    <mergeCell ref="C18:D18"/>
    <mergeCell ref="E18:H18"/>
    <mergeCell ref="J18:K18"/>
    <mergeCell ref="C16:D17"/>
    <mergeCell ref="E17:H17"/>
    <mergeCell ref="J17:K17"/>
    <mergeCell ref="C20:L20"/>
    <mergeCell ref="C21:L21"/>
    <mergeCell ref="N21:O21"/>
    <mergeCell ref="C22:G22"/>
    <mergeCell ref="J22:K22"/>
    <mergeCell ref="J12:K12"/>
    <mergeCell ref="C13:D13"/>
    <mergeCell ref="E13:H13"/>
    <mergeCell ref="J13:K13"/>
    <mergeCell ref="N13:O13"/>
    <mergeCell ref="AI7:AJ7"/>
    <mergeCell ref="C8:D8"/>
    <mergeCell ref="E8:H8"/>
    <mergeCell ref="J8:K8"/>
    <mergeCell ref="C9:D9"/>
    <mergeCell ref="E9:H9"/>
    <mergeCell ref="J9:K9"/>
    <mergeCell ref="C14:L14"/>
    <mergeCell ref="C77:L77"/>
    <mergeCell ref="B3:L3"/>
    <mergeCell ref="N3:O3"/>
    <mergeCell ref="B4:L4"/>
    <mergeCell ref="C7:D7"/>
    <mergeCell ref="E7:H7"/>
    <mergeCell ref="J7:K7"/>
    <mergeCell ref="C10:D10"/>
    <mergeCell ref="E10:H10"/>
    <mergeCell ref="J10:K10"/>
    <mergeCell ref="C11:D11"/>
    <mergeCell ref="E11:H11"/>
    <mergeCell ref="J11:K11"/>
    <mergeCell ref="C12:D12"/>
    <mergeCell ref="E12:H12"/>
  </mergeCells>
  <printOptions horizontalCentered="1" verticalCentered="1"/>
  <pageMargins left="0" right="0" top="0" bottom="0" header="0" footer="0"/>
  <pageSetup paperSize="9" scale="95" fitToHeight="0" orientation="portrait" r:id="rId1"/>
  <headerFooter alignWithMargins="0"/>
  <rowBreaks count="1" manualBreakCount="1">
    <brk id="65" max="11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5"/>
  <dimension ref="B1:AK72"/>
  <sheetViews>
    <sheetView view="pageBreakPreview" zoomScale="106" zoomScaleNormal="106" zoomScaleSheetLayoutView="106" workbookViewId="0">
      <selection activeCell="C28" sqref="C28:L28"/>
    </sheetView>
  </sheetViews>
  <sheetFormatPr defaultColWidth="9.109375" defaultRowHeight="14.4"/>
  <cols>
    <col min="1" max="1" width="9.109375" style="1"/>
    <col min="2" max="2" width="4.33203125" style="1" customWidth="1"/>
    <col min="3" max="12" width="9.5546875" style="1" customWidth="1"/>
    <col min="13" max="13" width="3.33203125" style="1" customWidth="1"/>
    <col min="14" max="14" width="10.44140625" style="1" customWidth="1"/>
    <col min="15" max="15" width="9.109375" style="1"/>
    <col min="16" max="17" width="9.109375" style="1" hidden="1" customWidth="1"/>
    <col min="18" max="18" width="13.33203125" style="1" hidden="1" customWidth="1"/>
    <col min="19" max="19" width="9" style="1" hidden="1" customWidth="1"/>
    <col min="20" max="20" width="12.109375" style="1" hidden="1" customWidth="1"/>
    <col min="21" max="21" width="11.109375" style="1" hidden="1" customWidth="1"/>
    <col min="22" max="22" width="13.88671875" style="1" hidden="1" customWidth="1"/>
    <col min="23" max="23" width="7" style="1" hidden="1" customWidth="1"/>
    <col min="24" max="24" width="8.44140625" style="1" hidden="1" customWidth="1"/>
    <col min="25" max="25" width="9.44140625" style="1" hidden="1" customWidth="1"/>
    <col min="26" max="26" width="9.5546875" style="1" hidden="1" customWidth="1"/>
    <col min="27" max="30" width="7.44140625" style="1" hidden="1" customWidth="1"/>
    <col min="31" max="31" width="8.21875" style="1" hidden="1" customWidth="1"/>
    <col min="32" max="32" width="6.77734375" style="1" hidden="1" customWidth="1"/>
    <col min="33" max="33" width="10.33203125" style="1" hidden="1" customWidth="1"/>
    <col min="34" max="34" width="6" style="1" hidden="1" customWidth="1"/>
    <col min="35" max="35" width="8" style="1" hidden="1" customWidth="1"/>
    <col min="36" max="36" width="9.109375" style="1" hidden="1" customWidth="1"/>
    <col min="37" max="39" width="0" style="1" hidden="1" customWidth="1"/>
    <col min="40" max="16384" width="9.109375" style="1"/>
  </cols>
  <sheetData>
    <row r="1" spans="2:37">
      <c r="B1" s="3"/>
      <c r="C1" s="2"/>
      <c r="D1" s="2"/>
      <c r="E1" s="2"/>
      <c r="F1" s="2"/>
      <c r="G1" s="2"/>
      <c r="H1" s="2"/>
      <c r="I1" s="2"/>
      <c r="J1" s="2"/>
      <c r="K1" s="2"/>
      <c r="L1" s="2"/>
    </row>
    <row r="2" spans="2:37">
      <c r="B2" s="4"/>
      <c r="C2" s="5"/>
      <c r="D2" s="5"/>
      <c r="E2" s="5"/>
      <c r="F2" s="5"/>
      <c r="G2" s="5"/>
      <c r="H2" s="5"/>
      <c r="I2" s="5"/>
      <c r="J2" s="5"/>
      <c r="K2" s="13" t="s">
        <v>989</v>
      </c>
      <c r="L2" s="14" t="str">
        <f>Rolô!L2</f>
        <v>2026 - v.03</v>
      </c>
      <c r="N2" s="15" t="s">
        <v>66</v>
      </c>
    </row>
    <row r="3" spans="2:37">
      <c r="B3" s="1154" t="s">
        <v>874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2:37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</row>
    <row r="5" spans="2:37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</row>
    <row r="6" spans="2:37" ht="12.9" customHeight="1">
      <c r="B6" s="189"/>
      <c r="C6" s="184"/>
      <c r="D6" s="184"/>
      <c r="E6" s="184"/>
      <c r="F6" s="184"/>
      <c r="G6" s="184"/>
      <c r="H6" s="184"/>
      <c r="I6" s="184"/>
      <c r="J6" s="184"/>
      <c r="K6" s="184"/>
      <c r="L6" s="186"/>
      <c r="AF6" s="16"/>
    </row>
    <row r="7" spans="2:37" ht="12.9" customHeight="1">
      <c r="B7" s="190" t="s">
        <v>68</v>
      </c>
      <c r="C7" s="2975" t="s">
        <v>128</v>
      </c>
      <c r="D7" s="2975"/>
      <c r="E7" s="2975"/>
      <c r="F7" s="2975" t="s">
        <v>129</v>
      </c>
      <c r="G7" s="2975"/>
      <c r="H7" s="2975"/>
      <c r="I7" s="905" t="s">
        <v>130</v>
      </c>
      <c r="J7" s="2975" t="s">
        <v>330</v>
      </c>
      <c r="K7" s="2975"/>
      <c r="L7" s="208" t="s">
        <v>132</v>
      </c>
      <c r="O7" s="20"/>
      <c r="AA7" s="16">
        <v>42491</v>
      </c>
      <c r="AB7" s="16">
        <v>43009</v>
      </c>
      <c r="AC7" s="16">
        <v>43258</v>
      </c>
      <c r="AD7" s="16">
        <v>43862</v>
      </c>
      <c r="AE7" s="16">
        <v>43952</v>
      </c>
      <c r="AF7" s="16">
        <v>44105</v>
      </c>
      <c r="AG7" s="16">
        <v>44256</v>
      </c>
      <c r="AH7" s="2764">
        <v>44501</v>
      </c>
      <c r="AI7" s="2764"/>
    </row>
    <row r="8" spans="2:37" ht="12.9" customHeight="1">
      <c r="B8" s="191">
        <v>1</v>
      </c>
      <c r="C8" s="3041" t="s">
        <v>875</v>
      </c>
      <c r="D8" s="3041"/>
      <c r="E8" s="3041"/>
      <c r="F8" s="3040" t="s">
        <v>876</v>
      </c>
      <c r="G8" s="3040"/>
      <c r="H8" s="3040"/>
      <c r="I8" s="209" t="s">
        <v>450</v>
      </c>
      <c r="J8" s="3039">
        <f>ROUNDUP(((AK8*$N$3)+AK8),1)</f>
        <v>95.8</v>
      </c>
      <c r="K8" s="3039"/>
      <c r="L8" s="210">
        <v>0</v>
      </c>
      <c r="O8" s="24"/>
      <c r="AA8" s="97">
        <v>0</v>
      </c>
      <c r="AC8" s="97">
        <v>0</v>
      </c>
      <c r="AD8" s="41">
        <v>0</v>
      </c>
      <c r="AE8" s="41">
        <v>0</v>
      </c>
      <c r="AF8" s="110">
        <f>AE8</f>
        <v>0</v>
      </c>
      <c r="AG8" s="223">
        <v>84.4</v>
      </c>
      <c r="AH8" s="1">
        <v>84.4</v>
      </c>
      <c r="AI8" s="1">
        <f>AH8*1.06</f>
        <v>89.464000000000013</v>
      </c>
      <c r="AK8" s="1">
        <f>AI8*1.07</f>
        <v>95.726480000000024</v>
      </c>
    </row>
    <row r="9" spans="2:37" ht="12.9" customHeight="1">
      <c r="B9" s="192">
        <v>2</v>
      </c>
      <c r="C9" s="3042"/>
      <c r="D9" s="3042"/>
      <c r="E9" s="3042"/>
      <c r="F9" s="3040" t="s">
        <v>877</v>
      </c>
      <c r="G9" s="3040"/>
      <c r="H9" s="3040"/>
      <c r="I9" s="209" t="s">
        <v>450</v>
      </c>
      <c r="J9" s="3039">
        <f t="shared" ref="J9:J16" si="0">ROUNDUP(((AK9*$N$3)+AK9),1)</f>
        <v>100.69999999999999</v>
      </c>
      <c r="K9" s="3039"/>
      <c r="L9" s="210">
        <v>0</v>
      </c>
      <c r="O9" s="24"/>
      <c r="AA9" s="97"/>
      <c r="AC9" s="97"/>
      <c r="AD9" s="41"/>
      <c r="AE9" s="41"/>
      <c r="AF9" s="110"/>
      <c r="AG9" s="223">
        <v>88.7</v>
      </c>
      <c r="AH9" s="1">
        <v>88.7</v>
      </c>
      <c r="AI9" s="1">
        <f t="shared" ref="AI9:AI16" si="1">AH9*1.06</f>
        <v>94.022000000000006</v>
      </c>
      <c r="AK9" s="1">
        <f t="shared" ref="AK9:AK16" si="2">AI9*1.07</f>
        <v>100.60354000000001</v>
      </c>
    </row>
    <row r="10" spans="2:37" ht="12.9" customHeight="1">
      <c r="B10" s="193">
        <v>3</v>
      </c>
      <c r="C10" s="3043"/>
      <c r="D10" s="3043"/>
      <c r="E10" s="3043"/>
      <c r="F10" s="3038" t="s">
        <v>878</v>
      </c>
      <c r="G10" s="3038"/>
      <c r="H10" s="3038"/>
      <c r="I10" s="209" t="s">
        <v>450</v>
      </c>
      <c r="J10" s="3039">
        <f t="shared" si="0"/>
        <v>115.1</v>
      </c>
      <c r="K10" s="3039"/>
      <c r="L10" s="211">
        <v>0</v>
      </c>
      <c r="O10" s="24"/>
      <c r="AA10" s="97">
        <v>0</v>
      </c>
      <c r="AC10" s="97">
        <v>0</v>
      </c>
      <c r="AD10" s="41">
        <v>0</v>
      </c>
      <c r="AE10" s="41">
        <v>0</v>
      </c>
      <c r="AF10" s="110">
        <f t="shared" ref="AF10:AF16" si="3">AE10</f>
        <v>0</v>
      </c>
      <c r="AG10" s="223">
        <v>101.4</v>
      </c>
      <c r="AH10" s="1">
        <v>101.4</v>
      </c>
      <c r="AI10" s="1">
        <f t="shared" si="1"/>
        <v>107.48400000000001</v>
      </c>
      <c r="AK10" s="1">
        <f t="shared" si="2"/>
        <v>115.00788000000001</v>
      </c>
    </row>
    <row r="11" spans="2:37" ht="12.9" customHeight="1">
      <c r="B11" s="193">
        <v>4</v>
      </c>
      <c r="C11" s="3043"/>
      <c r="D11" s="3043"/>
      <c r="E11" s="3043"/>
      <c r="F11" s="3038" t="s">
        <v>879</v>
      </c>
      <c r="G11" s="3038"/>
      <c r="H11" s="3038"/>
      <c r="I11" s="209" t="s">
        <v>450</v>
      </c>
      <c r="J11" s="3039">
        <f t="shared" si="0"/>
        <v>100.69999999999999</v>
      </c>
      <c r="K11" s="3039"/>
      <c r="L11" s="211">
        <v>0</v>
      </c>
      <c r="O11" s="24"/>
      <c r="AA11" s="97">
        <v>0</v>
      </c>
      <c r="AC11" s="97">
        <v>0</v>
      </c>
      <c r="AD11" s="41">
        <v>0</v>
      </c>
      <c r="AE11" s="41">
        <v>0</v>
      </c>
      <c r="AF11" s="110">
        <f t="shared" si="3"/>
        <v>0</v>
      </c>
      <c r="AG11" s="223">
        <v>88.7</v>
      </c>
      <c r="AH11" s="1">
        <v>88.7</v>
      </c>
      <c r="AI11" s="1">
        <f t="shared" si="1"/>
        <v>94.022000000000006</v>
      </c>
      <c r="AK11" s="1">
        <f t="shared" si="2"/>
        <v>100.60354000000001</v>
      </c>
    </row>
    <row r="12" spans="2:37" ht="12.9" customHeight="1">
      <c r="B12" s="193">
        <v>5</v>
      </c>
      <c r="C12" s="3043"/>
      <c r="D12" s="3043"/>
      <c r="E12" s="3043"/>
      <c r="F12" s="3038" t="s">
        <v>880</v>
      </c>
      <c r="G12" s="3038"/>
      <c r="H12" s="3038"/>
      <c r="I12" s="209" t="s">
        <v>450</v>
      </c>
      <c r="J12" s="3039">
        <f t="shared" si="0"/>
        <v>116.89999999999999</v>
      </c>
      <c r="K12" s="3039"/>
      <c r="L12" s="211">
        <v>0</v>
      </c>
      <c r="AA12" s="97">
        <v>0</v>
      </c>
      <c r="AC12" s="97">
        <v>0</v>
      </c>
      <c r="AD12" s="41">
        <v>0</v>
      </c>
      <c r="AE12" s="41">
        <v>0</v>
      </c>
      <c r="AF12" s="110">
        <f t="shared" si="3"/>
        <v>0</v>
      </c>
      <c r="AG12" s="223">
        <v>103</v>
      </c>
      <c r="AH12" s="1">
        <v>103</v>
      </c>
      <c r="AI12" s="1">
        <f t="shared" si="1"/>
        <v>109.18</v>
      </c>
      <c r="AK12" s="1">
        <f t="shared" si="2"/>
        <v>116.82260000000001</v>
      </c>
    </row>
    <row r="13" spans="2:37" ht="12.9" customHeight="1">
      <c r="B13" s="192">
        <v>6</v>
      </c>
      <c r="C13" s="3043"/>
      <c r="D13" s="3043"/>
      <c r="E13" s="3043"/>
      <c r="F13" s="3038" t="s">
        <v>881</v>
      </c>
      <c r="G13" s="3038"/>
      <c r="H13" s="3038"/>
      <c r="I13" s="209" t="s">
        <v>450</v>
      </c>
      <c r="J13" s="3039">
        <f t="shared" si="0"/>
        <v>119.6</v>
      </c>
      <c r="K13" s="3039"/>
      <c r="L13" s="211">
        <v>0</v>
      </c>
      <c r="AA13" s="99">
        <v>0</v>
      </c>
      <c r="AC13" s="99">
        <v>0</v>
      </c>
      <c r="AD13" s="41">
        <v>0</v>
      </c>
      <c r="AE13" s="41">
        <v>0</v>
      </c>
      <c r="AF13" s="110">
        <f t="shared" si="3"/>
        <v>0</v>
      </c>
      <c r="AG13" s="223">
        <v>105.4</v>
      </c>
      <c r="AH13" s="1">
        <v>105.4</v>
      </c>
      <c r="AI13" s="1">
        <f t="shared" si="1"/>
        <v>111.72400000000002</v>
      </c>
      <c r="AK13" s="1">
        <f t="shared" si="2"/>
        <v>119.54468000000003</v>
      </c>
    </row>
    <row r="14" spans="2:37" ht="12.9" customHeight="1">
      <c r="B14" s="193">
        <v>7</v>
      </c>
      <c r="C14" s="3043"/>
      <c r="D14" s="3043"/>
      <c r="E14" s="3043"/>
      <c r="F14" s="3038" t="s">
        <v>882</v>
      </c>
      <c r="G14" s="3038"/>
      <c r="H14" s="3038"/>
      <c r="I14" s="209" t="s">
        <v>450</v>
      </c>
      <c r="J14" s="3039">
        <f t="shared" si="0"/>
        <v>115.1</v>
      </c>
      <c r="K14" s="3039"/>
      <c r="L14" s="211">
        <v>0</v>
      </c>
      <c r="AA14" s="99">
        <v>0</v>
      </c>
      <c r="AC14" s="99">
        <v>0</v>
      </c>
      <c r="AD14" s="41">
        <v>0</v>
      </c>
      <c r="AE14" s="41">
        <v>0</v>
      </c>
      <c r="AF14" s="110">
        <f t="shared" si="3"/>
        <v>0</v>
      </c>
      <c r="AG14" s="223">
        <v>101.4</v>
      </c>
      <c r="AH14" s="1">
        <v>101.4</v>
      </c>
      <c r="AI14" s="1">
        <f t="shared" si="1"/>
        <v>107.48400000000001</v>
      </c>
      <c r="AK14" s="1">
        <f t="shared" si="2"/>
        <v>115.00788000000001</v>
      </c>
    </row>
    <row r="15" spans="2:37" ht="12.9" customHeight="1">
      <c r="B15" s="193">
        <v>8</v>
      </c>
      <c r="C15" s="3043"/>
      <c r="D15" s="3043"/>
      <c r="E15" s="3043"/>
      <c r="F15" s="3038" t="s">
        <v>883</v>
      </c>
      <c r="G15" s="3038"/>
      <c r="H15" s="3038"/>
      <c r="I15" s="209" t="s">
        <v>450</v>
      </c>
      <c r="J15" s="3039">
        <f t="shared" si="0"/>
        <v>119.6</v>
      </c>
      <c r="K15" s="3039"/>
      <c r="L15" s="212">
        <v>0</v>
      </c>
      <c r="N15" s="15"/>
      <c r="AA15" s="97">
        <v>0</v>
      </c>
      <c r="AC15" s="97">
        <v>0</v>
      </c>
      <c r="AD15" s="41">
        <v>0</v>
      </c>
      <c r="AE15" s="41">
        <v>0</v>
      </c>
      <c r="AF15" s="110">
        <f t="shared" si="3"/>
        <v>0</v>
      </c>
      <c r="AG15" s="223">
        <v>105.4</v>
      </c>
      <c r="AH15" s="1">
        <v>105.4</v>
      </c>
      <c r="AI15" s="1">
        <f t="shared" si="1"/>
        <v>111.72400000000002</v>
      </c>
      <c r="AK15" s="1">
        <f t="shared" si="2"/>
        <v>119.54468000000003</v>
      </c>
    </row>
    <row r="16" spans="2:37" ht="12.9" customHeight="1">
      <c r="B16" s="193">
        <v>9</v>
      </c>
      <c r="C16" s="3043"/>
      <c r="D16" s="3043"/>
      <c r="E16" s="3043"/>
      <c r="F16" s="3038" t="s">
        <v>884</v>
      </c>
      <c r="G16" s="3038"/>
      <c r="H16" s="3038"/>
      <c r="I16" s="209" t="s">
        <v>450</v>
      </c>
      <c r="J16" s="3039">
        <f t="shared" si="0"/>
        <v>125.6</v>
      </c>
      <c r="K16" s="3039"/>
      <c r="L16" s="211">
        <v>0</v>
      </c>
      <c r="N16" s="1157"/>
      <c r="O16" s="1157"/>
      <c r="AA16" s="97">
        <v>0</v>
      </c>
      <c r="AC16" s="97">
        <v>0</v>
      </c>
      <c r="AD16" s="41">
        <v>0</v>
      </c>
      <c r="AE16" s="41">
        <v>0</v>
      </c>
      <c r="AF16" s="110">
        <f t="shared" si="3"/>
        <v>0</v>
      </c>
      <c r="AG16" s="223">
        <v>110.7</v>
      </c>
      <c r="AH16" s="1">
        <v>110.7</v>
      </c>
      <c r="AI16" s="1">
        <f t="shared" si="1"/>
        <v>117.34200000000001</v>
      </c>
      <c r="AK16" s="1">
        <f t="shared" si="2"/>
        <v>125.55594000000002</v>
      </c>
    </row>
    <row r="17" spans="2:33" ht="12.9" customHeight="1">
      <c r="B17" s="192">
        <v>10</v>
      </c>
      <c r="C17" s="195"/>
      <c r="D17" s="196"/>
      <c r="E17" s="196"/>
      <c r="F17" s="196"/>
      <c r="G17" s="196"/>
      <c r="H17" s="196"/>
      <c r="I17" s="213"/>
      <c r="J17" s="214"/>
      <c r="K17" s="214"/>
      <c r="L17" s="903"/>
      <c r="N17" s="15"/>
      <c r="AA17" s="97">
        <v>48.2</v>
      </c>
      <c r="AB17" s="97">
        <v>53.1</v>
      </c>
      <c r="AC17" s="97">
        <f>AB17*1.1</f>
        <v>58.410000000000004</v>
      </c>
      <c r="AD17" s="41">
        <f>AC17*1.25</f>
        <v>73.012500000000003</v>
      </c>
      <c r="AE17" s="41">
        <f>AD17*1.1</f>
        <v>80.313750000000013</v>
      </c>
      <c r="AF17" s="110"/>
      <c r="AG17" s="223"/>
    </row>
    <row r="18" spans="2:33" ht="12.9" customHeight="1">
      <c r="B18" s="193">
        <v>11</v>
      </c>
      <c r="C18" s="1637" t="s">
        <v>271</v>
      </c>
      <c r="D18" s="1638"/>
      <c r="E18" s="1638"/>
      <c r="F18" s="1638"/>
      <c r="G18" s="1638"/>
      <c r="H18" s="1638"/>
      <c r="I18" s="1638"/>
      <c r="J18" s="1638"/>
      <c r="K18" s="1638"/>
      <c r="L18" s="1639"/>
      <c r="N18" s="1157"/>
      <c r="O18" s="1157"/>
      <c r="AA18" s="97">
        <v>58</v>
      </c>
      <c r="AB18" s="97">
        <v>63.8</v>
      </c>
      <c r="AC18" s="97">
        <f t="shared" ref="AC18:AC24" si="4">AB18*1.1</f>
        <v>70.180000000000007</v>
      </c>
      <c r="AD18" s="41">
        <f t="shared" ref="AD18:AD22" si="5">AC18*1.25</f>
        <v>87.725000000000009</v>
      </c>
      <c r="AE18" s="41">
        <f t="shared" ref="AE18:AE24" si="6">AD18*1.1</f>
        <v>96.497500000000016</v>
      </c>
      <c r="AF18" s="110"/>
      <c r="AG18" s="223"/>
    </row>
    <row r="19" spans="2:33" ht="12.9" customHeight="1">
      <c r="B19" s="193">
        <v>12</v>
      </c>
      <c r="C19" s="894"/>
      <c r="D19" s="198"/>
      <c r="E19" s="198"/>
      <c r="F19" s="198"/>
      <c r="G19" s="198"/>
      <c r="H19" s="198"/>
      <c r="I19" s="213"/>
      <c r="J19" s="215"/>
      <c r="K19" s="215"/>
      <c r="L19" s="216"/>
      <c r="AA19" s="97">
        <v>48.2</v>
      </c>
      <c r="AB19" s="97">
        <v>53.1</v>
      </c>
      <c r="AC19" s="97">
        <f t="shared" si="4"/>
        <v>58.410000000000004</v>
      </c>
      <c r="AD19" s="41">
        <f t="shared" si="5"/>
        <v>73.012500000000003</v>
      </c>
      <c r="AE19" s="41">
        <f t="shared" si="6"/>
        <v>80.313750000000013</v>
      </c>
      <c r="AF19" s="110"/>
      <c r="AG19" s="223"/>
    </row>
    <row r="20" spans="2:33" ht="12.9" customHeight="1">
      <c r="B20" s="193">
        <v>13</v>
      </c>
      <c r="C20" s="894"/>
      <c r="D20" s="198"/>
      <c r="E20" s="198"/>
      <c r="F20" s="198"/>
      <c r="G20" s="198"/>
      <c r="H20" s="198"/>
      <c r="I20" s="213"/>
      <c r="J20" s="215"/>
      <c r="K20" s="215"/>
      <c r="L20" s="216"/>
      <c r="AA20" s="97">
        <v>48.2</v>
      </c>
      <c r="AB20" s="97">
        <v>53.1</v>
      </c>
      <c r="AC20" s="97">
        <f t="shared" si="4"/>
        <v>58.410000000000004</v>
      </c>
      <c r="AD20" s="41">
        <f t="shared" si="5"/>
        <v>73.012500000000003</v>
      </c>
      <c r="AE20" s="41">
        <f t="shared" si="6"/>
        <v>80.313750000000013</v>
      </c>
      <c r="AF20" s="110"/>
      <c r="AG20" s="223"/>
    </row>
    <row r="21" spans="2:33" ht="12.9" customHeight="1">
      <c r="B21" s="192">
        <v>14</v>
      </c>
      <c r="C21" s="198"/>
      <c r="D21" s="198"/>
      <c r="E21" s="198"/>
      <c r="F21" s="198"/>
      <c r="G21" s="198"/>
      <c r="H21" s="198"/>
      <c r="I21" s="213"/>
      <c r="J21" s="215"/>
      <c r="K21" s="215"/>
      <c r="L21" s="216"/>
      <c r="N21" s="15"/>
      <c r="AA21" s="99">
        <v>58</v>
      </c>
      <c r="AB21" s="99">
        <v>63.8</v>
      </c>
      <c r="AC21" s="97">
        <f t="shared" si="4"/>
        <v>70.180000000000007</v>
      </c>
      <c r="AD21" s="41">
        <f>AC21*1.3</f>
        <v>91.234000000000009</v>
      </c>
      <c r="AE21" s="41">
        <f t="shared" si="6"/>
        <v>100.35740000000001</v>
      </c>
      <c r="AF21" s="110"/>
      <c r="AG21" s="223"/>
    </row>
    <row r="22" spans="2:33" ht="12.9" customHeight="1">
      <c r="B22" s="193">
        <v>15</v>
      </c>
      <c r="C22" s="199"/>
      <c r="D22" s="199"/>
      <c r="E22" s="199"/>
      <c r="F22" s="199"/>
      <c r="G22" s="199"/>
      <c r="H22" s="199"/>
      <c r="I22" s="199"/>
      <c r="J22" s="199"/>
      <c r="K22" s="199"/>
      <c r="L22" s="217"/>
      <c r="N22" s="1157"/>
      <c r="O22" s="1157"/>
      <c r="AA22" s="97">
        <v>58</v>
      </c>
      <c r="AB22" s="97">
        <v>63.8</v>
      </c>
      <c r="AC22" s="97">
        <f t="shared" si="4"/>
        <v>70.180000000000007</v>
      </c>
      <c r="AD22" s="41">
        <f t="shared" si="5"/>
        <v>87.725000000000009</v>
      </c>
      <c r="AE22" s="41">
        <f t="shared" si="6"/>
        <v>96.497500000000016</v>
      </c>
      <c r="AF22" s="110"/>
      <c r="AG22" s="223"/>
    </row>
    <row r="23" spans="2:33" ht="12.9" customHeight="1">
      <c r="B23" s="193">
        <v>16</v>
      </c>
      <c r="C23" s="1505" t="s">
        <v>885</v>
      </c>
      <c r="D23" s="1506"/>
      <c r="E23" s="1506"/>
      <c r="F23" s="1506"/>
      <c r="G23" s="1506"/>
      <c r="H23" s="1506"/>
      <c r="I23" s="1506"/>
      <c r="J23" s="1506"/>
      <c r="K23" s="1506"/>
      <c r="L23" s="1507"/>
      <c r="N23" s="15"/>
      <c r="AA23" s="97">
        <v>58</v>
      </c>
      <c r="AB23" s="97">
        <v>63.8</v>
      </c>
      <c r="AC23" s="97">
        <f t="shared" si="4"/>
        <v>70.180000000000007</v>
      </c>
      <c r="AD23" s="41">
        <f>AC23*1.3</f>
        <v>91.234000000000009</v>
      </c>
      <c r="AE23" s="41">
        <f t="shared" si="6"/>
        <v>100.35740000000001</v>
      </c>
      <c r="AF23" s="110"/>
      <c r="AG23" s="223"/>
    </row>
    <row r="24" spans="2:33" ht="12.9" customHeight="1">
      <c r="B24" s="193">
        <v>17</v>
      </c>
      <c r="C24" s="1604" t="s">
        <v>886</v>
      </c>
      <c r="D24" s="1605"/>
      <c r="E24" s="1605"/>
      <c r="F24" s="1605"/>
      <c r="G24" s="1605"/>
      <c r="H24" s="1605"/>
      <c r="I24" s="1605"/>
      <c r="J24" s="1605"/>
      <c r="K24" s="1605"/>
      <c r="L24" s="1608"/>
      <c r="N24" s="1157"/>
      <c r="O24" s="1157"/>
      <c r="AA24" s="97">
        <v>58</v>
      </c>
      <c r="AB24" s="97">
        <v>63.8</v>
      </c>
      <c r="AC24" s="97">
        <f t="shared" si="4"/>
        <v>70.180000000000007</v>
      </c>
      <c r="AD24" s="41">
        <f>AC24*1.3</f>
        <v>91.234000000000009</v>
      </c>
      <c r="AE24" s="41">
        <f t="shared" si="6"/>
        <v>100.35740000000001</v>
      </c>
      <c r="AF24" s="110"/>
      <c r="AG24" s="223"/>
    </row>
    <row r="25" spans="2:33" ht="12.9" customHeight="1">
      <c r="B25" s="192">
        <v>18</v>
      </c>
      <c r="C25" s="1505" t="s">
        <v>887</v>
      </c>
      <c r="D25" s="1506"/>
      <c r="E25" s="1506"/>
      <c r="F25" s="1506"/>
      <c r="G25" s="1506"/>
      <c r="H25" s="1506"/>
      <c r="I25" s="1506"/>
      <c r="J25" s="1506"/>
      <c r="K25" s="1506"/>
      <c r="L25" s="1507"/>
      <c r="AA25" s="24"/>
    </row>
    <row r="26" spans="2:33" ht="12.9" customHeight="1">
      <c r="B26" s="193">
        <v>19</v>
      </c>
      <c r="C26" s="1492" t="s">
        <v>425</v>
      </c>
      <c r="D26" s="1493"/>
      <c r="E26" s="1493"/>
      <c r="F26" s="1493"/>
      <c r="G26" s="1493"/>
      <c r="H26" s="1493"/>
      <c r="I26" s="1493"/>
      <c r="J26" s="1493"/>
      <c r="K26" s="1493"/>
      <c r="L26" s="1494"/>
      <c r="AA26" s="97"/>
    </row>
    <row r="27" spans="2:33" ht="12.9" customHeight="1">
      <c r="B27" s="193">
        <v>20</v>
      </c>
      <c r="C27" s="184"/>
      <c r="D27" s="184"/>
      <c r="E27" s="198"/>
      <c r="F27" s="201"/>
      <c r="G27" s="201"/>
      <c r="H27" s="201"/>
      <c r="I27" s="218"/>
      <c r="J27" s="218"/>
      <c r="K27" s="218"/>
      <c r="L27" s="219"/>
      <c r="AA27" s="97"/>
    </row>
    <row r="28" spans="2:33" ht="12.9" customHeight="1">
      <c r="B28" s="193">
        <v>21</v>
      </c>
      <c r="C28" s="1638" t="s">
        <v>284</v>
      </c>
      <c r="D28" s="1638"/>
      <c r="E28" s="1638"/>
      <c r="F28" s="1638"/>
      <c r="G28" s="1638"/>
      <c r="H28" s="1638"/>
      <c r="I28" s="1638"/>
      <c r="J28" s="1638"/>
      <c r="K28" s="1638"/>
      <c r="L28" s="1639"/>
      <c r="AA28" s="97"/>
    </row>
    <row r="29" spans="2:33" ht="12.9" customHeight="1">
      <c r="B29" s="192">
        <v>22</v>
      </c>
      <c r="C29" s="2502" t="s">
        <v>285</v>
      </c>
      <c r="D29" s="2503"/>
      <c r="E29" s="2503"/>
      <c r="F29" s="2503"/>
      <c r="G29" s="2503"/>
      <c r="H29" s="2503"/>
      <c r="I29" s="2503"/>
      <c r="J29" s="2503"/>
      <c r="K29" s="2503"/>
      <c r="L29" s="2504"/>
      <c r="AA29" s="97"/>
    </row>
    <row r="30" spans="2:33" ht="12.9" customHeight="1">
      <c r="B30" s="193">
        <v>23</v>
      </c>
      <c r="C30" s="1619" t="s">
        <v>286</v>
      </c>
      <c r="D30" s="1506"/>
      <c r="E30" s="1506"/>
      <c r="F30" s="1506"/>
      <c r="G30" s="1506"/>
      <c r="H30" s="1506"/>
      <c r="I30" s="1506"/>
      <c r="J30" s="1506"/>
      <c r="K30" s="1506"/>
      <c r="L30" s="1507"/>
      <c r="AA30" s="24"/>
    </row>
    <row r="31" spans="2:33" ht="12.9" customHeight="1">
      <c r="B31" s="193">
        <v>24</v>
      </c>
      <c r="C31" s="883" t="s">
        <v>287</v>
      </c>
      <c r="D31" s="884"/>
      <c r="E31" s="884"/>
      <c r="F31" s="884"/>
      <c r="G31" s="884"/>
      <c r="H31" s="884"/>
      <c r="I31" s="884"/>
      <c r="J31" s="884"/>
      <c r="K31" s="884"/>
      <c r="L31" s="885"/>
      <c r="AA31" s="24"/>
    </row>
    <row r="32" spans="2:33" ht="12.9" customHeight="1">
      <c r="B32" s="193">
        <v>25</v>
      </c>
      <c r="C32" s="883" t="s">
        <v>426</v>
      </c>
      <c r="D32" s="884"/>
      <c r="E32" s="884"/>
      <c r="F32" s="884"/>
      <c r="G32" s="884"/>
      <c r="H32" s="884"/>
      <c r="I32" s="884"/>
      <c r="J32" s="884"/>
      <c r="K32" s="884"/>
      <c r="L32" s="885"/>
      <c r="AA32" s="24"/>
    </row>
    <row r="33" spans="2:27" ht="12.9" customHeight="1">
      <c r="B33" s="192">
        <v>26</v>
      </c>
      <c r="C33" s="883" t="s">
        <v>888</v>
      </c>
      <c r="D33" s="884"/>
      <c r="E33" s="884"/>
      <c r="F33" s="884"/>
      <c r="G33" s="884"/>
      <c r="H33" s="884"/>
      <c r="I33" s="884"/>
      <c r="J33" s="884"/>
      <c r="K33" s="884"/>
      <c r="L33" s="885"/>
      <c r="AA33" s="24"/>
    </row>
    <row r="34" spans="2:27" ht="12.9" customHeight="1">
      <c r="B34" s="193">
        <v>27</v>
      </c>
      <c r="C34" s="203" t="s">
        <v>604</v>
      </c>
      <c r="D34" s="204"/>
      <c r="E34" s="204"/>
      <c r="F34" s="204"/>
      <c r="G34" s="204"/>
      <c r="H34" s="204"/>
      <c r="I34" s="204"/>
      <c r="J34" s="204"/>
      <c r="K34" s="204"/>
      <c r="L34" s="220"/>
      <c r="AA34" s="24"/>
    </row>
    <row r="35" spans="2:27" ht="12.9" customHeight="1">
      <c r="B35" s="205"/>
      <c r="C35" s="880"/>
      <c r="D35" s="880"/>
      <c r="E35" s="880"/>
      <c r="F35" s="880"/>
      <c r="G35" s="880"/>
      <c r="H35" s="880"/>
      <c r="I35" s="880"/>
      <c r="J35" s="880"/>
      <c r="K35" s="880"/>
      <c r="L35" s="221"/>
      <c r="N35" s="15"/>
      <c r="AA35" s="24"/>
    </row>
    <row r="36" spans="2:27" ht="12.9" customHeight="1">
      <c r="B36" s="205"/>
      <c r="C36" s="880"/>
      <c r="D36" s="880"/>
      <c r="E36" s="880"/>
      <c r="F36" s="880"/>
      <c r="G36" s="880"/>
      <c r="H36" s="880"/>
      <c r="I36" s="880"/>
      <c r="J36" s="880"/>
      <c r="K36" s="880"/>
      <c r="L36" s="221"/>
      <c r="N36" s="1157"/>
      <c r="O36" s="1157"/>
      <c r="AA36" s="24"/>
    </row>
    <row r="37" spans="2:27" ht="12.9" customHeight="1">
      <c r="B37" s="205"/>
      <c r="C37" s="880"/>
      <c r="D37" s="880"/>
      <c r="E37" s="880"/>
      <c r="F37" s="880"/>
      <c r="G37" s="880"/>
      <c r="H37" s="880"/>
      <c r="I37" s="880"/>
      <c r="J37" s="880"/>
      <c r="K37" s="880"/>
      <c r="L37" s="221"/>
      <c r="AA37" s="24"/>
    </row>
    <row r="38" spans="2:27" ht="12.9" customHeight="1">
      <c r="B38" s="205"/>
      <c r="C38" s="880"/>
      <c r="D38" s="880"/>
      <c r="E38" s="880"/>
      <c r="F38" s="880"/>
      <c r="G38" s="880"/>
      <c r="H38" s="880"/>
      <c r="I38" s="880"/>
      <c r="J38" s="880"/>
      <c r="K38" s="880"/>
      <c r="L38" s="221"/>
      <c r="AA38" s="24"/>
    </row>
    <row r="39" spans="2:27" ht="12.9" customHeight="1">
      <c r="B39" s="205"/>
      <c r="C39" s="880"/>
      <c r="D39" s="880"/>
      <c r="E39" s="880"/>
      <c r="F39" s="880"/>
      <c r="G39" s="880"/>
      <c r="H39" s="880"/>
      <c r="I39" s="880"/>
      <c r="J39" s="880"/>
      <c r="K39" s="880"/>
      <c r="L39" s="221"/>
      <c r="AA39" s="24"/>
    </row>
    <row r="40" spans="2:27" ht="12.9" customHeight="1">
      <c r="B40" s="205"/>
      <c r="C40" s="880"/>
      <c r="D40" s="880"/>
      <c r="E40" s="880"/>
      <c r="F40" s="880"/>
      <c r="G40" s="880"/>
      <c r="H40" s="880"/>
      <c r="I40" s="880"/>
      <c r="J40" s="880"/>
      <c r="K40" s="880"/>
      <c r="L40" s="221"/>
      <c r="AA40" s="24"/>
    </row>
    <row r="41" spans="2:27" ht="12.9" customHeight="1">
      <c r="B41" s="205"/>
      <c r="C41" s="880"/>
      <c r="D41" s="880"/>
      <c r="E41" s="880"/>
      <c r="F41" s="880"/>
      <c r="G41" s="880"/>
      <c r="H41" s="880"/>
      <c r="I41" s="880"/>
      <c r="J41" s="880"/>
      <c r="K41" s="880"/>
      <c r="L41" s="221"/>
      <c r="AA41" s="24"/>
    </row>
    <row r="42" spans="2:27" ht="12.9" customHeight="1">
      <c r="B42" s="205"/>
      <c r="C42" s="880"/>
      <c r="D42" s="880"/>
      <c r="E42" s="880"/>
      <c r="F42" s="880"/>
      <c r="G42" s="880"/>
      <c r="H42" s="880"/>
      <c r="I42" s="880"/>
      <c r="J42" s="880"/>
      <c r="K42" s="880"/>
      <c r="L42" s="221"/>
      <c r="AA42" s="24"/>
    </row>
    <row r="43" spans="2:27" ht="12.9" customHeight="1">
      <c r="B43" s="205"/>
      <c r="C43" s="880"/>
      <c r="D43" s="880"/>
      <c r="E43" s="880"/>
      <c r="F43" s="880"/>
      <c r="G43" s="880"/>
      <c r="H43" s="880"/>
      <c r="I43" s="880"/>
      <c r="J43" s="880"/>
      <c r="K43" s="880"/>
      <c r="L43" s="221"/>
      <c r="AA43" s="24"/>
    </row>
    <row r="44" spans="2:27" ht="12.9" customHeight="1">
      <c r="B44" s="205"/>
      <c r="C44" s="880"/>
      <c r="D44" s="880"/>
      <c r="E44" s="880"/>
      <c r="F44" s="880"/>
      <c r="G44" s="880"/>
      <c r="H44" s="880"/>
      <c r="I44" s="880"/>
      <c r="J44" s="880"/>
      <c r="K44" s="880"/>
      <c r="L44" s="221"/>
      <c r="AA44" s="20"/>
    </row>
    <row r="45" spans="2:27" ht="12.9" customHeight="1">
      <c r="B45" s="205"/>
      <c r="C45" s="880"/>
      <c r="D45" s="880"/>
      <c r="E45" s="880"/>
      <c r="F45" s="880"/>
      <c r="G45" s="880"/>
      <c r="H45" s="880"/>
      <c r="I45" s="880"/>
      <c r="J45" s="880"/>
      <c r="K45" s="880"/>
      <c r="L45" s="221"/>
      <c r="AA45" s="24"/>
    </row>
    <row r="46" spans="2:27" ht="12.9" customHeight="1">
      <c r="B46" s="205"/>
      <c r="C46" s="880"/>
      <c r="D46" s="880"/>
      <c r="E46" s="880"/>
      <c r="F46" s="880"/>
      <c r="G46" s="880"/>
      <c r="H46" s="880"/>
      <c r="I46" s="880"/>
      <c r="J46" s="880"/>
      <c r="K46" s="880"/>
      <c r="L46" s="221"/>
      <c r="AA46" s="24"/>
    </row>
    <row r="47" spans="2:27" ht="12.9" customHeight="1">
      <c r="B47" s="205"/>
      <c r="C47" s="880"/>
      <c r="D47" s="880"/>
      <c r="E47" s="880"/>
      <c r="F47" s="880"/>
      <c r="G47" s="880"/>
      <c r="H47" s="880"/>
      <c r="I47" s="880"/>
      <c r="J47" s="880"/>
      <c r="K47" s="880"/>
      <c r="L47" s="221"/>
      <c r="AA47" s="24"/>
    </row>
    <row r="48" spans="2:27" ht="12.9" customHeight="1">
      <c r="B48" s="205"/>
      <c r="C48" s="880"/>
      <c r="D48" s="880"/>
      <c r="E48" s="880"/>
      <c r="F48" s="880"/>
      <c r="G48" s="880"/>
      <c r="H48" s="880"/>
      <c r="I48" s="880"/>
      <c r="J48" s="880"/>
      <c r="K48" s="880"/>
      <c r="L48" s="221"/>
      <c r="AA48" s="24"/>
    </row>
    <row r="49" spans="2:27" ht="12.9" customHeight="1">
      <c r="B49" s="205"/>
      <c r="C49" s="880"/>
      <c r="D49" s="880"/>
      <c r="E49" s="880"/>
      <c r="F49" s="880"/>
      <c r="G49" s="880"/>
      <c r="H49" s="880"/>
      <c r="I49" s="880"/>
      <c r="J49" s="880"/>
      <c r="K49" s="880"/>
      <c r="L49" s="221"/>
      <c r="AA49" s="24"/>
    </row>
    <row r="50" spans="2:27" ht="12.9" customHeight="1">
      <c r="B50" s="205"/>
      <c r="C50" s="880"/>
      <c r="D50" s="880"/>
      <c r="E50" s="880"/>
      <c r="F50" s="880"/>
      <c r="G50" s="880"/>
      <c r="H50" s="880"/>
      <c r="I50" s="880"/>
      <c r="J50" s="880"/>
      <c r="K50" s="880"/>
      <c r="L50" s="221"/>
      <c r="AA50" s="24"/>
    </row>
    <row r="51" spans="2:27" ht="12.9" customHeight="1">
      <c r="B51" s="205"/>
      <c r="C51" s="880"/>
      <c r="D51" s="880"/>
      <c r="E51" s="880"/>
      <c r="F51" s="880"/>
      <c r="G51" s="880"/>
      <c r="H51" s="880"/>
      <c r="I51" s="880"/>
      <c r="J51" s="880"/>
      <c r="K51" s="880"/>
      <c r="L51" s="221"/>
      <c r="AA51" s="24"/>
    </row>
    <row r="52" spans="2:27" ht="12.9" customHeight="1">
      <c r="B52" s="205"/>
      <c r="C52" s="880"/>
      <c r="D52" s="880"/>
      <c r="E52" s="880"/>
      <c r="F52" s="880"/>
      <c r="G52" s="880"/>
      <c r="H52" s="880"/>
      <c r="I52" s="880"/>
      <c r="J52" s="880"/>
      <c r="K52" s="880"/>
      <c r="L52" s="221"/>
      <c r="AA52" s="24"/>
    </row>
    <row r="53" spans="2:27" ht="12.9" customHeight="1">
      <c r="B53" s="205"/>
      <c r="C53" s="880"/>
      <c r="D53" s="880"/>
      <c r="E53" s="880"/>
      <c r="F53" s="880"/>
      <c r="G53" s="880"/>
      <c r="H53" s="880"/>
      <c r="I53" s="880"/>
      <c r="J53" s="880"/>
      <c r="K53" s="880"/>
      <c r="L53" s="221"/>
      <c r="AA53" s="24"/>
    </row>
    <row r="54" spans="2:27" ht="12.9" customHeight="1">
      <c r="B54" s="205"/>
      <c r="C54" s="880"/>
      <c r="D54" s="880"/>
      <c r="E54" s="880"/>
      <c r="F54" s="880"/>
      <c r="G54" s="880"/>
      <c r="H54" s="880"/>
      <c r="I54" s="880"/>
      <c r="J54" s="880"/>
      <c r="K54" s="880"/>
      <c r="L54" s="221"/>
      <c r="AA54" s="24"/>
    </row>
    <row r="55" spans="2:27" ht="12.9" customHeight="1">
      <c r="B55" s="205"/>
      <c r="C55" s="880"/>
      <c r="D55" s="880"/>
      <c r="E55" s="880"/>
      <c r="F55" s="880"/>
      <c r="G55" s="880"/>
      <c r="H55" s="880"/>
      <c r="I55" s="880"/>
      <c r="J55" s="880"/>
      <c r="K55" s="880"/>
      <c r="L55" s="221"/>
      <c r="AA55" s="24"/>
    </row>
    <row r="56" spans="2:27" ht="12.9" customHeight="1">
      <c r="B56" s="205"/>
      <c r="C56" s="880"/>
      <c r="D56" s="880"/>
      <c r="E56" s="880"/>
      <c r="F56" s="880"/>
      <c r="G56" s="880"/>
      <c r="H56" s="880"/>
      <c r="I56" s="880"/>
      <c r="J56" s="880"/>
      <c r="K56" s="880"/>
      <c r="L56" s="221"/>
      <c r="AA56" s="24"/>
    </row>
    <row r="57" spans="2:27" ht="12.9" customHeight="1">
      <c r="B57" s="205"/>
      <c r="C57" s="880"/>
      <c r="D57" s="880"/>
      <c r="E57" s="880"/>
      <c r="F57" s="880"/>
      <c r="G57" s="880"/>
      <c r="H57" s="880"/>
      <c r="I57" s="880"/>
      <c r="J57" s="880"/>
      <c r="K57" s="880"/>
      <c r="L57" s="221"/>
      <c r="AA57" s="24"/>
    </row>
    <row r="58" spans="2:27" ht="12.9" customHeight="1">
      <c r="B58" s="205"/>
      <c r="C58" s="880"/>
      <c r="D58" s="880"/>
      <c r="E58" s="880"/>
      <c r="F58" s="880"/>
      <c r="G58" s="880"/>
      <c r="H58" s="880"/>
      <c r="I58" s="880"/>
      <c r="J58" s="880"/>
      <c r="K58" s="880"/>
      <c r="L58" s="221"/>
      <c r="AA58" s="24"/>
    </row>
    <row r="59" spans="2:27" ht="12.9" customHeight="1">
      <c r="B59" s="205"/>
      <c r="C59" s="880"/>
      <c r="D59" s="880"/>
      <c r="E59" s="880"/>
      <c r="F59" s="880"/>
      <c r="G59" s="880"/>
      <c r="H59" s="880"/>
      <c r="I59" s="880"/>
      <c r="J59" s="880"/>
      <c r="K59" s="880"/>
      <c r="L59" s="221"/>
      <c r="AA59" s="24"/>
    </row>
    <row r="60" spans="2:27" ht="12.9" customHeight="1">
      <c r="B60" s="205"/>
      <c r="C60" s="880"/>
      <c r="D60" s="880"/>
      <c r="E60" s="880"/>
      <c r="F60" s="880"/>
      <c r="G60" s="880"/>
      <c r="H60" s="880"/>
      <c r="I60" s="880"/>
      <c r="J60" s="880"/>
      <c r="K60" s="880"/>
      <c r="L60" s="221"/>
      <c r="AA60" s="24"/>
    </row>
    <row r="61" spans="2:27" ht="12.9" customHeight="1">
      <c r="B61" s="205"/>
      <c r="C61" s="880"/>
      <c r="D61" s="880"/>
      <c r="E61" s="880"/>
      <c r="F61" s="880"/>
      <c r="G61" s="880"/>
      <c r="H61" s="880"/>
      <c r="I61" s="880"/>
      <c r="J61" s="880"/>
      <c r="K61" s="880"/>
      <c r="L61" s="221"/>
      <c r="N61" s="181"/>
      <c r="AA61" s="24"/>
    </row>
    <row r="62" spans="2:27" ht="12.9" customHeight="1">
      <c r="B62" s="205"/>
      <c r="C62" s="880"/>
      <c r="D62" s="880"/>
      <c r="E62" s="880"/>
      <c r="F62" s="880"/>
      <c r="G62" s="880"/>
      <c r="H62" s="880"/>
      <c r="I62" s="880"/>
      <c r="J62" s="880"/>
      <c r="K62" s="880"/>
      <c r="L62" s="221"/>
      <c r="AA62" s="181"/>
    </row>
    <row r="63" spans="2:27" ht="12.9" customHeight="1">
      <c r="B63" s="205"/>
      <c r="C63" s="880"/>
      <c r="D63" s="880"/>
      <c r="E63" s="880"/>
      <c r="F63" s="880"/>
      <c r="G63" s="880"/>
      <c r="H63" s="880"/>
      <c r="I63" s="880"/>
      <c r="J63" s="880"/>
      <c r="K63" s="880"/>
      <c r="L63" s="221"/>
      <c r="AA63" s="181"/>
    </row>
    <row r="64" spans="2:27" ht="12.9" customHeight="1">
      <c r="B64" s="206"/>
      <c r="C64" s="207"/>
      <c r="D64" s="207"/>
      <c r="E64" s="207"/>
      <c r="F64" s="207"/>
      <c r="G64" s="207"/>
      <c r="H64" s="207"/>
      <c r="I64" s="207"/>
      <c r="J64" s="207"/>
      <c r="K64" s="207"/>
      <c r="L64" s="222"/>
      <c r="AA64" s="181"/>
    </row>
    <row r="65" spans="27:27" ht="12.9" customHeight="1">
      <c r="AA65" s="181"/>
    </row>
    <row r="66" spans="27:27" ht="12.9" customHeight="1">
      <c r="AA66" s="181"/>
    </row>
    <row r="67" spans="27:27" ht="12.9" customHeight="1">
      <c r="AA67" s="181"/>
    </row>
    <row r="68" spans="27:27" ht="12.9" customHeight="1">
      <c r="AA68" s="181"/>
    </row>
    <row r="69" spans="27:27" ht="12.9" customHeight="1">
      <c r="AA69" s="181"/>
    </row>
    <row r="70" spans="27:27" ht="12.9" customHeight="1"/>
    <row r="71" spans="27:27" ht="12.9" customHeight="1"/>
    <row r="72" spans="27:27" ht="12.9" customHeight="1"/>
  </sheetData>
  <sheetProtection formatCells="0"/>
  <mergeCells count="39">
    <mergeCell ref="C26:L26"/>
    <mergeCell ref="C28:L28"/>
    <mergeCell ref="C29:L29"/>
    <mergeCell ref="C30:L30"/>
    <mergeCell ref="N36:O36"/>
    <mergeCell ref="N22:O22"/>
    <mergeCell ref="C23:L23"/>
    <mergeCell ref="C24:L24"/>
    <mergeCell ref="N24:O24"/>
    <mergeCell ref="C25:L25"/>
    <mergeCell ref="F16:H16"/>
    <mergeCell ref="J16:K16"/>
    <mergeCell ref="N16:O16"/>
    <mergeCell ref="C18:L18"/>
    <mergeCell ref="N18:O18"/>
    <mergeCell ref="C8:E16"/>
    <mergeCell ref="F13:H13"/>
    <mergeCell ref="J13:K13"/>
    <mergeCell ref="F14:H14"/>
    <mergeCell ref="J14:K14"/>
    <mergeCell ref="F15:H15"/>
    <mergeCell ref="J15:K15"/>
    <mergeCell ref="F10:H10"/>
    <mergeCell ref="J10:K10"/>
    <mergeCell ref="F11:H11"/>
    <mergeCell ref="J11:K11"/>
    <mergeCell ref="F12:H12"/>
    <mergeCell ref="J12:K12"/>
    <mergeCell ref="AH7:AI7"/>
    <mergeCell ref="F8:H8"/>
    <mergeCell ref="J8:K8"/>
    <mergeCell ref="F9:H9"/>
    <mergeCell ref="J9:K9"/>
    <mergeCell ref="B3:L3"/>
    <mergeCell ref="N3:O3"/>
    <mergeCell ref="B4:L4"/>
    <mergeCell ref="C7:E7"/>
    <mergeCell ref="F7:H7"/>
    <mergeCell ref="J7:K7"/>
  </mergeCells>
  <printOptions horizontalCentered="1" verticalCentered="1"/>
  <pageMargins left="0" right="0" top="0" bottom="0" header="0" footer="0"/>
  <pageSetup paperSize="9" scale="98" fitToHeight="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7"/>
  <dimension ref="A1:BT356"/>
  <sheetViews>
    <sheetView view="pageBreakPreview" topLeftCell="A114" zoomScale="130" zoomScaleNormal="115" zoomScaleSheetLayoutView="130" workbookViewId="0">
      <selection activeCell="C129" sqref="C129:M129"/>
    </sheetView>
  </sheetViews>
  <sheetFormatPr defaultColWidth="9.109375" defaultRowHeight="14.4"/>
  <cols>
    <col min="1" max="1" width="9.109375" style="1"/>
    <col min="2" max="2" width="4.33203125" style="1" customWidth="1"/>
    <col min="3" max="4" width="9.33203125" style="1" customWidth="1"/>
    <col min="5" max="6" width="10.44140625" style="1" customWidth="1"/>
    <col min="7" max="7" width="26" style="1" customWidth="1"/>
    <col min="8" max="9" width="9.88671875" style="1" customWidth="1"/>
    <col min="10" max="10" width="11" style="1" customWidth="1"/>
    <col min="11" max="11" width="10.5546875" style="1" customWidth="1"/>
    <col min="12" max="12" width="11.44140625" style="1" customWidth="1"/>
    <col min="13" max="13" width="10" style="1" customWidth="1"/>
    <col min="14" max="14" width="3.33203125" style="1" customWidth="1"/>
    <col min="15" max="15" width="10" style="1" customWidth="1"/>
    <col min="16" max="16" width="10.21875" style="1" customWidth="1"/>
    <col min="17" max="40" width="9" style="1" hidden="1" customWidth="1"/>
    <col min="41" max="41" width="9" style="659" hidden="1" customWidth="1"/>
    <col min="42" max="61" width="9" style="1" hidden="1" customWidth="1"/>
    <col min="62" max="62" width="12" style="1" hidden="1" customWidth="1"/>
    <col min="63" max="72" width="9" style="1" hidden="1" customWidth="1"/>
    <col min="73" max="76" width="9" style="1" customWidth="1"/>
    <col min="77" max="16384" width="9.109375" style="1"/>
  </cols>
  <sheetData>
    <row r="1" spans="2:66" ht="15" thickBot="1">
      <c r="B1" s="3"/>
      <c r="C1" s="2"/>
      <c r="D1" s="2"/>
      <c r="E1" s="2"/>
      <c r="F1" s="2"/>
      <c r="G1" s="2"/>
      <c r="H1" s="2"/>
      <c r="I1" s="2"/>
      <c r="J1" s="2"/>
      <c r="K1" s="2"/>
      <c r="L1" s="61"/>
      <c r="M1" s="62"/>
      <c r="O1" s="63"/>
      <c r="Z1" s="34" t="s">
        <v>889</v>
      </c>
      <c r="AB1" s="35">
        <v>1</v>
      </c>
      <c r="AC1" s="35">
        <v>1.5</v>
      </c>
      <c r="AD1" s="35">
        <v>2</v>
      </c>
      <c r="AE1" s="35">
        <v>2.5</v>
      </c>
      <c r="AF1" s="35"/>
      <c r="AG1" s="35">
        <v>3</v>
      </c>
      <c r="AH1" s="35">
        <v>3.5</v>
      </c>
      <c r="AI1" s="35">
        <v>4</v>
      </c>
      <c r="AJ1" s="35">
        <v>4.5</v>
      </c>
      <c r="AK1" s="35">
        <v>5</v>
      </c>
      <c r="AL1" s="35">
        <v>5.5</v>
      </c>
      <c r="AM1" s="35">
        <v>6</v>
      </c>
    </row>
    <row r="2" spans="2:66">
      <c r="B2" s="4"/>
      <c r="C2" s="5"/>
      <c r="D2" s="5"/>
      <c r="E2" s="5"/>
      <c r="F2" s="5"/>
      <c r="G2" s="5"/>
      <c r="H2" s="5"/>
      <c r="I2" s="5"/>
      <c r="J2" s="5"/>
      <c r="K2" s="5"/>
      <c r="L2" s="64" t="s">
        <v>989</v>
      </c>
      <c r="M2" s="65" t="str">
        <f>Rolô!L2</f>
        <v>2026 - v.03</v>
      </c>
      <c r="O2" s="66" t="s">
        <v>66</v>
      </c>
      <c r="AA2" s="983">
        <v>44501</v>
      </c>
      <c r="AB2" s="37">
        <v>1520.9408000000001</v>
      </c>
      <c r="AC2" s="860">
        <v>1629.5565000000001</v>
      </c>
      <c r="AD2" s="860">
        <v>1915.9848000000002</v>
      </c>
      <c r="AE2" s="860">
        <v>1937.556</v>
      </c>
      <c r="AF2" s="3100">
        <v>2069.6903000000002</v>
      </c>
      <c r="AG2" s="3100"/>
      <c r="AH2" s="37">
        <v>2245.6624999999999</v>
      </c>
      <c r="AI2" s="860">
        <v>2384.8908999999999</v>
      </c>
      <c r="AJ2" s="860">
        <v>2642.9</v>
      </c>
      <c r="AK2" s="860">
        <v>2509.4924000000005</v>
      </c>
      <c r="AL2" s="860">
        <v>2661.3467999999998</v>
      </c>
      <c r="AM2" s="860">
        <v>2930.2378000000003</v>
      </c>
    </row>
    <row r="3" spans="2:66">
      <c r="B3" s="1154" t="s">
        <v>891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5"/>
      <c r="M3" s="1156"/>
      <c r="O3" s="1383">
        <v>0</v>
      </c>
      <c r="P3" s="1214"/>
      <c r="AA3" s="983">
        <v>45658</v>
      </c>
      <c r="AB3" s="984">
        <f>AB2*1.1</f>
        <v>1673.0348800000002</v>
      </c>
      <c r="AC3" s="984">
        <f>AC2*1.1</f>
        <v>1792.5121500000002</v>
      </c>
      <c r="AD3" s="984">
        <f>AD2*1.1</f>
        <v>2107.5832800000003</v>
      </c>
      <c r="AE3" s="984">
        <f>AE2*1.1</f>
        <v>2131.3116</v>
      </c>
      <c r="AF3" s="3101">
        <f>AF2*1.1</f>
        <v>2276.6593300000004</v>
      </c>
      <c r="AG3" s="3101"/>
      <c r="AH3" s="984">
        <f>AH2*1.1</f>
        <v>2470.2287500000002</v>
      </c>
      <c r="AI3" s="984">
        <f t="shared" ref="AI3" si="0">AI2*1.1</f>
        <v>2623.3799899999999</v>
      </c>
      <c r="AJ3" s="984">
        <v>2790.1</v>
      </c>
      <c r="AK3" s="984">
        <v>2979.3</v>
      </c>
      <c r="AL3" s="984">
        <v>3211.4</v>
      </c>
      <c r="AM3" s="984">
        <v>3375.1</v>
      </c>
      <c r="AO3" s="659">
        <f>AC3-AB3</f>
        <v>119.47727000000009</v>
      </c>
      <c r="AP3" s="659">
        <f t="shared" ref="AP3:BB3" si="1">AD3-AC3</f>
        <v>315.07113000000004</v>
      </c>
      <c r="AQ3" s="659">
        <f t="shared" si="1"/>
        <v>23.728319999999712</v>
      </c>
      <c r="AR3" s="659">
        <f t="shared" si="1"/>
        <v>145.34773000000041</v>
      </c>
      <c r="AS3" s="659">
        <f t="shared" si="1"/>
        <v>-2276.6593300000004</v>
      </c>
      <c r="AT3" s="659">
        <f t="shared" si="1"/>
        <v>2470.2287500000002</v>
      </c>
      <c r="AU3" s="659">
        <f t="shared" si="1"/>
        <v>153.15123999999969</v>
      </c>
      <c r="AV3" s="659">
        <f t="shared" si="1"/>
        <v>166.72001</v>
      </c>
      <c r="AW3" s="659">
        <f t="shared" si="1"/>
        <v>189.20000000000027</v>
      </c>
      <c r="AX3" s="659">
        <f t="shared" si="1"/>
        <v>232.09999999999991</v>
      </c>
      <c r="AY3" s="659">
        <f t="shared" si="1"/>
        <v>163.69999999999982</v>
      </c>
      <c r="AZ3" s="659">
        <f t="shared" si="1"/>
        <v>-3375.1</v>
      </c>
      <c r="BA3" s="659">
        <f t="shared" si="1"/>
        <v>119.47727000000009</v>
      </c>
      <c r="BB3" s="659">
        <f t="shared" si="1"/>
        <v>195.59385999999995</v>
      </c>
      <c r="BC3" s="659">
        <f>AD3-AC3</f>
        <v>315.07113000000004</v>
      </c>
      <c r="BD3" s="659">
        <f>AR3-AQ3</f>
        <v>121.6194100000007</v>
      </c>
      <c r="BE3" s="659">
        <f t="shared" ref="BE3" si="2">AS3-AR3</f>
        <v>-2422.0070600000008</v>
      </c>
      <c r="BF3" s="659">
        <f t="shared" ref="BF3" si="3">AT3-AS3</f>
        <v>4746.8880800000006</v>
      </c>
      <c r="BG3" s="659">
        <f t="shared" ref="BG3" si="4">AU3-AT3</f>
        <v>-2317.0775100000005</v>
      </c>
      <c r="BH3" s="659">
        <f t="shared" ref="BH3" si="5">AV3-AU3</f>
        <v>13.568770000000313</v>
      </c>
      <c r="BI3" s="659">
        <f>AE3-AD3</f>
        <v>23.728319999999712</v>
      </c>
      <c r="BJ3" s="1">
        <f>AF3-AE3</f>
        <v>145.34773000000041</v>
      </c>
      <c r="BK3" s="1">
        <f>AH3-AF3</f>
        <v>193.56941999999981</v>
      </c>
      <c r="BL3" s="1">
        <f>AI3-AH3</f>
        <v>153.15123999999969</v>
      </c>
      <c r="BM3" s="1">
        <f>AJ3-AI3</f>
        <v>166.72001</v>
      </c>
      <c r="BN3" s="1">
        <f>-AK3-AJ3</f>
        <v>-5769.4</v>
      </c>
    </row>
    <row r="4" spans="2:66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59"/>
      <c r="M4" s="1160"/>
      <c r="O4" s="63"/>
      <c r="Q4" s="20"/>
      <c r="AA4" s="16">
        <v>44134</v>
      </c>
      <c r="AB4" s="93">
        <f>AB2*1.05</f>
        <v>1596.9878400000002</v>
      </c>
      <c r="AC4" s="93">
        <f t="shared" ref="AC4:AE4" si="6">AC2*1.05</f>
        <v>1711.0343250000003</v>
      </c>
      <c r="AD4" s="93">
        <f t="shared" si="6"/>
        <v>2011.7840400000002</v>
      </c>
      <c r="AE4" s="93">
        <f t="shared" si="6"/>
        <v>2034.4338</v>
      </c>
      <c r="AF4" s="93"/>
      <c r="AG4" s="93">
        <f>AG2*1.05</f>
        <v>0</v>
      </c>
      <c r="AH4" s="93">
        <f t="shared" ref="AH4:AM4" si="7">AH2*1.05</f>
        <v>2357.9456249999998</v>
      </c>
      <c r="AI4" s="93">
        <f t="shared" si="7"/>
        <v>2504.1354449999999</v>
      </c>
      <c r="AJ4" s="93">
        <f t="shared" si="7"/>
        <v>2775.0450000000001</v>
      </c>
      <c r="AK4" s="93">
        <f t="shared" si="7"/>
        <v>2634.9670200000005</v>
      </c>
      <c r="AL4" s="93">
        <f t="shared" si="7"/>
        <v>2794.4141399999999</v>
      </c>
      <c r="AM4" s="93">
        <f t="shared" si="7"/>
        <v>3076.7496900000006</v>
      </c>
      <c r="AN4" s="39"/>
    </row>
    <row r="5" spans="2:66" ht="3" customHeight="1">
      <c r="B5" s="6"/>
      <c r="C5" s="7"/>
      <c r="D5" s="7"/>
      <c r="E5" s="7"/>
      <c r="F5" s="7"/>
      <c r="G5" s="7"/>
      <c r="H5" s="7"/>
      <c r="I5" s="7"/>
      <c r="J5" s="7"/>
      <c r="K5" s="7"/>
      <c r="L5" s="67"/>
      <c r="M5" s="68"/>
      <c r="O5" s="63"/>
      <c r="AA5" s="2"/>
      <c r="AB5" s="2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</row>
    <row r="6" spans="2:66" s="44" customFormat="1">
      <c r="B6" s="46"/>
      <c r="C6" s="3102" t="s">
        <v>1659</v>
      </c>
      <c r="D6" s="3103"/>
      <c r="E6" s="3103"/>
      <c r="F6" s="3103"/>
      <c r="G6" s="3103"/>
      <c r="H6" s="3103"/>
      <c r="I6" s="3103"/>
      <c r="J6" s="3103"/>
      <c r="K6" s="3103"/>
      <c r="L6" s="3103"/>
      <c r="M6" s="3104"/>
      <c r="O6" s="69"/>
      <c r="Q6" s="73"/>
      <c r="AA6" s="94">
        <v>44256</v>
      </c>
      <c r="AB6" s="95">
        <f>AB4*1.05</f>
        <v>1676.8372320000003</v>
      </c>
      <c r="AC6" s="95">
        <f t="shared" ref="AC6:AG6" si="8">AC4*1.05</f>
        <v>1796.5860412500003</v>
      </c>
      <c r="AD6" s="95">
        <f t="shared" si="8"/>
        <v>2112.3732420000001</v>
      </c>
      <c r="AE6" s="95">
        <f t="shared" si="8"/>
        <v>2136.1554900000001</v>
      </c>
      <c r="AF6" s="95">
        <f t="shared" si="8"/>
        <v>0</v>
      </c>
      <c r="AG6" s="95">
        <f t="shared" si="8"/>
        <v>0</v>
      </c>
      <c r="AH6" s="95">
        <f t="shared" ref="AH6:AM6" si="9">AH4*1.05</f>
        <v>2475.8429062499999</v>
      </c>
      <c r="AI6" s="95">
        <f t="shared" si="9"/>
        <v>2629.34221725</v>
      </c>
      <c r="AJ6" s="95">
        <f t="shared" si="9"/>
        <v>2913.7972500000001</v>
      </c>
      <c r="AK6" s="95">
        <f t="shared" si="9"/>
        <v>2766.7153710000007</v>
      </c>
      <c r="AL6" s="95">
        <f t="shared" si="9"/>
        <v>2934.1348469999998</v>
      </c>
      <c r="AM6" s="95">
        <f t="shared" si="9"/>
        <v>3230.5871745000009</v>
      </c>
      <c r="AO6" s="660"/>
    </row>
    <row r="7" spans="2:66" s="44" customFormat="1">
      <c r="B7" s="47" t="s">
        <v>68</v>
      </c>
      <c r="C7" s="48" t="s">
        <v>892</v>
      </c>
      <c r="D7" s="3105" t="s">
        <v>69</v>
      </c>
      <c r="E7" s="3106"/>
      <c r="F7" s="3106"/>
      <c r="G7" s="3106"/>
      <c r="H7" s="3106"/>
      <c r="I7" s="3106"/>
      <c r="J7" s="3106"/>
      <c r="K7" s="3107"/>
      <c r="L7" s="70" t="s">
        <v>893</v>
      </c>
      <c r="M7" s="71" t="s">
        <v>132</v>
      </c>
      <c r="O7" s="72"/>
      <c r="P7" s="73"/>
      <c r="AA7" s="96"/>
      <c r="AB7" s="94">
        <v>42491</v>
      </c>
      <c r="AC7" s="94">
        <v>43038</v>
      </c>
      <c r="AD7" s="94">
        <v>43258</v>
      </c>
      <c r="AE7" s="94">
        <v>43862</v>
      </c>
      <c r="AF7" s="3098">
        <v>43952</v>
      </c>
      <c r="AG7" s="3098"/>
      <c r="AH7" s="3098">
        <v>44105</v>
      </c>
      <c r="AI7" s="3098"/>
      <c r="AJ7" s="3099">
        <v>44256</v>
      </c>
      <c r="AK7" s="3099"/>
      <c r="AL7" s="3099">
        <v>44501</v>
      </c>
      <c r="AM7" s="3099"/>
      <c r="AO7" s="661">
        <v>44774</v>
      </c>
      <c r="BI7" s="982">
        <v>45658</v>
      </c>
      <c r="BJ7" s="982">
        <v>46023</v>
      </c>
    </row>
    <row r="8" spans="2:66">
      <c r="B8" s="49">
        <v>1</v>
      </c>
      <c r="C8" s="993" t="s">
        <v>894</v>
      </c>
      <c r="D8" s="3057" t="s">
        <v>895</v>
      </c>
      <c r="E8" s="3048"/>
      <c r="F8" s="3048"/>
      <c r="G8" s="3048"/>
      <c r="H8" s="3048"/>
      <c r="I8" s="3048"/>
      <c r="J8" s="3048"/>
      <c r="K8" s="3049"/>
      <c r="L8" s="74">
        <f>ROUNDUP(((BJ8*$O$3)+BJ8),1)</f>
        <v>854.30000000000007</v>
      </c>
      <c r="M8" s="809">
        <v>6.5000000000000002E-2</v>
      </c>
      <c r="O8" s="63"/>
      <c r="P8" s="24"/>
      <c r="AA8" s="2"/>
      <c r="AB8" s="97">
        <v>761.5</v>
      </c>
      <c r="AC8" s="41">
        <v>837.7</v>
      </c>
      <c r="AD8" s="41">
        <f>AC8*1.1</f>
        <v>921.47000000000014</v>
      </c>
      <c r="AE8" s="41">
        <f>AD8*1.1</f>
        <v>1013.6170000000002</v>
      </c>
      <c r="AF8" s="98">
        <v>1163.5</v>
      </c>
      <c r="AG8" s="41">
        <f t="shared" ref="AG8:AG19" si="10">AE8*1.1</f>
        <v>1114.9787000000003</v>
      </c>
      <c r="AH8" s="106">
        <f>AF8*1.05</f>
        <v>1221.675</v>
      </c>
      <c r="AI8" s="106">
        <f>AG8*1.05</f>
        <v>1170.7276350000004</v>
      </c>
      <c r="AJ8" s="107">
        <f>AH8*1.05</f>
        <v>1282.75875</v>
      </c>
      <c r="AK8" s="107">
        <f>AI8</f>
        <v>1170.7276350000004</v>
      </c>
      <c r="AL8" s="1">
        <v>1170.8</v>
      </c>
      <c r="AM8" s="1">
        <f>AL8*1.06</f>
        <v>1241.048</v>
      </c>
      <c r="AN8" s="1">
        <f t="shared" ref="AN8" si="11">AM8*1.06</f>
        <v>1315.51088</v>
      </c>
      <c r="AO8" s="659">
        <v>843.9</v>
      </c>
      <c r="BC8" s="1">
        <f>AO8*1.07</f>
        <v>902.97300000000007</v>
      </c>
      <c r="BI8" s="1">
        <f>BC8*1.1</f>
        <v>993.27030000000013</v>
      </c>
      <c r="BJ8" s="1141">
        <f>(BI8*(-14%))+BI8</f>
        <v>854.21245800000008</v>
      </c>
    </row>
    <row r="9" spans="2:66">
      <c r="B9" s="49">
        <v>2</v>
      </c>
      <c r="C9" s="993" t="s">
        <v>896</v>
      </c>
      <c r="D9" s="3057" t="s">
        <v>897</v>
      </c>
      <c r="E9" s="3048"/>
      <c r="F9" s="3048"/>
      <c r="G9" s="3048"/>
      <c r="H9" s="3048"/>
      <c r="I9" s="3048"/>
      <c r="J9" s="3048"/>
      <c r="K9" s="3049"/>
      <c r="L9" s="74">
        <f t="shared" ref="L9:L21" si="12">ROUNDUP(((BJ9*$O$3)+BJ9),1)</f>
        <v>988.2</v>
      </c>
      <c r="M9" s="809">
        <v>6.5000000000000002E-2</v>
      </c>
      <c r="O9" s="63"/>
      <c r="P9" s="24"/>
      <c r="AB9" s="97">
        <v>829</v>
      </c>
      <c r="AC9" s="41">
        <v>911.9</v>
      </c>
      <c r="AD9" s="41">
        <f t="shared" ref="AD9:AE19" si="13">AC9*1.1</f>
        <v>1003.09</v>
      </c>
      <c r="AE9" s="41">
        <f t="shared" si="13"/>
        <v>1103.3990000000001</v>
      </c>
      <c r="AF9" s="98">
        <v>1310.8</v>
      </c>
      <c r="AG9" s="41">
        <f t="shared" si="10"/>
        <v>1213.7389000000003</v>
      </c>
      <c r="AH9" s="106">
        <f t="shared" ref="AH9:AH19" si="14">AF9*1.05</f>
        <v>1376.34</v>
      </c>
      <c r="AI9" s="106">
        <f t="shared" ref="AI9:AI19" si="15">AG9*1.05</f>
        <v>1274.4258450000004</v>
      </c>
      <c r="AJ9" s="107">
        <f t="shared" ref="AJ9:AJ19" si="16">AH9*1.05</f>
        <v>1445.1569999999999</v>
      </c>
      <c r="AK9" s="107">
        <f t="shared" ref="AK9:AK19" si="17">AI9</f>
        <v>1274.4258450000004</v>
      </c>
      <c r="AL9" s="1">
        <v>1274.5</v>
      </c>
      <c r="AM9" s="1">
        <f t="shared" ref="AM9:AM19" si="18">AL9*1.06</f>
        <v>1350.97</v>
      </c>
      <c r="AO9" s="659">
        <v>976.2</v>
      </c>
      <c r="BC9" s="1">
        <f t="shared" ref="BC9:BC85" si="19">AO9*1.07</f>
        <v>1044.5340000000001</v>
      </c>
      <c r="BI9" s="1">
        <f t="shared" ref="BI9:BI85" si="20">BC9*1.1</f>
        <v>1148.9874000000002</v>
      </c>
      <c r="BJ9" s="1141">
        <f t="shared" ref="BJ9:BJ19" si="21">(BI9*(-14%))+BI9</f>
        <v>988.12916400000017</v>
      </c>
    </row>
    <row r="10" spans="2:66">
      <c r="B10" s="49">
        <v>3</v>
      </c>
      <c r="C10" s="993" t="s">
        <v>898</v>
      </c>
      <c r="D10" s="3057" t="s">
        <v>899</v>
      </c>
      <c r="E10" s="3048"/>
      <c r="F10" s="3048"/>
      <c r="G10" s="3048"/>
      <c r="H10" s="3048"/>
      <c r="I10" s="3048"/>
      <c r="J10" s="3048"/>
      <c r="K10" s="3049"/>
      <c r="L10" s="74">
        <f t="shared" si="12"/>
        <v>1096.6999999999998</v>
      </c>
      <c r="M10" s="809">
        <v>6.5000000000000002E-2</v>
      </c>
      <c r="O10" s="63"/>
      <c r="P10" s="24"/>
      <c r="AB10" s="97">
        <v>888.8</v>
      </c>
      <c r="AC10" s="41">
        <v>977.7</v>
      </c>
      <c r="AD10" s="41">
        <f t="shared" si="13"/>
        <v>1075.47</v>
      </c>
      <c r="AE10" s="41">
        <f t="shared" si="13"/>
        <v>1183.0170000000001</v>
      </c>
      <c r="AF10" s="98">
        <v>1446.9</v>
      </c>
      <c r="AG10" s="41">
        <f t="shared" si="10"/>
        <v>1301.3187000000003</v>
      </c>
      <c r="AH10" s="106">
        <f t="shared" si="14"/>
        <v>1519.2450000000001</v>
      </c>
      <c r="AI10" s="106">
        <f t="shared" si="15"/>
        <v>1366.3846350000003</v>
      </c>
      <c r="AJ10" s="107">
        <f t="shared" si="16"/>
        <v>1595.2072500000002</v>
      </c>
      <c r="AK10" s="107">
        <f t="shared" si="17"/>
        <v>1366.3846350000003</v>
      </c>
      <c r="AL10" s="1">
        <v>1366.4</v>
      </c>
      <c r="AM10" s="1">
        <f t="shared" si="18"/>
        <v>1448.3840000000002</v>
      </c>
      <c r="AO10" s="659">
        <v>1083.4000000000001</v>
      </c>
      <c r="BC10" s="1">
        <f t="shared" si="19"/>
        <v>1159.2380000000001</v>
      </c>
      <c r="BI10" s="1">
        <f t="shared" si="20"/>
        <v>1275.1618000000001</v>
      </c>
      <c r="BJ10" s="1141">
        <f t="shared" si="21"/>
        <v>1096.639148</v>
      </c>
    </row>
    <row r="11" spans="2:66">
      <c r="B11" s="49">
        <v>4</v>
      </c>
      <c r="C11" s="993" t="s">
        <v>900</v>
      </c>
      <c r="D11" s="3057" t="s">
        <v>901</v>
      </c>
      <c r="E11" s="3048"/>
      <c r="F11" s="3048"/>
      <c r="G11" s="3048"/>
      <c r="H11" s="3048"/>
      <c r="I11" s="3048"/>
      <c r="J11" s="3048"/>
      <c r="K11" s="3049"/>
      <c r="L11" s="74">
        <f t="shared" si="12"/>
        <v>1210.5999999999999</v>
      </c>
      <c r="M11" s="809">
        <v>6.5000000000000002E-2</v>
      </c>
      <c r="O11" s="63"/>
      <c r="P11" s="24"/>
      <c r="AB11" s="97">
        <v>959.2</v>
      </c>
      <c r="AC11" s="41">
        <v>1055.2</v>
      </c>
      <c r="AD11" s="41">
        <f t="shared" si="13"/>
        <v>1160.7200000000003</v>
      </c>
      <c r="AE11" s="41">
        <f t="shared" si="13"/>
        <v>1276.7920000000004</v>
      </c>
      <c r="AF11" s="98">
        <v>1598.5</v>
      </c>
      <c r="AG11" s="41">
        <f t="shared" si="10"/>
        <v>1404.4712000000004</v>
      </c>
      <c r="AH11" s="106">
        <f t="shared" si="14"/>
        <v>1678.4250000000002</v>
      </c>
      <c r="AI11" s="106">
        <f t="shared" si="15"/>
        <v>1474.6947600000005</v>
      </c>
      <c r="AJ11" s="107">
        <f t="shared" si="16"/>
        <v>1762.3462500000003</v>
      </c>
      <c r="AK11" s="107">
        <f t="shared" si="17"/>
        <v>1474.6947600000005</v>
      </c>
      <c r="AL11" s="1">
        <v>1474.7</v>
      </c>
      <c r="AM11" s="1">
        <f t="shared" si="18"/>
        <v>1563.182</v>
      </c>
      <c r="AO11" s="659">
        <v>1195.9000000000001</v>
      </c>
      <c r="BC11" s="1">
        <f t="shared" si="19"/>
        <v>1279.6130000000003</v>
      </c>
      <c r="BI11" s="1">
        <f t="shared" si="20"/>
        <v>1407.5743000000004</v>
      </c>
      <c r="BJ11" s="1141">
        <f t="shared" si="21"/>
        <v>1210.5138980000004</v>
      </c>
    </row>
    <row r="12" spans="2:66">
      <c r="B12" s="49">
        <v>5</v>
      </c>
      <c r="C12" s="993" t="s">
        <v>902</v>
      </c>
      <c r="D12" s="3057" t="s">
        <v>903</v>
      </c>
      <c r="E12" s="3048"/>
      <c r="F12" s="3048"/>
      <c r="G12" s="3048"/>
      <c r="H12" s="3048"/>
      <c r="I12" s="3048"/>
      <c r="J12" s="3048"/>
      <c r="K12" s="3049"/>
      <c r="L12" s="74">
        <f t="shared" si="12"/>
        <v>1354.1</v>
      </c>
      <c r="M12" s="809">
        <v>6.5000000000000002E-2</v>
      </c>
      <c r="O12" s="63"/>
      <c r="P12" s="24"/>
      <c r="AB12" s="99">
        <v>1016.4</v>
      </c>
      <c r="AC12" s="41">
        <v>1118.0999999999999</v>
      </c>
      <c r="AD12" s="41">
        <f t="shared" si="13"/>
        <v>1229.9100000000001</v>
      </c>
      <c r="AE12" s="41">
        <f t="shared" si="13"/>
        <v>1352.9010000000003</v>
      </c>
      <c r="AF12" s="98">
        <v>1730.7</v>
      </c>
      <c r="AG12" s="41">
        <f t="shared" si="10"/>
        <v>1488.1911000000005</v>
      </c>
      <c r="AH12" s="106">
        <f t="shared" si="14"/>
        <v>1817.2350000000001</v>
      </c>
      <c r="AI12" s="106">
        <f t="shared" si="15"/>
        <v>1562.6006550000006</v>
      </c>
      <c r="AJ12" s="107">
        <f t="shared" si="16"/>
        <v>1908.0967500000002</v>
      </c>
      <c r="AK12" s="107">
        <f t="shared" si="17"/>
        <v>1562.6006550000006</v>
      </c>
      <c r="AL12" s="1">
        <v>1562.7</v>
      </c>
      <c r="AM12" s="1">
        <f t="shared" si="18"/>
        <v>1656.4620000000002</v>
      </c>
      <c r="AO12" s="659">
        <v>1337.7</v>
      </c>
      <c r="BC12" s="1">
        <f t="shared" si="19"/>
        <v>1431.3390000000002</v>
      </c>
      <c r="BI12" s="1">
        <f t="shared" si="20"/>
        <v>1574.4729000000002</v>
      </c>
      <c r="BJ12" s="1141">
        <f t="shared" si="21"/>
        <v>1354.0466940000001</v>
      </c>
    </row>
    <row r="13" spans="2:66">
      <c r="B13" s="49">
        <v>6</v>
      </c>
      <c r="C13" s="993" t="s">
        <v>904</v>
      </c>
      <c r="D13" s="3047" t="s">
        <v>905</v>
      </c>
      <c r="E13" s="3048"/>
      <c r="F13" s="3048"/>
      <c r="G13" s="3048"/>
      <c r="H13" s="3048"/>
      <c r="I13" s="3048"/>
      <c r="J13" s="3048"/>
      <c r="K13" s="3049"/>
      <c r="L13" s="74">
        <f t="shared" si="12"/>
        <v>1478.6999999999998</v>
      </c>
      <c r="M13" s="809">
        <v>6.5000000000000002E-2</v>
      </c>
      <c r="O13" s="63"/>
      <c r="P13" s="24"/>
      <c r="AB13" s="99">
        <v>1076</v>
      </c>
      <c r="AC13" s="41">
        <v>1183.5999999999999</v>
      </c>
      <c r="AD13" s="41">
        <f t="shared" si="13"/>
        <v>1301.96</v>
      </c>
      <c r="AE13" s="41">
        <f t="shared" si="13"/>
        <v>1432.1560000000002</v>
      </c>
      <c r="AF13" s="98">
        <v>1866.4</v>
      </c>
      <c r="AG13" s="41">
        <f t="shared" si="10"/>
        <v>1575.3716000000004</v>
      </c>
      <c r="AH13" s="106">
        <f t="shared" si="14"/>
        <v>1959.7200000000003</v>
      </c>
      <c r="AI13" s="106">
        <f t="shared" si="15"/>
        <v>1654.1401800000006</v>
      </c>
      <c r="AJ13" s="107">
        <f t="shared" si="16"/>
        <v>2057.7060000000001</v>
      </c>
      <c r="AK13" s="107">
        <f t="shared" si="17"/>
        <v>1654.1401800000006</v>
      </c>
      <c r="AL13" s="1">
        <v>1654.2</v>
      </c>
      <c r="AM13" s="1">
        <f t="shared" si="18"/>
        <v>1753.4520000000002</v>
      </c>
      <c r="AO13" s="659">
        <v>1460.8</v>
      </c>
      <c r="BC13" s="1">
        <f t="shared" si="19"/>
        <v>1563.056</v>
      </c>
      <c r="BI13" s="1">
        <f t="shared" si="20"/>
        <v>1719.3616000000002</v>
      </c>
      <c r="BJ13" s="1141">
        <f t="shared" si="21"/>
        <v>1478.6509760000001</v>
      </c>
    </row>
    <row r="14" spans="2:66">
      <c r="B14" s="49">
        <v>7</v>
      </c>
      <c r="C14" s="993" t="s">
        <v>906</v>
      </c>
      <c r="D14" s="3057" t="s">
        <v>907</v>
      </c>
      <c r="E14" s="3048"/>
      <c r="F14" s="3048"/>
      <c r="G14" s="3048"/>
      <c r="H14" s="3048"/>
      <c r="I14" s="3048"/>
      <c r="J14" s="3048"/>
      <c r="K14" s="3049"/>
      <c r="L14" s="74">
        <f t="shared" si="12"/>
        <v>1887.1</v>
      </c>
      <c r="M14" s="809">
        <v>6.5000000000000002E-2</v>
      </c>
      <c r="O14" s="63"/>
      <c r="P14" s="24"/>
      <c r="AB14" s="97">
        <v>1144</v>
      </c>
      <c r="AC14" s="41">
        <v>1258.4000000000001</v>
      </c>
      <c r="AD14" s="41">
        <f t="shared" si="13"/>
        <v>1384.2400000000002</v>
      </c>
      <c r="AE14" s="41">
        <f t="shared" si="13"/>
        <v>1522.6640000000004</v>
      </c>
      <c r="AF14" s="98">
        <v>2014.5</v>
      </c>
      <c r="AG14" s="41">
        <f t="shared" si="10"/>
        <v>1674.9304000000006</v>
      </c>
      <c r="AH14" s="106">
        <f t="shared" si="14"/>
        <v>2115.2249999999999</v>
      </c>
      <c r="AI14" s="106">
        <f t="shared" si="15"/>
        <v>1758.6769200000008</v>
      </c>
      <c r="AJ14" s="107">
        <f t="shared" si="16"/>
        <v>2220.9862499999999</v>
      </c>
      <c r="AK14" s="107">
        <f t="shared" si="17"/>
        <v>1758.6769200000008</v>
      </c>
      <c r="AL14" s="1">
        <v>1758.7</v>
      </c>
      <c r="AM14" s="1">
        <f t="shared" si="18"/>
        <v>1864.2220000000002</v>
      </c>
      <c r="AO14" s="659">
        <v>1864.3</v>
      </c>
      <c r="BC14" s="1">
        <f t="shared" si="19"/>
        <v>1994.8010000000002</v>
      </c>
      <c r="BI14" s="1">
        <f t="shared" si="20"/>
        <v>2194.2811000000002</v>
      </c>
      <c r="BJ14" s="1141">
        <f t="shared" si="21"/>
        <v>1887.0817460000001</v>
      </c>
    </row>
    <row r="15" spans="2:66">
      <c r="B15" s="49">
        <v>8</v>
      </c>
      <c r="C15" s="993" t="s">
        <v>908</v>
      </c>
      <c r="D15" s="3057" t="s">
        <v>909</v>
      </c>
      <c r="E15" s="3048"/>
      <c r="F15" s="3048"/>
      <c r="G15" s="3048"/>
      <c r="H15" s="3048"/>
      <c r="I15" s="3048"/>
      <c r="J15" s="3048"/>
      <c r="K15" s="3049"/>
      <c r="L15" s="74">
        <f t="shared" si="12"/>
        <v>1962.8999999999999</v>
      </c>
      <c r="M15" s="809">
        <v>6.5000000000000002E-2</v>
      </c>
      <c r="O15" s="63"/>
      <c r="P15" s="24"/>
      <c r="AB15" s="97">
        <v>1190</v>
      </c>
      <c r="AC15" s="41">
        <v>1309</v>
      </c>
      <c r="AD15" s="41">
        <f t="shared" si="13"/>
        <v>1439.9</v>
      </c>
      <c r="AE15" s="41">
        <f t="shared" si="13"/>
        <v>1583.8900000000003</v>
      </c>
      <c r="AF15" s="98">
        <v>2130.3000000000002</v>
      </c>
      <c r="AG15" s="41">
        <f t="shared" si="10"/>
        <v>1742.2790000000005</v>
      </c>
      <c r="AH15" s="106">
        <f t="shared" si="14"/>
        <v>2236.8150000000005</v>
      </c>
      <c r="AI15" s="106">
        <f t="shared" si="15"/>
        <v>1829.3929500000006</v>
      </c>
      <c r="AJ15" s="107">
        <f t="shared" si="16"/>
        <v>2348.6557500000008</v>
      </c>
      <c r="AK15" s="107">
        <f t="shared" si="17"/>
        <v>1829.3929500000006</v>
      </c>
      <c r="AL15" s="1">
        <v>1829.4</v>
      </c>
      <c r="AM15" s="1">
        <f t="shared" si="18"/>
        <v>1939.1640000000002</v>
      </c>
      <c r="AO15" s="659">
        <v>1939.2</v>
      </c>
      <c r="BC15" s="1">
        <f t="shared" si="19"/>
        <v>2074.944</v>
      </c>
      <c r="BI15" s="1">
        <f t="shared" si="20"/>
        <v>2282.4384</v>
      </c>
      <c r="BJ15" s="1141">
        <f t="shared" si="21"/>
        <v>1962.8970239999999</v>
      </c>
    </row>
    <row r="16" spans="2:66">
      <c r="B16" s="49">
        <v>9</v>
      </c>
      <c r="C16" s="993" t="s">
        <v>910</v>
      </c>
      <c r="D16" s="3057" t="s">
        <v>911</v>
      </c>
      <c r="E16" s="3048"/>
      <c r="F16" s="3048"/>
      <c r="G16" s="3048"/>
      <c r="H16" s="3048"/>
      <c r="I16" s="3048"/>
      <c r="J16" s="3048"/>
      <c r="K16" s="3049"/>
      <c r="L16" s="74">
        <f t="shared" si="12"/>
        <v>2058.6999999999998</v>
      </c>
      <c r="M16" s="809">
        <v>6.5000000000000002E-2</v>
      </c>
      <c r="O16" s="63"/>
      <c r="P16" s="24"/>
      <c r="AB16" s="97">
        <v>1248</v>
      </c>
      <c r="AC16" s="41">
        <v>1372.8</v>
      </c>
      <c r="AD16" s="41">
        <f t="shared" si="13"/>
        <v>1510.0800000000002</v>
      </c>
      <c r="AE16" s="41">
        <f t="shared" si="13"/>
        <v>1661.0880000000002</v>
      </c>
      <c r="AF16" s="98">
        <v>2263.6999999999998</v>
      </c>
      <c r="AG16" s="41">
        <f t="shared" si="10"/>
        <v>1827.1968000000004</v>
      </c>
      <c r="AH16" s="106">
        <f t="shared" si="14"/>
        <v>2376.8849999999998</v>
      </c>
      <c r="AI16" s="106">
        <f t="shared" si="15"/>
        <v>1918.5566400000005</v>
      </c>
      <c r="AJ16" s="107">
        <f t="shared" si="16"/>
        <v>2495.7292499999999</v>
      </c>
      <c r="AK16" s="107">
        <f t="shared" si="17"/>
        <v>1918.5566400000005</v>
      </c>
      <c r="AL16" s="1">
        <v>1918.6</v>
      </c>
      <c r="AM16" s="1">
        <f t="shared" si="18"/>
        <v>2033.7159999999999</v>
      </c>
      <c r="AO16" s="659">
        <v>2033.8</v>
      </c>
      <c r="BC16" s="1">
        <f t="shared" si="19"/>
        <v>2176.1660000000002</v>
      </c>
      <c r="BI16" s="1">
        <f t="shared" si="20"/>
        <v>2393.7826000000005</v>
      </c>
      <c r="BJ16" s="1141">
        <f t="shared" si="21"/>
        <v>2058.6530360000006</v>
      </c>
    </row>
    <row r="17" spans="2:62">
      <c r="B17" s="49">
        <v>10</v>
      </c>
      <c r="C17" s="993" t="s">
        <v>912</v>
      </c>
      <c r="D17" s="3057" t="s">
        <v>913</v>
      </c>
      <c r="E17" s="3048"/>
      <c r="F17" s="3048"/>
      <c r="G17" s="3048"/>
      <c r="H17" s="3048"/>
      <c r="I17" s="3048"/>
      <c r="J17" s="3048"/>
      <c r="K17" s="3049"/>
      <c r="L17" s="74">
        <f t="shared" si="12"/>
        <v>2155.6999999999998</v>
      </c>
      <c r="M17" s="809">
        <v>6.5000000000000002E-2</v>
      </c>
      <c r="O17" s="63"/>
      <c r="P17" s="24"/>
      <c r="AB17" s="97">
        <v>1306.8</v>
      </c>
      <c r="AC17" s="41">
        <v>1437.5</v>
      </c>
      <c r="AD17" s="41">
        <f t="shared" si="13"/>
        <v>1581.2500000000002</v>
      </c>
      <c r="AE17" s="41">
        <f t="shared" si="13"/>
        <v>1739.3750000000005</v>
      </c>
      <c r="AF17" s="98">
        <v>2398.4</v>
      </c>
      <c r="AG17" s="41">
        <f t="shared" si="10"/>
        <v>1913.3125000000007</v>
      </c>
      <c r="AH17" s="106">
        <f t="shared" si="14"/>
        <v>2518.3200000000002</v>
      </c>
      <c r="AI17" s="106">
        <f t="shared" si="15"/>
        <v>2008.9781250000008</v>
      </c>
      <c r="AJ17" s="107">
        <f t="shared" si="16"/>
        <v>2644.2360000000003</v>
      </c>
      <c r="AK17" s="107">
        <f t="shared" si="17"/>
        <v>2008.9781250000008</v>
      </c>
      <c r="AL17" s="1">
        <v>2009</v>
      </c>
      <c r="AM17" s="1">
        <f t="shared" si="18"/>
        <v>2129.54</v>
      </c>
      <c r="AO17" s="659">
        <v>2129.6</v>
      </c>
      <c r="BC17" s="1">
        <f t="shared" si="19"/>
        <v>2278.672</v>
      </c>
      <c r="BI17" s="1">
        <f t="shared" si="20"/>
        <v>2506.5392000000002</v>
      </c>
      <c r="BJ17" s="1141">
        <f t="shared" si="21"/>
        <v>2155.6237120000001</v>
      </c>
    </row>
    <row r="18" spans="2:62">
      <c r="B18" s="49">
        <v>11</v>
      </c>
      <c r="C18" s="993" t="s">
        <v>914</v>
      </c>
      <c r="D18" s="3057" t="s">
        <v>915</v>
      </c>
      <c r="E18" s="3048"/>
      <c r="F18" s="3048"/>
      <c r="G18" s="3048"/>
      <c r="H18" s="3048"/>
      <c r="I18" s="3048"/>
      <c r="J18" s="3048"/>
      <c r="K18" s="3049"/>
      <c r="L18" s="74">
        <f t="shared" si="12"/>
        <v>2250</v>
      </c>
      <c r="M18" s="809">
        <v>6.5000000000000002E-2</v>
      </c>
      <c r="O18" s="63"/>
      <c r="P18" s="24"/>
      <c r="AB18" s="97">
        <v>1364</v>
      </c>
      <c r="AC18" s="41">
        <v>1500.4</v>
      </c>
      <c r="AD18" s="41">
        <f t="shared" si="13"/>
        <v>1650.4400000000003</v>
      </c>
      <c r="AE18" s="41">
        <f t="shared" si="13"/>
        <v>1815.4840000000004</v>
      </c>
      <c r="AF18" s="98">
        <v>2530.6</v>
      </c>
      <c r="AG18" s="41">
        <f t="shared" si="10"/>
        <v>1997.0324000000005</v>
      </c>
      <c r="AH18" s="106">
        <f t="shared" si="14"/>
        <v>2657.13</v>
      </c>
      <c r="AI18" s="106">
        <f t="shared" si="15"/>
        <v>2096.8840200000004</v>
      </c>
      <c r="AJ18" s="107">
        <f t="shared" si="16"/>
        <v>2789.9865000000004</v>
      </c>
      <c r="AK18" s="107">
        <f t="shared" si="17"/>
        <v>2096.8840200000004</v>
      </c>
      <c r="AL18" s="1">
        <v>2096.9</v>
      </c>
      <c r="AM18" s="1">
        <f t="shared" si="18"/>
        <v>2222.7140000000004</v>
      </c>
      <c r="AO18" s="659">
        <v>2222.8000000000002</v>
      </c>
      <c r="BC18" s="1">
        <f t="shared" si="19"/>
        <v>2378.3960000000002</v>
      </c>
      <c r="BI18" s="1">
        <f t="shared" si="20"/>
        <v>2616.2356000000004</v>
      </c>
      <c r="BJ18" s="1141">
        <f t="shared" si="21"/>
        <v>2249.9626160000003</v>
      </c>
    </row>
    <row r="19" spans="2:62">
      <c r="B19" s="49">
        <v>12</v>
      </c>
      <c r="C19" s="993" t="s">
        <v>916</v>
      </c>
      <c r="D19" s="3057" t="s">
        <v>917</v>
      </c>
      <c r="E19" s="3048"/>
      <c r="F19" s="3048"/>
      <c r="G19" s="3048"/>
      <c r="H19" s="3048"/>
      <c r="I19" s="3048"/>
      <c r="J19" s="3048"/>
      <c r="K19" s="3049"/>
      <c r="L19" s="74">
        <f t="shared" si="12"/>
        <v>2344.5</v>
      </c>
      <c r="M19" s="809">
        <v>6.5000000000000002E-2</v>
      </c>
      <c r="O19" s="63"/>
      <c r="P19" s="24"/>
      <c r="AB19" s="97">
        <v>1421.2</v>
      </c>
      <c r="AC19" s="41">
        <v>1563.4</v>
      </c>
      <c r="AD19" s="41">
        <f t="shared" si="13"/>
        <v>1719.7400000000002</v>
      </c>
      <c r="AE19" s="41">
        <f t="shared" si="13"/>
        <v>1891.7140000000004</v>
      </c>
      <c r="AF19" s="98">
        <v>2662.9</v>
      </c>
      <c r="AG19" s="41">
        <f t="shared" si="10"/>
        <v>2080.8854000000006</v>
      </c>
      <c r="AH19" s="106">
        <f t="shared" si="14"/>
        <v>2796.0450000000001</v>
      </c>
      <c r="AI19" s="106">
        <f t="shared" si="15"/>
        <v>2184.9296700000009</v>
      </c>
      <c r="AJ19" s="107">
        <f t="shared" si="16"/>
        <v>2935.8472500000003</v>
      </c>
      <c r="AK19" s="107">
        <f t="shared" si="17"/>
        <v>2184.9296700000009</v>
      </c>
      <c r="AL19" s="1">
        <v>2185</v>
      </c>
      <c r="AM19" s="1">
        <f t="shared" si="18"/>
        <v>2316.1</v>
      </c>
      <c r="AO19" s="659">
        <v>2316.1</v>
      </c>
      <c r="BC19" s="1">
        <f t="shared" si="19"/>
        <v>2478.2269999999999</v>
      </c>
      <c r="BI19" s="1">
        <f t="shared" si="20"/>
        <v>2726.0497</v>
      </c>
      <c r="BJ19" s="1141">
        <f t="shared" si="21"/>
        <v>2344.4027420000002</v>
      </c>
    </row>
    <row r="20" spans="2:62">
      <c r="B20" s="49">
        <v>13</v>
      </c>
      <c r="C20" s="50"/>
      <c r="D20" s="3050" t="s">
        <v>1681</v>
      </c>
      <c r="E20" s="3051"/>
      <c r="F20" s="3051"/>
      <c r="G20" s="3051"/>
      <c r="H20" s="3051"/>
      <c r="I20" s="3051"/>
      <c r="J20" s="3051"/>
      <c r="K20" s="3052"/>
      <c r="L20" s="74">
        <f t="shared" si="12"/>
        <v>60.5</v>
      </c>
      <c r="M20" s="809"/>
      <c r="O20" s="63"/>
      <c r="P20" s="24"/>
      <c r="AB20" s="97"/>
      <c r="AC20" s="41"/>
      <c r="AD20" s="41"/>
      <c r="AE20" s="41"/>
      <c r="AF20" s="100"/>
      <c r="AG20" s="41"/>
      <c r="AH20" s="108"/>
      <c r="AI20" s="108"/>
      <c r="AJ20" s="107"/>
      <c r="AK20" s="107">
        <v>48.4</v>
      </c>
      <c r="AL20" s="1">
        <v>48.4</v>
      </c>
      <c r="AM20" s="1">
        <f>AL20*1.06</f>
        <v>51.304000000000002</v>
      </c>
      <c r="AO20" s="659">
        <v>51.4</v>
      </c>
      <c r="BC20" s="1">
        <f t="shared" ref="BC20:BC25" si="22">AO20*1.07</f>
        <v>54.998000000000005</v>
      </c>
      <c r="BI20" s="1">
        <f t="shared" ref="BI20:BI25" si="23">BC20*1.1</f>
        <v>60.497800000000012</v>
      </c>
      <c r="BJ20" s="1141">
        <f>BI20</f>
        <v>60.497800000000012</v>
      </c>
    </row>
    <row r="21" spans="2:62">
      <c r="B21" s="49">
        <v>14</v>
      </c>
      <c r="C21" s="50"/>
      <c r="D21" s="3050" t="s">
        <v>1680</v>
      </c>
      <c r="E21" s="3051"/>
      <c r="F21" s="3051"/>
      <c r="G21" s="3051"/>
      <c r="H21" s="3051"/>
      <c r="I21" s="3051"/>
      <c r="J21" s="3051"/>
      <c r="K21" s="3052"/>
      <c r="L21" s="74">
        <f t="shared" si="12"/>
        <v>48.300000000000004</v>
      </c>
      <c r="M21" s="851"/>
      <c r="O21" s="63"/>
      <c r="P21" s="24"/>
      <c r="AB21" s="97"/>
      <c r="AC21" s="41"/>
      <c r="AD21" s="41"/>
      <c r="AE21" s="41"/>
      <c r="AF21" s="100"/>
      <c r="AG21" s="41"/>
      <c r="AH21" s="108"/>
      <c r="AI21" s="108"/>
      <c r="AJ21" s="107"/>
      <c r="AK21" s="107"/>
      <c r="AO21" s="659">
        <v>41</v>
      </c>
      <c r="BC21" s="1">
        <f t="shared" si="22"/>
        <v>43.870000000000005</v>
      </c>
      <c r="BI21" s="1">
        <f t="shared" si="23"/>
        <v>48.257000000000012</v>
      </c>
      <c r="BJ21" s="1141">
        <f>BI21</f>
        <v>48.257000000000012</v>
      </c>
    </row>
    <row r="22" spans="2:62" ht="15" customHeight="1">
      <c r="B22" s="49">
        <v>15</v>
      </c>
      <c r="C22" s="51"/>
      <c r="D22" s="3058" t="s">
        <v>1471</v>
      </c>
      <c r="E22" s="3059"/>
      <c r="F22" s="3059"/>
      <c r="G22" s="3059"/>
      <c r="H22" s="3059"/>
      <c r="I22" s="3059"/>
      <c r="J22" s="3059"/>
      <c r="K22" s="3060"/>
      <c r="L22" s="76">
        <f>ROUNDUP(((BJ22*$O$3)+BJ22),1)</f>
        <v>887.1</v>
      </c>
      <c r="M22" s="77"/>
      <c r="O22" s="63"/>
      <c r="AB22" s="24"/>
      <c r="AE22" s="41"/>
      <c r="AF22" s="41"/>
      <c r="AG22" s="41"/>
      <c r="AK22" s="107">
        <v>948</v>
      </c>
      <c r="AL22" s="1">
        <v>948</v>
      </c>
      <c r="AM22" s="1">
        <f>AL22*1.06</f>
        <v>1004.88</v>
      </c>
      <c r="AO22" s="659">
        <v>753.68</v>
      </c>
      <c r="BC22" s="1">
        <f t="shared" si="22"/>
        <v>806.43759999999997</v>
      </c>
      <c r="BI22" s="1">
        <f t="shared" si="23"/>
        <v>887.08136000000002</v>
      </c>
      <c r="BJ22" s="1141">
        <f>BI22</f>
        <v>887.08136000000002</v>
      </c>
    </row>
    <row r="23" spans="2:62" s="45" customFormat="1">
      <c r="B23" s="49">
        <v>16</v>
      </c>
      <c r="C23" s="995"/>
      <c r="D23" s="3079" t="s">
        <v>918</v>
      </c>
      <c r="E23" s="3051"/>
      <c r="F23" s="3051"/>
      <c r="G23" s="3051"/>
      <c r="H23" s="3051"/>
      <c r="I23" s="3051"/>
      <c r="J23" s="3051"/>
      <c r="K23" s="3051"/>
      <c r="L23" s="3051"/>
      <c r="M23" s="3080"/>
      <c r="O23" s="78"/>
      <c r="AB23" s="101"/>
      <c r="AE23" s="102"/>
      <c r="AF23" s="102"/>
      <c r="AG23" s="102"/>
      <c r="AO23" s="662"/>
      <c r="BC23" s="1">
        <f t="shared" si="22"/>
        <v>0</v>
      </c>
      <c r="BI23" s="1">
        <f t="shared" si="23"/>
        <v>0</v>
      </c>
    </row>
    <row r="24" spans="2:62">
      <c r="B24" s="49">
        <v>17</v>
      </c>
      <c r="C24" s="53"/>
      <c r="D24" s="3081" t="s">
        <v>1472</v>
      </c>
      <c r="E24" s="3082"/>
      <c r="F24" s="3082"/>
      <c r="G24" s="3082"/>
      <c r="H24" s="3082"/>
      <c r="I24" s="3082"/>
      <c r="J24" s="3082"/>
      <c r="K24" s="3082"/>
      <c r="L24" s="3082"/>
      <c r="M24" s="3083"/>
      <c r="BC24" s="1">
        <f t="shared" si="22"/>
        <v>0</v>
      </c>
      <c r="BI24" s="1">
        <f t="shared" si="23"/>
        <v>0</v>
      </c>
    </row>
    <row r="25" spans="2:62">
      <c r="B25" s="49">
        <v>18</v>
      </c>
      <c r="C25" s="51"/>
      <c r="D25" s="3084" t="s">
        <v>1682</v>
      </c>
      <c r="E25" s="3059"/>
      <c r="F25" s="3059"/>
      <c r="G25" s="3059"/>
      <c r="H25" s="3059"/>
      <c r="I25" s="3059"/>
      <c r="J25" s="3059"/>
      <c r="K25" s="3060"/>
      <c r="L25" s="76">
        <f>ROUNDUP(((BI25*$O$3)+BI25),1)</f>
        <v>499.1</v>
      </c>
      <c r="M25" s="77"/>
      <c r="O25" s="63"/>
      <c r="AB25" s="24"/>
      <c r="AE25" s="41"/>
      <c r="AF25" s="41"/>
      <c r="AG25" s="41"/>
      <c r="AK25" s="107">
        <v>400</v>
      </c>
      <c r="AL25" s="1">
        <v>400</v>
      </c>
      <c r="AM25" s="1">
        <f>AL25*1.06</f>
        <v>424</v>
      </c>
      <c r="AO25" s="659">
        <v>424</v>
      </c>
      <c r="BC25" s="1">
        <f t="shared" si="22"/>
        <v>453.68</v>
      </c>
      <c r="BI25" s="1">
        <f t="shared" si="23"/>
        <v>499.04800000000006</v>
      </c>
    </row>
    <row r="26" spans="2:62" s="44" customFormat="1">
      <c r="B26" s="49">
        <v>19</v>
      </c>
      <c r="C26" s="3108" t="s">
        <v>2040</v>
      </c>
      <c r="D26" s="3103"/>
      <c r="E26" s="3103"/>
      <c r="F26" s="3103"/>
      <c r="G26" s="3103"/>
      <c r="H26" s="3103"/>
      <c r="I26" s="3103"/>
      <c r="J26" s="3103"/>
      <c r="K26" s="3103"/>
      <c r="L26" s="3103"/>
      <c r="M26" s="3104"/>
      <c r="O26" s="69"/>
      <c r="Q26" s="73"/>
      <c r="AA26" s="94">
        <v>44256</v>
      </c>
      <c r="AB26" s="95">
        <f>AB18*1.05</f>
        <v>1432.2</v>
      </c>
      <c r="AC26" s="95">
        <f t="shared" ref="AC26:AM26" si="24">AC18*1.05</f>
        <v>1575.42</v>
      </c>
      <c r="AD26" s="95">
        <f t="shared" si="24"/>
        <v>1732.9620000000004</v>
      </c>
      <c r="AE26" s="95">
        <f t="shared" si="24"/>
        <v>1906.2582000000004</v>
      </c>
      <c r="AF26" s="95">
        <f t="shared" si="24"/>
        <v>2657.13</v>
      </c>
      <c r="AG26" s="95">
        <f t="shared" si="24"/>
        <v>2096.8840200000004</v>
      </c>
      <c r="AH26" s="95">
        <f t="shared" si="24"/>
        <v>2789.9865000000004</v>
      </c>
      <c r="AI26" s="95">
        <f t="shared" si="24"/>
        <v>2201.7282210000008</v>
      </c>
      <c r="AJ26" s="95">
        <f t="shared" si="24"/>
        <v>2929.4858250000007</v>
      </c>
      <c r="AK26" s="95">
        <f t="shared" si="24"/>
        <v>2201.7282210000008</v>
      </c>
      <c r="AL26" s="95">
        <f t="shared" si="24"/>
        <v>2201.7450000000003</v>
      </c>
      <c r="AM26" s="95">
        <f t="shared" si="24"/>
        <v>2333.8497000000007</v>
      </c>
      <c r="AO26" s="660"/>
    </row>
    <row r="27" spans="2:62" s="44" customFormat="1">
      <c r="B27" s="49">
        <v>20</v>
      </c>
      <c r="C27" s="48" t="s">
        <v>892</v>
      </c>
      <c r="D27" s="3105" t="s">
        <v>69</v>
      </c>
      <c r="E27" s="3106"/>
      <c r="F27" s="3106"/>
      <c r="G27" s="3106"/>
      <c r="H27" s="3106"/>
      <c r="I27" s="3106"/>
      <c r="J27" s="3106"/>
      <c r="K27" s="3107"/>
      <c r="L27" s="70" t="s">
        <v>893</v>
      </c>
      <c r="M27" s="71" t="s">
        <v>132</v>
      </c>
      <c r="O27" s="72"/>
      <c r="P27" s="73"/>
      <c r="AA27" s="96"/>
      <c r="AB27" s="94">
        <v>42491</v>
      </c>
      <c r="AC27" s="94">
        <v>43038</v>
      </c>
      <c r="AD27" s="94">
        <v>43258</v>
      </c>
      <c r="AE27" s="94">
        <v>43862</v>
      </c>
      <c r="AF27" s="3098">
        <v>43952</v>
      </c>
      <c r="AG27" s="3098"/>
      <c r="AH27" s="3098">
        <v>44105</v>
      </c>
      <c r="AI27" s="3098"/>
      <c r="AJ27" s="3099">
        <v>44256</v>
      </c>
      <c r="AK27" s="3099"/>
      <c r="AL27" s="3099">
        <v>44501</v>
      </c>
      <c r="AM27" s="3099"/>
      <c r="AO27" s="661">
        <v>44774</v>
      </c>
      <c r="BI27" s="982">
        <v>45658</v>
      </c>
    </row>
    <row r="28" spans="2:62">
      <c r="B28" s="49">
        <v>21</v>
      </c>
      <c r="C28" s="987" t="s">
        <v>1660</v>
      </c>
      <c r="D28" s="3057" t="s">
        <v>895</v>
      </c>
      <c r="E28" s="3048"/>
      <c r="F28" s="3048"/>
      <c r="G28" s="3048"/>
      <c r="H28" s="3048"/>
      <c r="I28" s="3048"/>
      <c r="J28" s="3048"/>
      <c r="K28" s="3049"/>
      <c r="L28" s="74">
        <f>ROUNDUP(((BI28*$O$3)+BI28),1)</f>
        <v>753.2</v>
      </c>
      <c r="M28" s="809">
        <v>6.5000000000000002E-2</v>
      </c>
      <c r="O28" s="63"/>
      <c r="P28" s="24"/>
      <c r="AA28" s="2"/>
      <c r="AB28" s="97">
        <v>761.5</v>
      </c>
      <c r="AC28" s="41">
        <v>837.7</v>
      </c>
      <c r="AD28" s="41">
        <f>AC28*1.1</f>
        <v>921.47000000000014</v>
      </c>
      <c r="AE28" s="41">
        <f>AD28*1.1</f>
        <v>1013.6170000000002</v>
      </c>
      <c r="AF28" s="98">
        <v>1163.5</v>
      </c>
      <c r="AG28" s="41">
        <f t="shared" ref="AG28:AG33" si="25">AE28*1.1</f>
        <v>1114.9787000000003</v>
      </c>
      <c r="AH28" s="106">
        <f>AF28*1.05</f>
        <v>1221.675</v>
      </c>
      <c r="AI28" s="106">
        <f>AG28*1.05</f>
        <v>1170.7276350000004</v>
      </c>
      <c r="AJ28" s="107">
        <f>AH28*1.05</f>
        <v>1282.75875</v>
      </c>
      <c r="AK28" s="107">
        <f>AI28</f>
        <v>1170.7276350000004</v>
      </c>
      <c r="AL28" s="1">
        <v>1170.8</v>
      </c>
      <c r="AM28" s="1">
        <f>AL28*1.06</f>
        <v>1241.048</v>
      </c>
      <c r="AN28" s="1">
        <f t="shared" ref="AN28" si="26">AM28*1.06</f>
        <v>1315.51088</v>
      </c>
      <c r="AO28" s="659">
        <v>843.9</v>
      </c>
      <c r="BC28" s="1">
        <f>AO28*1.07</f>
        <v>902.97300000000007</v>
      </c>
      <c r="BI28" s="1">
        <v>753.2</v>
      </c>
    </row>
    <row r="29" spans="2:62">
      <c r="B29" s="49">
        <v>22</v>
      </c>
      <c r="C29" s="987" t="s">
        <v>1661</v>
      </c>
      <c r="D29" s="3057" t="s">
        <v>897</v>
      </c>
      <c r="E29" s="3048"/>
      <c r="F29" s="3048"/>
      <c r="G29" s="3048"/>
      <c r="H29" s="3048"/>
      <c r="I29" s="3048"/>
      <c r="J29" s="3048"/>
      <c r="K29" s="3049"/>
      <c r="L29" s="74">
        <f t="shared" ref="L29:L33" si="27">ROUNDUP(((BI29*$O$3)+BI29),1)</f>
        <v>867.2</v>
      </c>
      <c r="M29" s="809">
        <v>6.5000000000000002E-2</v>
      </c>
      <c r="O29" s="63"/>
      <c r="P29" s="24"/>
      <c r="AB29" s="97">
        <v>829</v>
      </c>
      <c r="AC29" s="41">
        <v>911.9</v>
      </c>
      <c r="AD29" s="41">
        <f t="shared" ref="AD29:AD33" si="28">AC29*1.1</f>
        <v>1003.09</v>
      </c>
      <c r="AE29" s="41">
        <f t="shared" ref="AE29:AE33" si="29">AD29*1.1</f>
        <v>1103.3990000000001</v>
      </c>
      <c r="AF29" s="98">
        <v>1310.8</v>
      </c>
      <c r="AG29" s="41">
        <f t="shared" si="25"/>
        <v>1213.7389000000003</v>
      </c>
      <c r="AH29" s="106">
        <f t="shared" ref="AH29:AH33" si="30">AF29*1.05</f>
        <v>1376.34</v>
      </c>
      <c r="AI29" s="106">
        <f t="shared" ref="AI29:AI33" si="31">AG29*1.05</f>
        <v>1274.4258450000004</v>
      </c>
      <c r="AJ29" s="107">
        <f t="shared" ref="AJ29:AJ33" si="32">AH29*1.05</f>
        <v>1445.1569999999999</v>
      </c>
      <c r="AK29" s="107">
        <f t="shared" ref="AK29:AK33" si="33">AI29</f>
        <v>1274.4258450000004</v>
      </c>
      <c r="AL29" s="1">
        <v>1274.5</v>
      </c>
      <c r="AM29" s="1">
        <f t="shared" ref="AM29:AM33" si="34">AL29*1.06</f>
        <v>1350.97</v>
      </c>
      <c r="AO29" s="659">
        <v>976.2</v>
      </c>
      <c r="BC29" s="1">
        <f t="shared" ref="BC29:BC33" si="35">AO29*1.07</f>
        <v>1044.5340000000001</v>
      </c>
      <c r="BI29" s="1">
        <v>867.2</v>
      </c>
    </row>
    <row r="30" spans="2:62">
      <c r="B30" s="49">
        <v>23</v>
      </c>
      <c r="C30" s="987" t="s">
        <v>1662</v>
      </c>
      <c r="D30" s="3057" t="s">
        <v>899</v>
      </c>
      <c r="E30" s="3048"/>
      <c r="F30" s="3048"/>
      <c r="G30" s="3048"/>
      <c r="H30" s="3048"/>
      <c r="I30" s="3048"/>
      <c r="J30" s="3048"/>
      <c r="K30" s="3049"/>
      <c r="L30" s="74">
        <f t="shared" si="27"/>
        <v>981.1</v>
      </c>
      <c r="M30" s="809">
        <v>6.5000000000000002E-2</v>
      </c>
      <c r="O30" s="63"/>
      <c r="P30" s="24"/>
      <c r="AB30" s="97">
        <v>888.8</v>
      </c>
      <c r="AC30" s="41">
        <v>977.7</v>
      </c>
      <c r="AD30" s="41">
        <f t="shared" si="28"/>
        <v>1075.47</v>
      </c>
      <c r="AE30" s="41">
        <f t="shared" si="29"/>
        <v>1183.0170000000001</v>
      </c>
      <c r="AF30" s="98">
        <v>1446.9</v>
      </c>
      <c r="AG30" s="41">
        <f t="shared" si="25"/>
        <v>1301.3187000000003</v>
      </c>
      <c r="AH30" s="106">
        <f t="shared" si="30"/>
        <v>1519.2450000000001</v>
      </c>
      <c r="AI30" s="106">
        <f t="shared" si="31"/>
        <v>1366.3846350000003</v>
      </c>
      <c r="AJ30" s="107">
        <f t="shared" si="32"/>
        <v>1595.2072500000002</v>
      </c>
      <c r="AK30" s="107">
        <f t="shared" si="33"/>
        <v>1366.3846350000003</v>
      </c>
      <c r="AL30" s="1">
        <v>1366.4</v>
      </c>
      <c r="AM30" s="1">
        <f t="shared" si="34"/>
        <v>1448.3840000000002</v>
      </c>
      <c r="AO30" s="659">
        <v>1083.4000000000001</v>
      </c>
      <c r="BC30" s="1">
        <f t="shared" si="35"/>
        <v>1159.2380000000001</v>
      </c>
      <c r="BI30" s="1">
        <v>981.1</v>
      </c>
    </row>
    <row r="31" spans="2:62">
      <c r="B31" s="49">
        <v>24</v>
      </c>
      <c r="C31" s="987" t="s">
        <v>1663</v>
      </c>
      <c r="D31" s="3057" t="s">
        <v>901</v>
      </c>
      <c r="E31" s="3048"/>
      <c r="F31" s="3048"/>
      <c r="G31" s="3048"/>
      <c r="H31" s="3048"/>
      <c r="I31" s="3048"/>
      <c r="J31" s="3048"/>
      <c r="K31" s="3049"/>
      <c r="L31" s="74">
        <f t="shared" si="27"/>
        <v>1095.0999999999999</v>
      </c>
      <c r="M31" s="809">
        <v>6.5000000000000002E-2</v>
      </c>
      <c r="O31" s="63"/>
      <c r="P31" s="24"/>
      <c r="AB31" s="97">
        <v>959.2</v>
      </c>
      <c r="AC31" s="41">
        <v>1055.2</v>
      </c>
      <c r="AD31" s="41">
        <f t="shared" si="28"/>
        <v>1160.7200000000003</v>
      </c>
      <c r="AE31" s="41">
        <f t="shared" si="29"/>
        <v>1276.7920000000004</v>
      </c>
      <c r="AF31" s="98">
        <v>1598.5</v>
      </c>
      <c r="AG31" s="41">
        <f t="shared" si="25"/>
        <v>1404.4712000000004</v>
      </c>
      <c r="AH31" s="106">
        <f t="shared" si="30"/>
        <v>1678.4250000000002</v>
      </c>
      <c r="AI31" s="106">
        <f t="shared" si="31"/>
        <v>1474.6947600000005</v>
      </c>
      <c r="AJ31" s="107">
        <f t="shared" si="32"/>
        <v>1762.3462500000003</v>
      </c>
      <c r="AK31" s="107">
        <f t="shared" si="33"/>
        <v>1474.6947600000005</v>
      </c>
      <c r="AL31" s="1">
        <v>1474.7</v>
      </c>
      <c r="AM31" s="1">
        <f t="shared" si="34"/>
        <v>1563.182</v>
      </c>
      <c r="AO31" s="659">
        <v>1195.9000000000001</v>
      </c>
      <c r="BC31" s="1">
        <f t="shared" si="35"/>
        <v>1279.6130000000003</v>
      </c>
      <c r="BI31" s="1">
        <v>1095.0999999999999</v>
      </c>
    </row>
    <row r="32" spans="2:62">
      <c r="B32" s="49">
        <v>25</v>
      </c>
      <c r="C32" s="987" t="s">
        <v>1664</v>
      </c>
      <c r="D32" s="3057" t="s">
        <v>903</v>
      </c>
      <c r="E32" s="3048"/>
      <c r="F32" s="3048"/>
      <c r="G32" s="3048"/>
      <c r="H32" s="3048"/>
      <c r="I32" s="3048"/>
      <c r="J32" s="3048"/>
      <c r="K32" s="3049"/>
      <c r="L32" s="74">
        <f t="shared" si="27"/>
        <v>1209.3</v>
      </c>
      <c r="M32" s="809">
        <v>6.5000000000000002E-2</v>
      </c>
      <c r="O32" s="63"/>
      <c r="P32" s="24"/>
      <c r="AB32" s="99">
        <v>1016.4</v>
      </c>
      <c r="AC32" s="41">
        <v>1118.0999999999999</v>
      </c>
      <c r="AD32" s="41">
        <f t="shared" si="28"/>
        <v>1229.9100000000001</v>
      </c>
      <c r="AE32" s="41">
        <f t="shared" si="29"/>
        <v>1352.9010000000003</v>
      </c>
      <c r="AF32" s="98">
        <v>1730.7</v>
      </c>
      <c r="AG32" s="41">
        <f t="shared" si="25"/>
        <v>1488.1911000000005</v>
      </c>
      <c r="AH32" s="106">
        <f t="shared" si="30"/>
        <v>1817.2350000000001</v>
      </c>
      <c r="AI32" s="106">
        <f t="shared" si="31"/>
        <v>1562.6006550000006</v>
      </c>
      <c r="AJ32" s="107">
        <f t="shared" si="32"/>
        <v>1908.0967500000002</v>
      </c>
      <c r="AK32" s="107">
        <f t="shared" si="33"/>
        <v>1562.6006550000006</v>
      </c>
      <c r="AL32" s="1">
        <v>1562.7</v>
      </c>
      <c r="AM32" s="1">
        <f t="shared" si="34"/>
        <v>1656.4620000000002</v>
      </c>
      <c r="AO32" s="659">
        <v>1337.7</v>
      </c>
      <c r="BC32" s="1">
        <f t="shared" si="35"/>
        <v>1431.3390000000002</v>
      </c>
      <c r="BI32" s="1">
        <v>1209.3</v>
      </c>
    </row>
    <row r="33" spans="2:61">
      <c r="B33" s="49">
        <v>26</v>
      </c>
      <c r="C33" s="987" t="s">
        <v>1665</v>
      </c>
      <c r="D33" s="3047" t="s">
        <v>905</v>
      </c>
      <c r="E33" s="3048"/>
      <c r="F33" s="3048"/>
      <c r="G33" s="3048"/>
      <c r="H33" s="3048"/>
      <c r="I33" s="3048"/>
      <c r="J33" s="3048"/>
      <c r="K33" s="3049"/>
      <c r="L33" s="74">
        <f t="shared" si="27"/>
        <v>1323.1</v>
      </c>
      <c r="M33" s="809">
        <v>6.5000000000000002E-2</v>
      </c>
      <c r="O33" s="63"/>
      <c r="P33" s="24"/>
      <c r="AB33" s="99">
        <v>1076</v>
      </c>
      <c r="AC33" s="41">
        <v>1183.5999999999999</v>
      </c>
      <c r="AD33" s="41">
        <f t="shared" si="28"/>
        <v>1301.96</v>
      </c>
      <c r="AE33" s="41">
        <f t="shared" si="29"/>
        <v>1432.1560000000002</v>
      </c>
      <c r="AF33" s="98">
        <v>1866.4</v>
      </c>
      <c r="AG33" s="41">
        <f t="shared" si="25"/>
        <v>1575.3716000000004</v>
      </c>
      <c r="AH33" s="106">
        <f t="shared" si="30"/>
        <v>1959.7200000000003</v>
      </c>
      <c r="AI33" s="106">
        <f t="shared" si="31"/>
        <v>1654.1401800000006</v>
      </c>
      <c r="AJ33" s="107">
        <f t="shared" si="32"/>
        <v>2057.7060000000001</v>
      </c>
      <c r="AK33" s="107">
        <f t="shared" si="33"/>
        <v>1654.1401800000006</v>
      </c>
      <c r="AL33" s="1">
        <v>1654.2</v>
      </c>
      <c r="AM33" s="1">
        <f t="shared" si="34"/>
        <v>1753.4520000000002</v>
      </c>
      <c r="AO33" s="659">
        <v>1460.8</v>
      </c>
      <c r="BC33" s="1">
        <f t="shared" si="35"/>
        <v>1563.056</v>
      </c>
      <c r="BI33" s="1">
        <v>1323.1</v>
      </c>
    </row>
    <row r="34" spans="2:61" s="44" customFormat="1">
      <c r="B34" s="49">
        <v>27</v>
      </c>
      <c r="C34" s="3108" t="s">
        <v>2039</v>
      </c>
      <c r="D34" s="3103"/>
      <c r="E34" s="3103"/>
      <c r="F34" s="3103"/>
      <c r="G34" s="3103"/>
      <c r="H34" s="3103"/>
      <c r="I34" s="3103"/>
      <c r="J34" s="3103"/>
      <c r="K34" s="3103"/>
      <c r="L34" s="3103"/>
      <c r="M34" s="3104"/>
      <c r="O34" s="69"/>
      <c r="Q34" s="73"/>
      <c r="AA34" s="94">
        <v>44256</v>
      </c>
      <c r="AB34" s="95">
        <f t="shared" ref="AB34:AM34" si="36">AB32*1.05</f>
        <v>1067.22</v>
      </c>
      <c r="AC34" s="95">
        <f t="shared" si="36"/>
        <v>1174.0049999999999</v>
      </c>
      <c r="AD34" s="95">
        <f t="shared" si="36"/>
        <v>1291.4055000000001</v>
      </c>
      <c r="AE34" s="95">
        <f t="shared" si="36"/>
        <v>1420.5460500000004</v>
      </c>
      <c r="AF34" s="95">
        <f t="shared" si="36"/>
        <v>1817.2350000000001</v>
      </c>
      <c r="AG34" s="95">
        <f t="shared" si="36"/>
        <v>1562.6006550000006</v>
      </c>
      <c r="AH34" s="95">
        <f t="shared" si="36"/>
        <v>1908.0967500000002</v>
      </c>
      <c r="AI34" s="95">
        <f t="shared" si="36"/>
        <v>1640.7306877500007</v>
      </c>
      <c r="AJ34" s="95">
        <f t="shared" si="36"/>
        <v>2003.5015875000001</v>
      </c>
      <c r="AK34" s="95">
        <f t="shared" si="36"/>
        <v>1640.7306877500007</v>
      </c>
      <c r="AL34" s="95">
        <f t="shared" si="36"/>
        <v>1640.835</v>
      </c>
      <c r="AM34" s="95">
        <f t="shared" si="36"/>
        <v>1739.2851000000003</v>
      </c>
      <c r="AO34" s="660"/>
    </row>
    <row r="35" spans="2:61" s="44" customFormat="1">
      <c r="B35" s="49">
        <v>28</v>
      </c>
      <c r="C35" s="48" t="s">
        <v>892</v>
      </c>
      <c r="D35" s="3105" t="s">
        <v>69</v>
      </c>
      <c r="E35" s="3106"/>
      <c r="F35" s="3106"/>
      <c r="G35" s="3106"/>
      <c r="H35" s="3106"/>
      <c r="I35" s="3106"/>
      <c r="J35" s="3106"/>
      <c r="K35" s="3107"/>
      <c r="L35" s="70" t="s">
        <v>893</v>
      </c>
      <c r="M35" s="71" t="s">
        <v>132</v>
      </c>
      <c r="O35" s="72"/>
      <c r="P35" s="73"/>
      <c r="AA35" s="96"/>
      <c r="AB35" s="94">
        <v>42491</v>
      </c>
      <c r="AC35" s="94">
        <v>43038</v>
      </c>
      <c r="AD35" s="94">
        <v>43258</v>
      </c>
      <c r="AE35" s="94">
        <v>43862</v>
      </c>
      <c r="AF35" s="3098">
        <v>43952</v>
      </c>
      <c r="AG35" s="3098"/>
      <c r="AH35" s="3098">
        <v>44105</v>
      </c>
      <c r="AI35" s="3098"/>
      <c r="AJ35" s="3099">
        <v>44256</v>
      </c>
      <c r="AK35" s="3099"/>
      <c r="AL35" s="3099">
        <v>44501</v>
      </c>
      <c r="AM35" s="3099"/>
      <c r="AO35" s="661">
        <v>44774</v>
      </c>
      <c r="BI35" s="982">
        <v>45658</v>
      </c>
    </row>
    <row r="36" spans="2:61">
      <c r="B36" s="49">
        <v>29</v>
      </c>
      <c r="C36" s="987" t="s">
        <v>1666</v>
      </c>
      <c r="D36" s="3047" t="s">
        <v>1667</v>
      </c>
      <c r="E36" s="3048"/>
      <c r="F36" s="3048"/>
      <c r="G36" s="3048"/>
      <c r="H36" s="3048"/>
      <c r="I36" s="3048"/>
      <c r="J36" s="3048"/>
      <c r="K36" s="3049"/>
      <c r="L36" s="74">
        <f>ROUNDUP(((BI36*$O$3)+BI36),1)</f>
        <v>1095.0999999999999</v>
      </c>
      <c r="M36" s="809">
        <v>6.5000000000000002E-2</v>
      </c>
      <c r="O36" s="63"/>
      <c r="P36" s="24"/>
      <c r="AA36" s="2"/>
      <c r="AB36" s="97">
        <v>761.5</v>
      </c>
      <c r="AC36" s="41">
        <v>837.7</v>
      </c>
      <c r="AD36" s="41">
        <f>AC36*1.1</f>
        <v>921.47000000000014</v>
      </c>
      <c r="AE36" s="41">
        <f>AD36*1.1</f>
        <v>1013.6170000000002</v>
      </c>
      <c r="AF36" s="98">
        <v>1163.5</v>
      </c>
      <c r="AG36" s="41">
        <f t="shared" ref="AG36" si="37">AE36*1.1</f>
        <v>1114.9787000000003</v>
      </c>
      <c r="AH36" s="106">
        <f>AF36*1.05</f>
        <v>1221.675</v>
      </c>
      <c r="AI36" s="106">
        <f>AG36*1.05</f>
        <v>1170.7276350000004</v>
      </c>
      <c r="AJ36" s="107">
        <f>AH36*1.05</f>
        <v>1282.75875</v>
      </c>
      <c r="AK36" s="107">
        <f>AI36</f>
        <v>1170.7276350000004</v>
      </c>
      <c r="AL36" s="1">
        <v>1170.8</v>
      </c>
      <c r="AM36" s="1">
        <f>AL36*1.06</f>
        <v>1241.048</v>
      </c>
      <c r="AN36" s="1">
        <f t="shared" ref="AN36" si="38">AM36*1.06</f>
        <v>1315.51088</v>
      </c>
      <c r="AO36" s="659">
        <v>843.9</v>
      </c>
      <c r="BC36" s="1">
        <f>AO36*1.07</f>
        <v>902.97300000000007</v>
      </c>
      <c r="BI36" s="1">
        <v>1095.0999999999999</v>
      </c>
    </row>
    <row r="37" spans="2:61">
      <c r="B37" s="49">
        <v>30</v>
      </c>
      <c r="C37" s="51"/>
      <c r="D37" s="3084" t="s">
        <v>1679</v>
      </c>
      <c r="E37" s="3059"/>
      <c r="F37" s="3059"/>
      <c r="G37" s="3059"/>
      <c r="H37" s="3059"/>
      <c r="I37" s="3059"/>
      <c r="J37" s="3059"/>
      <c r="K37" s="3060"/>
      <c r="L37" s="76">
        <f>ROUNDUP(((BI37*$O$3)+BI37),1)</f>
        <v>130</v>
      </c>
      <c r="M37" s="77"/>
      <c r="O37" s="63"/>
      <c r="AB37" s="24"/>
      <c r="AE37" s="41"/>
      <c r="AF37" s="41"/>
      <c r="AG37" s="41"/>
      <c r="AK37" s="107">
        <v>400</v>
      </c>
      <c r="AL37" s="1">
        <v>400</v>
      </c>
      <c r="AM37" s="1">
        <f>AL37*1.06</f>
        <v>424</v>
      </c>
      <c r="AO37" s="659">
        <v>130</v>
      </c>
      <c r="BC37" s="1">
        <v>130</v>
      </c>
      <c r="BI37" s="1">
        <v>130</v>
      </c>
    </row>
    <row r="38" spans="2:61" ht="15" customHeight="1">
      <c r="B38" s="49">
        <v>31</v>
      </c>
      <c r="C38" s="51"/>
      <c r="D38" s="3058" t="s">
        <v>1471</v>
      </c>
      <c r="E38" s="3059"/>
      <c r="F38" s="3059"/>
      <c r="G38" s="3059"/>
      <c r="H38" s="3059"/>
      <c r="I38" s="3059"/>
      <c r="J38" s="3059"/>
      <c r="K38" s="3060"/>
      <c r="L38" s="76">
        <f>ROUNDUP(((BI38*$O$3)+BI38),1)</f>
        <v>450</v>
      </c>
      <c r="M38" s="77"/>
      <c r="O38" s="63"/>
      <c r="AB38" s="24"/>
      <c r="AE38" s="41"/>
      <c r="AF38" s="41"/>
      <c r="AG38" s="41"/>
      <c r="AK38" s="107">
        <v>948</v>
      </c>
      <c r="AL38" s="1">
        <v>948</v>
      </c>
      <c r="AM38" s="1">
        <f>AL38*1.06</f>
        <v>1004.88</v>
      </c>
      <c r="AO38" s="659">
        <v>450</v>
      </c>
      <c r="BC38" s="1">
        <v>450</v>
      </c>
      <c r="BI38" s="1">
        <v>450</v>
      </c>
    </row>
    <row r="39" spans="2:61">
      <c r="B39" s="49">
        <v>32</v>
      </c>
      <c r="C39" s="987" t="s">
        <v>939</v>
      </c>
      <c r="D39" s="3061" t="s">
        <v>1676</v>
      </c>
      <c r="E39" s="3062"/>
      <c r="F39" s="3062"/>
      <c r="G39" s="3062"/>
      <c r="H39" s="3062"/>
      <c r="I39" s="3062"/>
      <c r="J39" s="3062"/>
      <c r="K39" s="3063"/>
      <c r="L39" s="81">
        <f>ROUNDUP(((BI39*$O$3)+BI39),1)</f>
        <v>99.6</v>
      </c>
      <c r="M39" s="988"/>
      <c r="BI39" s="1">
        <v>99.6</v>
      </c>
    </row>
    <row r="40" spans="2:61">
      <c r="B40" s="49">
        <v>33</v>
      </c>
      <c r="C40" s="987" t="s">
        <v>1678</v>
      </c>
      <c r="D40" s="3061" t="s">
        <v>1677</v>
      </c>
      <c r="E40" s="3062"/>
      <c r="F40" s="3062"/>
      <c r="G40" s="3062"/>
      <c r="H40" s="3062"/>
      <c r="I40" s="3062"/>
      <c r="J40" s="3062"/>
      <c r="K40" s="3063"/>
      <c r="L40" s="81">
        <f>ROUNDUP(((BI40*$O$3)+BI40),1)</f>
        <v>412</v>
      </c>
      <c r="M40" s="373"/>
      <c r="BI40" s="1">
        <v>412</v>
      </c>
    </row>
    <row r="41" spans="2:61">
      <c r="B41" s="49">
        <v>34</v>
      </c>
      <c r="C41" s="3085" t="s">
        <v>1674</v>
      </c>
      <c r="D41" s="3086"/>
      <c r="E41" s="3086"/>
      <c r="F41" s="3086"/>
      <c r="G41" s="3086"/>
      <c r="H41" s="3086"/>
      <c r="I41" s="3086"/>
      <c r="J41" s="3086"/>
      <c r="K41" s="3086"/>
      <c r="L41" s="3086"/>
      <c r="M41" s="3087"/>
      <c r="O41" s="63"/>
      <c r="AB41" s="24"/>
      <c r="AE41" s="41"/>
      <c r="AF41" s="41"/>
      <c r="AG41" s="41"/>
      <c r="BC41" s="1">
        <f t="shared" si="19"/>
        <v>0</v>
      </c>
      <c r="BI41" s="1">
        <f t="shared" si="20"/>
        <v>0</v>
      </c>
    </row>
    <row r="42" spans="2:61">
      <c r="B42" s="49">
        <v>35</v>
      </c>
      <c r="C42" s="997" t="s">
        <v>892</v>
      </c>
      <c r="D42" s="3088" t="s">
        <v>69</v>
      </c>
      <c r="E42" s="3089"/>
      <c r="F42" s="3089"/>
      <c r="G42" s="3089"/>
      <c r="H42" s="3089"/>
      <c r="I42" s="3089"/>
      <c r="J42" s="3089"/>
      <c r="K42" s="3090"/>
      <c r="L42" s="79" t="s">
        <v>920</v>
      </c>
      <c r="M42" s="80" t="s">
        <v>132</v>
      </c>
      <c r="O42" s="63"/>
      <c r="AB42" s="24"/>
      <c r="AE42" s="41"/>
      <c r="AF42" s="41"/>
      <c r="AG42" s="41"/>
      <c r="AH42" s="36">
        <v>44105</v>
      </c>
      <c r="AI42" s="109">
        <v>44256</v>
      </c>
      <c r="BC42" s="1">
        <f t="shared" si="19"/>
        <v>0</v>
      </c>
      <c r="BI42" s="1">
        <f t="shared" si="20"/>
        <v>0</v>
      </c>
    </row>
    <row r="43" spans="2:61">
      <c r="B43" s="49">
        <v>36</v>
      </c>
      <c r="C43" s="993" t="s">
        <v>921</v>
      </c>
      <c r="D43" s="3091" t="s">
        <v>1693</v>
      </c>
      <c r="E43" s="3092"/>
      <c r="F43" s="3092"/>
      <c r="G43" s="3092"/>
      <c r="H43" s="3092"/>
      <c r="I43" s="3092"/>
      <c r="J43" s="3092"/>
      <c r="K43" s="3092"/>
      <c r="L43" s="81">
        <f>ROUNDUP(((BI43*$O$3)+BI43),1)</f>
        <v>3348.7</v>
      </c>
      <c r="M43" s="809">
        <v>6.5000000000000002E-2</v>
      </c>
      <c r="O43" s="63"/>
      <c r="AB43" s="24"/>
      <c r="AE43" s="41"/>
      <c r="AF43" s="41"/>
      <c r="AG43" s="41">
        <v>1932.7</v>
      </c>
      <c r="AH43" s="110">
        <v>2029.4</v>
      </c>
      <c r="AI43" s="111">
        <f>AH43*1.15</f>
        <v>2333.81</v>
      </c>
      <c r="AK43" s="74">
        <v>2683.99</v>
      </c>
      <c r="AL43" s="1">
        <v>2684</v>
      </c>
      <c r="AM43" s="1">
        <f>AL43*1.06</f>
        <v>2845.04</v>
      </c>
      <c r="AO43" s="659">
        <v>2845.04</v>
      </c>
      <c r="BC43" s="1">
        <f t="shared" si="19"/>
        <v>3044.1928000000003</v>
      </c>
      <c r="BI43" s="1">
        <f t="shared" si="20"/>
        <v>3348.6120800000003</v>
      </c>
    </row>
    <row r="44" spans="2:61">
      <c r="B44" s="49">
        <v>37</v>
      </c>
      <c r="C44" s="993" t="s">
        <v>922</v>
      </c>
      <c r="D44" s="3091" t="s">
        <v>1683</v>
      </c>
      <c r="E44" s="3092"/>
      <c r="F44" s="3092"/>
      <c r="G44" s="3092"/>
      <c r="H44" s="3092"/>
      <c r="I44" s="3092"/>
      <c r="J44" s="3092"/>
      <c r="K44" s="3092"/>
      <c r="L44" s="81">
        <f t="shared" ref="L44:L53" si="39">ROUNDUP(((BI44*$O$3)+BI44),1)</f>
        <v>3500.7</v>
      </c>
      <c r="M44" s="809">
        <v>6.5000000000000002E-2</v>
      </c>
      <c r="O44" s="63"/>
      <c r="AB44" s="24"/>
      <c r="AE44" s="41"/>
      <c r="AF44" s="41"/>
      <c r="AG44" s="41">
        <v>2020.55</v>
      </c>
      <c r="AH44" s="110">
        <v>2121.6</v>
      </c>
      <c r="AI44" s="111">
        <f t="shared" ref="AI44:AI53" si="40">AH44*1.15</f>
        <v>2439.8399999999997</v>
      </c>
      <c r="AK44" s="74">
        <v>2805.89</v>
      </c>
      <c r="AL44" s="1">
        <v>2805.9</v>
      </c>
      <c r="AM44" s="1">
        <f t="shared" ref="AM44:AM53" si="41">AL44*1.06</f>
        <v>2974.2540000000004</v>
      </c>
      <c r="AO44" s="659">
        <v>2974.2539999999999</v>
      </c>
      <c r="BC44" s="1">
        <f t="shared" si="19"/>
        <v>3182.4517799999999</v>
      </c>
      <c r="BI44" s="1">
        <f t="shared" si="20"/>
        <v>3500.696958</v>
      </c>
    </row>
    <row r="45" spans="2:61">
      <c r="B45" s="49">
        <v>38</v>
      </c>
      <c r="C45" s="993" t="s">
        <v>923</v>
      </c>
      <c r="D45" s="3091" t="s">
        <v>1691</v>
      </c>
      <c r="E45" s="3092"/>
      <c r="F45" s="3092"/>
      <c r="G45" s="3092"/>
      <c r="H45" s="3092"/>
      <c r="I45" s="3092"/>
      <c r="J45" s="3092"/>
      <c r="K45" s="3092"/>
      <c r="L45" s="81">
        <f t="shared" si="39"/>
        <v>3683.4</v>
      </c>
      <c r="M45" s="809">
        <v>6.5000000000000002E-2</v>
      </c>
      <c r="O45" s="63"/>
      <c r="AB45" s="24"/>
      <c r="AE45" s="41"/>
      <c r="AF45" s="41"/>
      <c r="AG45" s="41">
        <v>2125.9699999999998</v>
      </c>
      <c r="AH45" s="110">
        <v>2232.3000000000002</v>
      </c>
      <c r="AI45" s="111">
        <f t="shared" si="40"/>
        <v>2567.145</v>
      </c>
      <c r="AK45" s="74">
        <v>2952.28</v>
      </c>
      <c r="AL45" s="1">
        <v>2952.3</v>
      </c>
      <c r="AM45" s="1">
        <f t="shared" si="41"/>
        <v>3129.4380000000006</v>
      </c>
      <c r="AO45" s="659">
        <v>3129.4380000000001</v>
      </c>
      <c r="BC45" s="1">
        <f t="shared" si="19"/>
        <v>3348.4986600000002</v>
      </c>
      <c r="BI45" s="1">
        <f t="shared" si="20"/>
        <v>3683.3485260000007</v>
      </c>
    </row>
    <row r="46" spans="2:61">
      <c r="B46" s="49">
        <v>39</v>
      </c>
      <c r="C46" s="993" t="s">
        <v>924</v>
      </c>
      <c r="D46" s="3091" t="s">
        <v>1684</v>
      </c>
      <c r="E46" s="3092"/>
      <c r="F46" s="3092"/>
      <c r="G46" s="3092"/>
      <c r="H46" s="3092"/>
      <c r="I46" s="3092"/>
      <c r="J46" s="3092"/>
      <c r="K46" s="3092"/>
      <c r="L46" s="81">
        <f t="shared" si="39"/>
        <v>3835.6</v>
      </c>
      <c r="M46" s="809">
        <v>6.5000000000000002E-2</v>
      </c>
      <c r="O46" s="63"/>
      <c r="AB46" s="24"/>
      <c r="AE46" s="41"/>
      <c r="AF46" s="41"/>
      <c r="AG46" s="41">
        <v>2213.8200000000002</v>
      </c>
      <c r="AH46" s="110">
        <v>2324.6</v>
      </c>
      <c r="AI46" s="111">
        <f t="shared" si="40"/>
        <v>2673.2899999999995</v>
      </c>
      <c r="AK46" s="74">
        <v>3074.3</v>
      </c>
      <c r="AL46" s="1">
        <v>3074.3</v>
      </c>
      <c r="AM46" s="1">
        <f t="shared" si="41"/>
        <v>3258.7580000000003</v>
      </c>
      <c r="AO46" s="659">
        <v>3258.7579999999998</v>
      </c>
      <c r="BC46" s="1">
        <f t="shared" si="19"/>
        <v>3486.8710599999999</v>
      </c>
      <c r="BI46" s="1">
        <f t="shared" si="20"/>
        <v>3835.5581660000003</v>
      </c>
    </row>
    <row r="47" spans="2:61">
      <c r="B47" s="49">
        <v>40</v>
      </c>
      <c r="C47" s="993" t="s">
        <v>925</v>
      </c>
      <c r="D47" s="3091" t="s">
        <v>1685</v>
      </c>
      <c r="E47" s="3092"/>
      <c r="F47" s="3092"/>
      <c r="G47" s="3092"/>
      <c r="H47" s="3092"/>
      <c r="I47" s="3092"/>
      <c r="J47" s="3092"/>
      <c r="K47" s="3092"/>
      <c r="L47" s="81">
        <f t="shared" si="39"/>
        <v>3987.9</v>
      </c>
      <c r="M47" s="809">
        <v>6.5000000000000002E-2</v>
      </c>
      <c r="O47" s="63"/>
      <c r="AB47" s="24"/>
      <c r="AE47" s="41"/>
      <c r="AF47" s="41"/>
      <c r="AG47" s="41">
        <v>2301.67</v>
      </c>
      <c r="AH47" s="110">
        <v>2416.8000000000002</v>
      </c>
      <c r="AI47" s="111">
        <f t="shared" si="40"/>
        <v>2779.32</v>
      </c>
      <c r="AK47" s="74">
        <v>3196.31</v>
      </c>
      <c r="AL47" s="1">
        <v>3196.4</v>
      </c>
      <c r="AM47" s="1">
        <f t="shared" si="41"/>
        <v>3388.1840000000002</v>
      </c>
      <c r="AO47" s="659">
        <v>3388.1840000000002</v>
      </c>
      <c r="BC47" s="1">
        <f t="shared" si="19"/>
        <v>3625.3568800000003</v>
      </c>
      <c r="BI47" s="1">
        <f t="shared" si="20"/>
        <v>3987.8925680000007</v>
      </c>
    </row>
    <row r="48" spans="2:61">
      <c r="B48" s="49">
        <v>41</v>
      </c>
      <c r="C48" s="993" t="s">
        <v>926</v>
      </c>
      <c r="D48" s="3091" t="s">
        <v>1686</v>
      </c>
      <c r="E48" s="3092"/>
      <c r="F48" s="3092"/>
      <c r="G48" s="3092"/>
      <c r="H48" s="3092"/>
      <c r="I48" s="3092"/>
      <c r="J48" s="3092"/>
      <c r="K48" s="3092"/>
      <c r="L48" s="81">
        <f t="shared" si="39"/>
        <v>4170.6000000000004</v>
      </c>
      <c r="M48" s="809">
        <v>6.5000000000000002E-2</v>
      </c>
      <c r="O48" s="63"/>
      <c r="AB48" s="24"/>
      <c r="AE48" s="41"/>
      <c r="AF48" s="41"/>
      <c r="AG48" s="41">
        <v>2407.09</v>
      </c>
      <c r="AH48" s="110">
        <v>2527.5</v>
      </c>
      <c r="AI48" s="111">
        <f t="shared" si="40"/>
        <v>2906.625</v>
      </c>
      <c r="AK48" s="74">
        <v>3342.71</v>
      </c>
      <c r="AL48" s="1">
        <v>3342.8</v>
      </c>
      <c r="AM48" s="1">
        <f t="shared" si="41"/>
        <v>3543.3680000000004</v>
      </c>
      <c r="AO48" s="659">
        <v>3543.3679999999999</v>
      </c>
      <c r="BC48" s="1">
        <f t="shared" si="19"/>
        <v>3791.4037600000001</v>
      </c>
      <c r="BI48" s="1">
        <f t="shared" si="20"/>
        <v>4170.5441360000004</v>
      </c>
    </row>
    <row r="49" spans="2:62">
      <c r="B49" s="49">
        <v>42</v>
      </c>
      <c r="C49" s="993" t="s">
        <v>927</v>
      </c>
      <c r="D49" s="3091" t="s">
        <v>1687</v>
      </c>
      <c r="E49" s="3092"/>
      <c r="F49" s="3092"/>
      <c r="G49" s="3092"/>
      <c r="H49" s="3092"/>
      <c r="I49" s="3092"/>
      <c r="J49" s="3092"/>
      <c r="K49" s="3092"/>
      <c r="L49" s="81">
        <f t="shared" si="39"/>
        <v>4322.7000000000007</v>
      </c>
      <c r="M49" s="809">
        <v>6.5000000000000002E-2</v>
      </c>
      <c r="O49" s="63"/>
      <c r="AB49" s="24"/>
      <c r="AE49" s="41"/>
      <c r="AF49" s="41"/>
      <c r="AG49" s="41">
        <v>2494.94</v>
      </c>
      <c r="AH49" s="110">
        <v>2619.6999999999998</v>
      </c>
      <c r="AI49" s="111">
        <f t="shared" si="40"/>
        <v>3012.6549999999997</v>
      </c>
      <c r="AK49" s="74">
        <v>3464.61</v>
      </c>
      <c r="AL49" s="1">
        <v>3464.7</v>
      </c>
      <c r="AM49" s="1">
        <f t="shared" si="41"/>
        <v>3672.5819999999999</v>
      </c>
      <c r="AO49" s="659">
        <v>3672.5819999999999</v>
      </c>
      <c r="BC49" s="1">
        <f t="shared" si="19"/>
        <v>3929.6627400000002</v>
      </c>
      <c r="BI49" s="1">
        <f t="shared" si="20"/>
        <v>4322.629014000001</v>
      </c>
    </row>
    <row r="50" spans="2:62">
      <c r="B50" s="49">
        <v>43</v>
      </c>
      <c r="C50" s="993" t="s">
        <v>928</v>
      </c>
      <c r="D50" s="3091" t="s">
        <v>1688</v>
      </c>
      <c r="E50" s="3092"/>
      <c r="F50" s="3092"/>
      <c r="G50" s="3092"/>
      <c r="H50" s="3092"/>
      <c r="I50" s="3092"/>
      <c r="J50" s="3092"/>
      <c r="K50" s="3092"/>
      <c r="L50" s="81">
        <f t="shared" si="39"/>
        <v>4474.9000000000005</v>
      </c>
      <c r="M50" s="809">
        <v>6.5000000000000002E-2</v>
      </c>
      <c r="O50" s="63"/>
      <c r="AB50" s="24"/>
      <c r="AE50" s="41"/>
      <c r="AF50" s="41"/>
      <c r="AG50" s="41">
        <v>2582.79</v>
      </c>
      <c r="AH50" s="110">
        <v>2712</v>
      </c>
      <c r="AI50" s="111">
        <f t="shared" si="40"/>
        <v>3118.7999999999997</v>
      </c>
      <c r="AK50" s="74">
        <v>3586.62</v>
      </c>
      <c r="AL50" s="1">
        <v>3586.7</v>
      </c>
      <c r="AM50" s="1">
        <f t="shared" si="41"/>
        <v>3801.902</v>
      </c>
      <c r="AO50" s="659">
        <v>3801.902</v>
      </c>
      <c r="BC50" s="1">
        <f t="shared" si="19"/>
        <v>4068.0351400000004</v>
      </c>
      <c r="BI50" s="1">
        <f t="shared" si="20"/>
        <v>4474.838654000001</v>
      </c>
    </row>
    <row r="51" spans="2:62">
      <c r="B51" s="49">
        <v>44</v>
      </c>
      <c r="C51" s="993" t="s">
        <v>929</v>
      </c>
      <c r="D51" s="3091" t="s">
        <v>1689</v>
      </c>
      <c r="E51" s="3092"/>
      <c r="F51" s="3092"/>
      <c r="G51" s="3092"/>
      <c r="H51" s="3092"/>
      <c r="I51" s="3092"/>
      <c r="J51" s="3092"/>
      <c r="K51" s="3092"/>
      <c r="L51" s="81">
        <f t="shared" si="39"/>
        <v>4627.1000000000004</v>
      </c>
      <c r="M51" s="809">
        <v>6.5000000000000002E-2</v>
      </c>
      <c r="O51" s="63"/>
      <c r="AB51" s="24"/>
      <c r="AE51" s="41"/>
      <c r="AF51" s="41"/>
      <c r="AG51" s="41">
        <v>2670.64</v>
      </c>
      <c r="AH51" s="110">
        <v>2804.2</v>
      </c>
      <c r="AI51" s="111">
        <f t="shared" si="40"/>
        <v>3224.8299999999995</v>
      </c>
      <c r="AK51" s="74">
        <v>3708.64</v>
      </c>
      <c r="AL51" s="1">
        <v>3708.7</v>
      </c>
      <c r="AM51" s="1">
        <f t="shared" si="41"/>
        <v>3931.2220000000002</v>
      </c>
      <c r="AO51" s="659">
        <v>3931.2220000000002</v>
      </c>
      <c r="BC51" s="1">
        <f t="shared" si="19"/>
        <v>4206.4075400000002</v>
      </c>
      <c r="BI51" s="1">
        <f t="shared" si="20"/>
        <v>4627.0482940000002</v>
      </c>
    </row>
    <row r="52" spans="2:62">
      <c r="B52" s="49">
        <v>45</v>
      </c>
      <c r="C52" s="993" t="s">
        <v>930</v>
      </c>
      <c r="D52" s="3091" t="s">
        <v>1690</v>
      </c>
      <c r="E52" s="3092"/>
      <c r="F52" s="3092"/>
      <c r="G52" s="3092"/>
      <c r="H52" s="3092"/>
      <c r="I52" s="3092"/>
      <c r="J52" s="3092"/>
      <c r="K52" s="3092"/>
      <c r="L52" s="81">
        <f t="shared" si="39"/>
        <v>4809.7000000000007</v>
      </c>
      <c r="M52" s="809">
        <v>6.5000000000000002E-2</v>
      </c>
      <c r="O52" s="63"/>
      <c r="AB52" s="24"/>
      <c r="AE52" s="41"/>
      <c r="AF52" s="41"/>
      <c r="AG52" s="41">
        <v>2776.06</v>
      </c>
      <c r="AH52" s="110">
        <v>2914.9</v>
      </c>
      <c r="AI52" s="111">
        <f t="shared" si="40"/>
        <v>3352.1349999999998</v>
      </c>
      <c r="AK52" s="74">
        <v>3855.03</v>
      </c>
      <c r="AL52" s="1">
        <v>3855.1</v>
      </c>
      <c r="AM52" s="1">
        <f t="shared" si="41"/>
        <v>4086.4059999999999</v>
      </c>
      <c r="AO52" s="659">
        <v>4086.4059999999999</v>
      </c>
      <c r="BC52" s="1">
        <f t="shared" si="19"/>
        <v>4372.45442</v>
      </c>
      <c r="BI52" s="1">
        <f t="shared" si="20"/>
        <v>4809.6998620000004</v>
      </c>
    </row>
    <row r="53" spans="2:62">
      <c r="B53" s="49">
        <v>46</v>
      </c>
      <c r="C53" s="993" t="s">
        <v>931</v>
      </c>
      <c r="D53" s="3091" t="s">
        <v>1692</v>
      </c>
      <c r="E53" s="3092"/>
      <c r="F53" s="3092"/>
      <c r="G53" s="3092"/>
      <c r="H53" s="3092"/>
      <c r="I53" s="3092"/>
      <c r="J53" s="3092"/>
      <c r="K53" s="3092"/>
      <c r="L53" s="81">
        <f t="shared" si="39"/>
        <v>4962</v>
      </c>
      <c r="M53" s="809">
        <v>6.5000000000000002E-2</v>
      </c>
      <c r="O53" s="63"/>
      <c r="AB53" s="24"/>
      <c r="AE53" s="41"/>
      <c r="AF53" s="41"/>
      <c r="AG53" s="41">
        <v>2863.91</v>
      </c>
      <c r="AH53" s="110">
        <v>3007.2</v>
      </c>
      <c r="AI53" s="111">
        <f t="shared" si="40"/>
        <v>3458.2799999999997</v>
      </c>
      <c r="AK53" s="74">
        <v>3977.05</v>
      </c>
      <c r="AL53" s="1">
        <v>3977.1</v>
      </c>
      <c r="AM53" s="1">
        <f t="shared" si="41"/>
        <v>4215.7260000000006</v>
      </c>
      <c r="AO53" s="659">
        <v>4215.7259999999997</v>
      </c>
      <c r="BC53" s="1">
        <f t="shared" si="19"/>
        <v>4510.8268200000002</v>
      </c>
      <c r="BI53" s="1">
        <f t="shared" si="20"/>
        <v>4961.9095020000004</v>
      </c>
    </row>
    <row r="54" spans="2:62">
      <c r="B54" s="49">
        <v>47</v>
      </c>
      <c r="C54" s="54"/>
      <c r="D54" s="55" t="s">
        <v>932</v>
      </c>
      <c r="E54" s="56"/>
      <c r="F54" s="56"/>
      <c r="G54" s="56"/>
      <c r="H54" s="56"/>
      <c r="I54" s="56"/>
      <c r="J54" s="56"/>
      <c r="K54" s="56"/>
      <c r="L54" s="82"/>
      <c r="M54" s="83"/>
      <c r="O54" s="63"/>
      <c r="AB54" s="24"/>
      <c r="AE54" s="41"/>
      <c r="AF54" s="41"/>
      <c r="AG54" s="41"/>
      <c r="AH54" s="110"/>
      <c r="AI54" s="111"/>
      <c r="AK54" s="112"/>
      <c r="BC54" s="1">
        <f t="shared" si="19"/>
        <v>0</v>
      </c>
      <c r="BI54" s="1">
        <f t="shared" si="20"/>
        <v>0</v>
      </c>
    </row>
    <row r="55" spans="2:62">
      <c r="B55" s="49">
        <v>48</v>
      </c>
      <c r="C55" s="3093" t="s">
        <v>933</v>
      </c>
      <c r="D55" s="3094"/>
      <c r="E55" s="3094"/>
      <c r="F55" s="3094"/>
      <c r="G55" s="3094"/>
      <c r="H55" s="3094"/>
      <c r="I55" s="3094"/>
      <c r="J55" s="3094"/>
      <c r="K55" s="3094"/>
      <c r="L55" s="3094"/>
      <c r="M55" s="3095"/>
      <c r="O55" s="66"/>
      <c r="AB55" s="103"/>
      <c r="AE55" s="41"/>
      <c r="AF55" s="41"/>
      <c r="AG55" s="41"/>
      <c r="AH55" s="42"/>
      <c r="BC55" s="1">
        <f t="shared" si="19"/>
        <v>0</v>
      </c>
      <c r="BI55" s="1">
        <f t="shared" si="20"/>
        <v>0</v>
      </c>
    </row>
    <row r="56" spans="2:62">
      <c r="B56" s="49">
        <v>49</v>
      </c>
      <c r="C56" s="997" t="s">
        <v>892</v>
      </c>
      <c r="D56" s="3096" t="s">
        <v>69</v>
      </c>
      <c r="E56" s="3096"/>
      <c r="F56" s="3096"/>
      <c r="G56" s="3096"/>
      <c r="H56" s="997" t="s">
        <v>934</v>
      </c>
      <c r="I56" s="997" t="s">
        <v>935</v>
      </c>
      <c r="J56" s="997" t="s">
        <v>936</v>
      </c>
      <c r="K56" s="997" t="s">
        <v>370</v>
      </c>
      <c r="L56" s="79" t="s">
        <v>920</v>
      </c>
      <c r="M56" s="80" t="s">
        <v>132</v>
      </c>
      <c r="O56" s="1157"/>
      <c r="P56" s="1157"/>
      <c r="AB56" s="24"/>
      <c r="AE56" s="41"/>
      <c r="AF56" s="41"/>
      <c r="AG56" s="41"/>
      <c r="AH56" s="42"/>
      <c r="BC56" s="1">
        <f t="shared" si="19"/>
        <v>0</v>
      </c>
      <c r="BI56" s="1">
        <f t="shared" si="20"/>
        <v>0</v>
      </c>
    </row>
    <row r="57" spans="2:62">
      <c r="B57" s="49">
        <v>50</v>
      </c>
      <c r="C57" s="993" t="s">
        <v>937</v>
      </c>
      <c r="D57" s="3097" t="s">
        <v>938</v>
      </c>
      <c r="E57" s="3097"/>
      <c r="F57" s="3097"/>
      <c r="G57" s="3097"/>
      <c r="H57" s="57" t="s">
        <v>361</v>
      </c>
      <c r="I57" s="57" t="s">
        <v>362</v>
      </c>
      <c r="J57" s="57" t="s">
        <v>362</v>
      </c>
      <c r="K57" s="57" t="s">
        <v>388</v>
      </c>
      <c r="L57" s="84">
        <f>ROUNDUP(((BJ57*$O$3)+BJ57),1)</f>
        <v>619.1</v>
      </c>
      <c r="M57" s="810">
        <v>6.5000000000000002E-2</v>
      </c>
      <c r="O57" s="63"/>
      <c r="AB57" s="97">
        <v>659.2</v>
      </c>
      <c r="AC57" s="41">
        <v>725.2</v>
      </c>
      <c r="AD57" s="41">
        <f>AC57*1.1</f>
        <v>797.72000000000014</v>
      </c>
      <c r="AE57" s="41">
        <f>AD57*1.1</f>
        <v>877.49200000000019</v>
      </c>
      <c r="AF57" s="41"/>
      <c r="AG57" s="113">
        <v>625</v>
      </c>
      <c r="AH57" s="114">
        <f>AG57*1.05</f>
        <v>656.25</v>
      </c>
      <c r="AI57" s="115">
        <f>AH57*1.05</f>
        <v>689.0625</v>
      </c>
      <c r="AL57" s="1">
        <v>689.1</v>
      </c>
      <c r="AM57" s="1">
        <f>AL57*1.06</f>
        <v>730.44600000000003</v>
      </c>
      <c r="AO57" s="659">
        <v>584.4</v>
      </c>
      <c r="BC57" s="1">
        <f t="shared" si="19"/>
        <v>625.30799999999999</v>
      </c>
      <c r="BD57" s="292"/>
      <c r="BI57" s="1">
        <f t="shared" si="20"/>
        <v>687.83879999999999</v>
      </c>
      <c r="BJ57" s="118">
        <f>(BI57*(-10%))+BI57</f>
        <v>619.05492000000004</v>
      </c>
    </row>
    <row r="58" spans="2:62">
      <c r="B58" s="49">
        <v>51</v>
      </c>
      <c r="C58" s="50" t="s">
        <v>939</v>
      </c>
      <c r="D58" s="3067" t="s">
        <v>940</v>
      </c>
      <c r="E58" s="3062"/>
      <c r="F58" s="3062"/>
      <c r="G58" s="3062"/>
      <c r="H58" s="3062"/>
      <c r="I58" s="3062"/>
      <c r="J58" s="3062"/>
      <c r="K58" s="3063"/>
      <c r="L58" s="84">
        <f t="shared" ref="L58:L63" si="42">ROUNDUP(((BJ58*$O$3)+BJ58),1)</f>
        <v>117.3</v>
      </c>
      <c r="M58" s="810">
        <v>0.15</v>
      </c>
      <c r="O58" s="63"/>
      <c r="AB58" s="97"/>
      <c r="AC58" s="41"/>
      <c r="AD58" s="41"/>
      <c r="AE58" s="41"/>
      <c r="AF58" s="41"/>
      <c r="AG58" s="113"/>
      <c r="AH58" s="114">
        <v>119.2</v>
      </c>
      <c r="AI58" s="115">
        <f>AH58*1.05</f>
        <v>125.16000000000001</v>
      </c>
      <c r="AL58" s="1">
        <v>125.2</v>
      </c>
      <c r="AM58" s="1">
        <f t="shared" ref="AM58:AM63" si="43">AL58*1.06</f>
        <v>132.71200000000002</v>
      </c>
      <c r="AO58" s="659">
        <v>99.6</v>
      </c>
      <c r="BC58" s="1">
        <f t="shared" si="19"/>
        <v>106.572</v>
      </c>
      <c r="BD58" s="292">
        <f t="shared" ref="BD58:BD109" si="44">(BC58*(-10%))+BC58</f>
        <v>95.9148</v>
      </c>
      <c r="BI58" s="1">
        <f t="shared" si="20"/>
        <v>117.22920000000001</v>
      </c>
      <c r="BJ58" s="118">
        <f>BI58</f>
        <v>117.22920000000001</v>
      </c>
    </row>
    <row r="59" spans="2:62">
      <c r="B59" s="49">
        <v>52</v>
      </c>
      <c r="C59" s="50" t="s">
        <v>941</v>
      </c>
      <c r="D59" s="3064" t="s">
        <v>1419</v>
      </c>
      <c r="E59" s="3065"/>
      <c r="F59" s="3065"/>
      <c r="G59" s="3065"/>
      <c r="H59" s="60" t="s">
        <v>449</v>
      </c>
      <c r="I59" s="89" t="s">
        <v>367</v>
      </c>
      <c r="J59" s="89" t="s">
        <v>362</v>
      </c>
      <c r="K59" s="90" t="s">
        <v>374</v>
      </c>
      <c r="L59" s="84">
        <f t="shared" si="42"/>
        <v>1137</v>
      </c>
      <c r="M59" s="810">
        <v>6.5000000000000002E-2</v>
      </c>
      <c r="O59" s="63"/>
      <c r="AG59" s="113"/>
      <c r="AH59" s="114"/>
      <c r="AI59" s="115">
        <v>1627.3</v>
      </c>
      <c r="AL59" s="1">
        <v>1627.3</v>
      </c>
      <c r="AM59" s="1">
        <f t="shared" si="43"/>
        <v>1724.9380000000001</v>
      </c>
      <c r="AO59" s="659">
        <v>1380</v>
      </c>
      <c r="AP59" s="118"/>
      <c r="BC59" s="1">
        <f t="shared" si="19"/>
        <v>1476.6000000000001</v>
      </c>
      <c r="BD59" s="292">
        <f t="shared" si="44"/>
        <v>1328.94</v>
      </c>
      <c r="BI59" s="1">
        <f t="shared" si="20"/>
        <v>1624.2600000000002</v>
      </c>
      <c r="BJ59" s="118">
        <f>(BI59*(-30%))+BI59</f>
        <v>1136.9820000000002</v>
      </c>
    </row>
    <row r="60" spans="2:62">
      <c r="B60" s="49">
        <v>53</v>
      </c>
      <c r="C60" s="50" t="s">
        <v>942</v>
      </c>
      <c r="D60" s="3064" t="s">
        <v>1420</v>
      </c>
      <c r="E60" s="3065"/>
      <c r="F60" s="3065"/>
      <c r="G60" s="3065"/>
      <c r="H60" s="670" t="s">
        <v>362</v>
      </c>
      <c r="I60" s="671" t="s">
        <v>367</v>
      </c>
      <c r="J60" s="671" t="s">
        <v>450</v>
      </c>
      <c r="K60" s="672" t="s">
        <v>373</v>
      </c>
      <c r="L60" s="84">
        <f t="shared" si="42"/>
        <v>1295.5999999999999</v>
      </c>
      <c r="M60" s="810">
        <v>6.5000000000000002E-2</v>
      </c>
      <c r="O60" s="88"/>
      <c r="P60" s="32"/>
      <c r="AB60" s="97"/>
      <c r="AC60" s="41"/>
      <c r="AD60" s="41"/>
      <c r="AE60" s="41"/>
      <c r="AF60" s="41"/>
      <c r="AG60" s="113"/>
      <c r="AH60" s="114"/>
      <c r="AI60" s="115">
        <v>1730.6</v>
      </c>
      <c r="AL60" s="1">
        <v>1730.6</v>
      </c>
      <c r="AM60" s="1">
        <f t="shared" si="43"/>
        <v>1834.4359999999999</v>
      </c>
      <c r="AO60" s="659">
        <v>1467.6</v>
      </c>
      <c r="AP60" s="118"/>
      <c r="BC60" s="1">
        <f t="shared" si="19"/>
        <v>1570.3320000000001</v>
      </c>
      <c r="BD60" s="292">
        <f t="shared" si="44"/>
        <v>1413.2988</v>
      </c>
      <c r="BI60" s="1">
        <f t="shared" si="20"/>
        <v>1727.3652000000002</v>
      </c>
      <c r="BJ60" s="118">
        <f>(BI60*(-25%))+BI60</f>
        <v>1295.5239000000001</v>
      </c>
    </row>
    <row r="61" spans="2:62">
      <c r="B61" s="49">
        <v>54</v>
      </c>
      <c r="C61" s="50" t="s">
        <v>943</v>
      </c>
      <c r="D61" s="3064" t="s">
        <v>1421</v>
      </c>
      <c r="E61" s="3065"/>
      <c r="F61" s="3065"/>
      <c r="G61" s="3066"/>
      <c r="H61" s="670" t="s">
        <v>367</v>
      </c>
      <c r="I61" s="671" t="s">
        <v>367</v>
      </c>
      <c r="J61" s="673"/>
      <c r="K61" s="672" t="s">
        <v>944</v>
      </c>
      <c r="L61" s="84">
        <f t="shared" si="42"/>
        <v>1782</v>
      </c>
      <c r="M61" s="810">
        <v>6.5000000000000002E-2</v>
      </c>
      <c r="O61" s="88"/>
      <c r="P61" s="32"/>
      <c r="AB61" s="97"/>
      <c r="AC61" s="41"/>
      <c r="AD61" s="41"/>
      <c r="AE61" s="41"/>
      <c r="AF61" s="41"/>
      <c r="AG61" s="113"/>
      <c r="AH61" s="114"/>
      <c r="AI61" s="115">
        <v>2040.3</v>
      </c>
      <c r="AL61" s="1">
        <v>2040.3</v>
      </c>
      <c r="AM61" s="1">
        <f t="shared" si="43"/>
        <v>2162.7179999999998</v>
      </c>
      <c r="AO61" s="659">
        <v>2162.8000000000002</v>
      </c>
      <c r="AP61" s="118"/>
      <c r="BC61" s="1">
        <f t="shared" si="19"/>
        <v>2314.1960000000004</v>
      </c>
      <c r="BD61" s="292">
        <f t="shared" si="44"/>
        <v>2082.7764000000002</v>
      </c>
      <c r="BI61" s="1">
        <f t="shared" si="20"/>
        <v>2545.6156000000005</v>
      </c>
      <c r="BJ61" s="118">
        <f>(BI61*(-30%))+BI61</f>
        <v>1781.9309200000002</v>
      </c>
    </row>
    <row r="62" spans="2:62">
      <c r="B62" s="49">
        <v>55</v>
      </c>
      <c r="C62" s="50" t="s">
        <v>945</v>
      </c>
      <c r="D62" s="3064" t="s">
        <v>1422</v>
      </c>
      <c r="E62" s="3065"/>
      <c r="F62" s="3065"/>
      <c r="G62" s="3066"/>
      <c r="H62" s="670" t="s">
        <v>369</v>
      </c>
      <c r="I62" s="671" t="s">
        <v>367</v>
      </c>
      <c r="J62" s="673"/>
      <c r="K62" s="672" t="s">
        <v>946</v>
      </c>
      <c r="L62" s="84">
        <f t="shared" si="42"/>
        <v>2445.9</v>
      </c>
      <c r="M62" s="810">
        <v>6.5000000000000002E-2</v>
      </c>
      <c r="O62" s="88"/>
      <c r="P62" s="32"/>
      <c r="AB62" s="97"/>
      <c r="AC62" s="41"/>
      <c r="AD62" s="41"/>
      <c r="AE62" s="41"/>
      <c r="AF62" s="41"/>
      <c r="AG62" s="113"/>
      <c r="AH62" s="114"/>
      <c r="AI62" s="115">
        <v>2450.4</v>
      </c>
      <c r="AL62" s="1">
        <v>2450.4</v>
      </c>
      <c r="AM62" s="1">
        <f t="shared" si="43"/>
        <v>2597.4240000000004</v>
      </c>
      <c r="AO62" s="659">
        <v>2597.5</v>
      </c>
      <c r="AP62" s="118"/>
      <c r="BC62" s="1">
        <f t="shared" si="19"/>
        <v>2779.3250000000003</v>
      </c>
      <c r="BD62" s="292">
        <f t="shared" si="44"/>
        <v>2501.3925000000004</v>
      </c>
      <c r="BI62" s="1">
        <f t="shared" si="20"/>
        <v>3057.2575000000006</v>
      </c>
      <c r="BJ62" s="118">
        <f>(BI62*(-20%))+BI62</f>
        <v>2445.8060000000005</v>
      </c>
    </row>
    <row r="63" spans="2:62">
      <c r="B63" s="49">
        <v>56</v>
      </c>
      <c r="C63" s="50"/>
      <c r="D63" s="3067" t="s">
        <v>947</v>
      </c>
      <c r="E63" s="3062"/>
      <c r="F63" s="3062"/>
      <c r="G63" s="3062"/>
      <c r="H63" s="3062"/>
      <c r="I63" s="3062"/>
      <c r="J63" s="3062"/>
      <c r="K63" s="3063"/>
      <c r="L63" s="84">
        <f t="shared" si="42"/>
        <v>156.4</v>
      </c>
      <c r="M63" s="810">
        <v>0.15</v>
      </c>
      <c r="O63" s="32"/>
      <c r="P63" s="32"/>
      <c r="AB63" s="24"/>
      <c r="AE63" s="41"/>
      <c r="AF63" s="41"/>
      <c r="AG63" s="41"/>
      <c r="AH63" s="42"/>
      <c r="AI63" s="115">
        <v>125.2</v>
      </c>
      <c r="AL63" s="1">
        <v>125.2</v>
      </c>
      <c r="AM63" s="1">
        <f t="shared" si="43"/>
        <v>132.71200000000002</v>
      </c>
      <c r="AO63" s="659">
        <v>132.80000000000001</v>
      </c>
      <c r="BC63" s="1">
        <f t="shared" si="19"/>
        <v>142.09600000000003</v>
      </c>
      <c r="BD63" s="292">
        <f t="shared" si="44"/>
        <v>127.88640000000002</v>
      </c>
      <c r="BI63" s="1">
        <f t="shared" si="20"/>
        <v>156.30560000000006</v>
      </c>
      <c r="BJ63" s="118">
        <f>BI63</f>
        <v>156.30560000000006</v>
      </c>
    </row>
    <row r="64" spans="2:62">
      <c r="B64" s="49">
        <v>57</v>
      </c>
      <c r="C64" s="3068" t="s">
        <v>1608</v>
      </c>
      <c r="D64" s="3069"/>
      <c r="E64" s="3069"/>
      <c r="F64" s="3069"/>
      <c r="G64" s="3069"/>
      <c r="H64" s="3070"/>
      <c r="I64" s="3070"/>
      <c r="J64" s="3070"/>
      <c r="K64" s="3070"/>
      <c r="L64" s="3070"/>
      <c r="M64" s="3071"/>
      <c r="O64" s="63"/>
      <c r="AB64" s="97"/>
      <c r="AC64" s="41"/>
      <c r="AD64" s="41"/>
      <c r="AE64" s="41"/>
      <c r="AF64" s="41"/>
      <c r="AG64" s="113"/>
      <c r="AH64" s="114"/>
      <c r="AI64" s="115"/>
      <c r="BC64" s="1">
        <f t="shared" si="19"/>
        <v>0</v>
      </c>
      <c r="BD64" s="292">
        <f t="shared" si="44"/>
        <v>0</v>
      </c>
      <c r="BI64" s="1">
        <f t="shared" si="20"/>
        <v>0</v>
      </c>
      <c r="BJ64" s="292">
        <f t="shared" ref="BJ64:BJ66" si="45">(BC64*(-10%))+BC64</f>
        <v>0</v>
      </c>
    </row>
    <row r="65" spans="2:62" s="45" customFormat="1">
      <c r="B65" s="49">
        <v>58</v>
      </c>
      <c r="C65" s="3072" t="s">
        <v>948</v>
      </c>
      <c r="D65" s="3073"/>
      <c r="E65" s="3073"/>
      <c r="F65" s="3073"/>
      <c r="G65" s="3073"/>
      <c r="H65" s="3073"/>
      <c r="I65" s="3073"/>
      <c r="J65" s="3073"/>
      <c r="K65" s="3073"/>
      <c r="L65" s="3073"/>
      <c r="M65" s="3074"/>
      <c r="O65" s="78"/>
      <c r="AB65" s="104"/>
      <c r="AC65" s="102"/>
      <c r="AD65" s="102"/>
      <c r="AE65" s="102"/>
      <c r="AF65" s="102"/>
      <c r="AG65" s="102"/>
      <c r="AH65" s="116"/>
      <c r="AI65" s="117">
        <f>AH65*1.05</f>
        <v>0</v>
      </c>
      <c r="AO65" s="662"/>
      <c r="AP65" s="1"/>
      <c r="BC65" s="1">
        <f t="shared" si="19"/>
        <v>0</v>
      </c>
      <c r="BD65" s="292">
        <f t="shared" si="44"/>
        <v>0</v>
      </c>
      <c r="BI65" s="1">
        <f t="shared" si="20"/>
        <v>0</v>
      </c>
      <c r="BJ65" s="292">
        <f t="shared" si="45"/>
        <v>0</v>
      </c>
    </row>
    <row r="66" spans="2:62">
      <c r="B66" s="49">
        <v>59</v>
      </c>
      <c r="C66" s="3075" t="s">
        <v>949</v>
      </c>
      <c r="D66" s="3076"/>
      <c r="E66" s="3076"/>
      <c r="F66" s="3076"/>
      <c r="G66" s="3076"/>
      <c r="H66" s="3076"/>
      <c r="I66" s="3076"/>
      <c r="J66" s="3076"/>
      <c r="K66" s="3076"/>
      <c r="L66" s="3076"/>
      <c r="M66" s="3077"/>
      <c r="O66" s="32"/>
      <c r="P66" s="32"/>
      <c r="AB66" s="24"/>
      <c r="AE66" s="41"/>
      <c r="AF66" s="41"/>
      <c r="AG66" s="41"/>
      <c r="AH66" s="42"/>
      <c r="AI66" s="115"/>
      <c r="BC66" s="1">
        <f t="shared" si="19"/>
        <v>0</v>
      </c>
      <c r="BD66" s="292">
        <f t="shared" si="44"/>
        <v>0</v>
      </c>
      <c r="BI66" s="1">
        <f t="shared" si="20"/>
        <v>0</v>
      </c>
      <c r="BJ66" s="292">
        <f t="shared" si="45"/>
        <v>0</v>
      </c>
    </row>
    <row r="67" spans="2:62">
      <c r="B67" s="49">
        <v>60</v>
      </c>
      <c r="C67" s="59" t="s">
        <v>950</v>
      </c>
      <c r="D67" s="3065" t="s">
        <v>951</v>
      </c>
      <c r="E67" s="3065"/>
      <c r="F67" s="3065"/>
      <c r="G67" s="3065"/>
      <c r="H67" s="52" t="s">
        <v>361</v>
      </c>
      <c r="I67" s="60" t="s">
        <v>362</v>
      </c>
      <c r="J67" s="60" t="s">
        <v>362</v>
      </c>
      <c r="K67" s="60" t="s">
        <v>952</v>
      </c>
      <c r="L67" s="81">
        <f>ROUNDUP(((BJ67*$O$3)+BJ67),1)</f>
        <v>596.30000000000007</v>
      </c>
      <c r="M67" s="811">
        <v>6.5000000000000002E-2</v>
      </c>
      <c r="O67" s="63"/>
      <c r="AB67" s="99">
        <v>511</v>
      </c>
      <c r="AC67" s="105">
        <v>562.1</v>
      </c>
      <c r="AD67" s="105">
        <f>AC67*1.1</f>
        <v>618.31000000000006</v>
      </c>
      <c r="AE67" s="105">
        <f>AD67*1.1</f>
        <v>680.14100000000008</v>
      </c>
      <c r="AF67" s="105"/>
      <c r="AG67" s="113">
        <v>770.6</v>
      </c>
      <c r="AH67" s="114">
        <f t="shared" ref="AH67:AI70" si="46">AG67*1.05</f>
        <v>809.13000000000011</v>
      </c>
      <c r="AI67" s="115">
        <f t="shared" si="46"/>
        <v>849.58650000000011</v>
      </c>
      <c r="AL67" s="1">
        <v>849.6</v>
      </c>
      <c r="AM67" s="1">
        <f>AL67*1.06</f>
        <v>900.57600000000002</v>
      </c>
      <c r="AO67" s="659">
        <v>675.45</v>
      </c>
      <c r="BC67" s="1">
        <f t="shared" si="19"/>
        <v>722.7315000000001</v>
      </c>
      <c r="BD67" s="292">
        <f t="shared" si="44"/>
        <v>650.45835000000011</v>
      </c>
      <c r="BI67" s="1">
        <f t="shared" si="20"/>
        <v>795.0046500000002</v>
      </c>
      <c r="BJ67" s="118">
        <f>(BI67*(-25%))+BI67</f>
        <v>596.25348750000012</v>
      </c>
    </row>
    <row r="68" spans="2:62">
      <c r="B68" s="49">
        <v>61</v>
      </c>
      <c r="C68" s="50" t="s">
        <v>953</v>
      </c>
      <c r="D68" s="3109" t="s">
        <v>954</v>
      </c>
      <c r="E68" s="3109"/>
      <c r="F68" s="3109"/>
      <c r="G68" s="3109"/>
      <c r="H68" s="60" t="s">
        <v>449</v>
      </c>
      <c r="I68" s="89" t="s">
        <v>367</v>
      </c>
      <c r="J68" s="89" t="s">
        <v>367</v>
      </c>
      <c r="K68" s="90" t="s">
        <v>374</v>
      </c>
      <c r="L68" s="81">
        <f t="shared" ref="L68:L81" si="47">ROUNDUP(((BJ68*$O$3)+BJ68),1)</f>
        <v>509.20000000000005</v>
      </c>
      <c r="M68" s="811">
        <v>6.5000000000000002E-2</v>
      </c>
      <c r="O68" s="66"/>
      <c r="AB68" s="97">
        <v>418</v>
      </c>
      <c r="AC68" s="41">
        <v>459.8</v>
      </c>
      <c r="AD68" s="41">
        <f t="shared" ref="AD68:AE68" si="48">AC68*1.1</f>
        <v>505.78000000000003</v>
      </c>
      <c r="AE68" s="41">
        <f t="shared" si="48"/>
        <v>556.35800000000006</v>
      </c>
      <c r="AF68" s="41"/>
      <c r="AG68" s="113">
        <v>562.5</v>
      </c>
      <c r="AH68" s="114">
        <f t="shared" si="46"/>
        <v>590.625</v>
      </c>
      <c r="AI68" s="115">
        <f t="shared" si="46"/>
        <v>620.15625</v>
      </c>
      <c r="AL68" s="1">
        <v>620.20000000000005</v>
      </c>
      <c r="AM68" s="1">
        <f>AL68*1.06</f>
        <v>657.41200000000003</v>
      </c>
      <c r="AO68" s="659">
        <v>503</v>
      </c>
      <c r="BC68" s="1">
        <f t="shared" si="19"/>
        <v>538.21</v>
      </c>
      <c r="BD68" s="292">
        <f t="shared" si="44"/>
        <v>484.38900000000001</v>
      </c>
      <c r="BI68" s="1">
        <f t="shared" si="20"/>
        <v>592.03100000000006</v>
      </c>
      <c r="BJ68" s="118">
        <f>(BI68*(-14%))+BI68</f>
        <v>509.14666000000005</v>
      </c>
    </row>
    <row r="69" spans="2:62">
      <c r="B69" s="49">
        <v>62</v>
      </c>
      <c r="C69" s="50" t="s">
        <v>955</v>
      </c>
      <c r="D69" s="3109" t="s">
        <v>956</v>
      </c>
      <c r="E69" s="3109"/>
      <c r="F69" s="3109"/>
      <c r="G69" s="3109"/>
      <c r="H69" s="60" t="s">
        <v>362</v>
      </c>
      <c r="I69" s="89" t="s">
        <v>368</v>
      </c>
      <c r="J69" s="89" t="s">
        <v>368</v>
      </c>
      <c r="K69" s="90" t="s">
        <v>373</v>
      </c>
      <c r="L69" s="81">
        <f t="shared" si="47"/>
        <v>626.4</v>
      </c>
      <c r="M69" s="811">
        <v>6.5000000000000002E-2</v>
      </c>
      <c r="O69" s="1157"/>
      <c r="P69" s="1157"/>
      <c r="AB69" s="97">
        <v>460</v>
      </c>
      <c r="AC69" s="41">
        <v>506</v>
      </c>
      <c r="AD69" s="41">
        <f t="shared" ref="AD69:AE71" si="49">AC69*1.1</f>
        <v>556.6</v>
      </c>
      <c r="AE69" s="41">
        <f t="shared" si="49"/>
        <v>612.2600000000001</v>
      </c>
      <c r="AF69" s="41"/>
      <c r="AG69" s="113">
        <v>661.3</v>
      </c>
      <c r="AH69" s="114">
        <f t="shared" si="46"/>
        <v>694.36500000000001</v>
      </c>
      <c r="AI69" s="115">
        <f t="shared" si="46"/>
        <v>729.08325000000002</v>
      </c>
      <c r="AL69" s="1">
        <v>729.1</v>
      </c>
      <c r="AM69" s="1">
        <f t="shared" ref="AM69:AM90" si="50">AL69*1.06</f>
        <v>772.84600000000012</v>
      </c>
      <c r="AO69" s="659">
        <v>591.29999999999995</v>
      </c>
      <c r="BC69" s="1">
        <f t="shared" si="19"/>
        <v>632.69100000000003</v>
      </c>
      <c r="BD69" s="292">
        <f t="shared" si="44"/>
        <v>569.42190000000005</v>
      </c>
      <c r="BI69" s="1">
        <f t="shared" si="20"/>
        <v>695.96010000000012</v>
      </c>
      <c r="BJ69" s="118">
        <f>(BI69*(-10%))+BI69</f>
        <v>626.36409000000015</v>
      </c>
    </row>
    <row r="70" spans="2:62">
      <c r="B70" s="49">
        <v>63</v>
      </c>
      <c r="C70" s="50" t="s">
        <v>957</v>
      </c>
      <c r="D70" s="3109" t="s">
        <v>958</v>
      </c>
      <c r="E70" s="3109"/>
      <c r="F70" s="3109"/>
      <c r="G70" s="3109"/>
      <c r="H70" s="60" t="s">
        <v>367</v>
      </c>
      <c r="I70" s="635" t="s">
        <v>959</v>
      </c>
      <c r="J70" s="642"/>
      <c r="K70" s="92" t="s">
        <v>960</v>
      </c>
      <c r="L70" s="81">
        <f t="shared" si="47"/>
        <v>1088.8999999999999</v>
      </c>
      <c r="M70" s="811">
        <v>6.5000000000000002E-2</v>
      </c>
      <c r="O70" s="63"/>
      <c r="AB70" s="97">
        <v>817.2</v>
      </c>
      <c r="AC70" s="41">
        <v>899</v>
      </c>
      <c r="AD70" s="41">
        <f t="shared" si="49"/>
        <v>988.90000000000009</v>
      </c>
      <c r="AE70" s="41">
        <f t="shared" si="49"/>
        <v>1087.7900000000002</v>
      </c>
      <c r="AF70" s="41"/>
      <c r="AG70" s="113">
        <v>920.4</v>
      </c>
      <c r="AH70" s="114">
        <f t="shared" si="46"/>
        <v>966.42000000000007</v>
      </c>
      <c r="AI70" s="115">
        <f t="shared" si="46"/>
        <v>1014.7410000000001</v>
      </c>
      <c r="AL70" s="1">
        <v>1014.8</v>
      </c>
      <c r="AM70" s="1">
        <f t="shared" si="50"/>
        <v>1075.6880000000001</v>
      </c>
      <c r="AO70" s="659">
        <v>1075.7</v>
      </c>
      <c r="BC70" s="1">
        <f t="shared" si="19"/>
        <v>1150.999</v>
      </c>
      <c r="BD70" s="292">
        <f t="shared" si="44"/>
        <v>1035.8991000000001</v>
      </c>
      <c r="BI70" s="1">
        <f t="shared" si="20"/>
        <v>1266.0989000000002</v>
      </c>
      <c r="BJ70" s="118">
        <f>(BI70*(-14%))+BI70</f>
        <v>1088.8450540000001</v>
      </c>
    </row>
    <row r="71" spans="2:62">
      <c r="B71" s="49">
        <v>64</v>
      </c>
      <c r="C71" s="50" t="s">
        <v>961</v>
      </c>
      <c r="D71" s="3109" t="s">
        <v>962</v>
      </c>
      <c r="E71" s="3109"/>
      <c r="F71" s="3109"/>
      <c r="G71" s="3109"/>
      <c r="H71" s="60" t="s">
        <v>369</v>
      </c>
      <c r="I71" s="52" t="s">
        <v>963</v>
      </c>
      <c r="J71" s="643"/>
      <c r="K71" s="52" t="s">
        <v>682</v>
      </c>
      <c r="L71" s="81">
        <f t="shared" si="47"/>
        <v>1660.8999999999999</v>
      </c>
      <c r="M71" s="811">
        <v>6.5000000000000002E-2</v>
      </c>
      <c r="O71" s="63"/>
      <c r="AB71" s="97">
        <v>1025.4000000000001</v>
      </c>
      <c r="AC71" s="41">
        <v>1128</v>
      </c>
      <c r="AD71" s="41">
        <f t="shared" si="49"/>
        <v>1240.8000000000002</v>
      </c>
      <c r="AE71" s="41">
        <f t="shared" si="49"/>
        <v>1364.8800000000003</v>
      </c>
      <c r="AF71" s="41"/>
      <c r="AG71" s="113">
        <v>1474.1</v>
      </c>
      <c r="AH71" s="114">
        <f>AG71*1.05</f>
        <v>1547.8050000000001</v>
      </c>
      <c r="AI71" s="115">
        <f>AH71</f>
        <v>1547.8050000000001</v>
      </c>
      <c r="AL71" s="1">
        <v>1547.9</v>
      </c>
      <c r="AM71" s="1">
        <f t="shared" si="50"/>
        <v>1640.7740000000001</v>
      </c>
      <c r="AO71" s="659">
        <v>1640.8</v>
      </c>
      <c r="BC71" s="1">
        <f t="shared" si="19"/>
        <v>1755.6559999999999</v>
      </c>
      <c r="BD71" s="292">
        <f t="shared" si="44"/>
        <v>1580.0904</v>
      </c>
      <c r="BI71" s="1">
        <f t="shared" si="20"/>
        <v>1931.2216000000001</v>
      </c>
      <c r="BJ71" s="118">
        <f>(BI71*(-14%))+BI71</f>
        <v>1660.850576</v>
      </c>
    </row>
    <row r="72" spans="2:62">
      <c r="B72" s="49">
        <v>65</v>
      </c>
      <c r="C72" s="50" t="s">
        <v>964</v>
      </c>
      <c r="D72" s="3109" t="s">
        <v>965</v>
      </c>
      <c r="E72" s="3109"/>
      <c r="F72" s="3109"/>
      <c r="G72" s="3109"/>
      <c r="H72" s="60" t="s">
        <v>449</v>
      </c>
      <c r="I72" s="52" t="s">
        <v>367</v>
      </c>
      <c r="J72" s="52" t="s">
        <v>963</v>
      </c>
      <c r="K72" s="52" t="s">
        <v>374</v>
      </c>
      <c r="L72" s="81">
        <f t="shared" si="47"/>
        <v>567.30000000000007</v>
      </c>
      <c r="M72" s="811">
        <v>6.5000000000000002E-2</v>
      </c>
      <c r="O72" s="63"/>
      <c r="AB72" s="97"/>
      <c r="AC72" s="41"/>
      <c r="AD72" s="41"/>
      <c r="AE72" s="41"/>
      <c r="AF72" s="41"/>
      <c r="AG72" s="113"/>
      <c r="AH72" s="114"/>
      <c r="AI72" s="115"/>
      <c r="AO72" s="659">
        <v>688.5</v>
      </c>
      <c r="BC72" s="1">
        <f t="shared" si="19"/>
        <v>736.69500000000005</v>
      </c>
      <c r="BD72" s="292">
        <f t="shared" si="44"/>
        <v>663.02550000000008</v>
      </c>
      <c r="BI72" s="1">
        <f t="shared" si="20"/>
        <v>810.36450000000013</v>
      </c>
      <c r="BJ72" s="118">
        <f>(BI72*(-30%))+BI72</f>
        <v>567.25515000000007</v>
      </c>
    </row>
    <row r="73" spans="2:62">
      <c r="B73" s="49">
        <v>66</v>
      </c>
      <c r="C73" s="50" t="s">
        <v>966</v>
      </c>
      <c r="D73" s="3109" t="s">
        <v>967</v>
      </c>
      <c r="E73" s="3109"/>
      <c r="F73" s="3109"/>
      <c r="G73" s="3109"/>
      <c r="H73" s="60" t="s">
        <v>362</v>
      </c>
      <c r="I73" s="52" t="s">
        <v>369</v>
      </c>
      <c r="J73" s="52" t="s">
        <v>963</v>
      </c>
      <c r="K73" s="52" t="s">
        <v>373</v>
      </c>
      <c r="L73" s="81">
        <f t="shared" si="47"/>
        <v>675.4</v>
      </c>
      <c r="M73" s="811">
        <v>6.5000000000000002E-2</v>
      </c>
      <c r="O73" s="63"/>
      <c r="AB73" s="97"/>
      <c r="AC73" s="41"/>
      <c r="AD73" s="41"/>
      <c r="AE73" s="41"/>
      <c r="AF73" s="41"/>
      <c r="AG73" s="113"/>
      <c r="AH73" s="114"/>
      <c r="AI73" s="115"/>
      <c r="AO73" s="659">
        <v>765</v>
      </c>
      <c r="BC73" s="1">
        <f t="shared" si="19"/>
        <v>818.55000000000007</v>
      </c>
      <c r="BD73" s="292">
        <f t="shared" si="44"/>
        <v>736.69500000000005</v>
      </c>
      <c r="BI73" s="1">
        <f t="shared" si="20"/>
        <v>900.4050000000002</v>
      </c>
      <c r="BJ73" s="118">
        <f>(BI73*(-25%))+BI73</f>
        <v>675.30375000000015</v>
      </c>
    </row>
    <row r="74" spans="2:62">
      <c r="B74" s="49">
        <v>67</v>
      </c>
      <c r="C74" s="50" t="s">
        <v>968</v>
      </c>
      <c r="D74" s="3109" t="s">
        <v>969</v>
      </c>
      <c r="E74" s="3109"/>
      <c r="F74" s="3109"/>
      <c r="G74" s="3109"/>
      <c r="H74" s="60" t="s">
        <v>367</v>
      </c>
      <c r="I74" s="52" t="s">
        <v>970</v>
      </c>
      <c r="J74" s="643"/>
      <c r="K74" s="52" t="s">
        <v>960</v>
      </c>
      <c r="L74" s="81">
        <f t="shared" si="47"/>
        <v>1252.8</v>
      </c>
      <c r="M74" s="811">
        <v>6.5000000000000002E-2</v>
      </c>
      <c r="O74" s="63"/>
      <c r="AB74" s="97"/>
      <c r="AC74" s="41"/>
      <c r="AD74" s="41"/>
      <c r="AE74" s="41"/>
      <c r="AF74" s="41"/>
      <c r="AG74" s="113"/>
      <c r="AH74" s="114"/>
      <c r="AI74" s="115"/>
      <c r="AO74" s="659">
        <v>1330.5</v>
      </c>
      <c r="BC74" s="1">
        <f t="shared" si="19"/>
        <v>1423.635</v>
      </c>
      <c r="BD74" s="292">
        <f t="shared" si="44"/>
        <v>1281.2715000000001</v>
      </c>
      <c r="BI74" s="1">
        <f t="shared" si="20"/>
        <v>1565.9985000000001</v>
      </c>
      <c r="BJ74" s="118">
        <f>(BI74*(-20%))+BI74</f>
        <v>1252.7988</v>
      </c>
    </row>
    <row r="75" spans="2:62">
      <c r="B75" s="49">
        <v>68</v>
      </c>
      <c r="C75" s="50" t="s">
        <v>971</v>
      </c>
      <c r="D75" s="3109" t="s">
        <v>972</v>
      </c>
      <c r="E75" s="3109"/>
      <c r="F75" s="3109"/>
      <c r="G75" s="3109"/>
      <c r="H75" s="60" t="s">
        <v>369</v>
      </c>
      <c r="I75" s="52" t="s">
        <v>973</v>
      </c>
      <c r="J75" s="643"/>
      <c r="K75" s="52" t="s">
        <v>974</v>
      </c>
      <c r="L75" s="81">
        <f t="shared" si="47"/>
        <v>1949.8999999999999</v>
      </c>
      <c r="M75" s="811">
        <v>6.5000000000000002E-2</v>
      </c>
      <c r="O75" s="63"/>
      <c r="AB75" s="97"/>
      <c r="AC75" s="41"/>
      <c r="AD75" s="41"/>
      <c r="AE75" s="41"/>
      <c r="AF75" s="41"/>
      <c r="AG75" s="113"/>
      <c r="AH75" s="114"/>
      <c r="AI75" s="115"/>
      <c r="AO75" s="659">
        <v>1840.7</v>
      </c>
      <c r="BC75" s="1">
        <f t="shared" si="19"/>
        <v>1969.5490000000002</v>
      </c>
      <c r="BD75" s="292">
        <f t="shared" si="44"/>
        <v>1772.5941000000003</v>
      </c>
      <c r="BI75" s="1">
        <f t="shared" si="20"/>
        <v>2166.5039000000006</v>
      </c>
      <c r="BJ75" s="118">
        <f>(BI75*(-10%))+BI75</f>
        <v>1949.8535100000006</v>
      </c>
    </row>
    <row r="76" spans="2:62">
      <c r="B76" s="49">
        <v>69</v>
      </c>
      <c r="C76" s="50" t="s">
        <v>975</v>
      </c>
      <c r="D76" s="3109" t="s">
        <v>976</v>
      </c>
      <c r="E76" s="3109"/>
      <c r="F76" s="3109"/>
      <c r="G76" s="3109"/>
      <c r="H76" s="60" t="s">
        <v>449</v>
      </c>
      <c r="I76" s="89" t="s">
        <v>367</v>
      </c>
      <c r="J76" s="89" t="s">
        <v>367</v>
      </c>
      <c r="K76" s="90" t="s">
        <v>374</v>
      </c>
      <c r="L76" s="81">
        <f t="shared" si="47"/>
        <v>732.9</v>
      </c>
      <c r="M76" s="811">
        <v>6.5000000000000002E-2</v>
      </c>
      <c r="O76" s="63"/>
      <c r="AG76" s="113">
        <v>887.9</v>
      </c>
      <c r="AH76" s="114">
        <f t="shared" ref="AH76:AI78" si="51">AG76*1.05</f>
        <v>932.29499999999996</v>
      </c>
      <c r="AI76" s="115">
        <f t="shared" si="51"/>
        <v>978.90975000000003</v>
      </c>
      <c r="AL76" s="1">
        <v>979</v>
      </c>
      <c r="AM76" s="1">
        <f t="shared" si="50"/>
        <v>1037.74</v>
      </c>
      <c r="AO76" s="659">
        <v>830.24</v>
      </c>
      <c r="BC76" s="1">
        <f t="shared" si="19"/>
        <v>888.35680000000002</v>
      </c>
      <c r="BD76" s="292">
        <f t="shared" si="44"/>
        <v>799.52112</v>
      </c>
      <c r="BI76" s="1">
        <f t="shared" si="20"/>
        <v>977.19248000000005</v>
      </c>
      <c r="BJ76" s="118">
        <f>(BI76*(-25%))+BI76</f>
        <v>732.89436000000001</v>
      </c>
    </row>
    <row r="77" spans="2:62">
      <c r="B77" s="49">
        <v>70</v>
      </c>
      <c r="C77" s="50" t="s">
        <v>977</v>
      </c>
      <c r="D77" s="3109" t="s">
        <v>978</v>
      </c>
      <c r="E77" s="3109"/>
      <c r="F77" s="3109"/>
      <c r="G77" s="3109"/>
      <c r="H77" s="60" t="s">
        <v>362</v>
      </c>
      <c r="I77" s="89" t="s">
        <v>368</v>
      </c>
      <c r="J77" s="89" t="s">
        <v>368</v>
      </c>
      <c r="K77" s="90" t="s">
        <v>373</v>
      </c>
      <c r="L77" s="81">
        <f t="shared" si="47"/>
        <v>838.2</v>
      </c>
      <c r="M77" s="811">
        <v>6.5000000000000002E-2</v>
      </c>
      <c r="O77" s="88"/>
      <c r="P77" s="32"/>
      <c r="AB77" s="97"/>
      <c r="AC77" s="41"/>
      <c r="AD77" s="41"/>
      <c r="AE77" s="41"/>
      <c r="AF77" s="41"/>
      <c r="AG77" s="113">
        <v>952.1</v>
      </c>
      <c r="AH77" s="114">
        <f t="shared" si="51"/>
        <v>999.70500000000004</v>
      </c>
      <c r="AI77" s="115">
        <f t="shared" si="51"/>
        <v>1049.6902500000001</v>
      </c>
      <c r="AL77" s="1">
        <v>1049.7</v>
      </c>
      <c r="AM77" s="1">
        <f t="shared" si="50"/>
        <v>1112.682</v>
      </c>
      <c r="AO77" s="659">
        <v>890.16</v>
      </c>
      <c r="BC77" s="1">
        <f t="shared" si="19"/>
        <v>952.47120000000007</v>
      </c>
      <c r="BD77" s="292">
        <f t="shared" si="44"/>
        <v>857.22408000000007</v>
      </c>
      <c r="BI77" s="1">
        <f t="shared" si="20"/>
        <v>1047.7183200000002</v>
      </c>
      <c r="BJ77" s="118">
        <f>(BI77*(-20%))+BI77</f>
        <v>838.17465600000014</v>
      </c>
    </row>
    <row r="78" spans="2:62">
      <c r="B78" s="49">
        <v>71</v>
      </c>
      <c r="C78" s="50" t="s">
        <v>979</v>
      </c>
      <c r="D78" s="3109" t="s">
        <v>980</v>
      </c>
      <c r="E78" s="3109"/>
      <c r="F78" s="3109"/>
      <c r="G78" s="3109"/>
      <c r="H78" s="52" t="s">
        <v>367</v>
      </c>
      <c r="I78" s="635" t="s">
        <v>959</v>
      </c>
      <c r="J78" s="635"/>
      <c r="K78" s="92" t="s">
        <v>960</v>
      </c>
      <c r="L78" s="81">
        <f t="shared" si="47"/>
        <v>1271.8</v>
      </c>
      <c r="M78" s="811">
        <v>6.5000000000000002E-2</v>
      </c>
      <c r="O78" s="63"/>
      <c r="AB78" s="97"/>
      <c r="AC78" s="41"/>
      <c r="AD78" s="41"/>
      <c r="AE78" s="41"/>
      <c r="AF78" s="41"/>
      <c r="AG78" s="113">
        <v>1155.5999999999999</v>
      </c>
      <c r="AH78" s="114">
        <f t="shared" si="51"/>
        <v>1213.3799999999999</v>
      </c>
      <c r="AI78" s="115">
        <f t="shared" si="51"/>
        <v>1274.049</v>
      </c>
      <c r="AL78" s="1">
        <v>1274.0999999999999</v>
      </c>
      <c r="AM78" s="1">
        <f t="shared" si="50"/>
        <v>1350.546</v>
      </c>
      <c r="AO78" s="659">
        <v>1350.6</v>
      </c>
      <c r="BC78" s="1">
        <f t="shared" si="19"/>
        <v>1445.1420000000001</v>
      </c>
      <c r="BD78" s="292">
        <f t="shared" si="44"/>
        <v>1300.6278</v>
      </c>
      <c r="BI78" s="1">
        <f t="shared" si="20"/>
        <v>1589.6562000000001</v>
      </c>
      <c r="BJ78" s="118">
        <f>(BI78*(-20%))+BI78</f>
        <v>1271.72496</v>
      </c>
    </row>
    <row r="79" spans="2:62">
      <c r="B79" s="49">
        <v>72</v>
      </c>
      <c r="C79" s="50" t="s">
        <v>981</v>
      </c>
      <c r="D79" s="3109" t="s">
        <v>982</v>
      </c>
      <c r="E79" s="3109"/>
      <c r="F79" s="3109"/>
      <c r="G79" s="3109"/>
      <c r="H79" s="52" t="s">
        <v>369</v>
      </c>
      <c r="I79" s="52" t="s">
        <v>963</v>
      </c>
      <c r="J79" s="636"/>
      <c r="K79" s="52" t="s">
        <v>682</v>
      </c>
      <c r="L79" s="81">
        <f t="shared" si="47"/>
        <v>1971.8999999999999</v>
      </c>
      <c r="M79" s="811">
        <v>6.5000000000000002E-2</v>
      </c>
      <c r="O79" s="63"/>
      <c r="AG79" s="113">
        <v>1750.1</v>
      </c>
      <c r="AH79" s="114">
        <f>AG79*1.05</f>
        <v>1837.605</v>
      </c>
      <c r="AI79" s="115">
        <f>AH79</f>
        <v>1837.605</v>
      </c>
      <c r="AL79" s="1">
        <v>1837.7</v>
      </c>
      <c r="AM79" s="1">
        <f t="shared" si="50"/>
        <v>1947.9620000000002</v>
      </c>
      <c r="AO79" s="659">
        <v>1948</v>
      </c>
      <c r="BC79" s="1">
        <f t="shared" si="19"/>
        <v>2084.36</v>
      </c>
      <c r="BD79" s="292">
        <f t="shared" si="44"/>
        <v>1875.924</v>
      </c>
      <c r="BI79" s="1">
        <f t="shared" si="20"/>
        <v>2292.7960000000003</v>
      </c>
      <c r="BJ79" s="118">
        <f>(BI79*(-14%))+BI79</f>
        <v>1971.8045600000003</v>
      </c>
    </row>
    <row r="80" spans="2:62">
      <c r="B80" s="49">
        <v>73</v>
      </c>
      <c r="C80" s="50" t="s">
        <v>983</v>
      </c>
      <c r="D80" s="3109" t="s">
        <v>984</v>
      </c>
      <c r="E80" s="3109"/>
      <c r="F80" s="3109"/>
      <c r="G80" s="3109"/>
      <c r="H80" s="60" t="s">
        <v>449</v>
      </c>
      <c r="I80" s="128" t="s">
        <v>367</v>
      </c>
      <c r="J80" s="128" t="s">
        <v>367</v>
      </c>
      <c r="K80" s="129" t="s">
        <v>374</v>
      </c>
      <c r="L80" s="81">
        <f t="shared" si="47"/>
        <v>2256.6</v>
      </c>
      <c r="M80" s="811">
        <v>6.5000000000000002E-2</v>
      </c>
      <c r="O80" s="63"/>
      <c r="AG80" s="113">
        <v>1640.4</v>
      </c>
      <c r="AH80" s="114">
        <f t="shared" ref="AH80:AI82" si="52">AG80*1.05</f>
        <v>1722.42</v>
      </c>
      <c r="AI80" s="115">
        <f t="shared" si="52"/>
        <v>1808.5410000000002</v>
      </c>
      <c r="AL80" s="1">
        <v>1808.6</v>
      </c>
      <c r="AM80" s="1">
        <f t="shared" si="50"/>
        <v>1917.116</v>
      </c>
      <c r="AO80" s="659">
        <v>1917.2</v>
      </c>
      <c r="BC80" s="1">
        <f t="shared" si="19"/>
        <v>2051.404</v>
      </c>
      <c r="BD80" s="292">
        <f t="shared" si="44"/>
        <v>1846.2636</v>
      </c>
      <c r="BI80" s="1">
        <f t="shared" si="20"/>
        <v>2256.5444000000002</v>
      </c>
      <c r="BJ80" s="118">
        <f>BI80</f>
        <v>2256.5444000000002</v>
      </c>
    </row>
    <row r="81" spans="2:62">
      <c r="B81" s="49">
        <v>74</v>
      </c>
      <c r="C81" s="50" t="s">
        <v>985</v>
      </c>
      <c r="D81" s="3109" t="s">
        <v>986</v>
      </c>
      <c r="E81" s="3109"/>
      <c r="F81" s="3109"/>
      <c r="G81" s="3109"/>
      <c r="H81" s="60" t="s">
        <v>362</v>
      </c>
      <c r="I81" s="128" t="s">
        <v>368</v>
      </c>
      <c r="J81" s="128" t="s">
        <v>368</v>
      </c>
      <c r="K81" s="129" t="s">
        <v>373</v>
      </c>
      <c r="L81" s="81">
        <f t="shared" si="47"/>
        <v>2369.4</v>
      </c>
      <c r="M81" s="811">
        <v>6.5000000000000002E-2</v>
      </c>
      <c r="O81" s="88"/>
      <c r="P81" s="32"/>
      <c r="AB81" s="97"/>
      <c r="AC81" s="41"/>
      <c r="AD81" s="41"/>
      <c r="AE81" s="41"/>
      <c r="AF81" s="41"/>
      <c r="AG81" s="113">
        <v>1722.4</v>
      </c>
      <c r="AH81" s="114">
        <f t="shared" si="52"/>
        <v>1808.5200000000002</v>
      </c>
      <c r="AI81" s="115">
        <f t="shared" si="52"/>
        <v>1898.9460000000004</v>
      </c>
      <c r="AL81" s="1">
        <v>1899</v>
      </c>
      <c r="AM81" s="1">
        <f t="shared" si="50"/>
        <v>2012.94</v>
      </c>
      <c r="AO81" s="659">
        <v>2013</v>
      </c>
      <c r="BC81" s="1">
        <f t="shared" si="19"/>
        <v>2153.9100000000003</v>
      </c>
      <c r="BD81" s="292">
        <f t="shared" si="44"/>
        <v>1938.5190000000002</v>
      </c>
      <c r="BI81" s="1">
        <f t="shared" si="20"/>
        <v>2369.3010000000004</v>
      </c>
      <c r="BJ81" s="118">
        <f t="shared" ref="BJ81:BJ82" si="53">BI81</f>
        <v>2369.3010000000004</v>
      </c>
    </row>
    <row r="82" spans="2:62" ht="15" thickBot="1">
      <c r="B82" s="999">
        <v>75</v>
      </c>
      <c r="C82" s="119" t="s">
        <v>987</v>
      </c>
      <c r="D82" s="3110" t="s">
        <v>988</v>
      </c>
      <c r="E82" s="3110"/>
      <c r="F82" s="3110"/>
      <c r="G82" s="3110"/>
      <c r="H82" s="120" t="s">
        <v>367</v>
      </c>
      <c r="I82" s="637" t="s">
        <v>959</v>
      </c>
      <c r="J82" s="637"/>
      <c r="K82" s="130" t="s">
        <v>960</v>
      </c>
      <c r="L82" s="1000">
        <f>ROUNDUP(((BJ82*$O$3)+BJ82),1)</f>
        <v>2682.7</v>
      </c>
      <c r="M82" s="846">
        <v>6.5000000000000002E-2</v>
      </c>
      <c r="O82" s="63"/>
      <c r="AB82" s="97"/>
      <c r="AC82" s="41"/>
      <c r="AD82" s="41"/>
      <c r="AE82" s="41"/>
      <c r="AF82" s="41"/>
      <c r="AG82" s="113">
        <v>1950.2</v>
      </c>
      <c r="AH82" s="114">
        <f t="shared" si="52"/>
        <v>2047.71</v>
      </c>
      <c r="AI82" s="115">
        <f t="shared" si="52"/>
        <v>2150.0955000000004</v>
      </c>
      <c r="AL82" s="1">
        <v>2150.1</v>
      </c>
      <c r="AM82" s="1">
        <f t="shared" si="50"/>
        <v>2279.1060000000002</v>
      </c>
      <c r="AO82" s="659">
        <v>2279.1999999999998</v>
      </c>
      <c r="BC82" s="1">
        <f t="shared" si="19"/>
        <v>2438.7440000000001</v>
      </c>
      <c r="BD82" s="292">
        <f t="shared" si="44"/>
        <v>2194.8696</v>
      </c>
      <c r="BI82" s="1">
        <f t="shared" si="20"/>
        <v>2682.6184000000003</v>
      </c>
      <c r="BJ82" s="118">
        <f t="shared" si="53"/>
        <v>2682.6184000000003</v>
      </c>
    </row>
    <row r="83" spans="2:62">
      <c r="B83" s="4"/>
      <c r="C83" s="5"/>
      <c r="D83" s="5"/>
      <c r="E83" s="5"/>
      <c r="F83" s="5"/>
      <c r="G83" s="5"/>
      <c r="H83" s="5"/>
      <c r="I83" s="5"/>
      <c r="J83" s="5"/>
      <c r="K83" s="5"/>
      <c r="L83" s="64" t="s">
        <v>1082</v>
      </c>
      <c r="M83" s="65" t="str">
        <f>Rolô!L2</f>
        <v>2026 - v.03</v>
      </c>
      <c r="O83" s="63"/>
      <c r="AB83" s="97"/>
      <c r="AC83" s="41"/>
      <c r="AD83" s="41"/>
      <c r="AE83" s="41"/>
      <c r="AF83" s="41"/>
      <c r="AG83" s="113"/>
      <c r="AH83" s="114"/>
      <c r="AI83" s="115"/>
      <c r="BC83" s="1">
        <f t="shared" si="19"/>
        <v>0</v>
      </c>
      <c r="BD83" s="292">
        <f t="shared" si="44"/>
        <v>0</v>
      </c>
      <c r="BI83" s="1">
        <f t="shared" si="20"/>
        <v>0</v>
      </c>
      <c r="BJ83" s="292">
        <f t="shared" ref="BJ83:BJ104" si="54">(BI83*(-10%))+BI83</f>
        <v>0</v>
      </c>
    </row>
    <row r="84" spans="2:62">
      <c r="B84" s="1154" t="s">
        <v>891</v>
      </c>
      <c r="C84" s="1155"/>
      <c r="D84" s="1155"/>
      <c r="E84" s="1155"/>
      <c r="F84" s="1155"/>
      <c r="G84" s="1155"/>
      <c r="H84" s="1155"/>
      <c r="I84" s="1155"/>
      <c r="J84" s="1155"/>
      <c r="K84" s="1155"/>
      <c r="L84" s="1155"/>
      <c r="M84" s="1156"/>
      <c r="O84" s="63"/>
      <c r="AB84" s="97"/>
      <c r="AC84" s="41"/>
      <c r="AD84" s="41"/>
      <c r="AE84" s="41"/>
      <c r="AF84" s="41"/>
      <c r="AG84" s="113"/>
      <c r="AH84" s="114"/>
      <c r="AI84" s="115"/>
      <c r="BC84" s="1">
        <f t="shared" si="19"/>
        <v>0</v>
      </c>
      <c r="BD84" s="292">
        <f t="shared" si="44"/>
        <v>0</v>
      </c>
      <c r="BI84" s="1">
        <f t="shared" si="20"/>
        <v>0</v>
      </c>
      <c r="BJ84" s="292">
        <f t="shared" si="54"/>
        <v>0</v>
      </c>
    </row>
    <row r="85" spans="2:62">
      <c r="B85" s="1158"/>
      <c r="C85" s="1159"/>
      <c r="D85" s="1159"/>
      <c r="E85" s="1159"/>
      <c r="F85" s="1159"/>
      <c r="G85" s="1159"/>
      <c r="H85" s="1159"/>
      <c r="I85" s="1159"/>
      <c r="J85" s="1159"/>
      <c r="K85" s="1159"/>
      <c r="L85" s="1159"/>
      <c r="M85" s="1160"/>
      <c r="O85" s="63"/>
      <c r="AB85" s="97"/>
      <c r="AC85" s="41"/>
      <c r="AD85" s="41"/>
      <c r="AE85" s="41"/>
      <c r="AF85" s="41"/>
      <c r="AG85" s="113"/>
      <c r="AH85" s="114"/>
      <c r="AI85" s="115"/>
      <c r="BC85" s="1">
        <f t="shared" si="19"/>
        <v>0</v>
      </c>
      <c r="BD85" s="292">
        <f t="shared" si="44"/>
        <v>0</v>
      </c>
      <c r="BI85" s="1">
        <f t="shared" si="20"/>
        <v>0</v>
      </c>
      <c r="BJ85" s="292">
        <f t="shared" si="54"/>
        <v>0</v>
      </c>
    </row>
    <row r="86" spans="2:62" ht="3" customHeight="1">
      <c r="B86" s="6"/>
      <c r="C86" s="7"/>
      <c r="D86" s="7"/>
      <c r="E86" s="7"/>
      <c r="F86" s="7"/>
      <c r="G86" s="7"/>
      <c r="H86" s="7"/>
      <c r="I86" s="7"/>
      <c r="J86" s="7"/>
      <c r="K86" s="7"/>
      <c r="L86" s="67"/>
      <c r="M86" s="68"/>
      <c r="O86" s="63"/>
      <c r="AB86" s="97"/>
      <c r="AC86" s="41"/>
      <c r="AD86" s="41"/>
      <c r="AE86" s="41"/>
      <c r="AF86" s="41"/>
      <c r="AG86" s="113"/>
      <c r="AH86" s="114"/>
      <c r="AI86" s="115"/>
      <c r="BC86" s="1">
        <f t="shared" ref="BC86:BC109" si="55">AO86*1.07</f>
        <v>0</v>
      </c>
      <c r="BD86" s="292">
        <f t="shared" si="44"/>
        <v>0</v>
      </c>
      <c r="BI86" s="1">
        <f t="shared" ref="BI86:BI109" si="56">BC86*1.1</f>
        <v>0</v>
      </c>
      <c r="BJ86" s="292">
        <f t="shared" si="54"/>
        <v>0</v>
      </c>
    </row>
    <row r="87" spans="2:62">
      <c r="B87" s="161">
        <v>76</v>
      </c>
      <c r="C87" s="50" t="s">
        <v>990</v>
      </c>
      <c r="D87" s="3109" t="s">
        <v>991</v>
      </c>
      <c r="E87" s="3109"/>
      <c r="F87" s="3109"/>
      <c r="G87" s="3109"/>
      <c r="H87" s="52" t="s">
        <v>449</v>
      </c>
      <c r="I87" s="131" t="s">
        <v>367</v>
      </c>
      <c r="J87" s="131" t="s">
        <v>362</v>
      </c>
      <c r="K87" s="129" t="s">
        <v>374</v>
      </c>
      <c r="L87" s="81">
        <f>ROUNDUP(((BJ87*$O$3)+BJ87),1)</f>
        <v>333.20000000000005</v>
      </c>
      <c r="M87" s="812">
        <v>6.5000000000000002E-2</v>
      </c>
      <c r="O87" s="63"/>
      <c r="AB87" s="97">
        <v>330</v>
      </c>
      <c r="AC87" s="41">
        <v>363</v>
      </c>
      <c r="AD87" s="41">
        <f t="shared" ref="AD87:AE90" si="57">AC87*1.1</f>
        <v>399.3</v>
      </c>
      <c r="AE87" s="41">
        <f t="shared" si="57"/>
        <v>439.23000000000008</v>
      </c>
      <c r="AF87" s="41"/>
      <c r="AG87" s="113">
        <v>420.3</v>
      </c>
      <c r="AH87" s="114">
        <f t="shared" ref="AH87:AH90" si="58">AG87*1.05</f>
        <v>441.31500000000005</v>
      </c>
      <c r="AI87" s="115">
        <f t="shared" ref="AI87:AI90" si="59">AH87*1.05</f>
        <v>463.38075000000009</v>
      </c>
      <c r="AL87" s="1">
        <v>463.4</v>
      </c>
      <c r="AM87" s="1">
        <f t="shared" si="50"/>
        <v>491.20400000000001</v>
      </c>
      <c r="AO87" s="659">
        <v>353.8</v>
      </c>
      <c r="BC87" s="1">
        <f t="shared" si="55"/>
        <v>378.56600000000003</v>
      </c>
      <c r="BD87" s="292">
        <f t="shared" si="44"/>
        <v>340.70940000000002</v>
      </c>
      <c r="BI87" s="1">
        <f t="shared" si="56"/>
        <v>416.42260000000005</v>
      </c>
      <c r="BJ87" s="118">
        <f>(BI87*(-20%))+BI87</f>
        <v>333.13808000000006</v>
      </c>
    </row>
    <row r="88" spans="2:62">
      <c r="B88" s="161">
        <v>77</v>
      </c>
      <c r="C88" s="50" t="s">
        <v>992</v>
      </c>
      <c r="D88" s="3109" t="s">
        <v>993</v>
      </c>
      <c r="E88" s="3109"/>
      <c r="F88" s="3109"/>
      <c r="G88" s="3109"/>
      <c r="H88" s="52" t="s">
        <v>362</v>
      </c>
      <c r="I88" s="131" t="s">
        <v>368</v>
      </c>
      <c r="J88" s="131" t="s">
        <v>450</v>
      </c>
      <c r="K88" s="129" t="s">
        <v>373</v>
      </c>
      <c r="L88" s="81">
        <f t="shared" ref="L88:L89" si="60">ROUNDUP(((BJ88*$O$3)+BJ88),1)</f>
        <v>455.40000000000003</v>
      </c>
      <c r="M88" s="812">
        <v>6.5000000000000002E-2</v>
      </c>
      <c r="O88" s="63"/>
      <c r="AB88" s="97">
        <v>419</v>
      </c>
      <c r="AC88" s="41">
        <v>460.9</v>
      </c>
      <c r="AD88" s="41">
        <f t="shared" si="57"/>
        <v>506.99</v>
      </c>
      <c r="AE88" s="41">
        <f t="shared" si="57"/>
        <v>557.68900000000008</v>
      </c>
      <c r="AF88" s="41"/>
      <c r="AG88" s="113">
        <v>480.7</v>
      </c>
      <c r="AH88" s="114">
        <f t="shared" si="58"/>
        <v>504.73500000000001</v>
      </c>
      <c r="AI88" s="115">
        <f t="shared" si="59"/>
        <v>529.97175000000004</v>
      </c>
      <c r="AL88" s="1">
        <v>530</v>
      </c>
      <c r="AM88" s="1">
        <f t="shared" si="50"/>
        <v>561.80000000000007</v>
      </c>
      <c r="AO88" s="659">
        <v>429.9</v>
      </c>
      <c r="BC88" s="1">
        <f t="shared" si="55"/>
        <v>459.99299999999999</v>
      </c>
      <c r="BD88" s="292">
        <f t="shared" si="44"/>
        <v>413.99369999999999</v>
      </c>
      <c r="BI88" s="1">
        <f t="shared" si="56"/>
        <v>505.99230000000006</v>
      </c>
      <c r="BJ88" s="118">
        <f t="shared" si="54"/>
        <v>455.39307000000008</v>
      </c>
    </row>
    <row r="89" spans="2:62">
      <c r="B89" s="161">
        <v>78</v>
      </c>
      <c r="C89" s="50" t="s">
        <v>994</v>
      </c>
      <c r="D89" s="3109" t="s">
        <v>995</v>
      </c>
      <c r="E89" s="3109"/>
      <c r="F89" s="3109"/>
      <c r="G89" s="3109"/>
      <c r="H89" s="52" t="s">
        <v>367</v>
      </c>
      <c r="I89" s="131" t="s">
        <v>959</v>
      </c>
      <c r="J89" s="638"/>
      <c r="K89" s="129" t="s">
        <v>960</v>
      </c>
      <c r="L89" s="81">
        <f t="shared" si="60"/>
        <v>960.2</v>
      </c>
      <c r="M89" s="812">
        <v>6.5000000000000002E-2</v>
      </c>
      <c r="O89" s="63"/>
      <c r="AB89" s="97">
        <v>592.79999999999995</v>
      </c>
      <c r="AC89" s="41">
        <v>652.1</v>
      </c>
      <c r="AD89" s="41">
        <f t="shared" si="57"/>
        <v>717.31000000000006</v>
      </c>
      <c r="AE89" s="41">
        <f t="shared" si="57"/>
        <v>789.04100000000017</v>
      </c>
      <c r="AF89" s="41"/>
      <c r="AG89" s="113">
        <v>852.2</v>
      </c>
      <c r="AH89" s="114">
        <f t="shared" si="58"/>
        <v>894.81000000000006</v>
      </c>
      <c r="AI89" s="115">
        <f>AH89</f>
        <v>894.81000000000006</v>
      </c>
      <c r="AL89" s="1">
        <v>894.9</v>
      </c>
      <c r="AM89" s="1">
        <f t="shared" si="50"/>
        <v>948.59400000000005</v>
      </c>
      <c r="AO89" s="659">
        <v>948.6</v>
      </c>
      <c r="BC89" s="1">
        <f t="shared" si="55"/>
        <v>1015.0020000000001</v>
      </c>
      <c r="BD89" s="292">
        <f t="shared" si="44"/>
        <v>913.5018</v>
      </c>
      <c r="BI89" s="1">
        <f t="shared" si="56"/>
        <v>1116.5022000000001</v>
      </c>
      <c r="BJ89" s="118">
        <f>(BI89*(-14%))+BI89</f>
        <v>960.19189200000005</v>
      </c>
    </row>
    <row r="90" spans="2:62">
      <c r="B90" s="161">
        <v>79</v>
      </c>
      <c r="C90" s="50" t="s">
        <v>996</v>
      </c>
      <c r="D90" s="3109" t="s">
        <v>997</v>
      </c>
      <c r="E90" s="3109"/>
      <c r="F90" s="3109"/>
      <c r="G90" s="3109"/>
      <c r="H90" s="52" t="s">
        <v>369</v>
      </c>
      <c r="I90" s="52" t="s">
        <v>963</v>
      </c>
      <c r="J90" s="636"/>
      <c r="K90" s="52" t="s">
        <v>682</v>
      </c>
      <c r="L90" s="81">
        <f>ROUNDUP(((BJ90*$O$3)+BJ90),1)</f>
        <v>1584.1</v>
      </c>
      <c r="M90" s="812">
        <v>6.5000000000000002E-2</v>
      </c>
      <c r="O90" s="63"/>
      <c r="AB90" s="97">
        <v>801</v>
      </c>
      <c r="AC90" s="41">
        <v>881.1</v>
      </c>
      <c r="AD90" s="41">
        <f t="shared" si="57"/>
        <v>969.21000000000015</v>
      </c>
      <c r="AE90" s="41">
        <f t="shared" si="57"/>
        <v>1066.1310000000003</v>
      </c>
      <c r="AF90" s="41"/>
      <c r="AG90" s="113">
        <v>1151.5</v>
      </c>
      <c r="AH90" s="114">
        <f t="shared" si="58"/>
        <v>1209.075</v>
      </c>
      <c r="AI90" s="115">
        <f t="shared" si="59"/>
        <v>1269.5287500000002</v>
      </c>
      <c r="AL90" s="1">
        <v>1269.5999999999999</v>
      </c>
      <c r="AM90" s="1">
        <f t="shared" si="50"/>
        <v>1345.7760000000001</v>
      </c>
      <c r="AO90" s="659">
        <v>1345.8</v>
      </c>
      <c r="BC90" s="1">
        <f t="shared" si="55"/>
        <v>1440.0060000000001</v>
      </c>
      <c r="BD90" s="292">
        <f t="shared" si="44"/>
        <v>1296.0054</v>
      </c>
      <c r="BI90" s="1">
        <f t="shared" si="56"/>
        <v>1584.0066000000002</v>
      </c>
      <c r="BJ90" s="118">
        <f>BI90</f>
        <v>1584.0066000000002</v>
      </c>
    </row>
    <row r="91" spans="2:62">
      <c r="B91" s="161">
        <v>80</v>
      </c>
      <c r="C91" s="58" t="s">
        <v>1417</v>
      </c>
      <c r="D91" s="3117" t="s">
        <v>1701</v>
      </c>
      <c r="E91" s="3117"/>
      <c r="F91" s="3117"/>
      <c r="G91" s="3117"/>
      <c r="H91" s="644" t="s">
        <v>361</v>
      </c>
      <c r="I91" s="644" t="s">
        <v>362</v>
      </c>
      <c r="J91" s="680"/>
      <c r="K91" s="644" t="s">
        <v>388</v>
      </c>
      <c r="L91" s="76">
        <f>ROUNDUP(((BJ91*$O$3)+BJ91),1)</f>
        <v>1765.5</v>
      </c>
      <c r="M91" s="813">
        <v>6.5000000000000002E-2</v>
      </c>
      <c r="O91" s="63"/>
      <c r="AB91" s="97"/>
      <c r="AC91" s="41"/>
      <c r="AD91" s="41"/>
      <c r="AE91" s="41"/>
      <c r="AF91" s="41"/>
      <c r="AG91" s="113"/>
      <c r="AH91" s="114"/>
      <c r="AI91" s="115"/>
      <c r="AO91" s="1">
        <v>1500</v>
      </c>
      <c r="BC91" s="1">
        <f t="shared" si="55"/>
        <v>1605</v>
      </c>
      <c r="BD91" s="292">
        <f t="shared" si="44"/>
        <v>1444.5</v>
      </c>
      <c r="BI91" s="1">
        <f t="shared" si="56"/>
        <v>1765.5000000000002</v>
      </c>
      <c r="BJ91" s="118">
        <f t="shared" ref="BJ91:BJ95" si="61">BI91</f>
        <v>1765.5000000000002</v>
      </c>
    </row>
    <row r="92" spans="2:62">
      <c r="B92" s="161">
        <v>81</v>
      </c>
      <c r="C92" s="58" t="s">
        <v>1418</v>
      </c>
      <c r="D92" s="3117" t="s">
        <v>1702</v>
      </c>
      <c r="E92" s="3117"/>
      <c r="F92" s="3117"/>
      <c r="G92" s="3117"/>
      <c r="H92" s="644" t="s">
        <v>744</v>
      </c>
      <c r="I92" s="644" t="s">
        <v>367</v>
      </c>
      <c r="J92" s="680"/>
      <c r="K92" s="644" t="s">
        <v>374</v>
      </c>
      <c r="L92" s="76">
        <f t="shared" ref="L92:L95" si="62">ROUNDUP(((BJ92*$O$3)+BJ92),1)</f>
        <v>3295.6</v>
      </c>
      <c r="M92" s="813">
        <v>6.5000000000000002E-2</v>
      </c>
      <c r="O92" s="63"/>
      <c r="AB92" s="97"/>
      <c r="AC92" s="41"/>
      <c r="AD92" s="41"/>
      <c r="AE92" s="41"/>
      <c r="AF92" s="41"/>
      <c r="AG92" s="113"/>
      <c r="AH92" s="114"/>
      <c r="AI92" s="115"/>
      <c r="AO92" s="1">
        <v>2800</v>
      </c>
      <c r="BC92" s="1">
        <f t="shared" si="55"/>
        <v>2996</v>
      </c>
      <c r="BD92" s="292">
        <f t="shared" si="44"/>
        <v>2696.4</v>
      </c>
      <c r="BI92" s="1">
        <f t="shared" si="56"/>
        <v>3295.6000000000004</v>
      </c>
      <c r="BJ92" s="118">
        <f t="shared" si="61"/>
        <v>3295.6000000000004</v>
      </c>
    </row>
    <row r="93" spans="2:62">
      <c r="B93" s="161">
        <v>82</v>
      </c>
      <c r="C93" s="58" t="s">
        <v>1435</v>
      </c>
      <c r="D93" s="3078" t="s">
        <v>1703</v>
      </c>
      <c r="E93" s="3078"/>
      <c r="F93" s="3078"/>
      <c r="G93" s="3078"/>
      <c r="H93" s="689" t="s">
        <v>449</v>
      </c>
      <c r="I93" s="690" t="s">
        <v>367</v>
      </c>
      <c r="J93" s="690" t="s">
        <v>367</v>
      </c>
      <c r="K93" s="691" t="s">
        <v>374</v>
      </c>
      <c r="L93" s="76">
        <f t="shared" si="62"/>
        <v>1430.1</v>
      </c>
      <c r="M93" s="813">
        <v>6.5000000000000002E-2</v>
      </c>
      <c r="O93" s="66"/>
      <c r="AB93" s="97">
        <v>418</v>
      </c>
      <c r="AC93" s="41">
        <v>459.8</v>
      </c>
      <c r="AD93" s="41">
        <f t="shared" ref="AD93:AD95" si="63">AC93*1.1</f>
        <v>505.78000000000003</v>
      </c>
      <c r="AE93" s="41">
        <f t="shared" ref="AE93:AE95" si="64">AD93*1.1</f>
        <v>556.35800000000006</v>
      </c>
      <c r="AF93" s="41"/>
      <c r="AG93" s="113">
        <v>562.5</v>
      </c>
      <c r="AH93" s="114">
        <f t="shared" ref="AH93:AH95" si="65">AG93*1.05</f>
        <v>590.625</v>
      </c>
      <c r="AI93" s="115">
        <f t="shared" ref="AI93:AI95" si="66">AH93*1.05</f>
        <v>620.15625</v>
      </c>
      <c r="AL93" s="1">
        <v>620.20000000000005</v>
      </c>
      <c r="AM93" s="1">
        <f>AL93*1.06</f>
        <v>657.41200000000003</v>
      </c>
      <c r="AO93" s="659">
        <v>1215</v>
      </c>
      <c r="BC93" s="1">
        <f t="shared" si="55"/>
        <v>1300.0500000000002</v>
      </c>
      <c r="BD93" s="292">
        <f t="shared" si="44"/>
        <v>1170.0450000000001</v>
      </c>
      <c r="BI93" s="1">
        <f t="shared" si="56"/>
        <v>1430.0550000000003</v>
      </c>
      <c r="BJ93" s="118">
        <f t="shared" si="61"/>
        <v>1430.0550000000003</v>
      </c>
    </row>
    <row r="94" spans="2:62">
      <c r="B94" s="161">
        <v>83</v>
      </c>
      <c r="C94" s="58" t="s">
        <v>1436</v>
      </c>
      <c r="D94" s="3078" t="s">
        <v>1704</v>
      </c>
      <c r="E94" s="3078"/>
      <c r="F94" s="3078"/>
      <c r="G94" s="3078"/>
      <c r="H94" s="689" t="s">
        <v>362</v>
      </c>
      <c r="I94" s="690" t="s">
        <v>368</v>
      </c>
      <c r="J94" s="690" t="s">
        <v>368</v>
      </c>
      <c r="K94" s="691" t="s">
        <v>373</v>
      </c>
      <c r="L94" s="76">
        <f t="shared" si="62"/>
        <v>1553.6999999999998</v>
      </c>
      <c r="M94" s="813">
        <v>6.5000000000000002E-2</v>
      </c>
      <c r="O94" s="1157"/>
      <c r="P94" s="1157"/>
      <c r="AB94" s="97">
        <v>460</v>
      </c>
      <c r="AC94" s="41">
        <v>506</v>
      </c>
      <c r="AD94" s="41">
        <f t="shared" si="63"/>
        <v>556.6</v>
      </c>
      <c r="AE94" s="41">
        <f t="shared" si="64"/>
        <v>612.2600000000001</v>
      </c>
      <c r="AF94" s="41"/>
      <c r="AG94" s="113">
        <v>661.3</v>
      </c>
      <c r="AH94" s="114">
        <f t="shared" si="65"/>
        <v>694.36500000000001</v>
      </c>
      <c r="AI94" s="115">
        <f t="shared" si="66"/>
        <v>729.08325000000002</v>
      </c>
      <c r="AL94" s="1">
        <v>729.1</v>
      </c>
      <c r="AM94" s="1">
        <f t="shared" ref="AM94:AM95" si="67">AL94*1.06</f>
        <v>772.84600000000012</v>
      </c>
      <c r="AO94" s="659">
        <v>1320</v>
      </c>
      <c r="BC94" s="1">
        <f t="shared" si="55"/>
        <v>1412.4</v>
      </c>
      <c r="BD94" s="292">
        <f t="shared" si="44"/>
        <v>1271.1600000000001</v>
      </c>
      <c r="BI94" s="1">
        <f t="shared" si="56"/>
        <v>1553.6400000000003</v>
      </c>
      <c r="BJ94" s="118">
        <f t="shared" si="61"/>
        <v>1553.6400000000003</v>
      </c>
    </row>
    <row r="95" spans="2:62">
      <c r="B95" s="161">
        <v>84</v>
      </c>
      <c r="C95" s="58" t="s">
        <v>1437</v>
      </c>
      <c r="D95" s="3078" t="s">
        <v>1705</v>
      </c>
      <c r="E95" s="3078"/>
      <c r="F95" s="3078"/>
      <c r="G95" s="3078"/>
      <c r="H95" s="689" t="s">
        <v>367</v>
      </c>
      <c r="I95" s="692" t="s">
        <v>959</v>
      </c>
      <c r="J95" s="693"/>
      <c r="K95" s="694" t="s">
        <v>944</v>
      </c>
      <c r="L95" s="76">
        <f t="shared" si="62"/>
        <v>1847.8999999999999</v>
      </c>
      <c r="M95" s="813">
        <v>6.5000000000000002E-2</v>
      </c>
      <c r="O95" s="63"/>
      <c r="AB95" s="97">
        <v>817.2</v>
      </c>
      <c r="AC95" s="41">
        <v>899</v>
      </c>
      <c r="AD95" s="41">
        <f t="shared" si="63"/>
        <v>988.90000000000009</v>
      </c>
      <c r="AE95" s="41">
        <f t="shared" si="64"/>
        <v>1087.7900000000002</v>
      </c>
      <c r="AF95" s="41"/>
      <c r="AG95" s="113">
        <v>920.4</v>
      </c>
      <c r="AH95" s="114">
        <f t="shared" si="65"/>
        <v>966.42000000000007</v>
      </c>
      <c r="AI95" s="115">
        <f t="shared" si="66"/>
        <v>1014.7410000000001</v>
      </c>
      <c r="AL95" s="1">
        <v>1014.8</v>
      </c>
      <c r="AM95" s="1">
        <f t="shared" si="67"/>
        <v>1075.6880000000001</v>
      </c>
      <c r="AO95" s="659">
        <v>1570</v>
      </c>
      <c r="BC95" s="1">
        <f t="shared" si="55"/>
        <v>1679.9</v>
      </c>
      <c r="BD95" s="292">
        <f t="shared" si="44"/>
        <v>1511.91</v>
      </c>
      <c r="BI95" s="1">
        <f t="shared" si="56"/>
        <v>1847.8900000000003</v>
      </c>
      <c r="BJ95" s="118">
        <f t="shared" si="61"/>
        <v>1847.8900000000003</v>
      </c>
    </row>
    <row r="96" spans="2:62">
      <c r="B96" s="161">
        <v>85</v>
      </c>
      <c r="C96" s="3118" t="s">
        <v>1562</v>
      </c>
      <c r="D96" s="3119"/>
      <c r="E96" s="3119"/>
      <c r="F96" s="3119"/>
      <c r="G96" s="3119"/>
      <c r="H96" s="3119"/>
      <c r="I96" s="3119"/>
      <c r="J96" s="3119"/>
      <c r="K96" s="3119"/>
      <c r="L96" s="3119"/>
      <c r="M96" s="3120"/>
      <c r="O96" s="63"/>
      <c r="AB96" s="97"/>
      <c r="AC96" s="41"/>
      <c r="AD96" s="41"/>
      <c r="AE96" s="41"/>
      <c r="AF96" s="41"/>
      <c r="AG96" s="113"/>
      <c r="AH96" s="114"/>
      <c r="AI96" s="115"/>
      <c r="BC96" s="1">
        <f t="shared" si="55"/>
        <v>0</v>
      </c>
      <c r="BD96" s="292">
        <f t="shared" si="44"/>
        <v>0</v>
      </c>
      <c r="BI96" s="1">
        <f t="shared" si="56"/>
        <v>0</v>
      </c>
      <c r="BJ96" s="292">
        <f t="shared" si="54"/>
        <v>0</v>
      </c>
    </row>
    <row r="97" spans="2:62">
      <c r="B97" s="161">
        <v>86</v>
      </c>
      <c r="C97" s="3111" t="s">
        <v>998</v>
      </c>
      <c r="D97" s="3112"/>
      <c r="E97" s="3112"/>
      <c r="F97" s="3112"/>
      <c r="G97" s="3112"/>
      <c r="H97" s="3112"/>
      <c r="I97" s="3112"/>
      <c r="J97" s="3112"/>
      <c r="K97" s="3112"/>
      <c r="L97" s="3112"/>
      <c r="M97" s="3113"/>
      <c r="O97" s="63"/>
      <c r="AB97" s="97"/>
      <c r="AC97" s="41"/>
      <c r="AD97" s="41"/>
      <c r="AE97" s="41"/>
      <c r="AF97" s="41"/>
      <c r="AG97" s="113"/>
      <c r="AH97" s="114"/>
      <c r="AI97" s="115"/>
      <c r="BC97" s="1">
        <f t="shared" si="55"/>
        <v>0</v>
      </c>
      <c r="BD97" s="292">
        <f t="shared" si="44"/>
        <v>0</v>
      </c>
      <c r="BI97" s="1">
        <f t="shared" si="56"/>
        <v>0</v>
      </c>
      <c r="BJ97" s="292">
        <f t="shared" si="54"/>
        <v>0</v>
      </c>
    </row>
    <row r="98" spans="2:62" ht="22.2" customHeight="1">
      <c r="B98" s="161">
        <v>87</v>
      </c>
      <c r="C98" s="3114" t="s">
        <v>999</v>
      </c>
      <c r="D98" s="3115"/>
      <c r="E98" s="3115"/>
      <c r="F98" s="3115"/>
      <c r="G98" s="3115"/>
      <c r="H98" s="3115"/>
      <c r="I98" s="3115"/>
      <c r="J98" s="3115"/>
      <c r="K98" s="3115"/>
      <c r="L98" s="3115"/>
      <c r="M98" s="3116"/>
      <c r="O98" s="63"/>
      <c r="AB98" s="97"/>
      <c r="AC98" s="41"/>
      <c r="AD98" s="41"/>
      <c r="AE98" s="41"/>
      <c r="AF98" s="41"/>
      <c r="AG98" s="113"/>
      <c r="AH98" s="114"/>
      <c r="AI98" s="115"/>
      <c r="BC98" s="1">
        <f t="shared" si="55"/>
        <v>0</v>
      </c>
      <c r="BD98" s="292">
        <f t="shared" si="44"/>
        <v>0</v>
      </c>
      <c r="BI98" s="1">
        <f t="shared" si="56"/>
        <v>0</v>
      </c>
      <c r="BJ98" s="292">
        <f t="shared" si="54"/>
        <v>0</v>
      </c>
    </row>
    <row r="99" spans="2:62" ht="22.8" customHeight="1">
      <c r="B99" s="161">
        <v>88</v>
      </c>
      <c r="C99" s="3114" t="s">
        <v>1000</v>
      </c>
      <c r="D99" s="3115"/>
      <c r="E99" s="3115"/>
      <c r="F99" s="3115"/>
      <c r="G99" s="3115"/>
      <c r="H99" s="3115"/>
      <c r="I99" s="3115"/>
      <c r="J99" s="3115"/>
      <c r="K99" s="3115"/>
      <c r="L99" s="3115"/>
      <c r="M99" s="3116"/>
      <c r="O99" s="63"/>
      <c r="AB99" s="97"/>
      <c r="AC99" s="41"/>
      <c r="AD99" s="41"/>
      <c r="AE99" s="41"/>
      <c r="AF99" s="41"/>
      <c r="AG99" s="113"/>
      <c r="AH99" s="114"/>
      <c r="AI99" s="115"/>
      <c r="BC99" s="1">
        <f t="shared" si="55"/>
        <v>0</v>
      </c>
      <c r="BD99" s="292">
        <f t="shared" si="44"/>
        <v>0</v>
      </c>
      <c r="BI99" s="1">
        <f t="shared" si="56"/>
        <v>0</v>
      </c>
      <c r="BJ99" s="292">
        <f t="shared" si="54"/>
        <v>0</v>
      </c>
    </row>
    <row r="100" spans="2:62">
      <c r="B100" s="161">
        <v>89</v>
      </c>
      <c r="C100" s="3114" t="s">
        <v>1001</v>
      </c>
      <c r="D100" s="3115"/>
      <c r="E100" s="3115"/>
      <c r="F100" s="3115"/>
      <c r="G100" s="3115"/>
      <c r="H100" s="3115"/>
      <c r="I100" s="3115"/>
      <c r="J100" s="3115"/>
      <c r="K100" s="3115"/>
      <c r="L100" s="3115"/>
      <c r="M100" s="3116"/>
      <c r="O100" s="63"/>
      <c r="AB100" s="97"/>
      <c r="AC100" s="41"/>
      <c r="AD100" s="41"/>
      <c r="AE100" s="41"/>
      <c r="AF100" s="41"/>
      <c r="AG100" s="113"/>
      <c r="AH100" s="114"/>
      <c r="AI100" s="115"/>
      <c r="BC100" s="1">
        <f t="shared" si="55"/>
        <v>0</v>
      </c>
      <c r="BD100" s="292">
        <f t="shared" si="44"/>
        <v>0</v>
      </c>
      <c r="BI100" s="1">
        <f t="shared" si="56"/>
        <v>0</v>
      </c>
      <c r="BJ100" s="292">
        <f t="shared" si="54"/>
        <v>0</v>
      </c>
    </row>
    <row r="101" spans="2:62" ht="27" customHeight="1">
      <c r="B101" s="161">
        <v>90</v>
      </c>
      <c r="C101" s="3121" t="s">
        <v>1002</v>
      </c>
      <c r="D101" s="3122"/>
      <c r="E101" s="3122"/>
      <c r="F101" s="3122"/>
      <c r="G101" s="3122"/>
      <c r="H101" s="3122"/>
      <c r="I101" s="3122"/>
      <c r="J101" s="3122"/>
      <c r="K101" s="3122"/>
      <c r="L101" s="3122"/>
      <c r="M101" s="3123"/>
      <c r="O101" s="63"/>
      <c r="AB101" s="97"/>
      <c r="AC101" s="41"/>
      <c r="AD101" s="41"/>
      <c r="AE101" s="41"/>
      <c r="AF101" s="41"/>
      <c r="AG101" s="113"/>
      <c r="AH101" s="114"/>
      <c r="AI101" s="115"/>
      <c r="BC101" s="1">
        <f t="shared" si="55"/>
        <v>0</v>
      </c>
      <c r="BD101" s="292">
        <f t="shared" si="44"/>
        <v>0</v>
      </c>
      <c r="BI101" s="1">
        <f t="shared" si="56"/>
        <v>0</v>
      </c>
      <c r="BJ101" s="292">
        <f t="shared" si="54"/>
        <v>0</v>
      </c>
    </row>
    <row r="102" spans="2:62" ht="27" hidden="1" customHeight="1">
      <c r="B102" s="161">
        <v>91</v>
      </c>
      <c r="C102" s="3128" t="s">
        <v>1496</v>
      </c>
      <c r="D102" s="3129"/>
      <c r="E102" s="3129"/>
      <c r="F102" s="3129"/>
      <c r="G102" s="3129"/>
      <c r="H102" s="3129"/>
      <c r="I102" s="3129"/>
      <c r="J102" s="3129"/>
      <c r="K102" s="3129"/>
      <c r="L102" s="3129"/>
      <c r="M102" s="3130"/>
      <c r="O102" s="63"/>
      <c r="AB102" s="97"/>
      <c r="AC102" s="41"/>
      <c r="AD102" s="41"/>
      <c r="AE102" s="41"/>
      <c r="AF102" s="41"/>
      <c r="AG102" s="113"/>
      <c r="AH102" s="114"/>
      <c r="AI102" s="115"/>
      <c r="BC102" s="1">
        <f t="shared" si="55"/>
        <v>0</v>
      </c>
      <c r="BD102" s="292">
        <f t="shared" si="44"/>
        <v>0</v>
      </c>
      <c r="BI102" s="1">
        <f t="shared" si="56"/>
        <v>0</v>
      </c>
      <c r="BJ102" s="292">
        <f t="shared" si="54"/>
        <v>0</v>
      </c>
    </row>
    <row r="103" spans="2:62">
      <c r="B103" s="161">
        <v>92</v>
      </c>
      <c r="C103" s="3093" t="s">
        <v>1425</v>
      </c>
      <c r="D103" s="3094"/>
      <c r="E103" s="3094"/>
      <c r="F103" s="3094"/>
      <c r="G103" s="3094"/>
      <c r="H103" s="3094"/>
      <c r="I103" s="3094"/>
      <c r="J103" s="3094"/>
      <c r="K103" s="3094"/>
      <c r="L103" s="3094"/>
      <c r="M103" s="3095"/>
      <c r="O103" s="63"/>
      <c r="AB103" s="97"/>
      <c r="AC103" s="41"/>
      <c r="AD103" s="41"/>
      <c r="AE103" s="41"/>
      <c r="AF103" s="41"/>
      <c r="AG103" s="113"/>
      <c r="AH103" s="114"/>
      <c r="AI103" s="115"/>
      <c r="BC103" s="1">
        <f t="shared" si="55"/>
        <v>0</v>
      </c>
      <c r="BD103" s="292">
        <f t="shared" si="44"/>
        <v>0</v>
      </c>
      <c r="BI103" s="1">
        <f t="shared" si="56"/>
        <v>0</v>
      </c>
      <c r="BJ103" s="292">
        <f t="shared" si="54"/>
        <v>0</v>
      </c>
    </row>
    <row r="104" spans="2:62">
      <c r="B104" s="161">
        <v>93</v>
      </c>
      <c r="C104" s="997" t="s">
        <v>892</v>
      </c>
      <c r="D104" s="3096" t="s">
        <v>69</v>
      </c>
      <c r="E104" s="3096"/>
      <c r="F104" s="3096"/>
      <c r="G104" s="3096"/>
      <c r="H104" s="997" t="s">
        <v>1302</v>
      </c>
      <c r="I104" s="997" t="s">
        <v>1303</v>
      </c>
      <c r="J104" s="997" t="s">
        <v>935</v>
      </c>
      <c r="K104" s="997" t="s">
        <v>370</v>
      </c>
      <c r="L104" s="79" t="s">
        <v>920</v>
      </c>
      <c r="M104" s="80" t="s">
        <v>132</v>
      </c>
      <c r="O104" s="63"/>
      <c r="AB104" s="97"/>
      <c r="AC104" s="41"/>
      <c r="AD104" s="41"/>
      <c r="AE104" s="41"/>
      <c r="AF104" s="41"/>
      <c r="AG104" s="113"/>
      <c r="AH104" s="114"/>
      <c r="AI104" s="115"/>
      <c r="BC104" s="1">
        <f t="shared" si="55"/>
        <v>0</v>
      </c>
      <c r="BD104" s="292">
        <f t="shared" si="44"/>
        <v>0</v>
      </c>
      <c r="BI104" s="1">
        <f t="shared" si="56"/>
        <v>0</v>
      </c>
      <c r="BJ104" s="292">
        <f t="shared" si="54"/>
        <v>0</v>
      </c>
    </row>
    <row r="105" spans="2:62" ht="14.4" customHeight="1">
      <c r="B105" s="161">
        <v>94</v>
      </c>
      <c r="C105" s="676" t="s">
        <v>1296</v>
      </c>
      <c r="D105" s="3134" t="s">
        <v>1426</v>
      </c>
      <c r="E105" s="3135"/>
      <c r="F105" s="3135"/>
      <c r="G105" s="3135"/>
      <c r="H105" s="643" t="s">
        <v>1304</v>
      </c>
      <c r="I105" s="131" t="s">
        <v>970</v>
      </c>
      <c r="J105" s="131" t="s">
        <v>973</v>
      </c>
      <c r="K105" s="52" t="s">
        <v>1300</v>
      </c>
      <c r="L105" s="81">
        <f>ROUNDUP(((BJ105*$O$3)+BJ105),1)</f>
        <v>2955.2999999999997</v>
      </c>
      <c r="M105" s="812">
        <v>6.5000000000000002E-2</v>
      </c>
      <c r="O105" s="63"/>
      <c r="AB105" s="97"/>
      <c r="AC105" s="41"/>
      <c r="AD105" s="41"/>
      <c r="AE105" s="41"/>
      <c r="AF105" s="41"/>
      <c r="AG105" s="113"/>
      <c r="AH105" s="114"/>
      <c r="AI105" s="115"/>
      <c r="AO105" s="659">
        <v>2510.8000000000002</v>
      </c>
      <c r="BC105" s="1">
        <f t="shared" si="55"/>
        <v>2686.5560000000005</v>
      </c>
      <c r="BD105" s="292">
        <f t="shared" si="44"/>
        <v>2417.9004000000004</v>
      </c>
      <c r="BI105" s="1">
        <f t="shared" si="56"/>
        <v>2955.211600000001</v>
      </c>
      <c r="BJ105" s="118">
        <f>BI105</f>
        <v>2955.211600000001</v>
      </c>
    </row>
    <row r="106" spans="2:62" ht="14.4" customHeight="1">
      <c r="B106" s="161">
        <v>95</v>
      </c>
      <c r="C106" s="50" t="s">
        <v>1297</v>
      </c>
      <c r="D106" s="3134" t="s">
        <v>1427</v>
      </c>
      <c r="E106" s="3135"/>
      <c r="F106" s="3135"/>
      <c r="G106" s="3135"/>
      <c r="H106" s="674" t="s">
        <v>1305</v>
      </c>
      <c r="I106" s="131" t="s">
        <v>970</v>
      </c>
      <c r="J106" s="131" t="s">
        <v>1301</v>
      </c>
      <c r="K106" s="52" t="s">
        <v>1300</v>
      </c>
      <c r="L106" s="81">
        <f t="shared" ref="L106:L108" si="68">ROUNDUP(((BJ106*$O$3)+BJ106),1)</f>
        <v>3225.1</v>
      </c>
      <c r="M106" s="812">
        <v>6.5000000000000002E-2</v>
      </c>
      <c r="O106" s="63"/>
      <c r="AB106" s="97"/>
      <c r="AC106" s="41"/>
      <c r="AD106" s="41"/>
      <c r="AE106" s="41"/>
      <c r="AF106" s="41"/>
      <c r="AG106" s="113"/>
      <c r="AH106" s="114"/>
      <c r="AI106" s="115"/>
      <c r="AO106" s="659">
        <v>2740.1</v>
      </c>
      <c r="BC106" s="1">
        <f t="shared" si="55"/>
        <v>2931.9070000000002</v>
      </c>
      <c r="BD106" s="292">
        <f t="shared" si="44"/>
        <v>2638.7163</v>
      </c>
      <c r="BI106" s="1">
        <f t="shared" si="56"/>
        <v>3225.0977000000003</v>
      </c>
      <c r="BJ106" s="118">
        <f t="shared" ref="BJ106:BJ109" si="69">BI106</f>
        <v>3225.0977000000003</v>
      </c>
    </row>
    <row r="107" spans="2:62" ht="14.4" customHeight="1">
      <c r="B107" s="161">
        <v>96</v>
      </c>
      <c r="C107" s="50" t="s">
        <v>1298</v>
      </c>
      <c r="D107" s="3134" t="s">
        <v>1463</v>
      </c>
      <c r="E107" s="3135"/>
      <c r="F107" s="3135"/>
      <c r="G107" s="3135"/>
      <c r="H107" s="674" t="s">
        <v>1306</v>
      </c>
      <c r="I107" s="131" t="s">
        <v>970</v>
      </c>
      <c r="J107" s="131" t="s">
        <v>973</v>
      </c>
      <c r="K107" s="52" t="s">
        <v>1300</v>
      </c>
      <c r="L107" s="81">
        <f t="shared" si="68"/>
        <v>2743.4</v>
      </c>
      <c r="M107" s="812">
        <v>6.5000000000000002E-2</v>
      </c>
      <c r="O107" s="63"/>
      <c r="AB107" s="97"/>
      <c r="AC107" s="41"/>
      <c r="AD107" s="41"/>
      <c r="AE107" s="41"/>
      <c r="AF107" s="41"/>
      <c r="AG107" s="113"/>
      <c r="AH107" s="114"/>
      <c r="AI107" s="115"/>
      <c r="AO107" s="659">
        <v>2330.8000000000002</v>
      </c>
      <c r="BC107" s="1">
        <f t="shared" si="55"/>
        <v>2493.9560000000001</v>
      </c>
      <c r="BD107" s="292">
        <f t="shared" si="44"/>
        <v>2244.5604000000003</v>
      </c>
      <c r="BI107" s="1">
        <f t="shared" si="56"/>
        <v>2743.3516000000004</v>
      </c>
      <c r="BJ107" s="118">
        <f t="shared" si="69"/>
        <v>2743.3516000000004</v>
      </c>
    </row>
    <row r="108" spans="2:62" ht="14.4" customHeight="1">
      <c r="B108" s="161">
        <v>97</v>
      </c>
      <c r="C108" s="50" t="s">
        <v>1299</v>
      </c>
      <c r="D108" s="3134" t="s">
        <v>1428</v>
      </c>
      <c r="E108" s="3135"/>
      <c r="F108" s="3135"/>
      <c r="G108" s="3135"/>
      <c r="H108" s="674" t="s">
        <v>1305</v>
      </c>
      <c r="I108" s="131" t="s">
        <v>970</v>
      </c>
      <c r="J108" s="131" t="s">
        <v>1301</v>
      </c>
      <c r="K108" s="52" t="s">
        <v>1300</v>
      </c>
      <c r="L108" s="81">
        <f t="shared" si="68"/>
        <v>3425.4</v>
      </c>
      <c r="M108" s="812">
        <v>6.5000000000000002E-2</v>
      </c>
      <c r="O108" s="63"/>
      <c r="AB108" s="97"/>
      <c r="AC108" s="41"/>
      <c r="AD108" s="41"/>
      <c r="AE108" s="41"/>
      <c r="AF108" s="41"/>
      <c r="AG108" s="113"/>
      <c r="AH108" s="114"/>
      <c r="AI108" s="115"/>
      <c r="AO108" s="659">
        <v>2910.2</v>
      </c>
      <c r="BC108" s="1">
        <f t="shared" si="55"/>
        <v>3113.9139999999998</v>
      </c>
      <c r="BD108" s="292">
        <f t="shared" si="44"/>
        <v>2802.5225999999998</v>
      </c>
      <c r="BI108" s="1">
        <f t="shared" si="56"/>
        <v>3425.3054000000002</v>
      </c>
      <c r="BJ108" s="118">
        <f t="shared" si="69"/>
        <v>3425.3054000000002</v>
      </c>
    </row>
    <row r="109" spans="2:62" ht="14.4" customHeight="1">
      <c r="B109" s="161">
        <v>98</v>
      </c>
      <c r="C109" s="58" t="s">
        <v>1423</v>
      </c>
      <c r="D109" s="3136" t="s">
        <v>1706</v>
      </c>
      <c r="E109" s="3137"/>
      <c r="F109" s="3137"/>
      <c r="G109" s="3138"/>
      <c r="H109" s="58" t="s">
        <v>450</v>
      </c>
      <c r="I109" s="58" t="s">
        <v>369</v>
      </c>
      <c r="J109" s="58"/>
      <c r="K109" s="58" t="s">
        <v>373</v>
      </c>
      <c r="L109" s="645">
        <f>ROUNDUP(((BJ109*$O$3)+BJ109),1)</f>
        <v>3766.4</v>
      </c>
      <c r="M109" s="814">
        <v>6.5000000000000002E-2</v>
      </c>
      <c r="O109" s="63"/>
      <c r="AB109" s="97"/>
      <c r="AC109" s="41"/>
      <c r="AD109" s="41"/>
      <c r="AE109" s="41"/>
      <c r="AF109" s="41"/>
      <c r="AG109" s="113"/>
      <c r="AH109" s="114"/>
      <c r="AI109" s="115"/>
      <c r="AO109" s="659">
        <v>3200</v>
      </c>
      <c r="BC109" s="1">
        <f t="shared" si="55"/>
        <v>3424</v>
      </c>
      <c r="BD109" s="292">
        <f t="shared" si="44"/>
        <v>3081.6</v>
      </c>
      <c r="BI109" s="1">
        <f t="shared" si="56"/>
        <v>3766.4</v>
      </c>
      <c r="BJ109" s="118">
        <f t="shared" si="69"/>
        <v>3766.4</v>
      </c>
    </row>
    <row r="110" spans="2:62" ht="14.4" customHeight="1">
      <c r="B110" s="161">
        <v>99</v>
      </c>
      <c r="C110" s="3118" t="s">
        <v>1562</v>
      </c>
      <c r="D110" s="3119"/>
      <c r="E110" s="3119"/>
      <c r="F110" s="3119"/>
      <c r="G110" s="3119"/>
      <c r="H110" s="3119"/>
      <c r="I110" s="3119"/>
      <c r="J110" s="3119"/>
      <c r="K110" s="3119"/>
      <c r="L110" s="3119"/>
      <c r="M110" s="3120"/>
      <c r="O110" s="63"/>
      <c r="AB110" s="97"/>
      <c r="AC110" s="41"/>
      <c r="AD110" s="41"/>
      <c r="AE110" s="41"/>
      <c r="AF110" s="41"/>
      <c r="AG110" s="113"/>
      <c r="AH110" s="114"/>
      <c r="AI110" s="115"/>
      <c r="BJ110" s="118"/>
    </row>
    <row r="111" spans="2:62" s="664" customFormat="1" ht="24" customHeight="1">
      <c r="B111" s="161">
        <v>100</v>
      </c>
      <c r="C111" s="3131" t="s">
        <v>1514</v>
      </c>
      <c r="D111" s="3132"/>
      <c r="E111" s="3132"/>
      <c r="F111" s="3132"/>
      <c r="G111" s="3132"/>
      <c r="H111" s="3132"/>
      <c r="I111" s="3132"/>
      <c r="J111" s="3132"/>
      <c r="K111" s="3132"/>
      <c r="L111" s="3132"/>
      <c r="M111" s="3133"/>
      <c r="O111" s="681"/>
      <c r="AB111" s="665"/>
      <c r="AC111" s="442"/>
      <c r="AD111" s="442"/>
      <c r="AE111" s="442"/>
      <c r="AF111" s="442"/>
      <c r="AG111" s="442"/>
      <c r="AO111" s="685"/>
      <c r="AP111" s="1"/>
      <c r="BJ111" s="118"/>
    </row>
    <row r="112" spans="2:62">
      <c r="B112" s="161">
        <v>101</v>
      </c>
      <c r="C112" s="3124" t="s">
        <v>1003</v>
      </c>
      <c r="D112" s="3125"/>
      <c r="E112" s="3125"/>
      <c r="F112" s="3125"/>
      <c r="G112" s="3125"/>
      <c r="H112" s="3125"/>
      <c r="I112" s="3125"/>
      <c r="J112" s="3125"/>
      <c r="K112" s="3125"/>
      <c r="L112" s="3125"/>
      <c r="M112" s="3126"/>
      <c r="O112" s="63"/>
      <c r="AB112" s="24"/>
      <c r="AE112" s="41"/>
      <c r="AF112" s="41"/>
      <c r="AG112" s="41"/>
      <c r="AH112" s="152"/>
      <c r="AI112" s="2"/>
      <c r="BJ112" s="118"/>
    </row>
    <row r="113" spans="2:62">
      <c r="B113" s="161">
        <v>102</v>
      </c>
      <c r="C113" s="997" t="s">
        <v>892</v>
      </c>
      <c r="D113" s="3096" t="s">
        <v>69</v>
      </c>
      <c r="E113" s="3096"/>
      <c r="F113" s="3096"/>
      <c r="G113" s="3096"/>
      <c r="H113" s="997" t="s">
        <v>934</v>
      </c>
      <c r="I113" s="997" t="s">
        <v>935</v>
      </c>
      <c r="J113" s="997"/>
      <c r="K113" s="997" t="s">
        <v>370</v>
      </c>
      <c r="L113" s="79" t="s">
        <v>920</v>
      </c>
      <c r="M113" s="80" t="s">
        <v>132</v>
      </c>
      <c r="O113" s="63"/>
      <c r="AB113" s="24"/>
      <c r="AE113" s="41"/>
      <c r="AF113" s="41"/>
      <c r="AG113" s="41"/>
      <c r="AH113" s="153">
        <v>44105</v>
      </c>
      <c r="AI113" s="109">
        <v>44256</v>
      </c>
      <c r="AL113" s="40">
        <v>44774</v>
      </c>
      <c r="AN113" s="40">
        <v>45658</v>
      </c>
      <c r="BJ113" s="118"/>
    </row>
    <row r="114" spans="2:62">
      <c r="B114" s="161">
        <v>103</v>
      </c>
      <c r="C114" s="50" t="s">
        <v>1004</v>
      </c>
      <c r="D114" s="3109" t="s">
        <v>1005</v>
      </c>
      <c r="E114" s="3109"/>
      <c r="F114" s="3109"/>
      <c r="G114" s="3109"/>
      <c r="H114" s="59" t="s">
        <v>362</v>
      </c>
      <c r="I114" s="132" t="s">
        <v>369</v>
      </c>
      <c r="J114" s="132"/>
      <c r="K114" s="133" t="s">
        <v>1006</v>
      </c>
      <c r="L114" s="81">
        <f>ROUNDUP(((AO114*$O$3)+AO114),1)</f>
        <v>870.9</v>
      </c>
      <c r="M114" s="812">
        <v>6.5000000000000002E-2</v>
      </c>
      <c r="O114" s="63"/>
      <c r="AB114" s="97">
        <v>600.4</v>
      </c>
      <c r="AC114" s="41">
        <v>660.5</v>
      </c>
      <c r="AD114" s="41">
        <f t="shared" ref="AD114:AE114" si="70">AC114*1.1</f>
        <v>726.55000000000007</v>
      </c>
      <c r="AE114" s="41">
        <f t="shared" si="70"/>
        <v>799.20500000000015</v>
      </c>
      <c r="AF114" s="41"/>
      <c r="AG114" s="113">
        <v>879.2</v>
      </c>
      <c r="AH114" s="154">
        <f>AG114*1.05</f>
        <v>923.16000000000008</v>
      </c>
      <c r="AI114" s="155">
        <f>AH114*1.05</f>
        <v>969.3180000000001</v>
      </c>
      <c r="AJ114" s="1">
        <v>969.4</v>
      </c>
      <c r="AK114" s="1">
        <f>AJ114*1.06</f>
        <v>1027.5640000000001</v>
      </c>
      <c r="AL114" s="118">
        <v>822.08</v>
      </c>
      <c r="AM114" s="1">
        <f>AL114*1.07</f>
        <v>879.62560000000008</v>
      </c>
      <c r="AN114" s="1">
        <f>AM114*1.1</f>
        <v>967.58816000000013</v>
      </c>
      <c r="AO114" s="118">
        <f>(AN114*(-10%))+AN114</f>
        <v>870.82934400000011</v>
      </c>
      <c r="BJ114" s="118"/>
    </row>
    <row r="115" spans="2:62">
      <c r="B115" s="161">
        <v>104</v>
      </c>
      <c r="C115" s="50" t="s">
        <v>1007</v>
      </c>
      <c r="D115" s="3109" t="s">
        <v>1008</v>
      </c>
      <c r="E115" s="3109"/>
      <c r="F115" s="3109"/>
      <c r="G115" s="3109"/>
      <c r="H115" s="59" t="s">
        <v>362</v>
      </c>
      <c r="I115" s="132" t="s">
        <v>369</v>
      </c>
      <c r="J115" s="132"/>
      <c r="K115" s="134" t="s">
        <v>1006</v>
      </c>
      <c r="L115" s="81">
        <f>ROUNDUP(((AO115*$O$3)+AO115),1)</f>
        <v>1693.1999999999998</v>
      </c>
      <c r="M115" s="812">
        <v>6.5000000000000002E-2</v>
      </c>
      <c r="O115" s="63"/>
      <c r="AB115" s="97"/>
      <c r="AC115" s="41"/>
      <c r="AD115" s="41"/>
      <c r="AE115" s="41"/>
      <c r="AF115" s="41"/>
      <c r="AG115" s="113">
        <v>1520.3</v>
      </c>
      <c r="AH115" s="154">
        <f>AG115*1.05</f>
        <v>1596.3150000000001</v>
      </c>
      <c r="AI115" s="155">
        <v>1356.94</v>
      </c>
      <c r="AJ115" s="1">
        <v>1357</v>
      </c>
      <c r="AK115" s="1">
        <f t="shared" ref="AK115:AK138" si="71">AJ115*1.06</f>
        <v>1438.42</v>
      </c>
      <c r="AL115" s="1">
        <v>1438.5</v>
      </c>
      <c r="AM115" s="1">
        <f t="shared" ref="AM115:AM179" si="72">AL115*1.07</f>
        <v>1539.1950000000002</v>
      </c>
      <c r="AN115" s="1">
        <f t="shared" ref="AN115:AN179" si="73">AM115*1.1</f>
        <v>1693.1145000000004</v>
      </c>
      <c r="AO115" s="118">
        <f>AN115</f>
        <v>1693.1145000000004</v>
      </c>
      <c r="BJ115" s="118"/>
    </row>
    <row r="116" spans="2:62">
      <c r="B116" s="161">
        <v>105</v>
      </c>
      <c r="C116" s="58" t="s">
        <v>1009</v>
      </c>
      <c r="D116" s="3127" t="s">
        <v>1010</v>
      </c>
      <c r="E116" s="3059"/>
      <c r="F116" s="3059"/>
      <c r="G116" s="3059"/>
      <c r="H116" s="3059"/>
      <c r="I116" s="3059"/>
      <c r="J116" s="3059"/>
      <c r="K116" s="3060"/>
      <c r="L116" s="135">
        <f>ROUNDUP(((AO116*$O$3)+AO116),1)</f>
        <v>181.79999999999998</v>
      </c>
      <c r="M116" s="815">
        <v>0.15</v>
      </c>
      <c r="O116" s="63"/>
      <c r="AB116" s="97"/>
      <c r="AC116" s="41"/>
      <c r="AD116" s="41"/>
      <c r="AE116" s="41"/>
      <c r="AF116" s="41"/>
      <c r="AG116" s="113"/>
      <c r="AH116" s="154"/>
      <c r="AI116" s="155">
        <v>145.53</v>
      </c>
      <c r="AJ116" s="1">
        <v>145.6</v>
      </c>
      <c r="AK116" s="1">
        <f t="shared" si="71"/>
        <v>154.33600000000001</v>
      </c>
      <c r="AL116" s="1">
        <v>154.4</v>
      </c>
      <c r="AM116" s="1">
        <f t="shared" si="72"/>
        <v>165.20800000000003</v>
      </c>
      <c r="AN116" s="1">
        <f t="shared" si="73"/>
        <v>181.72880000000004</v>
      </c>
      <c r="AO116" s="118">
        <f>AN116</f>
        <v>181.72880000000004</v>
      </c>
      <c r="BJ116" s="118"/>
    </row>
    <row r="117" spans="2:62">
      <c r="B117" s="161">
        <v>106</v>
      </c>
      <c r="C117" s="50" t="s">
        <v>1011</v>
      </c>
      <c r="D117" s="3109" t="s">
        <v>1012</v>
      </c>
      <c r="E117" s="3109"/>
      <c r="F117" s="3109"/>
      <c r="G117" s="3109"/>
      <c r="H117" s="59" t="s">
        <v>362</v>
      </c>
      <c r="I117" s="132" t="s">
        <v>369</v>
      </c>
      <c r="J117" s="132"/>
      <c r="K117" s="133" t="s">
        <v>1006</v>
      </c>
      <c r="L117" s="81">
        <f>ROUNDUP(((AO117*$O$3)+AO117),1)</f>
        <v>1060.8</v>
      </c>
      <c r="M117" s="816">
        <v>6.5000000000000002E-2</v>
      </c>
      <c r="O117" s="63"/>
      <c r="AB117" s="24"/>
      <c r="AE117" s="41"/>
      <c r="AF117" s="41"/>
      <c r="AG117" s="113">
        <v>1067.3</v>
      </c>
      <c r="AH117" s="154">
        <f t="shared" ref="AH117:AH138" si="74">AG117*1.05</f>
        <v>1120.665</v>
      </c>
      <c r="AI117" s="155">
        <f t="shared" ref="AI117:AI119" si="75">AH117*1.05</f>
        <v>1176.6982499999999</v>
      </c>
      <c r="AJ117" s="1">
        <v>1176.7</v>
      </c>
      <c r="AK117" s="1">
        <f t="shared" si="71"/>
        <v>1247.3020000000001</v>
      </c>
      <c r="AL117" s="118">
        <v>1060.29</v>
      </c>
      <c r="AM117" s="1">
        <f t="shared" si="72"/>
        <v>1134.5102999999999</v>
      </c>
      <c r="AN117" s="1">
        <f t="shared" si="73"/>
        <v>1247.9613300000001</v>
      </c>
      <c r="AO117" s="118">
        <f>(AN117*(-15%))+AN117</f>
        <v>1060.7671305000001</v>
      </c>
      <c r="BJ117" s="118"/>
    </row>
    <row r="118" spans="2:62">
      <c r="B118" s="161">
        <v>107</v>
      </c>
      <c r="C118" s="50" t="s">
        <v>1013</v>
      </c>
      <c r="D118" s="3109" t="s">
        <v>1014</v>
      </c>
      <c r="E118" s="3109"/>
      <c r="F118" s="3109"/>
      <c r="G118" s="3109"/>
      <c r="H118" s="59" t="s">
        <v>362</v>
      </c>
      <c r="I118" s="132" t="s">
        <v>369</v>
      </c>
      <c r="J118" s="132"/>
      <c r="K118" s="133" t="s">
        <v>1006</v>
      </c>
      <c r="L118" s="81">
        <f t="shared" ref="L118:L119" si="76">ROUNDUP(((AO118*$O$3)+AO118),1)</f>
        <v>2494.6</v>
      </c>
      <c r="M118" s="816">
        <v>6.5000000000000002E-2</v>
      </c>
      <c r="O118" s="63"/>
      <c r="AG118" s="113">
        <v>1813.5</v>
      </c>
      <c r="AH118" s="154">
        <f t="shared" si="74"/>
        <v>1904.1750000000002</v>
      </c>
      <c r="AI118" s="155">
        <f t="shared" si="75"/>
        <v>1999.3837500000002</v>
      </c>
      <c r="AJ118" s="1">
        <v>1999.4</v>
      </c>
      <c r="AK118" s="1">
        <f t="shared" si="71"/>
        <v>2119.364</v>
      </c>
      <c r="AL118" s="1">
        <v>2119.4</v>
      </c>
      <c r="AM118" s="1">
        <f t="shared" si="72"/>
        <v>2267.7580000000003</v>
      </c>
      <c r="AN118" s="1">
        <f t="shared" si="73"/>
        <v>2494.5338000000006</v>
      </c>
      <c r="AO118" s="118">
        <f>AN118</f>
        <v>2494.5338000000006</v>
      </c>
      <c r="BJ118" s="118"/>
    </row>
    <row r="119" spans="2:62">
      <c r="B119" s="161">
        <v>108</v>
      </c>
      <c r="C119" s="50" t="s">
        <v>1015</v>
      </c>
      <c r="D119" s="3139" t="s">
        <v>1016</v>
      </c>
      <c r="E119" s="3109"/>
      <c r="F119" s="3109"/>
      <c r="G119" s="3109"/>
      <c r="H119" s="59" t="s">
        <v>362</v>
      </c>
      <c r="I119" s="132" t="s">
        <v>369</v>
      </c>
      <c r="J119" s="132"/>
      <c r="K119" s="133" t="s">
        <v>1006</v>
      </c>
      <c r="L119" s="81">
        <f t="shared" si="76"/>
        <v>648.30000000000007</v>
      </c>
      <c r="M119" s="816">
        <v>6.5000000000000002E-2</v>
      </c>
      <c r="O119" s="63"/>
      <c r="AB119" s="97">
        <v>473.2</v>
      </c>
      <c r="AC119" s="41">
        <v>520.6</v>
      </c>
      <c r="AD119" s="41">
        <f>AC119*1.1</f>
        <v>572.66000000000008</v>
      </c>
      <c r="AE119" s="41">
        <f>AD119*1.1</f>
        <v>629.92600000000016</v>
      </c>
      <c r="AF119" s="41"/>
      <c r="AG119" s="113">
        <v>693</v>
      </c>
      <c r="AH119" s="154">
        <f t="shared" si="74"/>
        <v>727.65</v>
      </c>
      <c r="AI119" s="155">
        <f t="shared" si="75"/>
        <v>764.03250000000003</v>
      </c>
      <c r="AJ119" s="1">
        <v>764.1</v>
      </c>
      <c r="AK119" s="1">
        <f t="shared" si="71"/>
        <v>809.94600000000003</v>
      </c>
      <c r="AL119" s="118">
        <v>688.5</v>
      </c>
      <c r="AM119" s="1">
        <f t="shared" si="72"/>
        <v>736.69500000000005</v>
      </c>
      <c r="AN119" s="1">
        <f t="shared" si="73"/>
        <v>810.36450000000013</v>
      </c>
      <c r="AO119" s="118">
        <f t="shared" ref="AO119:AO179" si="77">(AN119*(-20%))+AN119</f>
        <v>648.29160000000013</v>
      </c>
      <c r="BJ119" s="118"/>
    </row>
    <row r="120" spans="2:62">
      <c r="B120" s="161">
        <v>109</v>
      </c>
      <c r="C120" s="3140" t="s">
        <v>1017</v>
      </c>
      <c r="D120" s="3141"/>
      <c r="E120" s="3141"/>
      <c r="F120" s="3141"/>
      <c r="G120" s="3141"/>
      <c r="H120" s="121"/>
      <c r="I120" s="137"/>
      <c r="J120" s="137"/>
      <c r="K120" s="138"/>
      <c r="L120" s="81"/>
      <c r="M120" s="91"/>
      <c r="O120" s="63"/>
      <c r="AB120" s="97"/>
      <c r="AC120" s="41"/>
      <c r="AD120" s="41"/>
      <c r="AE120" s="41"/>
      <c r="AF120" s="41"/>
      <c r="AG120" s="113"/>
      <c r="AH120" s="154"/>
      <c r="AI120" s="155"/>
      <c r="AM120" s="1">
        <f t="shared" si="72"/>
        <v>0</v>
      </c>
      <c r="AN120" s="1">
        <f t="shared" si="73"/>
        <v>0</v>
      </c>
      <c r="AO120" s="1137">
        <f t="shared" si="77"/>
        <v>0</v>
      </c>
      <c r="BJ120" s="118"/>
    </row>
    <row r="121" spans="2:62">
      <c r="B121" s="161">
        <v>110</v>
      </c>
      <c r="C121" s="675" t="s">
        <v>1424</v>
      </c>
      <c r="D121" s="3136" t="s">
        <v>1707</v>
      </c>
      <c r="E121" s="3144"/>
      <c r="F121" s="3144"/>
      <c r="G121" s="3145"/>
      <c r="H121" s="675" t="s">
        <v>362</v>
      </c>
      <c r="I121" s="675" t="s">
        <v>369</v>
      </c>
      <c r="J121" s="678"/>
      <c r="K121" s="679" t="s">
        <v>1006</v>
      </c>
      <c r="L121" s="76">
        <f>ROUNDUP(((AO121*$O$3)+AO121),1)</f>
        <v>3154.4</v>
      </c>
      <c r="M121" s="817">
        <v>6.5000000000000002E-2</v>
      </c>
      <c r="O121" s="63"/>
      <c r="AB121" s="97"/>
      <c r="AC121" s="41"/>
      <c r="AD121" s="41"/>
      <c r="AE121" s="41"/>
      <c r="AF121" s="41"/>
      <c r="AG121" s="113"/>
      <c r="AH121" s="154"/>
      <c r="AI121" s="155"/>
      <c r="AL121" s="1">
        <v>2680</v>
      </c>
      <c r="AM121" s="1">
        <f t="shared" si="72"/>
        <v>2867.6000000000004</v>
      </c>
      <c r="AN121" s="1">
        <f t="shared" si="73"/>
        <v>3154.3600000000006</v>
      </c>
      <c r="AO121" s="118">
        <f>AN121</f>
        <v>3154.3600000000006</v>
      </c>
      <c r="BJ121" s="118"/>
    </row>
    <row r="122" spans="2:62">
      <c r="B122" s="161">
        <v>111</v>
      </c>
      <c r="C122" s="58" t="s">
        <v>1438</v>
      </c>
      <c r="D122" s="3078" t="s">
        <v>1708</v>
      </c>
      <c r="E122" s="3078"/>
      <c r="F122" s="3078"/>
      <c r="G122" s="3078"/>
      <c r="H122" s="695" t="s">
        <v>362</v>
      </c>
      <c r="I122" s="686" t="s">
        <v>369</v>
      </c>
      <c r="J122" s="686"/>
      <c r="K122" s="696" t="s">
        <v>1006</v>
      </c>
      <c r="L122" s="76">
        <f>ROUNDUP(((AO122*$O$3)+AO122),1)</f>
        <v>1707.1</v>
      </c>
      <c r="M122" s="817">
        <v>6.5000000000000002E-2</v>
      </c>
      <c r="O122" s="63"/>
      <c r="AB122" s="97">
        <v>600.4</v>
      </c>
      <c r="AC122" s="41">
        <v>660.5</v>
      </c>
      <c r="AD122" s="41">
        <f t="shared" ref="AD122" si="78">AC122*1.1</f>
        <v>726.55000000000007</v>
      </c>
      <c r="AE122" s="41">
        <f t="shared" ref="AE122" si="79">AD122*1.1</f>
        <v>799.20500000000015</v>
      </c>
      <c r="AF122" s="41"/>
      <c r="AG122" s="113">
        <v>879.2</v>
      </c>
      <c r="AH122" s="154">
        <f>AG122*1.05</f>
        <v>923.16000000000008</v>
      </c>
      <c r="AI122" s="155">
        <f>AH122*1.05</f>
        <v>969.3180000000001</v>
      </c>
      <c r="AJ122" s="1">
        <v>969.4</v>
      </c>
      <c r="AK122" s="1">
        <f>AJ122*1.06</f>
        <v>1027.5640000000001</v>
      </c>
      <c r="AL122" s="118">
        <v>1450.3</v>
      </c>
      <c r="AM122" s="1">
        <f t="shared" si="72"/>
        <v>1551.8210000000001</v>
      </c>
      <c r="AN122" s="1">
        <f t="shared" si="73"/>
        <v>1707.0031000000004</v>
      </c>
      <c r="AO122" s="118">
        <f>AN122</f>
        <v>1707.0031000000004</v>
      </c>
      <c r="BJ122" s="118"/>
    </row>
    <row r="123" spans="2:62">
      <c r="B123" s="161">
        <v>112</v>
      </c>
      <c r="C123" s="3118" t="s">
        <v>1562</v>
      </c>
      <c r="D123" s="3119"/>
      <c r="E123" s="3119"/>
      <c r="F123" s="3119"/>
      <c r="G123" s="3119"/>
      <c r="H123" s="3119"/>
      <c r="I123" s="3119"/>
      <c r="J123" s="3119"/>
      <c r="K123" s="3119"/>
      <c r="L123" s="3119"/>
      <c r="M123" s="3120"/>
      <c r="O123" s="63"/>
      <c r="AB123" s="97"/>
      <c r="AC123" s="41"/>
      <c r="AD123" s="41"/>
      <c r="AE123" s="41"/>
      <c r="AF123" s="41"/>
      <c r="AG123" s="113"/>
      <c r="AH123" s="154"/>
      <c r="AI123" s="155"/>
      <c r="AL123" s="118"/>
      <c r="AM123" s="1">
        <f t="shared" si="72"/>
        <v>0</v>
      </c>
      <c r="AN123" s="1">
        <f t="shared" si="73"/>
        <v>0</v>
      </c>
      <c r="AO123" s="1137">
        <f t="shared" si="77"/>
        <v>0</v>
      </c>
      <c r="BJ123" s="118"/>
    </row>
    <row r="124" spans="2:62">
      <c r="B124" s="161">
        <v>113</v>
      </c>
      <c r="C124" s="3142" t="s">
        <v>1018</v>
      </c>
      <c r="D124" s="3086"/>
      <c r="E124" s="3086"/>
      <c r="F124" s="3086"/>
      <c r="G124" s="3086"/>
      <c r="H124" s="3086"/>
      <c r="I124" s="3086"/>
      <c r="J124" s="3086"/>
      <c r="K124" s="3086"/>
      <c r="L124" s="3086"/>
      <c r="M124" s="3087"/>
      <c r="O124" s="66"/>
      <c r="AB124" s="97"/>
      <c r="AC124" s="41"/>
      <c r="AD124" s="41"/>
      <c r="AE124" s="41"/>
      <c r="AF124" s="41"/>
      <c r="AG124" s="113"/>
      <c r="AH124" s="154"/>
      <c r="AI124" s="156"/>
      <c r="AM124" s="1">
        <f t="shared" si="72"/>
        <v>0</v>
      </c>
      <c r="AN124" s="1">
        <f t="shared" si="73"/>
        <v>0</v>
      </c>
      <c r="AO124" s="1137">
        <f t="shared" si="77"/>
        <v>0</v>
      </c>
      <c r="BJ124" s="118"/>
    </row>
    <row r="125" spans="2:62">
      <c r="B125" s="161">
        <v>114</v>
      </c>
      <c r="C125" s="997" t="s">
        <v>892</v>
      </c>
      <c r="D125" s="3096" t="s">
        <v>69</v>
      </c>
      <c r="E125" s="3096"/>
      <c r="F125" s="3096"/>
      <c r="G125" s="3096"/>
      <c r="H125" s="997" t="s">
        <v>934</v>
      </c>
      <c r="I125" s="997" t="s">
        <v>935</v>
      </c>
      <c r="J125" s="997"/>
      <c r="K125" s="997" t="s">
        <v>370</v>
      </c>
      <c r="L125" s="79" t="s">
        <v>920</v>
      </c>
      <c r="M125" s="80" t="s">
        <v>132</v>
      </c>
      <c r="O125" s="1157"/>
      <c r="P125" s="1157"/>
      <c r="AB125" s="97"/>
      <c r="AC125" s="41"/>
      <c r="AD125" s="41"/>
      <c r="AE125" s="41"/>
      <c r="AF125" s="41"/>
      <c r="AG125" s="113" t="s">
        <v>1019</v>
      </c>
      <c r="AH125" s="157"/>
      <c r="AI125" s="156"/>
      <c r="AM125" s="1">
        <f t="shared" si="72"/>
        <v>0</v>
      </c>
      <c r="AN125" s="1">
        <f t="shared" si="73"/>
        <v>0</v>
      </c>
      <c r="AO125" s="1137">
        <f t="shared" si="77"/>
        <v>0</v>
      </c>
      <c r="BJ125" s="118"/>
    </row>
    <row r="126" spans="2:62">
      <c r="B126" s="161">
        <v>115</v>
      </c>
      <c r="C126" s="993" t="s">
        <v>1020</v>
      </c>
      <c r="D126" s="3143" t="s">
        <v>1021</v>
      </c>
      <c r="E126" s="3143"/>
      <c r="F126" s="3143"/>
      <c r="G126" s="3143"/>
      <c r="H126" s="994" t="s">
        <v>449</v>
      </c>
      <c r="I126" s="139" t="s">
        <v>450</v>
      </c>
      <c r="J126" s="139"/>
      <c r="K126" s="140" t="s">
        <v>388</v>
      </c>
      <c r="L126" s="81">
        <f>ROUNDUP(((AO126*$O$3)+AO126),1)</f>
        <v>1130</v>
      </c>
      <c r="M126" s="809">
        <v>6.5000000000000002E-2</v>
      </c>
      <c r="O126" s="63"/>
      <c r="AB126" s="97">
        <v>561</v>
      </c>
      <c r="AC126" s="41">
        <v>617.1</v>
      </c>
      <c r="AD126" s="41">
        <f t="shared" ref="AD126:AE127" si="80">AC126*1.1</f>
        <v>678.81000000000006</v>
      </c>
      <c r="AE126" s="41">
        <f t="shared" si="80"/>
        <v>746.69100000000014</v>
      </c>
      <c r="AF126" s="41"/>
      <c r="AG126" s="113">
        <v>821.4</v>
      </c>
      <c r="AH126" s="154">
        <f t="shared" si="74"/>
        <v>862.47</v>
      </c>
      <c r="AI126" s="155">
        <f>AH126*1.05</f>
        <v>905.59350000000006</v>
      </c>
      <c r="AJ126" s="1">
        <v>905.6</v>
      </c>
      <c r="AK126" s="1">
        <f t="shared" si="71"/>
        <v>959.93600000000004</v>
      </c>
      <c r="AL126" s="1">
        <v>960</v>
      </c>
      <c r="AM126" s="1">
        <f t="shared" si="72"/>
        <v>1027.2</v>
      </c>
      <c r="AN126" s="1">
        <f t="shared" si="73"/>
        <v>1129.92</v>
      </c>
      <c r="AO126" s="118">
        <f>AN126</f>
        <v>1129.92</v>
      </c>
      <c r="BJ126" s="118"/>
    </row>
    <row r="127" spans="2:62">
      <c r="B127" s="161">
        <v>116</v>
      </c>
      <c r="C127" s="993" t="s">
        <v>1022</v>
      </c>
      <c r="D127" s="3097" t="s">
        <v>1023</v>
      </c>
      <c r="E127" s="3097"/>
      <c r="F127" s="3097"/>
      <c r="G127" s="3097"/>
      <c r="H127" s="994" t="s">
        <v>449</v>
      </c>
      <c r="I127" s="139" t="s">
        <v>450</v>
      </c>
      <c r="J127" s="139"/>
      <c r="K127" s="140" t="s">
        <v>388</v>
      </c>
      <c r="L127" s="81">
        <f>ROUNDUP(((AO127*$O$3)+AO127),1)</f>
        <v>1842.5</v>
      </c>
      <c r="M127" s="809">
        <v>6.5000000000000002E-2</v>
      </c>
      <c r="O127" s="63"/>
      <c r="AB127" s="97">
        <v>759.2</v>
      </c>
      <c r="AC127" s="41">
        <v>835.2</v>
      </c>
      <c r="AD127" s="41">
        <f t="shared" si="80"/>
        <v>918.72000000000014</v>
      </c>
      <c r="AE127" s="41">
        <f t="shared" si="80"/>
        <v>1010.5920000000002</v>
      </c>
      <c r="AF127" s="41"/>
      <c r="AG127" s="113">
        <v>1111.7</v>
      </c>
      <c r="AH127" s="154">
        <f t="shared" si="74"/>
        <v>1167.2850000000001</v>
      </c>
      <c r="AI127" s="155">
        <v>1476.64</v>
      </c>
      <c r="AJ127" s="1">
        <v>1476.7</v>
      </c>
      <c r="AK127" s="1">
        <f t="shared" si="71"/>
        <v>1565.3020000000001</v>
      </c>
      <c r="AL127" s="1">
        <v>1565.4</v>
      </c>
      <c r="AM127" s="1">
        <f t="shared" si="72"/>
        <v>1674.9780000000003</v>
      </c>
      <c r="AN127" s="1">
        <f t="shared" si="73"/>
        <v>1842.4758000000004</v>
      </c>
      <c r="AO127" s="118">
        <f t="shared" ref="AO127:AO128" si="81">AN127</f>
        <v>1842.4758000000004</v>
      </c>
      <c r="BJ127" s="118"/>
    </row>
    <row r="128" spans="2:62">
      <c r="B128" s="161">
        <v>117</v>
      </c>
      <c r="C128" s="50" t="s">
        <v>2041</v>
      </c>
      <c r="D128" s="3064" t="s">
        <v>1429</v>
      </c>
      <c r="E128" s="3065"/>
      <c r="F128" s="3065"/>
      <c r="G128" s="3066"/>
      <c r="H128" s="59" t="s">
        <v>449</v>
      </c>
      <c r="I128" s="677" t="s">
        <v>450</v>
      </c>
      <c r="J128" s="677"/>
      <c r="K128" s="134" t="s">
        <v>388</v>
      </c>
      <c r="L128" s="81">
        <f>ROUNDUP(((AO128*$O$3)+AO128),1)</f>
        <v>636.70000000000005</v>
      </c>
      <c r="M128" s="809">
        <v>6.5000000000000002E-2</v>
      </c>
      <c r="O128" s="63"/>
      <c r="AB128" s="97"/>
      <c r="AC128" s="41"/>
      <c r="AD128" s="41"/>
      <c r="AE128" s="41"/>
      <c r="AF128" s="41"/>
      <c r="AG128" s="113"/>
      <c r="AH128" s="154"/>
      <c r="AI128" s="155">
        <v>510.2</v>
      </c>
      <c r="AJ128" s="1">
        <v>510.2</v>
      </c>
      <c r="AK128" s="1">
        <f t="shared" si="71"/>
        <v>540.81200000000001</v>
      </c>
      <c r="AL128" s="1">
        <v>540.9</v>
      </c>
      <c r="AM128" s="1">
        <f t="shared" si="72"/>
        <v>578.76300000000003</v>
      </c>
      <c r="AN128" s="1">
        <f t="shared" si="73"/>
        <v>636.63930000000005</v>
      </c>
      <c r="AO128" s="118">
        <f t="shared" si="81"/>
        <v>636.63930000000005</v>
      </c>
      <c r="BJ128" s="118"/>
    </row>
    <row r="129" spans="2:62">
      <c r="B129" s="161">
        <v>118</v>
      </c>
      <c r="C129" s="3044" t="s">
        <v>2042</v>
      </c>
      <c r="D129" s="3045"/>
      <c r="E129" s="3045"/>
      <c r="F129" s="3045"/>
      <c r="G129" s="3045"/>
      <c r="H129" s="3045"/>
      <c r="I129" s="3045"/>
      <c r="J129" s="3045"/>
      <c r="K129" s="3045"/>
      <c r="L129" s="3045"/>
      <c r="M129" s="3046"/>
      <c r="O129" s="63"/>
      <c r="AB129" s="97"/>
      <c r="AC129" s="41"/>
      <c r="AD129" s="41"/>
      <c r="AE129" s="41"/>
      <c r="AF129" s="41"/>
      <c r="AG129" s="113"/>
      <c r="AH129" s="154"/>
      <c r="AI129" s="155"/>
      <c r="AO129" s="118"/>
      <c r="BJ129" s="118"/>
    </row>
    <row r="130" spans="2:62">
      <c r="B130" s="161">
        <v>119</v>
      </c>
      <c r="C130" s="3146" t="s">
        <v>1024</v>
      </c>
      <c r="D130" s="3147"/>
      <c r="E130" s="3147"/>
      <c r="F130" s="3147"/>
      <c r="G130" s="3147"/>
      <c r="H130" s="3147"/>
      <c r="I130" s="3147"/>
      <c r="J130" s="3147"/>
      <c r="K130" s="3147"/>
      <c r="L130" s="3147"/>
      <c r="M130" s="3087"/>
      <c r="O130" s="63"/>
      <c r="AB130" s="151"/>
      <c r="AE130" s="41"/>
      <c r="AF130" s="41"/>
      <c r="AG130" s="113"/>
      <c r="AH130" s="154"/>
      <c r="AI130" s="156"/>
      <c r="AM130" s="1">
        <f t="shared" si="72"/>
        <v>0</v>
      </c>
      <c r="AN130" s="1">
        <f t="shared" si="73"/>
        <v>0</v>
      </c>
      <c r="AO130" s="1137">
        <f t="shared" si="77"/>
        <v>0</v>
      </c>
      <c r="BJ130" s="118"/>
    </row>
    <row r="131" spans="2:62">
      <c r="B131" s="161">
        <v>120</v>
      </c>
      <c r="C131" s="997" t="s">
        <v>892</v>
      </c>
      <c r="D131" s="3096" t="s">
        <v>69</v>
      </c>
      <c r="E131" s="3096"/>
      <c r="F131" s="3096"/>
      <c r="G131" s="3096"/>
      <c r="H131" s="997" t="s">
        <v>934</v>
      </c>
      <c r="I131" s="997" t="s">
        <v>935</v>
      </c>
      <c r="J131" s="997"/>
      <c r="K131" s="997" t="s">
        <v>370</v>
      </c>
      <c r="L131" s="79" t="s">
        <v>920</v>
      </c>
      <c r="M131" s="80" t="s">
        <v>132</v>
      </c>
      <c r="O131" s="63"/>
      <c r="AB131" s="24"/>
      <c r="AE131" s="41"/>
      <c r="AF131" s="41"/>
      <c r="AG131" s="113" t="s">
        <v>1019</v>
      </c>
      <c r="AH131" s="157" t="s">
        <v>1019</v>
      </c>
      <c r="AI131" s="156"/>
      <c r="AM131" s="1">
        <f t="shared" si="72"/>
        <v>0</v>
      </c>
      <c r="AN131" s="1">
        <f t="shared" si="73"/>
        <v>0</v>
      </c>
      <c r="AO131" s="1137">
        <f t="shared" si="77"/>
        <v>0</v>
      </c>
      <c r="BJ131" s="118"/>
    </row>
    <row r="132" spans="2:62">
      <c r="B132" s="161">
        <v>121</v>
      </c>
      <c r="C132" s="993" t="s">
        <v>1025</v>
      </c>
      <c r="D132" s="3109" t="s">
        <v>1026</v>
      </c>
      <c r="E132" s="3109"/>
      <c r="F132" s="3109"/>
      <c r="G132" s="3109"/>
      <c r="H132" s="59" t="s">
        <v>744</v>
      </c>
      <c r="I132" s="132" t="s">
        <v>369</v>
      </c>
      <c r="J132" s="132"/>
      <c r="K132" s="134" t="s">
        <v>952</v>
      </c>
      <c r="L132" s="81">
        <f>ROUNDUP(((AO132*$O$3)+AO132),1)</f>
        <v>774.1</v>
      </c>
      <c r="M132" s="812">
        <v>6.5000000000000002E-2</v>
      </c>
      <c r="O132" s="63"/>
      <c r="AB132" s="97">
        <v>720.5</v>
      </c>
      <c r="AC132" s="41">
        <v>792.6</v>
      </c>
      <c r="AD132" s="41">
        <f>AC132*1.1</f>
        <v>871.86000000000013</v>
      </c>
      <c r="AE132" s="41">
        <f>AD132*1.1</f>
        <v>959.04600000000016</v>
      </c>
      <c r="AF132" s="41"/>
      <c r="AG132" s="113">
        <v>879.2</v>
      </c>
      <c r="AH132" s="154">
        <f t="shared" si="74"/>
        <v>923.16000000000008</v>
      </c>
      <c r="AI132" s="155">
        <f>AH132*1.05</f>
        <v>969.3180000000001</v>
      </c>
      <c r="AJ132" s="1">
        <v>969.4</v>
      </c>
      <c r="AK132" s="1">
        <f t="shared" si="71"/>
        <v>1027.5640000000001</v>
      </c>
      <c r="AL132" s="118">
        <v>822.08</v>
      </c>
      <c r="AM132" s="1">
        <f t="shared" si="72"/>
        <v>879.62560000000008</v>
      </c>
      <c r="AN132" s="1">
        <f t="shared" si="73"/>
        <v>967.58816000000013</v>
      </c>
      <c r="AO132" s="118">
        <f>(AN132*(-20%))+AN132</f>
        <v>774.07052800000008</v>
      </c>
      <c r="BJ132" s="118"/>
    </row>
    <row r="133" spans="2:62">
      <c r="B133" s="161">
        <v>122</v>
      </c>
      <c r="C133" s="50" t="s">
        <v>1027</v>
      </c>
      <c r="D133" s="3109" t="s">
        <v>1028</v>
      </c>
      <c r="E133" s="3109"/>
      <c r="F133" s="3109"/>
      <c r="G133" s="3109"/>
      <c r="H133" s="59" t="s">
        <v>744</v>
      </c>
      <c r="I133" s="132" t="s">
        <v>369</v>
      </c>
      <c r="J133" s="132"/>
      <c r="K133" s="134" t="s">
        <v>952</v>
      </c>
      <c r="L133" s="81">
        <f t="shared" ref="L133:L134" si="82">ROUNDUP(((AO133*$O$3)+AO133),1)</f>
        <v>1080.3</v>
      </c>
      <c r="M133" s="812">
        <v>6.5000000000000002E-2</v>
      </c>
      <c r="O133" s="63"/>
      <c r="AB133" s="97"/>
      <c r="AC133" s="41">
        <v>879.79</v>
      </c>
      <c r="AD133" s="41">
        <f>AC133*1.1</f>
        <v>967.76900000000001</v>
      </c>
      <c r="AE133" s="41">
        <f>AD133*1.1</f>
        <v>1064.5459000000001</v>
      </c>
      <c r="AF133" s="41"/>
      <c r="AG133" s="113">
        <v>1171.0999999999999</v>
      </c>
      <c r="AH133" s="154">
        <f t="shared" si="74"/>
        <v>1229.655</v>
      </c>
      <c r="AI133" s="155">
        <v>1082.1400000000001</v>
      </c>
      <c r="AJ133" s="1">
        <v>1082.2</v>
      </c>
      <c r="AK133" s="1">
        <f t="shared" si="71"/>
        <v>1147.1320000000001</v>
      </c>
      <c r="AL133" s="1">
        <v>1147.2</v>
      </c>
      <c r="AM133" s="1">
        <f t="shared" si="72"/>
        <v>1227.5040000000001</v>
      </c>
      <c r="AN133" s="1">
        <f t="shared" si="73"/>
        <v>1350.2544000000003</v>
      </c>
      <c r="AO133" s="118">
        <f t="shared" si="77"/>
        <v>1080.2035200000003</v>
      </c>
      <c r="BJ133" s="118"/>
    </row>
    <row r="134" spans="2:62">
      <c r="B134" s="161">
        <v>123</v>
      </c>
      <c r="C134" s="50" t="s">
        <v>1029</v>
      </c>
      <c r="D134" s="3109" t="s">
        <v>1030</v>
      </c>
      <c r="E134" s="3109"/>
      <c r="F134" s="3109"/>
      <c r="G134" s="3109"/>
      <c r="H134" s="59" t="s">
        <v>744</v>
      </c>
      <c r="I134" s="132" t="s">
        <v>450</v>
      </c>
      <c r="J134" s="132"/>
      <c r="K134" s="134" t="s">
        <v>952</v>
      </c>
      <c r="L134" s="81">
        <f t="shared" si="82"/>
        <v>1354.6</v>
      </c>
      <c r="M134" s="812">
        <v>6.5000000000000002E-2</v>
      </c>
      <c r="O134" s="63"/>
      <c r="AB134" s="97"/>
      <c r="AC134" s="41"/>
      <c r="AD134" s="41"/>
      <c r="AE134" s="41"/>
      <c r="AF134" s="41"/>
      <c r="AG134" s="113">
        <v>1520.3</v>
      </c>
      <c r="AH134" s="154">
        <f t="shared" si="74"/>
        <v>1596.3150000000001</v>
      </c>
      <c r="AI134" s="155">
        <v>1277.1199999999999</v>
      </c>
      <c r="AJ134" s="1">
        <v>1277.2</v>
      </c>
      <c r="AK134" s="1">
        <f t="shared" si="71"/>
        <v>1353.8320000000001</v>
      </c>
      <c r="AL134" s="1">
        <v>1353.9</v>
      </c>
      <c r="AM134" s="1">
        <f t="shared" si="72"/>
        <v>1448.6730000000002</v>
      </c>
      <c r="AN134" s="1">
        <f t="shared" si="73"/>
        <v>1593.5403000000003</v>
      </c>
      <c r="AO134" s="118">
        <f>(AN134*(-15%))+AN134</f>
        <v>1354.5092550000004</v>
      </c>
      <c r="BJ134" s="118"/>
    </row>
    <row r="135" spans="2:62">
      <c r="B135" s="161">
        <v>124</v>
      </c>
      <c r="C135" s="122" t="s">
        <v>1009</v>
      </c>
      <c r="D135" s="3127" t="s">
        <v>1031</v>
      </c>
      <c r="E135" s="3059"/>
      <c r="F135" s="3059"/>
      <c r="G135" s="3059"/>
      <c r="H135" s="3059"/>
      <c r="I135" s="3059"/>
      <c r="J135" s="3059"/>
      <c r="K135" s="3060"/>
      <c r="L135" s="86">
        <f>ROUNDUP(((AO135*$O$3)+AO135),1)</f>
        <v>181.79999999999998</v>
      </c>
      <c r="M135" s="815">
        <v>0.15</v>
      </c>
      <c r="O135" s="63"/>
      <c r="AB135" s="97"/>
      <c r="AC135" s="41"/>
      <c r="AD135" s="41"/>
      <c r="AE135" s="41"/>
      <c r="AF135" s="41"/>
      <c r="AG135" s="113"/>
      <c r="AH135" s="154"/>
      <c r="AI135" s="155">
        <v>145.53</v>
      </c>
      <c r="AJ135" s="1">
        <v>145.6</v>
      </c>
      <c r="AK135" s="1">
        <f t="shared" si="71"/>
        <v>154.33600000000001</v>
      </c>
      <c r="AL135" s="1">
        <v>154.4</v>
      </c>
      <c r="AM135" s="1">
        <f t="shared" si="72"/>
        <v>165.20800000000003</v>
      </c>
      <c r="AN135" s="1">
        <f t="shared" si="73"/>
        <v>181.72880000000004</v>
      </c>
      <c r="AO135" s="118">
        <f>AN135</f>
        <v>181.72880000000004</v>
      </c>
      <c r="BJ135" s="118"/>
    </row>
    <row r="136" spans="2:62">
      <c r="B136" s="161">
        <v>125</v>
      </c>
      <c r="C136" s="50" t="s">
        <v>1032</v>
      </c>
      <c r="D136" s="3109" t="s">
        <v>1033</v>
      </c>
      <c r="E136" s="3109"/>
      <c r="F136" s="3109"/>
      <c r="G136" s="3109"/>
      <c r="H136" s="59" t="s">
        <v>744</v>
      </c>
      <c r="I136" s="132" t="s">
        <v>369</v>
      </c>
      <c r="J136" s="132"/>
      <c r="K136" s="134" t="s">
        <v>952</v>
      </c>
      <c r="L136" s="81">
        <f>ROUNDUP(((AO136*$O$3)+AO136),1)</f>
        <v>998.4</v>
      </c>
      <c r="M136" s="812">
        <v>6.5000000000000002E-2</v>
      </c>
      <c r="O136" s="63"/>
      <c r="AB136" s="97"/>
      <c r="AC136" s="41"/>
      <c r="AD136" s="41"/>
      <c r="AE136" s="41"/>
      <c r="AF136" s="41"/>
      <c r="AG136" s="113">
        <v>1067.3</v>
      </c>
      <c r="AH136" s="154">
        <f t="shared" si="74"/>
        <v>1120.665</v>
      </c>
      <c r="AI136" s="155">
        <f t="shared" ref="AI136" si="83">AH136*1.05</f>
        <v>1176.6982499999999</v>
      </c>
      <c r="AJ136" s="1">
        <v>1176.7</v>
      </c>
      <c r="AK136" s="1">
        <f t="shared" si="71"/>
        <v>1247.3020000000001</v>
      </c>
      <c r="AL136" s="118">
        <v>1060.29</v>
      </c>
      <c r="AM136" s="1">
        <f t="shared" si="72"/>
        <v>1134.5102999999999</v>
      </c>
      <c r="AN136" s="1">
        <f t="shared" si="73"/>
        <v>1247.9613300000001</v>
      </c>
      <c r="AO136" s="118">
        <f t="shared" si="77"/>
        <v>998.36906400000009</v>
      </c>
      <c r="BJ136" s="118"/>
    </row>
    <row r="137" spans="2:62">
      <c r="B137" s="161">
        <v>126</v>
      </c>
      <c r="C137" s="50" t="s">
        <v>1034</v>
      </c>
      <c r="D137" s="3109" t="s">
        <v>1014</v>
      </c>
      <c r="E137" s="3109"/>
      <c r="F137" s="3109"/>
      <c r="G137" s="3109"/>
      <c r="H137" s="59" t="s">
        <v>744</v>
      </c>
      <c r="I137" s="132" t="s">
        <v>369</v>
      </c>
      <c r="J137" s="132"/>
      <c r="K137" s="134" t="s">
        <v>952</v>
      </c>
      <c r="L137" s="81">
        <f>ROUNDUP(((AO137*$O$3)+AO137),1)</f>
        <v>2619.2999999999997</v>
      </c>
      <c r="M137" s="812">
        <v>6.5000000000000002E-2</v>
      </c>
      <c r="O137" s="63"/>
      <c r="AB137" s="97"/>
      <c r="AC137" s="41"/>
      <c r="AD137" s="41"/>
      <c r="AE137" s="41"/>
      <c r="AF137" s="41"/>
      <c r="AG137" s="113">
        <v>1813.5</v>
      </c>
      <c r="AH137" s="154">
        <f t="shared" si="74"/>
        <v>1904.1750000000002</v>
      </c>
      <c r="AI137" s="155">
        <v>2099.37</v>
      </c>
      <c r="AJ137" s="1">
        <v>2099.4</v>
      </c>
      <c r="AK137" s="1">
        <f t="shared" si="71"/>
        <v>2225.364</v>
      </c>
      <c r="AL137" s="1">
        <v>2225.4</v>
      </c>
      <c r="AM137" s="1">
        <f t="shared" si="72"/>
        <v>2381.1780000000003</v>
      </c>
      <c r="AN137" s="1">
        <f t="shared" si="73"/>
        <v>2619.2958000000008</v>
      </c>
      <c r="AO137" s="118">
        <f>AN137</f>
        <v>2619.2958000000008</v>
      </c>
      <c r="BJ137" s="118"/>
    </row>
    <row r="138" spans="2:62">
      <c r="B138" s="161">
        <v>127</v>
      </c>
      <c r="C138" s="50" t="s">
        <v>1035</v>
      </c>
      <c r="D138" s="3139" t="s">
        <v>1402</v>
      </c>
      <c r="E138" s="3109"/>
      <c r="F138" s="3109"/>
      <c r="G138" s="3109"/>
      <c r="H138" s="59" t="s">
        <v>744</v>
      </c>
      <c r="I138" s="132" t="s">
        <v>369</v>
      </c>
      <c r="J138" s="132"/>
      <c r="K138" s="134" t="s">
        <v>952</v>
      </c>
      <c r="L138" s="81">
        <f>ROUNDUP(((AO138*$O$3)+AO138),1)</f>
        <v>540.30000000000007</v>
      </c>
      <c r="M138" s="812">
        <v>6.5000000000000002E-2</v>
      </c>
      <c r="O138" s="63"/>
      <c r="AB138" s="97">
        <v>590.29999999999995</v>
      </c>
      <c r="AC138" s="41">
        <v>649.4</v>
      </c>
      <c r="AD138" s="41">
        <f>AC138*1.1</f>
        <v>714.34</v>
      </c>
      <c r="AE138" s="41">
        <f>AD138*1.1</f>
        <v>785.77400000000011</v>
      </c>
      <c r="AF138" s="41"/>
      <c r="AG138" s="113">
        <v>693</v>
      </c>
      <c r="AH138" s="154">
        <f t="shared" si="74"/>
        <v>727.65</v>
      </c>
      <c r="AI138" s="155">
        <f>AH138</f>
        <v>727.65</v>
      </c>
      <c r="AJ138" s="1">
        <v>727.7</v>
      </c>
      <c r="AK138" s="1">
        <f t="shared" si="71"/>
        <v>771.36200000000008</v>
      </c>
      <c r="AL138" s="118">
        <v>655.69</v>
      </c>
      <c r="AM138" s="1">
        <f t="shared" si="72"/>
        <v>701.58830000000012</v>
      </c>
      <c r="AN138" s="1">
        <f t="shared" si="73"/>
        <v>771.7471300000002</v>
      </c>
      <c r="AO138" s="118">
        <f>(AN138*(-30%))+AN138</f>
        <v>540.22299100000009</v>
      </c>
      <c r="BJ138" s="118"/>
    </row>
    <row r="139" spans="2:62">
      <c r="B139" s="161">
        <v>128</v>
      </c>
      <c r="C139" s="3050" t="s">
        <v>1036</v>
      </c>
      <c r="D139" s="3149"/>
      <c r="E139" s="3149"/>
      <c r="F139" s="3149"/>
      <c r="G139" s="3149"/>
      <c r="H139" s="3149"/>
      <c r="I139" s="3149"/>
      <c r="J139" s="3149"/>
      <c r="K139" s="3149"/>
      <c r="L139" s="3149"/>
      <c r="M139" s="3150"/>
      <c r="O139" s="63"/>
      <c r="AB139" s="97"/>
      <c r="AC139" s="41"/>
      <c r="AD139" s="41"/>
      <c r="AE139" s="41"/>
      <c r="AF139" s="41"/>
      <c r="AG139" s="113"/>
      <c r="AH139" s="154"/>
      <c r="AI139" s="155"/>
      <c r="AM139" s="1">
        <f t="shared" si="72"/>
        <v>0</v>
      </c>
      <c r="AN139" s="1">
        <f t="shared" si="73"/>
        <v>0</v>
      </c>
      <c r="AO139" s="1137">
        <f t="shared" si="77"/>
        <v>0</v>
      </c>
      <c r="BJ139" s="118"/>
    </row>
    <row r="140" spans="2:62" s="664" customFormat="1">
      <c r="B140" s="161">
        <v>129</v>
      </c>
      <c r="C140" s="675" t="s">
        <v>1430</v>
      </c>
      <c r="D140" s="3136" t="s">
        <v>1709</v>
      </c>
      <c r="E140" s="3144"/>
      <c r="F140" s="3144"/>
      <c r="G140" s="3145"/>
      <c r="H140" s="675" t="s">
        <v>744</v>
      </c>
      <c r="I140" s="675" t="s">
        <v>369</v>
      </c>
      <c r="J140" s="686"/>
      <c r="K140" s="687" t="s">
        <v>952</v>
      </c>
      <c r="L140" s="76">
        <f>ROUNDUP(((AO140*$O$3)+AO140),1)</f>
        <v>3154.4</v>
      </c>
      <c r="M140" s="813">
        <v>6.5000000000000002E-2</v>
      </c>
      <c r="O140" s="681"/>
      <c r="AB140" s="665"/>
      <c r="AC140" s="442"/>
      <c r="AD140" s="442"/>
      <c r="AE140" s="442"/>
      <c r="AF140" s="442"/>
      <c r="AG140" s="682"/>
      <c r="AH140" s="683"/>
      <c r="AI140" s="684"/>
      <c r="AL140" s="118">
        <v>2680</v>
      </c>
      <c r="AM140" s="1">
        <f t="shared" si="72"/>
        <v>2867.6000000000004</v>
      </c>
      <c r="AN140" s="1">
        <f t="shared" si="73"/>
        <v>3154.3600000000006</v>
      </c>
      <c r="AO140" s="118">
        <f>AN140</f>
        <v>3154.3600000000006</v>
      </c>
      <c r="AP140" s="1"/>
      <c r="BJ140" s="118"/>
    </row>
    <row r="141" spans="2:62">
      <c r="B141" s="161">
        <v>130</v>
      </c>
      <c r="C141" s="675" t="s">
        <v>1439</v>
      </c>
      <c r="D141" s="3078" t="s">
        <v>1710</v>
      </c>
      <c r="E141" s="3078"/>
      <c r="F141" s="3078"/>
      <c r="G141" s="3078"/>
      <c r="H141" s="695" t="s">
        <v>744</v>
      </c>
      <c r="I141" s="686" t="s">
        <v>369</v>
      </c>
      <c r="J141" s="686"/>
      <c r="K141" s="697" t="s">
        <v>952</v>
      </c>
      <c r="L141" s="76">
        <f>ROUNDUP(((AO141*$O$3)+AO141),1)</f>
        <v>1707.1</v>
      </c>
      <c r="M141" s="813">
        <v>6.5000000000000002E-2</v>
      </c>
      <c r="O141" s="63"/>
      <c r="AB141" s="97">
        <v>720.5</v>
      </c>
      <c r="AC141" s="41">
        <v>792.6</v>
      </c>
      <c r="AD141" s="41">
        <f>AC141*1.1</f>
        <v>871.86000000000013</v>
      </c>
      <c r="AE141" s="41">
        <f>AD141*1.1</f>
        <v>959.04600000000016</v>
      </c>
      <c r="AF141" s="41"/>
      <c r="AG141" s="113">
        <v>879.2</v>
      </c>
      <c r="AH141" s="154">
        <f t="shared" ref="AH141" si="84">AG141*1.05</f>
        <v>923.16000000000008</v>
      </c>
      <c r="AI141" s="155">
        <f>AH141*1.05</f>
        <v>969.3180000000001</v>
      </c>
      <c r="AJ141" s="1">
        <v>969.4</v>
      </c>
      <c r="AK141" s="1">
        <f t="shared" ref="AK141" si="85">AJ141*1.06</f>
        <v>1027.5640000000001</v>
      </c>
      <c r="AL141" s="118">
        <v>1450.3</v>
      </c>
      <c r="AM141" s="1">
        <f t="shared" si="72"/>
        <v>1551.8210000000001</v>
      </c>
      <c r="AN141" s="1">
        <f t="shared" si="73"/>
        <v>1707.0031000000004</v>
      </c>
      <c r="AO141" s="118">
        <f>AN141</f>
        <v>1707.0031000000004</v>
      </c>
      <c r="BJ141" s="118"/>
    </row>
    <row r="142" spans="2:62">
      <c r="B142" s="161">
        <v>131</v>
      </c>
      <c r="C142" s="3118" t="s">
        <v>1562</v>
      </c>
      <c r="D142" s="3119"/>
      <c r="E142" s="3119"/>
      <c r="F142" s="3119"/>
      <c r="G142" s="3119"/>
      <c r="H142" s="3119"/>
      <c r="I142" s="3119"/>
      <c r="J142" s="3119"/>
      <c r="K142" s="3119"/>
      <c r="L142" s="3119"/>
      <c r="M142" s="3120"/>
      <c r="O142" s="63"/>
      <c r="AB142" s="97"/>
      <c r="AC142" s="41"/>
      <c r="AD142" s="41"/>
      <c r="AE142" s="41"/>
      <c r="AF142" s="41"/>
      <c r="AG142" s="113"/>
      <c r="AH142" s="154"/>
      <c r="AI142" s="155"/>
      <c r="AL142" s="118"/>
      <c r="AM142" s="1">
        <f t="shared" si="72"/>
        <v>0</v>
      </c>
      <c r="AN142" s="1">
        <f t="shared" si="73"/>
        <v>0</v>
      </c>
      <c r="AO142" s="1137">
        <f t="shared" si="77"/>
        <v>0</v>
      </c>
      <c r="BJ142" s="118"/>
    </row>
    <row r="143" spans="2:62" s="664" customFormat="1">
      <c r="B143" s="161">
        <v>132</v>
      </c>
      <c r="C143" s="3151" t="s">
        <v>1037</v>
      </c>
      <c r="D143" s="3152"/>
      <c r="E143" s="3152"/>
      <c r="F143" s="3152"/>
      <c r="G143" s="3152"/>
      <c r="H143" s="3152"/>
      <c r="I143" s="3152"/>
      <c r="J143" s="3152"/>
      <c r="K143" s="3152"/>
      <c r="L143" s="3152"/>
      <c r="M143" s="3153"/>
      <c r="O143" s="681"/>
      <c r="AB143" s="665"/>
      <c r="AC143" s="442"/>
      <c r="AD143" s="442"/>
      <c r="AE143" s="442"/>
      <c r="AF143" s="442"/>
      <c r="AG143" s="442"/>
      <c r="AH143" s="683"/>
      <c r="AI143" s="684"/>
      <c r="AM143" s="1">
        <f t="shared" si="72"/>
        <v>0</v>
      </c>
      <c r="AN143" s="1">
        <f t="shared" si="73"/>
        <v>0</v>
      </c>
      <c r="AO143" s="1137">
        <f t="shared" si="77"/>
        <v>0</v>
      </c>
      <c r="AP143" s="1"/>
    </row>
    <row r="144" spans="2:62">
      <c r="B144" s="161">
        <v>133</v>
      </c>
      <c r="C144" s="3142" t="s">
        <v>1038</v>
      </c>
      <c r="D144" s="3086"/>
      <c r="E144" s="3086"/>
      <c r="F144" s="3086"/>
      <c r="G144" s="3086"/>
      <c r="H144" s="3086"/>
      <c r="I144" s="3086"/>
      <c r="J144" s="3086"/>
      <c r="K144" s="3086"/>
      <c r="L144" s="3086"/>
      <c r="M144" s="3087"/>
      <c r="O144" s="63"/>
      <c r="AB144" s="24"/>
      <c r="AC144" s="42"/>
      <c r="AD144" s="42"/>
      <c r="AE144" s="41"/>
      <c r="AF144" s="41"/>
      <c r="AG144" s="41"/>
      <c r="AH144" s="154"/>
      <c r="AM144" s="1">
        <f t="shared" si="72"/>
        <v>0</v>
      </c>
      <c r="AN144" s="1">
        <f t="shared" si="73"/>
        <v>0</v>
      </c>
      <c r="AO144" s="1137">
        <f t="shared" si="77"/>
        <v>0</v>
      </c>
    </row>
    <row r="145" spans="2:41">
      <c r="B145" s="161">
        <v>134</v>
      </c>
      <c r="C145" s="997" t="s">
        <v>892</v>
      </c>
      <c r="D145" s="3096" t="s">
        <v>69</v>
      </c>
      <c r="E145" s="3096"/>
      <c r="F145" s="3096"/>
      <c r="G145" s="3096"/>
      <c r="H145" s="997" t="s">
        <v>934</v>
      </c>
      <c r="I145" s="997" t="s">
        <v>935</v>
      </c>
      <c r="J145" s="997"/>
      <c r="K145" s="997" t="s">
        <v>370</v>
      </c>
      <c r="L145" s="79" t="s">
        <v>920</v>
      </c>
      <c r="M145" s="80" t="s">
        <v>132</v>
      </c>
      <c r="O145" s="63"/>
      <c r="AB145" s="24"/>
      <c r="AC145" s="42"/>
      <c r="AD145" s="42"/>
      <c r="AE145" s="41"/>
      <c r="AF145" s="41"/>
      <c r="AG145" s="41"/>
      <c r="AH145" s="154"/>
      <c r="AM145" s="1">
        <f t="shared" si="72"/>
        <v>0</v>
      </c>
      <c r="AN145" s="1">
        <f t="shared" si="73"/>
        <v>0</v>
      </c>
      <c r="AO145" s="1137">
        <f t="shared" si="77"/>
        <v>0</v>
      </c>
    </row>
    <row r="146" spans="2:41">
      <c r="B146" s="161">
        <v>135</v>
      </c>
      <c r="C146" s="993" t="s">
        <v>1039</v>
      </c>
      <c r="D146" s="3143" t="s">
        <v>1040</v>
      </c>
      <c r="E146" s="3143"/>
      <c r="F146" s="3143"/>
      <c r="G146" s="3143"/>
      <c r="H146" s="59" t="s">
        <v>1041</v>
      </c>
      <c r="I146" s="141" t="s">
        <v>450</v>
      </c>
      <c r="J146" s="141"/>
      <c r="K146" s="140" t="s">
        <v>368</v>
      </c>
      <c r="L146" s="74">
        <f>ROUNDUP(((AO146*$O$3)+AO146),1)</f>
        <v>1073.5999999999999</v>
      </c>
      <c r="M146" s="809">
        <v>6.5000000000000002E-2</v>
      </c>
      <c r="O146" s="63"/>
      <c r="AB146" s="97">
        <v>658.3</v>
      </c>
      <c r="AC146" s="41">
        <v>724.2</v>
      </c>
      <c r="AD146" s="41">
        <f>AC146*1.1</f>
        <v>796.62000000000012</v>
      </c>
      <c r="AE146" s="41">
        <f>AD146*1.1</f>
        <v>876.28200000000015</v>
      </c>
      <c r="AF146" s="41"/>
      <c r="AG146" s="41">
        <f>AE146*1.1</f>
        <v>963.91020000000026</v>
      </c>
      <c r="AH146" s="158">
        <v>860.37400000000002</v>
      </c>
      <c r="AJ146" s="1">
        <v>860.4</v>
      </c>
      <c r="AK146" s="1">
        <f>AJ146*1.06</f>
        <v>912.024</v>
      </c>
      <c r="AL146" s="1">
        <v>912.1</v>
      </c>
      <c r="AM146" s="1">
        <f t="shared" si="72"/>
        <v>975.94700000000012</v>
      </c>
      <c r="AN146" s="1">
        <f t="shared" si="73"/>
        <v>1073.5417000000002</v>
      </c>
      <c r="AO146" s="118">
        <f>AN146</f>
        <v>1073.5417000000002</v>
      </c>
    </row>
    <row r="147" spans="2:41">
      <c r="B147" s="161">
        <v>136</v>
      </c>
      <c r="C147" s="3154" t="s">
        <v>1042</v>
      </c>
      <c r="D147" s="3155"/>
      <c r="E147" s="3155"/>
      <c r="F147" s="3155"/>
      <c r="G147" s="3155"/>
      <c r="H147" s="3155"/>
      <c r="I147" s="3155"/>
      <c r="J147" s="3155"/>
      <c r="K147" s="3155"/>
      <c r="L147" s="3155"/>
      <c r="M147" s="3156"/>
      <c r="O147" s="63"/>
      <c r="AB147" s="97"/>
      <c r="AC147" s="41"/>
      <c r="AD147" s="41"/>
      <c r="AE147" s="41"/>
      <c r="AF147" s="41"/>
      <c r="AG147" s="41"/>
      <c r="AH147" s="154"/>
      <c r="AM147" s="1">
        <f t="shared" si="72"/>
        <v>0</v>
      </c>
      <c r="AN147" s="1">
        <f t="shared" si="73"/>
        <v>0</v>
      </c>
      <c r="AO147" s="1137">
        <f t="shared" si="77"/>
        <v>0</v>
      </c>
    </row>
    <row r="148" spans="2:41">
      <c r="B148" s="161">
        <v>137</v>
      </c>
      <c r="C148" s="997" t="s">
        <v>892</v>
      </c>
      <c r="D148" s="3096" t="s">
        <v>69</v>
      </c>
      <c r="E148" s="3096"/>
      <c r="F148" s="3096"/>
      <c r="G148" s="3096"/>
      <c r="H148" s="997" t="s">
        <v>934</v>
      </c>
      <c r="I148" s="997" t="s">
        <v>935</v>
      </c>
      <c r="J148" s="997"/>
      <c r="K148" s="997" t="s">
        <v>370</v>
      </c>
      <c r="L148" s="79" t="s">
        <v>920</v>
      </c>
      <c r="M148" s="80" t="s">
        <v>132</v>
      </c>
      <c r="O148" s="63"/>
      <c r="AB148" s="97"/>
      <c r="AC148" s="41"/>
      <c r="AD148" s="41"/>
      <c r="AE148" s="41"/>
      <c r="AF148" s="41"/>
      <c r="AG148" s="41"/>
      <c r="AH148" s="154"/>
      <c r="AM148" s="1">
        <f t="shared" si="72"/>
        <v>0</v>
      </c>
      <c r="AN148" s="1">
        <f t="shared" si="73"/>
        <v>0</v>
      </c>
      <c r="AO148" s="1137">
        <f t="shared" si="77"/>
        <v>0</v>
      </c>
    </row>
    <row r="149" spans="2:41">
      <c r="B149" s="161">
        <v>138</v>
      </c>
      <c r="C149" s="50" t="s">
        <v>1043</v>
      </c>
      <c r="D149" s="3143" t="s">
        <v>1044</v>
      </c>
      <c r="E149" s="3143"/>
      <c r="F149" s="3143"/>
      <c r="G149" s="3143"/>
      <c r="H149" s="994" t="s">
        <v>381</v>
      </c>
      <c r="I149" s="139" t="s">
        <v>970</v>
      </c>
      <c r="J149" s="139"/>
      <c r="K149" s="142" t="s">
        <v>1045</v>
      </c>
      <c r="L149" s="143" t="s">
        <v>795</v>
      </c>
      <c r="M149" s="809">
        <v>6.5000000000000002E-2</v>
      </c>
      <c r="O149" s="63"/>
      <c r="AB149" s="97">
        <v>1320</v>
      </c>
      <c r="AC149" s="41">
        <v>1452</v>
      </c>
      <c r="AD149" s="41">
        <f>AC149*1.1</f>
        <v>1597.2</v>
      </c>
      <c r="AE149" s="41">
        <f>AD149*1.1</f>
        <v>1756.9200000000003</v>
      </c>
      <c r="AF149" s="41"/>
      <c r="AG149" s="41">
        <f>AE149*1.08</f>
        <v>1897.4736000000005</v>
      </c>
      <c r="AH149" s="154">
        <f>AG149*1.05</f>
        <v>1992.3472800000006</v>
      </c>
      <c r="AM149" s="1">
        <f t="shared" si="72"/>
        <v>0</v>
      </c>
      <c r="AN149" s="1">
        <f t="shared" si="73"/>
        <v>0</v>
      </c>
      <c r="AO149" s="1137">
        <f t="shared" si="77"/>
        <v>0</v>
      </c>
    </row>
    <row r="150" spans="2:41">
      <c r="B150" s="161">
        <v>139</v>
      </c>
      <c r="C150" s="123"/>
      <c r="D150" s="123"/>
      <c r="E150" s="3157" t="s">
        <v>1046</v>
      </c>
      <c r="F150" s="3158"/>
      <c r="G150" s="3158"/>
      <c r="H150" s="3158"/>
      <c r="I150" s="3158"/>
      <c r="J150" s="3158"/>
      <c r="K150" s="3158"/>
      <c r="L150" s="3159"/>
      <c r="M150" s="144"/>
      <c r="O150" s="66"/>
      <c r="AB150" s="24"/>
      <c r="AE150" s="41"/>
      <c r="AF150" s="41"/>
      <c r="AH150" s="152"/>
      <c r="AM150" s="1">
        <f t="shared" si="72"/>
        <v>0</v>
      </c>
      <c r="AN150" s="1">
        <f t="shared" si="73"/>
        <v>0</v>
      </c>
      <c r="AO150" s="1137">
        <f t="shared" si="77"/>
        <v>0</v>
      </c>
    </row>
    <row r="151" spans="2:41">
      <c r="B151" s="161">
        <v>140</v>
      </c>
      <c r="C151" s="3160" t="s">
        <v>1047</v>
      </c>
      <c r="D151" s="3160"/>
      <c r="E151" s="124" t="s">
        <v>683</v>
      </c>
      <c r="F151" s="124" t="s">
        <v>745</v>
      </c>
      <c r="G151" s="124" t="s">
        <v>448</v>
      </c>
      <c r="H151" s="124" t="s">
        <v>449</v>
      </c>
      <c r="I151" s="124" t="s">
        <v>362</v>
      </c>
      <c r="J151" s="3161" t="s">
        <v>450</v>
      </c>
      <c r="K151" s="3162"/>
      <c r="L151" s="145" t="s">
        <v>367</v>
      </c>
      <c r="M151" s="144"/>
      <c r="O151" s="1157"/>
      <c r="P151" s="1157"/>
      <c r="AB151" s="16"/>
      <c r="AE151" s="41"/>
      <c r="AF151" s="41"/>
      <c r="AH151" s="152"/>
      <c r="AM151" s="1">
        <f t="shared" si="72"/>
        <v>0</v>
      </c>
      <c r="AN151" s="1">
        <f t="shared" si="73"/>
        <v>0</v>
      </c>
      <c r="AO151" s="1137">
        <f t="shared" si="77"/>
        <v>0</v>
      </c>
    </row>
    <row r="152" spans="2:41">
      <c r="B152" s="161">
        <v>141</v>
      </c>
      <c r="C152" s="123"/>
      <c r="D152" s="123"/>
      <c r="E152" s="125">
        <f>ROUNDUP(((AB3*$O$3)+AB3),1)</f>
        <v>1673.1</v>
      </c>
      <c r="F152" s="125">
        <f>ROUNDUP(((AC3*$O$3)+AC3),1)</f>
        <v>1792.6</v>
      </c>
      <c r="G152" s="125">
        <f>ROUNDUP(((AD3*$O$3)+AD3),1)</f>
        <v>2107.6</v>
      </c>
      <c r="H152" s="125">
        <f>ROUNDUP(((AE3*$O$3)+AE3),1)</f>
        <v>2131.4</v>
      </c>
      <c r="I152" s="125">
        <f>ROUNDUP(((AF3*$O$3)+AF3),1)</f>
        <v>2276.6999999999998</v>
      </c>
      <c r="J152" s="3163">
        <f>ROUNDUP(((AH3*$O$3)+AH3),1)</f>
        <v>2470.2999999999997</v>
      </c>
      <c r="K152" s="3164"/>
      <c r="L152" s="125">
        <f>ROUNDUP(((AI3*$O$3)+AI3),1)</f>
        <v>2623.4</v>
      </c>
      <c r="M152" s="144"/>
      <c r="O152" s="63"/>
      <c r="AB152" s="97"/>
      <c r="AE152" s="41"/>
      <c r="AF152" s="41"/>
      <c r="AH152" s="152"/>
      <c r="AM152" s="1">
        <f t="shared" si="72"/>
        <v>0</v>
      </c>
      <c r="AN152" s="1">
        <f t="shared" si="73"/>
        <v>0</v>
      </c>
      <c r="AO152" s="1137">
        <f t="shared" si="77"/>
        <v>0</v>
      </c>
    </row>
    <row r="153" spans="2:41">
      <c r="B153" s="161">
        <v>142</v>
      </c>
      <c r="C153" s="3160" t="s">
        <v>1047</v>
      </c>
      <c r="D153" s="3160"/>
      <c r="E153" s="126" t="s">
        <v>368</v>
      </c>
      <c r="F153" s="126" t="s">
        <v>369</v>
      </c>
      <c r="G153" s="126" t="s">
        <v>959</v>
      </c>
      <c r="H153" s="126" t="s">
        <v>970</v>
      </c>
      <c r="I153" s="126" t="s">
        <v>169</v>
      </c>
      <c r="J153" s="126"/>
      <c r="K153" s="126" t="s">
        <v>169</v>
      </c>
      <c r="L153" s="146" t="s">
        <v>169</v>
      </c>
      <c r="M153" s="75"/>
      <c r="O153" s="63"/>
      <c r="AB153" s="97"/>
      <c r="AE153" s="41"/>
      <c r="AF153" s="41"/>
      <c r="AH153" s="152"/>
      <c r="AM153" s="1">
        <f t="shared" si="72"/>
        <v>0</v>
      </c>
      <c r="AN153" s="1">
        <f t="shared" si="73"/>
        <v>0</v>
      </c>
      <c r="AO153" s="1137">
        <f t="shared" si="77"/>
        <v>0</v>
      </c>
    </row>
    <row r="154" spans="2:41">
      <c r="B154" s="161">
        <v>143</v>
      </c>
      <c r="C154" s="993"/>
      <c r="D154" s="123"/>
      <c r="E154" s="125">
        <f>ROUNDUP(((AJ3*$O$3)+AJ3),1)</f>
        <v>2790.1</v>
      </c>
      <c r="F154" s="125">
        <f>ROUNDUP(((AK3*$O$3)+AK3),1)</f>
        <v>2979.3</v>
      </c>
      <c r="G154" s="125">
        <f>ROUNDUP(((AL3*$O$3)+AL3),1)</f>
        <v>3211.4</v>
      </c>
      <c r="H154" s="125">
        <f>ROUNDUP(((AM3*$O$3)+AM3),1)</f>
        <v>3375.1</v>
      </c>
      <c r="I154" s="147"/>
      <c r="J154" s="147"/>
      <c r="K154" s="147"/>
      <c r="L154" s="148"/>
      <c r="M154" s="75"/>
      <c r="O154" s="63"/>
      <c r="AB154" s="97"/>
      <c r="AE154" s="41"/>
      <c r="AF154" s="41"/>
      <c r="AH154" s="152"/>
      <c r="AM154" s="1">
        <f t="shared" si="72"/>
        <v>0</v>
      </c>
      <c r="AN154" s="1">
        <f t="shared" si="73"/>
        <v>0</v>
      </c>
      <c r="AO154" s="1137">
        <f t="shared" si="77"/>
        <v>0</v>
      </c>
    </row>
    <row r="155" spans="2:41">
      <c r="B155" s="161">
        <v>144</v>
      </c>
      <c r="C155" s="3165" t="s">
        <v>1434</v>
      </c>
      <c r="D155" s="3141"/>
      <c r="E155" s="3141"/>
      <c r="F155" s="3141"/>
      <c r="G155" s="3141"/>
      <c r="H155" s="3141"/>
      <c r="I155" s="3141"/>
      <c r="J155" s="3141"/>
      <c r="K155" s="3141"/>
      <c r="L155" s="3141"/>
      <c r="M155" s="3166"/>
      <c r="O155" s="63"/>
      <c r="AB155" s="97"/>
      <c r="AE155" s="41"/>
      <c r="AF155" s="41"/>
      <c r="AH155" s="152"/>
      <c r="AM155" s="1">
        <f t="shared" si="72"/>
        <v>0</v>
      </c>
      <c r="AN155" s="1">
        <f t="shared" si="73"/>
        <v>0</v>
      </c>
      <c r="AO155" s="1137">
        <f t="shared" si="77"/>
        <v>0</v>
      </c>
    </row>
    <row r="156" spans="2:41">
      <c r="B156" s="161">
        <v>145</v>
      </c>
      <c r="C156" s="127" t="s">
        <v>892</v>
      </c>
      <c r="D156" s="3167" t="s">
        <v>69</v>
      </c>
      <c r="E156" s="3168"/>
      <c r="F156" s="3168"/>
      <c r="G156" s="3168"/>
      <c r="H156" s="3168"/>
      <c r="I156" s="3168"/>
      <c r="J156" s="3168"/>
      <c r="K156" s="3169"/>
      <c r="L156" s="149" t="s">
        <v>920</v>
      </c>
      <c r="M156" s="150" t="s">
        <v>132</v>
      </c>
      <c r="O156" s="63"/>
      <c r="AB156" s="97"/>
      <c r="AE156" s="41"/>
      <c r="AF156" s="41"/>
      <c r="AH156" s="152"/>
      <c r="AI156" s="3019">
        <v>44501</v>
      </c>
      <c r="AJ156" s="3148"/>
      <c r="AL156" s="40">
        <v>44774</v>
      </c>
      <c r="AM156" s="1">
        <f t="shared" si="72"/>
        <v>47908.18</v>
      </c>
      <c r="AO156" s="1137"/>
    </row>
    <row r="157" spans="2:41">
      <c r="B157" s="161">
        <v>146</v>
      </c>
      <c r="C157" s="58" t="s">
        <v>1048</v>
      </c>
      <c r="D157" s="3127" t="s">
        <v>1049</v>
      </c>
      <c r="E157" s="3059"/>
      <c r="F157" s="3059"/>
      <c r="G157" s="3059"/>
      <c r="H157" s="3059"/>
      <c r="I157" s="3059"/>
      <c r="J157" s="3059"/>
      <c r="K157" s="3060"/>
      <c r="L157" s="86">
        <f>ROUNDUP(((AO157*$O$3)+AO157),1)</f>
        <v>687.9</v>
      </c>
      <c r="M157" s="815">
        <v>6.5000000000000002E-2</v>
      </c>
      <c r="O157" s="63"/>
      <c r="AB157" s="97"/>
      <c r="AE157" s="41"/>
      <c r="AF157" s="41"/>
      <c r="AH157" s="152"/>
      <c r="AI157" s="159"/>
      <c r="AJ157" s="160"/>
      <c r="AL157" s="1">
        <v>584.4</v>
      </c>
      <c r="AM157" s="1">
        <f t="shared" si="72"/>
        <v>625.30799999999999</v>
      </c>
      <c r="AN157" s="1">
        <f>AM157*1.1</f>
        <v>687.83879999999999</v>
      </c>
      <c r="AO157" s="118">
        <f>AN157</f>
        <v>687.83879999999999</v>
      </c>
    </row>
    <row r="158" spans="2:41" ht="14.4" customHeight="1">
      <c r="B158" s="161">
        <v>147</v>
      </c>
      <c r="C158" s="58" t="s">
        <v>1050</v>
      </c>
      <c r="D158" s="3127" t="s">
        <v>1051</v>
      </c>
      <c r="E158" s="3059"/>
      <c r="F158" s="3059"/>
      <c r="G158" s="3059"/>
      <c r="H158" s="3059"/>
      <c r="I158" s="3059"/>
      <c r="J158" s="3059"/>
      <c r="K158" s="3060"/>
      <c r="L158" s="86">
        <f t="shared" ref="L158:L160" si="86">ROUNDUP(((AO158*$O$3)+AO158),1)</f>
        <v>1602.6</v>
      </c>
      <c r="M158" s="815">
        <v>6.5000000000000002E-2</v>
      </c>
      <c r="O158" s="63"/>
      <c r="AB158" s="97"/>
      <c r="AE158" s="41"/>
      <c r="AF158" s="41"/>
      <c r="AH158" s="152"/>
      <c r="AI158" s="159"/>
      <c r="AJ158" s="160"/>
      <c r="AL158" s="1">
        <v>1361.57</v>
      </c>
      <c r="AM158" s="1">
        <f t="shared" si="72"/>
        <v>1456.8798999999999</v>
      </c>
      <c r="AN158" s="1">
        <f t="shared" si="73"/>
        <v>1602.56789</v>
      </c>
      <c r="AO158" s="118">
        <f t="shared" ref="AO158:AO159" si="87">AN158</f>
        <v>1602.56789</v>
      </c>
    </row>
    <row r="159" spans="2:41" ht="14.4" customHeight="1">
      <c r="B159" s="161">
        <v>148</v>
      </c>
      <c r="C159" s="58" t="s">
        <v>1052</v>
      </c>
      <c r="D159" s="3127" t="s">
        <v>1053</v>
      </c>
      <c r="E159" s="3059"/>
      <c r="F159" s="3059"/>
      <c r="G159" s="3059"/>
      <c r="H159" s="3059"/>
      <c r="I159" s="3059"/>
      <c r="J159" s="3059"/>
      <c r="K159" s="3060"/>
      <c r="L159" s="86">
        <f t="shared" si="86"/>
        <v>1604.5</v>
      </c>
      <c r="M159" s="815">
        <v>6.5000000000000002E-2</v>
      </c>
      <c r="O159" s="63"/>
      <c r="AB159" s="97"/>
      <c r="AE159" s="41"/>
      <c r="AF159" s="41"/>
      <c r="AH159" s="152"/>
      <c r="AI159" s="159"/>
      <c r="AJ159" s="160"/>
      <c r="AL159" s="1">
        <v>1363.2</v>
      </c>
      <c r="AM159" s="1">
        <f t="shared" si="72"/>
        <v>1458.624</v>
      </c>
      <c r="AN159" s="1">
        <f t="shared" si="73"/>
        <v>1604.4864000000002</v>
      </c>
      <c r="AO159" s="118">
        <f t="shared" si="87"/>
        <v>1604.4864000000002</v>
      </c>
    </row>
    <row r="160" spans="2:41" ht="14.4" customHeight="1">
      <c r="B160" s="161">
        <v>149</v>
      </c>
      <c r="C160" s="58" t="s">
        <v>1054</v>
      </c>
      <c r="D160" s="3127" t="s">
        <v>1055</v>
      </c>
      <c r="E160" s="3059"/>
      <c r="F160" s="3059"/>
      <c r="G160" s="3059"/>
      <c r="H160" s="3059"/>
      <c r="I160" s="3059"/>
      <c r="J160" s="3059"/>
      <c r="K160" s="3060"/>
      <c r="L160" s="86">
        <f t="shared" si="86"/>
        <v>2139.6</v>
      </c>
      <c r="M160" s="815">
        <v>6.5000000000000002E-2</v>
      </c>
      <c r="O160" s="63"/>
      <c r="AB160" s="97"/>
      <c r="AE160" s="41"/>
      <c r="AF160" s="41"/>
      <c r="AH160" s="152"/>
      <c r="AI160" s="159"/>
      <c r="AJ160" s="160"/>
      <c r="AL160" s="1">
        <v>1817.83</v>
      </c>
      <c r="AM160" s="1">
        <f t="shared" si="72"/>
        <v>1945.0780999999999</v>
      </c>
      <c r="AN160" s="1">
        <f t="shared" si="73"/>
        <v>2139.5859100000002</v>
      </c>
      <c r="AO160" s="118">
        <f>AN160</f>
        <v>2139.5859100000002</v>
      </c>
    </row>
    <row r="161" spans="2:41" ht="14.4" customHeight="1">
      <c r="B161" s="161">
        <v>150</v>
      </c>
      <c r="C161" s="58" t="s">
        <v>1056</v>
      </c>
      <c r="D161" s="3127" t="s">
        <v>1057</v>
      </c>
      <c r="E161" s="3059"/>
      <c r="F161" s="3059"/>
      <c r="G161" s="3059"/>
      <c r="H161" s="3059"/>
      <c r="I161" s="3059"/>
      <c r="J161" s="3059"/>
      <c r="K161" s="3060"/>
      <c r="L161" s="86">
        <f>ROUNDUP(((AO161*$O$3)+AO161),1)</f>
        <v>2012.5</v>
      </c>
      <c r="M161" s="815">
        <v>6.5000000000000002E-2</v>
      </c>
      <c r="O161" s="63"/>
      <c r="AB161" s="97"/>
      <c r="AE161" s="41"/>
      <c r="AF161" s="41"/>
      <c r="AH161" s="152"/>
      <c r="AI161" s="159"/>
      <c r="AJ161" s="160"/>
      <c r="AL161" s="1">
        <v>1709.84</v>
      </c>
      <c r="AM161" s="1">
        <f t="shared" si="72"/>
        <v>1829.5288</v>
      </c>
      <c r="AN161" s="1">
        <f t="shared" si="73"/>
        <v>2012.4816800000003</v>
      </c>
      <c r="AO161" s="118">
        <f>AN161</f>
        <v>2012.4816800000003</v>
      </c>
    </row>
    <row r="162" spans="2:41" ht="14.4" customHeight="1" thickBot="1">
      <c r="B162" s="161">
        <v>151</v>
      </c>
      <c r="C162" s="3170" t="s">
        <v>1058</v>
      </c>
      <c r="D162" s="3171"/>
      <c r="E162" s="3171"/>
      <c r="F162" s="3171"/>
      <c r="G162" s="3171"/>
      <c r="H162" s="3171"/>
      <c r="I162" s="3171"/>
      <c r="J162" s="3171"/>
      <c r="K162" s="3171"/>
      <c r="L162" s="3171"/>
      <c r="M162" s="3172"/>
      <c r="O162" s="63"/>
      <c r="AB162" s="97"/>
      <c r="AE162" s="41"/>
      <c r="AF162" s="41"/>
      <c r="AH162" s="152"/>
      <c r="AI162" s="159"/>
      <c r="AJ162" s="160"/>
      <c r="AM162" s="1">
        <f t="shared" si="72"/>
        <v>0</v>
      </c>
      <c r="AN162" s="1">
        <f t="shared" si="73"/>
        <v>0</v>
      </c>
      <c r="AO162" s="1137">
        <f t="shared" si="77"/>
        <v>0</v>
      </c>
    </row>
    <row r="163" spans="2:41"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64" t="s">
        <v>1195</v>
      </c>
      <c r="M163" s="65" t="str">
        <f>Rolô!L2</f>
        <v>2026 - v.03</v>
      </c>
      <c r="O163" s="63"/>
      <c r="AB163" s="97"/>
      <c r="AE163" s="41"/>
      <c r="AF163" s="41"/>
      <c r="AH163" s="155"/>
      <c r="AM163" s="1">
        <f t="shared" si="72"/>
        <v>0</v>
      </c>
      <c r="AN163" s="1">
        <f t="shared" si="73"/>
        <v>0</v>
      </c>
      <c r="AO163" s="1137">
        <f t="shared" si="77"/>
        <v>0</v>
      </c>
    </row>
    <row r="164" spans="2:41">
      <c r="B164" s="1154" t="s">
        <v>891</v>
      </c>
      <c r="C164" s="1155"/>
      <c r="D164" s="1155"/>
      <c r="E164" s="1155"/>
      <c r="F164" s="1155"/>
      <c r="G164" s="1155"/>
      <c r="H164" s="1155"/>
      <c r="I164" s="1155"/>
      <c r="J164" s="1155"/>
      <c r="K164" s="1155"/>
      <c r="L164" s="1155"/>
      <c r="M164" s="1156"/>
      <c r="O164" s="63"/>
      <c r="AB164" s="97"/>
      <c r="AE164" s="41"/>
      <c r="AF164" s="41"/>
      <c r="AH164" s="155"/>
      <c r="AM164" s="1">
        <f t="shared" si="72"/>
        <v>0</v>
      </c>
      <c r="AN164" s="1">
        <f t="shared" si="73"/>
        <v>0</v>
      </c>
      <c r="AO164" s="1137">
        <f t="shared" si="77"/>
        <v>0</v>
      </c>
    </row>
    <row r="165" spans="2:41">
      <c r="B165" s="1158"/>
      <c r="C165" s="1159"/>
      <c r="D165" s="1159"/>
      <c r="E165" s="1159"/>
      <c r="F165" s="1159"/>
      <c r="G165" s="1159"/>
      <c r="H165" s="1159"/>
      <c r="I165" s="1159"/>
      <c r="J165" s="1159"/>
      <c r="K165" s="1159"/>
      <c r="L165" s="1159"/>
      <c r="M165" s="1160"/>
      <c r="O165" s="63"/>
      <c r="AB165" s="97"/>
      <c r="AE165" s="41"/>
      <c r="AF165" s="41"/>
      <c r="AH165" s="155"/>
      <c r="AM165" s="1">
        <f t="shared" si="72"/>
        <v>0</v>
      </c>
      <c r="AN165" s="1">
        <f t="shared" si="73"/>
        <v>0</v>
      </c>
      <c r="AO165" s="1137">
        <f t="shared" si="77"/>
        <v>0</v>
      </c>
    </row>
    <row r="166" spans="2:41" ht="3" customHeight="1"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67"/>
      <c r="M166" s="68"/>
      <c r="O166" s="63"/>
      <c r="AB166" s="97"/>
      <c r="AE166" s="41"/>
      <c r="AF166" s="41"/>
      <c r="AH166" s="155"/>
      <c r="AM166" s="1">
        <f t="shared" si="72"/>
        <v>0</v>
      </c>
      <c r="AN166" s="1">
        <f t="shared" si="73"/>
        <v>0</v>
      </c>
      <c r="AO166" s="1137">
        <f t="shared" si="77"/>
        <v>0</v>
      </c>
    </row>
    <row r="167" spans="2:41" ht="14.4" customHeight="1">
      <c r="B167" s="161">
        <v>152</v>
      </c>
      <c r="C167" s="58"/>
      <c r="D167" s="3127" t="s">
        <v>1059</v>
      </c>
      <c r="E167" s="3059"/>
      <c r="F167" s="3059"/>
      <c r="G167" s="3059"/>
      <c r="H167" s="3059"/>
      <c r="I167" s="3059"/>
      <c r="J167" s="3059"/>
      <c r="K167" s="3060"/>
      <c r="L167" s="86">
        <f>ROUNDUP(((AO167*$O$3)+AO167),1)</f>
        <v>156.4</v>
      </c>
      <c r="M167" s="815">
        <v>0.15</v>
      </c>
      <c r="O167" s="63"/>
      <c r="AB167" s="97"/>
      <c r="AE167" s="41"/>
      <c r="AF167" s="41"/>
      <c r="AH167" s="152"/>
      <c r="AI167" s="159"/>
      <c r="AJ167" s="160"/>
      <c r="AL167" s="1">
        <v>132.80000000000001</v>
      </c>
      <c r="AM167" s="1">
        <f t="shared" si="72"/>
        <v>142.09600000000003</v>
      </c>
      <c r="AN167" s="1">
        <f t="shared" si="73"/>
        <v>156.30560000000006</v>
      </c>
      <c r="AO167" s="118">
        <f>AN167</f>
        <v>156.30560000000006</v>
      </c>
    </row>
    <row r="168" spans="2:41">
      <c r="B168" s="161">
        <v>153</v>
      </c>
      <c r="C168" s="58" t="s">
        <v>1060</v>
      </c>
      <c r="D168" s="3127" t="s">
        <v>1061</v>
      </c>
      <c r="E168" s="3059"/>
      <c r="F168" s="3059"/>
      <c r="G168" s="3059"/>
      <c r="H168" s="3059"/>
      <c r="I168" s="3059"/>
      <c r="J168" s="3059"/>
      <c r="K168" s="3060"/>
      <c r="L168" s="86">
        <f t="shared" ref="L168:L184" si="88">ROUNDUP(((AO168*$O$3)+AO168),1)</f>
        <v>588.4</v>
      </c>
      <c r="M168" s="815">
        <v>6.5000000000000002E-2</v>
      </c>
      <c r="O168" s="63"/>
      <c r="AB168" s="97"/>
      <c r="AE168" s="41"/>
      <c r="AF168" s="41"/>
      <c r="AH168" s="155">
        <v>892.1</v>
      </c>
      <c r="AI168" s="1">
        <v>892.1</v>
      </c>
      <c r="AJ168" s="1">
        <f>AI168*1.06</f>
        <v>945.62600000000009</v>
      </c>
      <c r="AL168" s="1">
        <v>675.45</v>
      </c>
      <c r="AM168" s="1">
        <f t="shared" si="72"/>
        <v>722.7315000000001</v>
      </c>
      <c r="AN168" s="1">
        <f t="shared" si="73"/>
        <v>795.0046500000002</v>
      </c>
      <c r="AO168" s="118">
        <f>(AN168*(-26%))+AN168</f>
        <v>588.30344100000013</v>
      </c>
    </row>
    <row r="169" spans="2:41">
      <c r="B169" s="161">
        <v>154</v>
      </c>
      <c r="C169" s="58" t="s">
        <v>1062</v>
      </c>
      <c r="D169" s="3127" t="s">
        <v>1063</v>
      </c>
      <c r="E169" s="3059"/>
      <c r="F169" s="3059"/>
      <c r="G169" s="3059"/>
      <c r="H169" s="3059"/>
      <c r="I169" s="3059"/>
      <c r="J169" s="3059"/>
      <c r="K169" s="3060"/>
      <c r="L169" s="86">
        <f t="shared" si="88"/>
        <v>503.90000000000003</v>
      </c>
      <c r="M169" s="815">
        <v>6.5000000000000002E-2</v>
      </c>
      <c r="O169" s="63"/>
      <c r="AB169" s="97"/>
      <c r="AE169" s="41"/>
      <c r="AF169" s="41"/>
      <c r="AH169" s="155">
        <v>651.29999999999995</v>
      </c>
      <c r="AI169" s="1">
        <v>651.29999999999995</v>
      </c>
      <c r="AJ169" s="1">
        <f>AI169*1.06</f>
        <v>690.37800000000004</v>
      </c>
      <c r="AL169" s="1">
        <v>541.84</v>
      </c>
      <c r="AM169" s="1">
        <f t="shared" si="72"/>
        <v>579.76880000000006</v>
      </c>
      <c r="AN169" s="1">
        <f t="shared" si="73"/>
        <v>637.74568000000011</v>
      </c>
      <c r="AO169" s="118">
        <f>(AN169*(-21%))+AN169</f>
        <v>503.81908720000013</v>
      </c>
    </row>
    <row r="170" spans="2:41">
      <c r="B170" s="161">
        <v>155</v>
      </c>
      <c r="C170" s="58" t="s">
        <v>1064</v>
      </c>
      <c r="D170" s="3127" t="s">
        <v>1065</v>
      </c>
      <c r="E170" s="3059"/>
      <c r="F170" s="3059"/>
      <c r="G170" s="3059"/>
      <c r="H170" s="3059"/>
      <c r="I170" s="3059"/>
      <c r="J170" s="3059"/>
      <c r="K170" s="3060"/>
      <c r="L170" s="86">
        <f t="shared" si="88"/>
        <v>532.1</v>
      </c>
      <c r="M170" s="815">
        <v>6.5000000000000002E-2</v>
      </c>
      <c r="O170" s="63"/>
      <c r="AB170" s="97"/>
      <c r="AE170" s="41"/>
      <c r="AF170" s="41"/>
      <c r="AH170" s="155">
        <v>659.6</v>
      </c>
      <c r="AI170" s="1">
        <v>659.6</v>
      </c>
      <c r="AJ170" s="1">
        <f>AI170*1.06</f>
        <v>699.17600000000004</v>
      </c>
      <c r="AL170" s="1">
        <v>558.07000000000005</v>
      </c>
      <c r="AM170" s="1">
        <f t="shared" si="72"/>
        <v>597.13490000000013</v>
      </c>
      <c r="AN170" s="1">
        <f t="shared" si="73"/>
        <v>656.84839000000022</v>
      </c>
      <c r="AO170" s="118">
        <f>(AN170*(-19%))+AN170</f>
        <v>532.04719590000013</v>
      </c>
    </row>
    <row r="171" spans="2:41">
      <c r="B171" s="161">
        <v>156</v>
      </c>
      <c r="C171" s="641" t="s">
        <v>1066</v>
      </c>
      <c r="D171" s="3173" t="s">
        <v>1067</v>
      </c>
      <c r="E171" s="3174"/>
      <c r="F171" s="3174"/>
      <c r="G171" s="3174"/>
      <c r="H171" s="3174"/>
      <c r="I171" s="3174"/>
      <c r="J171" s="3174"/>
      <c r="K171" s="3175"/>
      <c r="L171" s="86">
        <f t="shared" si="88"/>
        <v>779.1</v>
      </c>
      <c r="M171" s="852">
        <v>6.5000000000000002E-2</v>
      </c>
      <c r="O171" s="63"/>
      <c r="AB171" s="97"/>
      <c r="AE171" s="41"/>
      <c r="AF171" s="41"/>
      <c r="AH171" s="155">
        <v>750.6</v>
      </c>
      <c r="AI171" s="1">
        <v>750.6</v>
      </c>
      <c r="AJ171" s="1">
        <f>AI171*1.06</f>
        <v>795.63600000000008</v>
      </c>
      <c r="AL171" s="1">
        <v>778.69</v>
      </c>
      <c r="AM171" s="1">
        <f t="shared" si="72"/>
        <v>833.19830000000013</v>
      </c>
      <c r="AN171" s="1">
        <f t="shared" si="73"/>
        <v>916.51813000000027</v>
      </c>
      <c r="AO171" s="118">
        <f>(AN171*(-15%))+AN171</f>
        <v>779.04041050000023</v>
      </c>
    </row>
    <row r="172" spans="2:41">
      <c r="B172" s="161">
        <v>157</v>
      </c>
      <c r="C172" s="58" t="s">
        <v>1068</v>
      </c>
      <c r="D172" s="3127" t="s">
        <v>1069</v>
      </c>
      <c r="E172" s="3059"/>
      <c r="F172" s="3059"/>
      <c r="G172" s="3059"/>
      <c r="H172" s="3059"/>
      <c r="I172" s="3059"/>
      <c r="J172" s="3059"/>
      <c r="K172" s="3060"/>
      <c r="L172" s="86">
        <f t="shared" si="88"/>
        <v>815.80000000000007</v>
      </c>
      <c r="M172" s="815">
        <v>6.5000000000000002E-2</v>
      </c>
      <c r="O172" s="63"/>
      <c r="AB172" s="97"/>
      <c r="AE172" s="41"/>
      <c r="AF172" s="41"/>
      <c r="AH172" s="155">
        <v>780.8</v>
      </c>
      <c r="AI172" s="1">
        <v>780.8</v>
      </c>
      <c r="AJ172" s="1">
        <f>AI172*1.06</f>
        <v>827.64800000000002</v>
      </c>
      <c r="AL172" s="1">
        <v>815.39</v>
      </c>
      <c r="AM172" s="1">
        <f t="shared" si="72"/>
        <v>872.46730000000002</v>
      </c>
      <c r="AN172" s="1">
        <f t="shared" si="73"/>
        <v>959.71403000000009</v>
      </c>
      <c r="AO172" s="118">
        <f>(AN172*(-15%))+AN172</f>
        <v>815.75692550000008</v>
      </c>
    </row>
    <row r="173" spans="2:41">
      <c r="B173" s="161">
        <v>158</v>
      </c>
      <c r="C173" s="58" t="s">
        <v>1070</v>
      </c>
      <c r="D173" s="3127" t="s">
        <v>1071</v>
      </c>
      <c r="E173" s="3059"/>
      <c r="F173" s="3059"/>
      <c r="G173" s="3059"/>
      <c r="H173" s="3059"/>
      <c r="I173" s="3059"/>
      <c r="J173" s="3059"/>
      <c r="K173" s="3060"/>
      <c r="L173" s="86">
        <f t="shared" si="88"/>
        <v>569.30000000000007</v>
      </c>
      <c r="M173" s="815">
        <v>6.5000000000000002E-2</v>
      </c>
      <c r="O173" s="63"/>
      <c r="AB173" s="97"/>
      <c r="AE173" s="41"/>
      <c r="AF173" s="41"/>
      <c r="AH173" s="155"/>
      <c r="AL173" s="1">
        <v>671.71</v>
      </c>
      <c r="AM173" s="1">
        <f t="shared" si="72"/>
        <v>718.72970000000009</v>
      </c>
      <c r="AN173" s="1">
        <f t="shared" si="73"/>
        <v>790.60267000000022</v>
      </c>
      <c r="AO173" s="118">
        <f>(AN173*(-28%))+AN173</f>
        <v>569.2339224000001</v>
      </c>
    </row>
    <row r="174" spans="2:41">
      <c r="B174" s="161">
        <v>159</v>
      </c>
      <c r="C174" s="58" t="s">
        <v>1072</v>
      </c>
      <c r="D174" s="3127" t="s">
        <v>1073</v>
      </c>
      <c r="E174" s="3059"/>
      <c r="F174" s="3059"/>
      <c r="G174" s="3059"/>
      <c r="H174" s="3059"/>
      <c r="I174" s="3059"/>
      <c r="J174" s="3059"/>
      <c r="K174" s="3060"/>
      <c r="L174" s="86">
        <f t="shared" si="88"/>
        <v>591.80000000000007</v>
      </c>
      <c r="M174" s="815">
        <v>6.5000000000000002E-2</v>
      </c>
      <c r="O174" s="63"/>
      <c r="AB174" s="97"/>
      <c r="AE174" s="41"/>
      <c r="AF174" s="41"/>
      <c r="AH174" s="155"/>
      <c r="AL174" s="1">
        <v>670.4</v>
      </c>
      <c r="AM174" s="1">
        <f t="shared" si="72"/>
        <v>717.32799999999997</v>
      </c>
      <c r="AN174" s="1">
        <f t="shared" si="73"/>
        <v>789.06080000000009</v>
      </c>
      <c r="AO174" s="118">
        <f>(AN174*(-25%))+AN174</f>
        <v>591.79560000000004</v>
      </c>
    </row>
    <row r="175" spans="2:41">
      <c r="B175" s="161">
        <v>160</v>
      </c>
      <c r="C175" s="58" t="s">
        <v>1074</v>
      </c>
      <c r="D175" s="3127" t="s">
        <v>1075</v>
      </c>
      <c r="E175" s="3059"/>
      <c r="F175" s="3059"/>
      <c r="G175" s="3059"/>
      <c r="H175" s="3059"/>
      <c r="I175" s="3059"/>
      <c r="J175" s="3059"/>
      <c r="K175" s="3060"/>
      <c r="L175" s="86">
        <f t="shared" si="88"/>
        <v>944</v>
      </c>
      <c r="M175" s="815">
        <v>6.5000000000000002E-2</v>
      </c>
      <c r="O175" s="63"/>
      <c r="AB175" s="97"/>
      <c r="AE175" s="41"/>
      <c r="AF175" s="41"/>
      <c r="AH175" s="155"/>
      <c r="AL175" s="1">
        <v>1028.22</v>
      </c>
      <c r="AM175" s="1">
        <f t="shared" si="72"/>
        <v>1100.1954000000001</v>
      </c>
      <c r="AN175" s="1">
        <f t="shared" si="73"/>
        <v>1210.2149400000001</v>
      </c>
      <c r="AO175" s="118">
        <f>(AN175*(-22%))+AN175</f>
        <v>943.96765320000009</v>
      </c>
    </row>
    <row r="176" spans="2:41">
      <c r="B176" s="161">
        <v>161</v>
      </c>
      <c r="C176" s="58" t="s">
        <v>1076</v>
      </c>
      <c r="D176" s="3127" t="s">
        <v>1077</v>
      </c>
      <c r="E176" s="3059"/>
      <c r="F176" s="3059"/>
      <c r="G176" s="3059"/>
      <c r="H176" s="3059"/>
      <c r="I176" s="3059"/>
      <c r="J176" s="3059"/>
      <c r="K176" s="3060"/>
      <c r="L176" s="86">
        <f t="shared" si="88"/>
        <v>1028.3</v>
      </c>
      <c r="M176" s="815">
        <v>6.5000000000000002E-2</v>
      </c>
      <c r="O176" s="63"/>
      <c r="AB176" s="97"/>
      <c r="AE176" s="41"/>
      <c r="AF176" s="41"/>
      <c r="AH176" s="155"/>
      <c r="AL176" s="1">
        <v>1027.75</v>
      </c>
      <c r="AM176" s="1">
        <f t="shared" si="72"/>
        <v>1099.6925000000001</v>
      </c>
      <c r="AN176" s="1">
        <f t="shared" si="73"/>
        <v>1209.6617500000002</v>
      </c>
      <c r="AO176" s="118">
        <f>(AN176*(-15%))+AN176</f>
        <v>1028.2124875000002</v>
      </c>
    </row>
    <row r="177" spans="2:41">
      <c r="B177" s="161">
        <v>162</v>
      </c>
      <c r="C177" s="58" t="s">
        <v>1078</v>
      </c>
      <c r="D177" s="3127" t="s">
        <v>1079</v>
      </c>
      <c r="E177" s="3059"/>
      <c r="F177" s="3059"/>
      <c r="G177" s="3059"/>
      <c r="H177" s="3059"/>
      <c r="I177" s="3059"/>
      <c r="J177" s="3059"/>
      <c r="K177" s="3060"/>
      <c r="L177" s="86">
        <f t="shared" si="88"/>
        <v>332.20000000000005</v>
      </c>
      <c r="M177" s="815">
        <v>6.5000000000000002E-2</v>
      </c>
      <c r="O177" s="63"/>
      <c r="AB177" s="97"/>
      <c r="AE177" s="41"/>
      <c r="AF177" s="41"/>
      <c r="AH177" s="155">
        <v>486.6</v>
      </c>
      <c r="AI177" s="1">
        <v>486.6</v>
      </c>
      <c r="AJ177" s="1">
        <f>AI177*1.06</f>
        <v>515.79600000000005</v>
      </c>
      <c r="AL177" s="1">
        <v>376.29</v>
      </c>
      <c r="AM177" s="1">
        <f t="shared" si="72"/>
        <v>402.63030000000003</v>
      </c>
      <c r="AN177" s="1">
        <f t="shared" si="73"/>
        <v>442.89333000000005</v>
      </c>
      <c r="AO177" s="118">
        <f>(AN177*(-25%))+AN177</f>
        <v>332.16999750000002</v>
      </c>
    </row>
    <row r="178" spans="2:41" ht="14.4" customHeight="1">
      <c r="B178" s="161">
        <v>163</v>
      </c>
      <c r="C178" s="58" t="s">
        <v>1080</v>
      </c>
      <c r="D178" s="3127" t="s">
        <v>1081</v>
      </c>
      <c r="E178" s="3059"/>
      <c r="F178" s="3059"/>
      <c r="G178" s="3059"/>
      <c r="H178" s="3059"/>
      <c r="I178" s="3059"/>
      <c r="J178" s="3059"/>
      <c r="K178" s="3060"/>
      <c r="L178" s="86">
        <f t="shared" si="88"/>
        <v>359.6</v>
      </c>
      <c r="M178" s="815">
        <v>6.5000000000000002E-2</v>
      </c>
      <c r="O178" s="63"/>
      <c r="AB178" s="97"/>
      <c r="AE178" s="41"/>
      <c r="AF178" s="41"/>
      <c r="AH178" s="155">
        <v>493.5</v>
      </c>
      <c r="AI178" s="1">
        <v>493.5</v>
      </c>
      <c r="AJ178" s="1">
        <f>AI178*1.06</f>
        <v>523.11</v>
      </c>
      <c r="AL178" s="1">
        <v>381.89</v>
      </c>
      <c r="AM178" s="1">
        <f t="shared" si="72"/>
        <v>408.6223</v>
      </c>
      <c r="AN178" s="1">
        <f t="shared" si="73"/>
        <v>449.48453000000001</v>
      </c>
      <c r="AO178" s="118">
        <f t="shared" si="77"/>
        <v>359.58762400000001</v>
      </c>
    </row>
    <row r="179" spans="2:41">
      <c r="B179" s="161">
        <v>164</v>
      </c>
      <c r="C179" s="641" t="s">
        <v>1083</v>
      </c>
      <c r="D179" s="3173" t="s">
        <v>1084</v>
      </c>
      <c r="E179" s="3174"/>
      <c r="F179" s="3174"/>
      <c r="G179" s="3174"/>
      <c r="H179" s="3174"/>
      <c r="I179" s="3174"/>
      <c r="J179" s="3174"/>
      <c r="K179" s="3175"/>
      <c r="L179" s="86">
        <f t="shared" si="88"/>
        <v>622.20000000000005</v>
      </c>
      <c r="M179" s="815">
        <v>6.5000000000000002E-2</v>
      </c>
      <c r="O179" s="63"/>
      <c r="AB179" s="97"/>
      <c r="AE179" s="41"/>
      <c r="AF179" s="41"/>
      <c r="AH179" s="155">
        <v>560.4</v>
      </c>
      <c r="AI179" s="1">
        <v>560.4</v>
      </c>
      <c r="AJ179" s="1">
        <f t="shared" ref="AJ179:AJ210" si="89">AI179*1.06</f>
        <v>594.024</v>
      </c>
      <c r="AL179" s="1">
        <v>660.71</v>
      </c>
      <c r="AM179" s="1">
        <f t="shared" si="72"/>
        <v>706.95970000000011</v>
      </c>
      <c r="AN179" s="1">
        <f t="shared" si="73"/>
        <v>777.65567000000021</v>
      </c>
      <c r="AO179" s="118">
        <f t="shared" si="77"/>
        <v>622.12453600000015</v>
      </c>
    </row>
    <row r="180" spans="2:41">
      <c r="B180" s="161">
        <v>165</v>
      </c>
      <c r="C180" s="58" t="s">
        <v>1085</v>
      </c>
      <c r="D180" s="3127" t="s">
        <v>1086</v>
      </c>
      <c r="E180" s="3059"/>
      <c r="F180" s="3059"/>
      <c r="G180" s="3059"/>
      <c r="H180" s="3059"/>
      <c r="I180" s="3059"/>
      <c r="J180" s="3059"/>
      <c r="K180" s="3060"/>
      <c r="L180" s="86">
        <f t="shared" si="88"/>
        <v>664.1</v>
      </c>
      <c r="M180" s="815">
        <v>6.5000000000000002E-2</v>
      </c>
      <c r="O180" s="63"/>
      <c r="AB180" s="97"/>
      <c r="AE180" s="41"/>
      <c r="AF180" s="41"/>
      <c r="AH180" s="155">
        <v>610.29999999999995</v>
      </c>
      <c r="AI180" s="1">
        <v>610.29999999999995</v>
      </c>
      <c r="AJ180" s="1">
        <f t="shared" si="89"/>
        <v>646.91800000000001</v>
      </c>
      <c r="AL180" s="1">
        <v>626.9</v>
      </c>
      <c r="AM180" s="1">
        <f t="shared" ref="AM180:AM243" si="90">AL180*1.07</f>
        <v>670.78300000000002</v>
      </c>
      <c r="AN180" s="1">
        <f t="shared" ref="AN180:AN243" si="91">AM180*1.1</f>
        <v>737.86130000000003</v>
      </c>
      <c r="AO180" s="118">
        <f>(AN180*(-10%))+AN180</f>
        <v>664.07517000000007</v>
      </c>
    </row>
    <row r="181" spans="2:41">
      <c r="B181" s="161">
        <v>166</v>
      </c>
      <c r="C181" s="58" t="s">
        <v>1087</v>
      </c>
      <c r="D181" s="3127" t="s">
        <v>1088</v>
      </c>
      <c r="E181" s="3059"/>
      <c r="F181" s="3059"/>
      <c r="G181" s="3059"/>
      <c r="H181" s="3059"/>
      <c r="I181" s="3059"/>
      <c r="J181" s="3059"/>
      <c r="K181" s="3060"/>
      <c r="L181" s="86">
        <f t="shared" si="88"/>
        <v>727.30000000000007</v>
      </c>
      <c r="M181" s="815">
        <v>6.5000000000000002E-2</v>
      </c>
      <c r="O181" s="63"/>
      <c r="AB181" s="97"/>
      <c r="AE181" s="41"/>
      <c r="AF181" s="41"/>
      <c r="AH181" s="155"/>
      <c r="AJ181" s="1">
        <v>812.97</v>
      </c>
      <c r="AL181" s="1">
        <v>812.97</v>
      </c>
      <c r="AM181" s="1">
        <f t="shared" si="90"/>
        <v>869.87790000000007</v>
      </c>
      <c r="AN181" s="1">
        <f t="shared" si="91"/>
        <v>956.8656900000002</v>
      </c>
      <c r="AO181" s="118">
        <f>(AN181*(-24%))+AN181</f>
        <v>727.21792440000013</v>
      </c>
    </row>
    <row r="182" spans="2:41">
      <c r="B182" s="161">
        <v>167</v>
      </c>
      <c r="C182" s="58" t="s">
        <v>1089</v>
      </c>
      <c r="D182" s="3127" t="s">
        <v>1090</v>
      </c>
      <c r="E182" s="3059"/>
      <c r="F182" s="3059"/>
      <c r="G182" s="3059"/>
      <c r="H182" s="3059"/>
      <c r="I182" s="3059"/>
      <c r="J182" s="3059"/>
      <c r="K182" s="3060"/>
      <c r="L182" s="86">
        <f t="shared" si="88"/>
        <v>748.4</v>
      </c>
      <c r="M182" s="815">
        <v>6.5000000000000002E-2</v>
      </c>
      <c r="O182" s="63"/>
      <c r="AB182" s="97"/>
      <c r="AE182" s="41"/>
      <c r="AF182" s="41"/>
      <c r="AH182" s="155"/>
      <c r="AJ182" s="1">
        <v>794.79</v>
      </c>
      <c r="AL182" s="1">
        <v>794.79</v>
      </c>
      <c r="AM182" s="1">
        <f t="shared" si="90"/>
        <v>850.42529999999999</v>
      </c>
      <c r="AN182" s="1">
        <f t="shared" si="91"/>
        <v>935.46783000000005</v>
      </c>
      <c r="AO182" s="118">
        <f>(AN182*(-20%))+AN182</f>
        <v>748.37426400000004</v>
      </c>
    </row>
    <row r="183" spans="2:41">
      <c r="B183" s="161">
        <v>168</v>
      </c>
      <c r="C183" s="58" t="s">
        <v>1091</v>
      </c>
      <c r="D183" s="3127" t="s">
        <v>1092</v>
      </c>
      <c r="E183" s="3059"/>
      <c r="F183" s="3059"/>
      <c r="G183" s="3059"/>
      <c r="H183" s="3059"/>
      <c r="I183" s="3059"/>
      <c r="J183" s="3059"/>
      <c r="K183" s="3060"/>
      <c r="L183" s="86">
        <f t="shared" si="88"/>
        <v>926.4</v>
      </c>
      <c r="M183" s="815">
        <v>6.5000000000000002E-2</v>
      </c>
      <c r="O183" s="63"/>
      <c r="AB183" s="97"/>
      <c r="AE183" s="41"/>
      <c r="AF183" s="41"/>
      <c r="AH183" s="155"/>
      <c r="AJ183" s="1">
        <v>1049.3499999999999</v>
      </c>
      <c r="AL183" s="1">
        <v>1049.3499999999999</v>
      </c>
      <c r="AM183" s="1">
        <f t="shared" si="90"/>
        <v>1122.8045</v>
      </c>
      <c r="AN183" s="1">
        <f t="shared" si="91"/>
        <v>1235.0849500000002</v>
      </c>
      <c r="AO183" s="118">
        <f>(AN183*(-25%))+AN183</f>
        <v>926.31371250000007</v>
      </c>
    </row>
    <row r="184" spans="2:41">
      <c r="B184" s="161">
        <v>169</v>
      </c>
      <c r="C184" s="58" t="s">
        <v>1093</v>
      </c>
      <c r="D184" s="3127" t="s">
        <v>1094</v>
      </c>
      <c r="E184" s="3059"/>
      <c r="F184" s="3059"/>
      <c r="G184" s="3059"/>
      <c r="H184" s="3059"/>
      <c r="I184" s="3059"/>
      <c r="J184" s="3059"/>
      <c r="K184" s="3060"/>
      <c r="L184" s="86">
        <f t="shared" si="88"/>
        <v>969.80000000000007</v>
      </c>
      <c r="M184" s="815">
        <v>6.5000000000000002E-2</v>
      </c>
      <c r="O184" s="63"/>
      <c r="AB184" s="97"/>
      <c r="AE184" s="41"/>
      <c r="AF184" s="41"/>
      <c r="AH184" s="155"/>
      <c r="AJ184" s="1">
        <v>1098.53</v>
      </c>
      <c r="AL184" s="1">
        <v>1098.53</v>
      </c>
      <c r="AM184" s="1">
        <f t="shared" si="90"/>
        <v>1175.4271000000001</v>
      </c>
      <c r="AN184" s="1">
        <f t="shared" si="91"/>
        <v>1292.9698100000003</v>
      </c>
      <c r="AO184" s="118">
        <f>(AN184*(-25%))+AN184</f>
        <v>969.72735750000015</v>
      </c>
    </row>
    <row r="185" spans="2:41">
      <c r="B185" s="161">
        <v>170</v>
      </c>
      <c r="C185" s="162" t="s">
        <v>1095</v>
      </c>
      <c r="D185" s="3176" t="s">
        <v>1096</v>
      </c>
      <c r="E185" s="3177"/>
      <c r="F185" s="3177"/>
      <c r="G185" s="3177"/>
      <c r="H185" s="3177"/>
      <c r="I185" s="3177"/>
      <c r="J185" s="3177"/>
      <c r="K185" s="3178"/>
      <c r="L185" s="165">
        <f>ROUNDUP(((AO185*$O$3)+AO185),1)</f>
        <v>659.2</v>
      </c>
      <c r="M185" s="818">
        <v>6.5000000000000002E-2</v>
      </c>
      <c r="O185" s="63"/>
      <c r="AB185" s="97"/>
      <c r="AE185" s="41"/>
      <c r="AF185" s="41"/>
      <c r="AH185" s="152">
        <v>595.4</v>
      </c>
      <c r="AI185" s="1">
        <v>595.4</v>
      </c>
      <c r="AJ185" s="1">
        <f t="shared" si="89"/>
        <v>631.12400000000002</v>
      </c>
      <c r="AL185" s="1">
        <v>560</v>
      </c>
      <c r="AM185" s="1">
        <f t="shared" si="90"/>
        <v>599.20000000000005</v>
      </c>
      <c r="AN185" s="1">
        <f t="shared" si="91"/>
        <v>659.12000000000012</v>
      </c>
      <c r="AO185" s="118">
        <f>AN185</f>
        <v>659.12000000000012</v>
      </c>
    </row>
    <row r="186" spans="2:41">
      <c r="B186" s="161">
        <v>171</v>
      </c>
      <c r="C186" s="162" t="s">
        <v>1097</v>
      </c>
      <c r="D186" s="3176" t="s">
        <v>1098</v>
      </c>
      <c r="E186" s="3177"/>
      <c r="F186" s="3177"/>
      <c r="G186" s="3177"/>
      <c r="H186" s="3177"/>
      <c r="I186" s="3177"/>
      <c r="J186" s="3177"/>
      <c r="K186" s="3178"/>
      <c r="L186" s="165">
        <f t="shared" ref="L186:L190" si="92">ROUNDUP(((AO186*$O$3)+AO186),1)</f>
        <v>476.70000000000005</v>
      </c>
      <c r="M186" s="818">
        <v>6.5000000000000002E-2</v>
      </c>
      <c r="O186" s="63"/>
      <c r="AB186" s="97"/>
      <c r="AE186" s="41"/>
      <c r="AF186" s="41"/>
      <c r="AH186" s="152">
        <v>428.5</v>
      </c>
      <c r="AI186" s="1">
        <v>428.5</v>
      </c>
      <c r="AJ186" s="1">
        <f t="shared" si="89"/>
        <v>454.21000000000004</v>
      </c>
      <c r="AL186" s="1">
        <v>405</v>
      </c>
      <c r="AM186" s="1">
        <f t="shared" si="90"/>
        <v>433.35</v>
      </c>
      <c r="AN186" s="1">
        <f t="shared" si="91"/>
        <v>476.68500000000006</v>
      </c>
      <c r="AO186" s="118">
        <f t="shared" ref="AO186:AO219" si="93">AN186</f>
        <v>476.68500000000006</v>
      </c>
    </row>
    <row r="187" spans="2:41">
      <c r="B187" s="161">
        <v>172</v>
      </c>
      <c r="C187" s="162" t="s">
        <v>1099</v>
      </c>
      <c r="D187" s="3176" t="s">
        <v>1100</v>
      </c>
      <c r="E187" s="3177"/>
      <c r="F187" s="3177"/>
      <c r="G187" s="3177"/>
      <c r="H187" s="3177"/>
      <c r="I187" s="3177"/>
      <c r="J187" s="3177"/>
      <c r="K187" s="3178"/>
      <c r="L187" s="165">
        <f t="shared" si="92"/>
        <v>961.7</v>
      </c>
      <c r="M187" s="818">
        <v>6.5000000000000002E-2</v>
      </c>
      <c r="O187" s="63"/>
      <c r="AB187" s="97"/>
      <c r="AE187" s="41"/>
      <c r="AF187" s="41"/>
      <c r="AH187" s="152"/>
      <c r="AL187" s="1">
        <v>817</v>
      </c>
      <c r="AM187" s="1">
        <f t="shared" si="90"/>
        <v>874.19</v>
      </c>
      <c r="AN187" s="1">
        <f t="shared" si="91"/>
        <v>961.60900000000015</v>
      </c>
      <c r="AO187" s="118">
        <f t="shared" si="93"/>
        <v>961.60900000000015</v>
      </c>
    </row>
    <row r="188" spans="2:41" ht="14.4" customHeight="1">
      <c r="B188" s="161">
        <v>173</v>
      </c>
      <c r="C188" s="50" t="s">
        <v>1101</v>
      </c>
      <c r="D188" s="3067" t="s">
        <v>1102</v>
      </c>
      <c r="E188" s="3062"/>
      <c r="F188" s="3062"/>
      <c r="G188" s="3062"/>
      <c r="H188" s="3062"/>
      <c r="I188" s="3062"/>
      <c r="J188" s="3062"/>
      <c r="K188" s="3063"/>
      <c r="L188" s="165">
        <f t="shared" si="92"/>
        <v>735.7</v>
      </c>
      <c r="M188" s="818">
        <v>6.5000000000000002E-2</v>
      </c>
      <c r="O188" s="63"/>
      <c r="AB188" s="97"/>
      <c r="AE188" s="41"/>
      <c r="AF188" s="41"/>
      <c r="AH188" s="152">
        <v>665.7</v>
      </c>
      <c r="AI188" s="1">
        <v>665.7</v>
      </c>
      <c r="AJ188" s="1">
        <f t="shared" si="89"/>
        <v>705.64200000000005</v>
      </c>
      <c r="AL188" s="1">
        <v>625</v>
      </c>
      <c r="AM188" s="1">
        <f t="shared" si="90"/>
        <v>668.75</v>
      </c>
      <c r="AN188" s="1">
        <f t="shared" si="91"/>
        <v>735.62500000000011</v>
      </c>
      <c r="AO188" s="118">
        <f t="shared" si="93"/>
        <v>735.62500000000011</v>
      </c>
    </row>
    <row r="189" spans="2:41">
      <c r="B189" s="161">
        <v>174</v>
      </c>
      <c r="C189" s="50" t="s">
        <v>1103</v>
      </c>
      <c r="D189" s="3067" t="s">
        <v>1104</v>
      </c>
      <c r="E189" s="3062"/>
      <c r="F189" s="3062"/>
      <c r="G189" s="3062"/>
      <c r="H189" s="3062"/>
      <c r="I189" s="3062"/>
      <c r="J189" s="3062"/>
      <c r="K189" s="3063"/>
      <c r="L189" s="165">
        <f t="shared" si="92"/>
        <v>550.9</v>
      </c>
      <c r="M189" s="818">
        <v>6.5000000000000002E-2</v>
      </c>
      <c r="O189" s="63"/>
      <c r="AB189" s="97"/>
      <c r="AE189" s="41"/>
      <c r="AF189" s="41"/>
      <c r="AH189" s="152">
        <v>498.6</v>
      </c>
      <c r="AI189" s="1">
        <v>498.6</v>
      </c>
      <c r="AJ189" s="1">
        <f t="shared" si="89"/>
        <v>528.51600000000008</v>
      </c>
      <c r="AL189" s="1">
        <v>468</v>
      </c>
      <c r="AM189" s="1">
        <f t="shared" si="90"/>
        <v>500.76000000000005</v>
      </c>
      <c r="AN189" s="1">
        <f t="shared" si="91"/>
        <v>550.83600000000013</v>
      </c>
      <c r="AO189" s="118">
        <f t="shared" si="93"/>
        <v>550.83600000000013</v>
      </c>
    </row>
    <row r="190" spans="2:41">
      <c r="B190" s="161">
        <v>175</v>
      </c>
      <c r="C190" s="50" t="s">
        <v>1105</v>
      </c>
      <c r="D190" s="3067" t="s">
        <v>1106</v>
      </c>
      <c r="E190" s="3062"/>
      <c r="F190" s="3062"/>
      <c r="G190" s="3062"/>
      <c r="H190" s="3062"/>
      <c r="I190" s="3062"/>
      <c r="J190" s="3062"/>
      <c r="K190" s="3063"/>
      <c r="L190" s="165">
        <f t="shared" si="92"/>
        <v>997</v>
      </c>
      <c r="M190" s="818">
        <v>6.5000000000000002E-2</v>
      </c>
      <c r="O190" s="63"/>
      <c r="AB190" s="97"/>
      <c r="AE190" s="41"/>
      <c r="AF190" s="41"/>
      <c r="AH190" s="152"/>
      <c r="AL190" s="1">
        <v>847</v>
      </c>
      <c r="AM190" s="1">
        <f t="shared" si="90"/>
        <v>906.29000000000008</v>
      </c>
      <c r="AN190" s="1">
        <f t="shared" si="91"/>
        <v>996.91900000000021</v>
      </c>
      <c r="AO190" s="118">
        <f t="shared" si="93"/>
        <v>996.91900000000021</v>
      </c>
    </row>
    <row r="191" spans="2:41">
      <c r="B191" s="161">
        <v>176</v>
      </c>
      <c r="C191" s="58" t="s">
        <v>1107</v>
      </c>
      <c r="D191" s="3127" t="s">
        <v>1395</v>
      </c>
      <c r="E191" s="3059"/>
      <c r="F191" s="3059"/>
      <c r="G191" s="3059"/>
      <c r="H191" s="3059"/>
      <c r="I191" s="3059"/>
      <c r="J191" s="3059"/>
      <c r="K191" s="3060"/>
      <c r="L191" s="86">
        <f>ROUNDUP(((AO191*$O$3)+AO191),1)</f>
        <v>622</v>
      </c>
      <c r="M191" s="819">
        <v>6.5000000000000002E-2</v>
      </c>
      <c r="O191" s="63"/>
      <c r="AB191" s="97"/>
      <c r="AE191" s="41"/>
      <c r="AF191" s="41"/>
      <c r="AH191" s="152"/>
      <c r="AL191" s="1">
        <v>528.38</v>
      </c>
      <c r="AM191" s="1">
        <f t="shared" si="90"/>
        <v>565.36660000000006</v>
      </c>
      <c r="AN191" s="1">
        <f t="shared" si="91"/>
        <v>621.90326000000016</v>
      </c>
      <c r="AO191" s="118">
        <f t="shared" si="93"/>
        <v>621.90326000000016</v>
      </c>
    </row>
    <row r="192" spans="2:41">
      <c r="B192" s="161">
        <v>177</v>
      </c>
      <c r="C192" s="58" t="s">
        <v>1108</v>
      </c>
      <c r="D192" s="3127" t="s">
        <v>1396</v>
      </c>
      <c r="E192" s="3059"/>
      <c r="F192" s="3059"/>
      <c r="G192" s="3059"/>
      <c r="H192" s="3059"/>
      <c r="I192" s="3059"/>
      <c r="J192" s="3059"/>
      <c r="K192" s="3060"/>
      <c r="L192" s="86">
        <f t="shared" ref="L192:L200" si="94">ROUNDUP(((AO192*$O$3)+AO192),1)</f>
        <v>649.1</v>
      </c>
      <c r="M192" s="819">
        <v>6.5000000000000002E-2</v>
      </c>
      <c r="O192" s="63"/>
      <c r="AB192" s="97"/>
      <c r="AE192" s="41"/>
      <c r="AF192" s="41"/>
      <c r="AH192" s="152"/>
      <c r="AL192" s="1">
        <v>551.48</v>
      </c>
      <c r="AM192" s="1">
        <f t="shared" si="90"/>
        <v>590.08360000000005</v>
      </c>
      <c r="AN192" s="1">
        <f t="shared" si="91"/>
        <v>649.09196000000009</v>
      </c>
      <c r="AO192" s="118">
        <f t="shared" si="93"/>
        <v>649.09196000000009</v>
      </c>
    </row>
    <row r="193" spans="2:41">
      <c r="B193" s="161">
        <v>178</v>
      </c>
      <c r="C193" s="58" t="s">
        <v>1109</v>
      </c>
      <c r="D193" s="3127" t="s">
        <v>1397</v>
      </c>
      <c r="E193" s="3059"/>
      <c r="F193" s="3059"/>
      <c r="G193" s="3059"/>
      <c r="H193" s="3059"/>
      <c r="I193" s="3059"/>
      <c r="J193" s="3059"/>
      <c r="K193" s="3060"/>
      <c r="L193" s="86">
        <f t="shared" si="94"/>
        <v>646.6</v>
      </c>
      <c r="M193" s="819">
        <v>6.5000000000000002E-2</v>
      </c>
      <c r="O193" s="63"/>
      <c r="AB193" s="97"/>
      <c r="AE193" s="41"/>
      <c r="AF193" s="41"/>
      <c r="AH193" s="152"/>
      <c r="AL193" s="1">
        <v>549.29999999999995</v>
      </c>
      <c r="AM193" s="1">
        <f t="shared" si="90"/>
        <v>587.75099999999998</v>
      </c>
      <c r="AN193" s="1">
        <f t="shared" si="91"/>
        <v>646.52610000000004</v>
      </c>
      <c r="AO193" s="118">
        <f t="shared" si="93"/>
        <v>646.52610000000004</v>
      </c>
    </row>
    <row r="194" spans="2:41" ht="14.4" customHeight="1">
      <c r="B194" s="161">
        <v>179</v>
      </c>
      <c r="C194" s="58" t="s">
        <v>1110</v>
      </c>
      <c r="D194" s="3127" t="s">
        <v>1398</v>
      </c>
      <c r="E194" s="3059"/>
      <c r="F194" s="3059"/>
      <c r="G194" s="3059"/>
      <c r="H194" s="3059"/>
      <c r="I194" s="3059"/>
      <c r="J194" s="3059"/>
      <c r="K194" s="3060"/>
      <c r="L194" s="86">
        <f t="shared" si="94"/>
        <v>1053.3999999999999</v>
      </c>
      <c r="M194" s="819">
        <v>6.5000000000000002E-2</v>
      </c>
      <c r="O194" s="63"/>
      <c r="AB194" s="97"/>
      <c r="AE194" s="41"/>
      <c r="AF194" s="41"/>
      <c r="AH194" s="152"/>
      <c r="AL194" s="1">
        <v>894.98</v>
      </c>
      <c r="AM194" s="1">
        <f t="shared" si="90"/>
        <v>957.62860000000012</v>
      </c>
      <c r="AN194" s="1">
        <f t="shared" si="91"/>
        <v>1053.3914600000003</v>
      </c>
      <c r="AO194" s="118">
        <f t="shared" si="93"/>
        <v>1053.3914600000003</v>
      </c>
    </row>
    <row r="195" spans="2:41" ht="14.4" customHeight="1">
      <c r="B195" s="161">
        <v>180</v>
      </c>
      <c r="C195" s="58" t="s">
        <v>1111</v>
      </c>
      <c r="D195" s="3127" t="s">
        <v>1399</v>
      </c>
      <c r="E195" s="3059"/>
      <c r="F195" s="3059"/>
      <c r="G195" s="3059"/>
      <c r="H195" s="3059"/>
      <c r="I195" s="3059"/>
      <c r="J195" s="3059"/>
      <c r="K195" s="3060"/>
      <c r="L195" s="86">
        <f t="shared" si="94"/>
        <v>1095.8999999999999</v>
      </c>
      <c r="M195" s="819">
        <v>6.5000000000000002E-2</v>
      </c>
      <c r="O195" s="63"/>
      <c r="AB195" s="97"/>
      <c r="AE195" s="41"/>
      <c r="AF195" s="41"/>
      <c r="AH195" s="152"/>
      <c r="AL195" s="1">
        <v>931.05</v>
      </c>
      <c r="AM195" s="1">
        <f t="shared" si="90"/>
        <v>996.22350000000006</v>
      </c>
      <c r="AN195" s="1">
        <f t="shared" si="91"/>
        <v>1095.8458500000002</v>
      </c>
      <c r="AO195" s="118">
        <f t="shared" si="93"/>
        <v>1095.8458500000002</v>
      </c>
    </row>
    <row r="196" spans="2:41" ht="14.4" customHeight="1">
      <c r="B196" s="161">
        <v>181</v>
      </c>
      <c r="C196" s="58" t="s">
        <v>1112</v>
      </c>
      <c r="D196" s="3127" t="s">
        <v>1400</v>
      </c>
      <c r="E196" s="3059"/>
      <c r="F196" s="3059"/>
      <c r="G196" s="3059"/>
      <c r="H196" s="3059"/>
      <c r="I196" s="3059"/>
      <c r="J196" s="3059"/>
      <c r="K196" s="3060"/>
      <c r="L196" s="86">
        <f t="shared" si="94"/>
        <v>1268.5</v>
      </c>
      <c r="M196" s="819">
        <v>6.5000000000000002E-2</v>
      </c>
      <c r="O196" s="63"/>
      <c r="AB196" s="97"/>
      <c r="AE196" s="41"/>
      <c r="AF196" s="41"/>
      <c r="AH196" s="152"/>
      <c r="AL196" s="1">
        <v>1077.68</v>
      </c>
      <c r="AM196" s="1">
        <f t="shared" si="90"/>
        <v>1153.1176</v>
      </c>
      <c r="AN196" s="1">
        <f t="shared" si="91"/>
        <v>1268.4293600000001</v>
      </c>
      <c r="AO196" s="118">
        <f t="shared" si="93"/>
        <v>1268.4293600000001</v>
      </c>
    </row>
    <row r="197" spans="2:41" ht="14.4" customHeight="1">
      <c r="B197" s="161">
        <v>182</v>
      </c>
      <c r="C197" s="58" t="s">
        <v>1113</v>
      </c>
      <c r="D197" s="3127" t="s">
        <v>1114</v>
      </c>
      <c r="E197" s="3059"/>
      <c r="F197" s="3059"/>
      <c r="G197" s="3059"/>
      <c r="H197" s="3059"/>
      <c r="I197" s="3059"/>
      <c r="J197" s="3059"/>
      <c r="K197" s="3060"/>
      <c r="L197" s="86">
        <f t="shared" si="94"/>
        <v>835</v>
      </c>
      <c r="M197" s="819">
        <v>6.5000000000000002E-2</v>
      </c>
      <c r="O197" s="63"/>
      <c r="AB197" s="97"/>
      <c r="AE197" s="41"/>
      <c r="AF197" s="41"/>
      <c r="AH197" s="152"/>
      <c r="AL197" s="1">
        <v>709.43</v>
      </c>
      <c r="AM197" s="1">
        <f t="shared" si="90"/>
        <v>759.09010000000001</v>
      </c>
      <c r="AN197" s="1">
        <f t="shared" si="91"/>
        <v>834.99911000000009</v>
      </c>
      <c r="AO197" s="118">
        <f t="shared" si="93"/>
        <v>834.99911000000009</v>
      </c>
    </row>
    <row r="198" spans="2:41" ht="14.4" customHeight="1">
      <c r="B198" s="161">
        <v>183</v>
      </c>
      <c r="C198" s="58" t="s">
        <v>1115</v>
      </c>
      <c r="D198" s="3127" t="s">
        <v>1116</v>
      </c>
      <c r="E198" s="3059"/>
      <c r="F198" s="3059"/>
      <c r="G198" s="3059"/>
      <c r="H198" s="3059"/>
      <c r="I198" s="3059"/>
      <c r="J198" s="3059"/>
      <c r="K198" s="3060"/>
      <c r="L198" s="86">
        <f t="shared" si="94"/>
        <v>926</v>
      </c>
      <c r="M198" s="819">
        <v>6.5000000000000002E-2</v>
      </c>
      <c r="O198" s="63"/>
      <c r="AB198" s="97"/>
      <c r="AE198" s="41"/>
      <c r="AF198" s="41"/>
      <c r="AH198" s="152"/>
      <c r="AL198" s="1">
        <v>786.68</v>
      </c>
      <c r="AM198" s="1">
        <f t="shared" si="90"/>
        <v>841.74760000000003</v>
      </c>
      <c r="AN198" s="1">
        <f t="shared" si="91"/>
        <v>925.92236000000014</v>
      </c>
      <c r="AO198" s="118">
        <f t="shared" si="93"/>
        <v>925.92236000000014</v>
      </c>
    </row>
    <row r="199" spans="2:41" ht="14.4" customHeight="1">
      <c r="B199" s="161">
        <v>184</v>
      </c>
      <c r="C199" s="58" t="s">
        <v>1117</v>
      </c>
      <c r="D199" s="3127" t="s">
        <v>1118</v>
      </c>
      <c r="E199" s="3059"/>
      <c r="F199" s="3059"/>
      <c r="G199" s="3059"/>
      <c r="H199" s="3059"/>
      <c r="I199" s="3059"/>
      <c r="J199" s="3059"/>
      <c r="K199" s="3060"/>
      <c r="L199" s="86">
        <f t="shared" si="94"/>
        <v>992.2</v>
      </c>
      <c r="M199" s="819">
        <v>6.5000000000000002E-2</v>
      </c>
      <c r="O199" s="63"/>
      <c r="AB199" s="97"/>
      <c r="AE199" s="41"/>
      <c r="AF199" s="41"/>
      <c r="AH199" s="152"/>
      <c r="AL199" s="1">
        <v>842.93</v>
      </c>
      <c r="AM199" s="1">
        <f t="shared" si="90"/>
        <v>901.93510000000003</v>
      </c>
      <c r="AN199" s="1">
        <f t="shared" si="91"/>
        <v>992.12861000000009</v>
      </c>
      <c r="AO199" s="118">
        <f t="shared" si="93"/>
        <v>992.12861000000009</v>
      </c>
    </row>
    <row r="200" spans="2:41" ht="14.4" customHeight="1">
      <c r="B200" s="161">
        <v>185</v>
      </c>
      <c r="C200" s="58" t="s">
        <v>1119</v>
      </c>
      <c r="D200" s="3127" t="s">
        <v>1120</v>
      </c>
      <c r="E200" s="3059"/>
      <c r="F200" s="3059"/>
      <c r="G200" s="3059"/>
      <c r="H200" s="3059"/>
      <c r="I200" s="3059"/>
      <c r="J200" s="3059"/>
      <c r="K200" s="3060"/>
      <c r="L200" s="86">
        <f t="shared" si="94"/>
        <v>1417</v>
      </c>
      <c r="M200" s="819">
        <v>6.5000000000000002E-2</v>
      </c>
      <c r="O200" s="63"/>
      <c r="AB200" s="97"/>
      <c r="AE200" s="41"/>
      <c r="AF200" s="41"/>
      <c r="AH200" s="152"/>
      <c r="AL200" s="1">
        <v>1203.83</v>
      </c>
      <c r="AM200" s="1">
        <f t="shared" si="90"/>
        <v>1288.0980999999999</v>
      </c>
      <c r="AN200" s="1">
        <f t="shared" si="91"/>
        <v>1416.9079100000001</v>
      </c>
      <c r="AO200" s="118">
        <f t="shared" si="93"/>
        <v>1416.9079100000001</v>
      </c>
    </row>
    <row r="201" spans="2:41">
      <c r="B201" s="161">
        <v>186</v>
      </c>
      <c r="C201" s="3179" t="s">
        <v>1651</v>
      </c>
      <c r="D201" s="3180"/>
      <c r="E201" s="3180"/>
      <c r="F201" s="3180"/>
      <c r="G201" s="3180"/>
      <c r="H201" s="3180"/>
      <c r="I201" s="3180"/>
      <c r="J201" s="3180"/>
      <c r="K201" s="3180"/>
      <c r="L201" s="166"/>
      <c r="M201" s="167"/>
      <c r="O201" s="63"/>
      <c r="AB201" s="97"/>
      <c r="AE201" s="41"/>
      <c r="AF201" s="41"/>
      <c r="AH201" s="152"/>
      <c r="AM201" s="1">
        <f t="shared" si="90"/>
        <v>0</v>
      </c>
      <c r="AN201" s="1">
        <f t="shared" si="91"/>
        <v>0</v>
      </c>
      <c r="AO201" s="118">
        <f t="shared" si="93"/>
        <v>0</v>
      </c>
    </row>
    <row r="202" spans="2:41">
      <c r="B202" s="161">
        <v>187</v>
      </c>
      <c r="C202" s="58" t="s">
        <v>1121</v>
      </c>
      <c r="D202" s="3181" t="s">
        <v>1122</v>
      </c>
      <c r="E202" s="3059"/>
      <c r="F202" s="3059"/>
      <c r="G202" s="3059"/>
      <c r="H202" s="3059"/>
      <c r="I202" s="3059"/>
      <c r="J202" s="3059"/>
      <c r="K202" s="3060"/>
      <c r="L202" s="86">
        <f>ROUNDUP(((AO202*$O$3)+AO202),1)</f>
        <v>212</v>
      </c>
      <c r="M202" s="815">
        <v>6.5000000000000002E-2</v>
      </c>
      <c r="O202" s="63"/>
      <c r="AB202" s="97"/>
      <c r="AE202" s="41"/>
      <c r="AF202" s="41"/>
      <c r="AH202" s="84">
        <v>158.49</v>
      </c>
      <c r="AI202" s="1">
        <v>158.5</v>
      </c>
      <c r="AJ202" s="1">
        <f t="shared" si="89"/>
        <v>168.01000000000002</v>
      </c>
      <c r="AL202" s="1">
        <v>180.1</v>
      </c>
      <c r="AM202" s="1">
        <f t="shared" si="90"/>
        <v>192.70699999999999</v>
      </c>
      <c r="AN202" s="1">
        <f t="shared" si="91"/>
        <v>211.9777</v>
      </c>
      <c r="AO202" s="118">
        <f t="shared" si="93"/>
        <v>211.9777</v>
      </c>
    </row>
    <row r="203" spans="2:41">
      <c r="B203" s="161">
        <v>188</v>
      </c>
      <c r="C203" s="58" t="s">
        <v>1123</v>
      </c>
      <c r="D203" s="3181" t="s">
        <v>1124</v>
      </c>
      <c r="E203" s="3059"/>
      <c r="F203" s="3059"/>
      <c r="G203" s="3059"/>
      <c r="H203" s="3059"/>
      <c r="I203" s="3059"/>
      <c r="J203" s="3059"/>
      <c r="K203" s="3060"/>
      <c r="L203" s="86">
        <f t="shared" ref="L203:L219" si="95">ROUNDUP(((AO203*$O$3)+AO203),1)</f>
        <v>41</v>
      </c>
      <c r="M203" s="815">
        <v>6.5000000000000002E-2</v>
      </c>
      <c r="O203" s="63"/>
      <c r="AB203" s="97"/>
      <c r="AE203" s="41"/>
      <c r="AF203" s="41"/>
      <c r="AH203" s="84"/>
      <c r="AL203" s="1">
        <v>34.82</v>
      </c>
      <c r="AM203" s="1">
        <f t="shared" si="90"/>
        <v>37.257400000000004</v>
      </c>
      <c r="AN203" s="1">
        <f t="shared" si="91"/>
        <v>40.983140000000006</v>
      </c>
      <c r="AO203" s="118">
        <f t="shared" si="93"/>
        <v>40.983140000000006</v>
      </c>
    </row>
    <row r="204" spans="2:41">
      <c r="B204" s="161">
        <v>189</v>
      </c>
      <c r="C204" s="58" t="s">
        <v>1125</v>
      </c>
      <c r="D204" s="3181" t="s">
        <v>1126</v>
      </c>
      <c r="E204" s="3182"/>
      <c r="F204" s="3182"/>
      <c r="G204" s="3182"/>
      <c r="H204" s="3182"/>
      <c r="I204" s="3182"/>
      <c r="J204" s="3182"/>
      <c r="K204" s="3183"/>
      <c r="L204" s="86">
        <f t="shared" si="95"/>
        <v>263.40000000000003</v>
      </c>
      <c r="M204" s="815">
        <v>6.5000000000000002E-2</v>
      </c>
      <c r="O204" s="63"/>
      <c r="AB204" s="97"/>
      <c r="AE204" s="41"/>
      <c r="AF204" s="41"/>
      <c r="AH204" s="84">
        <v>196.89</v>
      </c>
      <c r="AI204" s="1">
        <v>196.9</v>
      </c>
      <c r="AJ204" s="1">
        <f t="shared" si="89"/>
        <v>208.71400000000003</v>
      </c>
      <c r="AL204" s="1">
        <v>223.74</v>
      </c>
      <c r="AM204" s="1">
        <f t="shared" si="90"/>
        <v>239.40180000000004</v>
      </c>
      <c r="AN204" s="1">
        <f t="shared" si="91"/>
        <v>263.34198000000004</v>
      </c>
      <c r="AO204" s="118">
        <f t="shared" si="93"/>
        <v>263.34198000000004</v>
      </c>
    </row>
    <row r="205" spans="2:41">
      <c r="B205" s="161">
        <v>190</v>
      </c>
      <c r="C205" s="58" t="s">
        <v>1123</v>
      </c>
      <c r="D205" s="3181" t="s">
        <v>1127</v>
      </c>
      <c r="E205" s="3182"/>
      <c r="F205" s="3182"/>
      <c r="G205" s="3182"/>
      <c r="H205" s="3182"/>
      <c r="I205" s="3182"/>
      <c r="J205" s="3182"/>
      <c r="K205" s="3183"/>
      <c r="L205" s="86">
        <f t="shared" si="95"/>
        <v>51</v>
      </c>
      <c r="M205" s="815">
        <v>6.5000000000000002E-2</v>
      </c>
      <c r="O205" s="63"/>
      <c r="AB205" s="97"/>
      <c r="AE205" s="41"/>
      <c r="AF205" s="41"/>
      <c r="AH205" s="84"/>
      <c r="AL205" s="1">
        <v>43.26</v>
      </c>
      <c r="AM205" s="1">
        <f t="shared" si="90"/>
        <v>46.288200000000003</v>
      </c>
      <c r="AN205" s="1">
        <f t="shared" si="91"/>
        <v>50.917020000000008</v>
      </c>
      <c r="AO205" s="118">
        <f t="shared" si="93"/>
        <v>50.917020000000008</v>
      </c>
    </row>
    <row r="206" spans="2:41">
      <c r="B206" s="161">
        <v>191</v>
      </c>
      <c r="C206" s="58" t="s">
        <v>1128</v>
      </c>
      <c r="D206" s="3181" t="s">
        <v>1129</v>
      </c>
      <c r="E206" s="3182"/>
      <c r="F206" s="3182"/>
      <c r="G206" s="3182"/>
      <c r="H206" s="3182"/>
      <c r="I206" s="3182"/>
      <c r="J206" s="3182"/>
      <c r="K206" s="3183"/>
      <c r="L206" s="86">
        <f t="shared" si="95"/>
        <v>454.70000000000005</v>
      </c>
      <c r="M206" s="815">
        <v>6.5000000000000002E-2</v>
      </c>
      <c r="O206" s="63"/>
      <c r="AB206" s="97"/>
      <c r="AE206" s="41"/>
      <c r="AF206" s="41"/>
      <c r="AH206" s="84">
        <v>339.95</v>
      </c>
      <c r="AI206" s="1">
        <v>340</v>
      </c>
      <c r="AJ206" s="1">
        <f t="shared" si="89"/>
        <v>360.40000000000003</v>
      </c>
      <c r="AL206" s="1">
        <v>386.3</v>
      </c>
      <c r="AM206" s="1">
        <f t="shared" si="90"/>
        <v>413.34100000000001</v>
      </c>
      <c r="AN206" s="1">
        <f t="shared" si="91"/>
        <v>454.67510000000004</v>
      </c>
      <c r="AO206" s="118">
        <f t="shared" si="93"/>
        <v>454.67510000000004</v>
      </c>
    </row>
    <row r="207" spans="2:41">
      <c r="B207" s="161">
        <v>192</v>
      </c>
      <c r="C207" s="58" t="s">
        <v>1130</v>
      </c>
      <c r="D207" s="3181" t="s">
        <v>1131</v>
      </c>
      <c r="E207" s="3182"/>
      <c r="F207" s="3182"/>
      <c r="G207" s="3182"/>
      <c r="H207" s="3182"/>
      <c r="I207" s="3182"/>
      <c r="J207" s="3182"/>
      <c r="K207" s="3183"/>
      <c r="L207" s="86">
        <f t="shared" si="95"/>
        <v>88</v>
      </c>
      <c r="M207" s="815">
        <v>6.5000000000000002E-2</v>
      </c>
      <c r="O207" s="63"/>
      <c r="AB207" s="97"/>
      <c r="AE207" s="41"/>
      <c r="AF207" s="41"/>
      <c r="AH207" s="84"/>
      <c r="AL207" s="1">
        <v>74.69</v>
      </c>
      <c r="AM207" s="1">
        <f t="shared" si="90"/>
        <v>79.918300000000002</v>
      </c>
      <c r="AN207" s="1">
        <f t="shared" si="91"/>
        <v>87.910130000000009</v>
      </c>
      <c r="AO207" s="118">
        <f t="shared" si="93"/>
        <v>87.910130000000009</v>
      </c>
    </row>
    <row r="208" spans="2:41">
      <c r="B208" s="161">
        <v>193</v>
      </c>
      <c r="C208" s="58" t="s">
        <v>1132</v>
      </c>
      <c r="D208" s="3181" t="s">
        <v>1133</v>
      </c>
      <c r="E208" s="3182"/>
      <c r="F208" s="3182"/>
      <c r="G208" s="3182"/>
      <c r="H208" s="3182"/>
      <c r="I208" s="3182"/>
      <c r="J208" s="3182"/>
      <c r="K208" s="3183"/>
      <c r="L208" s="86">
        <f t="shared" si="95"/>
        <v>693.4</v>
      </c>
      <c r="M208" s="815">
        <v>6.5000000000000002E-2</v>
      </c>
      <c r="O208" s="63"/>
      <c r="AB208" s="97"/>
      <c r="AE208" s="41"/>
      <c r="AF208" s="41"/>
      <c r="AH208" s="84">
        <v>518.39</v>
      </c>
      <c r="AI208" s="1">
        <v>518.4</v>
      </c>
      <c r="AJ208" s="1">
        <f t="shared" si="89"/>
        <v>549.50400000000002</v>
      </c>
      <c r="AL208" s="1">
        <v>589.08000000000004</v>
      </c>
      <c r="AM208" s="1">
        <f t="shared" si="90"/>
        <v>630.31560000000013</v>
      </c>
      <c r="AN208" s="1">
        <f t="shared" si="91"/>
        <v>693.34716000000014</v>
      </c>
      <c r="AO208" s="118">
        <f t="shared" si="93"/>
        <v>693.34716000000014</v>
      </c>
    </row>
    <row r="209" spans="2:41" ht="14.4" customHeight="1">
      <c r="B209" s="161">
        <v>194</v>
      </c>
      <c r="C209" s="58" t="s">
        <v>1134</v>
      </c>
      <c r="D209" s="3181" t="s">
        <v>1135</v>
      </c>
      <c r="E209" s="3182"/>
      <c r="F209" s="3182"/>
      <c r="G209" s="3182"/>
      <c r="H209" s="3182"/>
      <c r="I209" s="3182"/>
      <c r="J209" s="3182"/>
      <c r="K209" s="3183"/>
      <c r="L209" s="86">
        <f t="shared" si="95"/>
        <v>134.1</v>
      </c>
      <c r="M209" s="815">
        <v>6.5000000000000002E-2</v>
      </c>
      <c r="O209" s="63"/>
      <c r="AB209" s="97"/>
      <c r="AE209" s="41"/>
      <c r="AF209" s="41"/>
      <c r="AH209" s="84">
        <v>431.99</v>
      </c>
      <c r="AI209" s="1">
        <v>432</v>
      </c>
      <c r="AJ209" s="1">
        <f t="shared" si="89"/>
        <v>457.92</v>
      </c>
      <c r="AL209" s="1">
        <v>113.89</v>
      </c>
      <c r="AM209" s="1">
        <f t="shared" si="90"/>
        <v>121.8623</v>
      </c>
      <c r="AN209" s="1">
        <f t="shared" si="91"/>
        <v>134.04853000000003</v>
      </c>
      <c r="AO209" s="118">
        <f t="shared" si="93"/>
        <v>134.04853000000003</v>
      </c>
    </row>
    <row r="210" spans="2:41">
      <c r="B210" s="161">
        <v>195</v>
      </c>
      <c r="C210" s="58" t="s">
        <v>1136</v>
      </c>
      <c r="D210" s="3181" t="s">
        <v>1137</v>
      </c>
      <c r="E210" s="3182"/>
      <c r="F210" s="3182"/>
      <c r="G210" s="3182"/>
      <c r="H210" s="3182"/>
      <c r="I210" s="3182"/>
      <c r="J210" s="3182"/>
      <c r="K210" s="3183"/>
      <c r="L210" s="86">
        <f t="shared" si="95"/>
        <v>1298.5999999999999</v>
      </c>
      <c r="M210" s="815">
        <v>6.5000000000000002E-2</v>
      </c>
      <c r="O210" s="63"/>
      <c r="AB210" s="97"/>
      <c r="AE210" s="41"/>
      <c r="AF210" s="41"/>
      <c r="AH210" s="84">
        <v>970.9</v>
      </c>
      <c r="AI210" s="1">
        <v>970.9</v>
      </c>
      <c r="AJ210" s="1">
        <f t="shared" si="89"/>
        <v>1029.154</v>
      </c>
      <c r="AL210" s="1">
        <v>1103.3</v>
      </c>
      <c r="AM210" s="1">
        <f t="shared" si="90"/>
        <v>1180.5309999999999</v>
      </c>
      <c r="AN210" s="1">
        <f t="shared" si="91"/>
        <v>1298.5841</v>
      </c>
      <c r="AO210" s="118">
        <f t="shared" si="93"/>
        <v>1298.5841</v>
      </c>
    </row>
    <row r="211" spans="2:41">
      <c r="B211" s="161">
        <v>196</v>
      </c>
      <c r="C211" s="58" t="s">
        <v>1138</v>
      </c>
      <c r="D211" s="3181" t="s">
        <v>1139</v>
      </c>
      <c r="E211" s="3182"/>
      <c r="F211" s="3182"/>
      <c r="G211" s="3182"/>
      <c r="H211" s="3182"/>
      <c r="I211" s="3182"/>
      <c r="J211" s="3182"/>
      <c r="K211" s="3183"/>
      <c r="L211" s="86">
        <f t="shared" si="95"/>
        <v>251.1</v>
      </c>
      <c r="M211" s="815">
        <v>6.5000000000000002E-2</v>
      </c>
      <c r="O211" s="63"/>
      <c r="AB211" s="97"/>
      <c r="AE211" s="41"/>
      <c r="AF211" s="41"/>
      <c r="AH211" s="84"/>
      <c r="AL211" s="1">
        <v>213.3</v>
      </c>
      <c r="AM211" s="1">
        <f t="shared" si="90"/>
        <v>228.23100000000002</v>
      </c>
      <c r="AN211" s="1">
        <f t="shared" si="91"/>
        <v>251.05410000000003</v>
      </c>
      <c r="AO211" s="118">
        <f t="shared" si="93"/>
        <v>251.05410000000003</v>
      </c>
    </row>
    <row r="212" spans="2:41">
      <c r="B212" s="161">
        <v>197</v>
      </c>
      <c r="C212" s="163" t="s">
        <v>1140</v>
      </c>
      <c r="D212" s="3181" t="s">
        <v>1141</v>
      </c>
      <c r="E212" s="3182"/>
      <c r="F212" s="3182"/>
      <c r="G212" s="3182"/>
      <c r="H212" s="3182"/>
      <c r="I212" s="3182"/>
      <c r="J212" s="3182"/>
      <c r="K212" s="3183"/>
      <c r="L212" s="86">
        <f t="shared" si="95"/>
        <v>1007.1</v>
      </c>
      <c r="M212" s="815">
        <v>6.5000000000000002E-2</v>
      </c>
      <c r="O212" s="63"/>
      <c r="AB212" s="97"/>
      <c r="AE212" s="41"/>
      <c r="AF212" s="41"/>
      <c r="AH212" s="84"/>
      <c r="AL212" s="1">
        <v>855.6</v>
      </c>
      <c r="AM212" s="1">
        <f t="shared" si="90"/>
        <v>915.49200000000008</v>
      </c>
      <c r="AN212" s="1">
        <f t="shared" si="91"/>
        <v>1007.0412000000001</v>
      </c>
      <c r="AO212" s="118">
        <f t="shared" si="93"/>
        <v>1007.0412000000001</v>
      </c>
    </row>
    <row r="213" spans="2:41">
      <c r="B213" s="161">
        <v>198</v>
      </c>
      <c r="C213" s="163" t="s">
        <v>1142</v>
      </c>
      <c r="D213" s="3181" t="s">
        <v>1143</v>
      </c>
      <c r="E213" s="3182"/>
      <c r="F213" s="3182"/>
      <c r="G213" s="3182"/>
      <c r="H213" s="3182"/>
      <c r="I213" s="3182"/>
      <c r="J213" s="3182"/>
      <c r="K213" s="3183"/>
      <c r="L213" s="86">
        <f t="shared" si="95"/>
        <v>194.7</v>
      </c>
      <c r="M213" s="815">
        <v>6.5000000000000002E-2</v>
      </c>
      <c r="O213" s="63"/>
      <c r="AB213" s="97"/>
      <c r="AE213" s="41"/>
      <c r="AF213" s="41"/>
      <c r="AH213" s="84"/>
      <c r="AL213" s="1">
        <v>165.42</v>
      </c>
      <c r="AM213" s="1">
        <f t="shared" si="90"/>
        <v>176.99940000000001</v>
      </c>
      <c r="AN213" s="1">
        <f t="shared" si="91"/>
        <v>194.69934000000003</v>
      </c>
      <c r="AO213" s="118">
        <f t="shared" si="93"/>
        <v>194.69934000000003</v>
      </c>
    </row>
    <row r="214" spans="2:41">
      <c r="B214" s="161">
        <v>199</v>
      </c>
      <c r="C214" s="163" t="s">
        <v>1144</v>
      </c>
      <c r="D214" s="3181" t="s">
        <v>1145</v>
      </c>
      <c r="E214" s="3182"/>
      <c r="F214" s="3182"/>
      <c r="G214" s="3182"/>
      <c r="H214" s="3182"/>
      <c r="I214" s="3182"/>
      <c r="J214" s="3182"/>
      <c r="K214" s="3183"/>
      <c r="L214" s="86">
        <f t="shared" si="95"/>
        <v>1213.5</v>
      </c>
      <c r="M214" s="815">
        <v>6.5000000000000002E-2</v>
      </c>
      <c r="O214" s="63"/>
      <c r="AB214" s="97"/>
      <c r="AE214" s="41"/>
      <c r="AF214" s="41"/>
      <c r="AH214" s="84"/>
      <c r="AL214" s="1">
        <v>1031</v>
      </c>
      <c r="AM214" s="1">
        <f t="shared" si="90"/>
        <v>1103.17</v>
      </c>
      <c r="AN214" s="1">
        <f t="shared" si="91"/>
        <v>1213.4870000000001</v>
      </c>
      <c r="AO214" s="118">
        <f t="shared" si="93"/>
        <v>1213.4870000000001</v>
      </c>
    </row>
    <row r="215" spans="2:41">
      <c r="B215" s="161">
        <v>200</v>
      </c>
      <c r="C215" s="163" t="s">
        <v>1146</v>
      </c>
      <c r="D215" s="3181" t="s">
        <v>1147</v>
      </c>
      <c r="E215" s="3182"/>
      <c r="F215" s="3182"/>
      <c r="G215" s="3182"/>
      <c r="H215" s="3182"/>
      <c r="I215" s="3182"/>
      <c r="J215" s="3182"/>
      <c r="K215" s="3183"/>
      <c r="L215" s="86">
        <f t="shared" si="95"/>
        <v>234.7</v>
      </c>
      <c r="M215" s="815">
        <v>6.5000000000000002E-2</v>
      </c>
      <c r="O215" s="63"/>
      <c r="AB215" s="97"/>
      <c r="AE215" s="41"/>
      <c r="AF215" s="41"/>
      <c r="AH215" s="84"/>
      <c r="AL215" s="1">
        <v>199.33</v>
      </c>
      <c r="AM215" s="1">
        <f t="shared" si="90"/>
        <v>213.28310000000002</v>
      </c>
      <c r="AN215" s="1">
        <f t="shared" si="91"/>
        <v>234.61141000000003</v>
      </c>
      <c r="AO215" s="118">
        <f t="shared" si="93"/>
        <v>234.61141000000003</v>
      </c>
    </row>
    <row r="216" spans="2:41" ht="14.4" customHeight="1">
      <c r="B216" s="161">
        <v>201</v>
      </c>
      <c r="C216" s="163" t="s">
        <v>1148</v>
      </c>
      <c r="D216" s="3181" t="s">
        <v>1149</v>
      </c>
      <c r="E216" s="3182"/>
      <c r="F216" s="3182"/>
      <c r="G216" s="3182"/>
      <c r="H216" s="3182"/>
      <c r="I216" s="3182"/>
      <c r="J216" s="3182"/>
      <c r="K216" s="3183"/>
      <c r="L216" s="86">
        <f t="shared" si="95"/>
        <v>176.79999999999998</v>
      </c>
      <c r="M216" s="815">
        <v>6.5000000000000002E-2</v>
      </c>
      <c r="O216" s="63"/>
      <c r="AB216" s="97"/>
      <c r="AE216" s="41"/>
      <c r="AF216" s="41"/>
      <c r="AH216" s="84"/>
      <c r="AL216" s="1">
        <v>150.16</v>
      </c>
      <c r="AM216" s="1">
        <f t="shared" si="90"/>
        <v>160.6712</v>
      </c>
      <c r="AN216" s="1">
        <f t="shared" si="91"/>
        <v>176.73832000000002</v>
      </c>
      <c r="AO216" s="118">
        <f t="shared" si="93"/>
        <v>176.73832000000002</v>
      </c>
    </row>
    <row r="217" spans="2:41" ht="14.4" customHeight="1">
      <c r="B217" s="161">
        <v>202</v>
      </c>
      <c r="C217" s="163" t="s">
        <v>1150</v>
      </c>
      <c r="D217" s="3181" t="s">
        <v>1151</v>
      </c>
      <c r="E217" s="3182"/>
      <c r="F217" s="3182"/>
      <c r="G217" s="3182"/>
      <c r="H217" s="3182"/>
      <c r="I217" s="3182"/>
      <c r="J217" s="3182"/>
      <c r="K217" s="3183"/>
      <c r="L217" s="86">
        <f t="shared" si="95"/>
        <v>34.200000000000003</v>
      </c>
      <c r="M217" s="815">
        <v>6.5000000000000002E-2</v>
      </c>
      <c r="O217" s="63"/>
      <c r="AB217" s="97"/>
      <c r="AE217" s="41"/>
      <c r="AF217" s="41"/>
      <c r="AH217" s="84"/>
      <c r="AL217" s="1">
        <v>29.03</v>
      </c>
      <c r="AM217" s="1">
        <f t="shared" si="90"/>
        <v>31.062100000000004</v>
      </c>
      <c r="AN217" s="1">
        <f t="shared" si="91"/>
        <v>34.168310000000005</v>
      </c>
      <c r="AO217" s="118">
        <f t="shared" si="93"/>
        <v>34.168310000000005</v>
      </c>
    </row>
    <row r="218" spans="2:41">
      <c r="B218" s="161">
        <v>203</v>
      </c>
      <c r="C218" s="163" t="s">
        <v>1152</v>
      </c>
      <c r="D218" s="3181" t="s">
        <v>1153</v>
      </c>
      <c r="E218" s="3182"/>
      <c r="F218" s="3182"/>
      <c r="G218" s="3182"/>
      <c r="H218" s="3182"/>
      <c r="I218" s="3182"/>
      <c r="J218" s="3182"/>
      <c r="K218" s="3183"/>
      <c r="L218" s="86">
        <f t="shared" si="95"/>
        <v>443.6</v>
      </c>
      <c r="M218" s="815">
        <v>6.5000000000000002E-2</v>
      </c>
      <c r="O218" s="63"/>
      <c r="AB218" s="97"/>
      <c r="AE218" s="41"/>
      <c r="AF218" s="41"/>
      <c r="AH218" s="84"/>
      <c r="AL218" s="1">
        <v>376.89</v>
      </c>
      <c r="AM218" s="1">
        <f t="shared" si="90"/>
        <v>403.27230000000003</v>
      </c>
      <c r="AN218" s="1">
        <f t="shared" si="91"/>
        <v>443.59953000000007</v>
      </c>
      <c r="AO218" s="118">
        <f t="shared" si="93"/>
        <v>443.59953000000007</v>
      </c>
    </row>
    <row r="219" spans="2:41">
      <c r="B219" s="161">
        <v>204</v>
      </c>
      <c r="C219" s="163" t="s">
        <v>1154</v>
      </c>
      <c r="D219" s="3181" t="s">
        <v>1155</v>
      </c>
      <c r="E219" s="3182"/>
      <c r="F219" s="3182"/>
      <c r="G219" s="3182"/>
      <c r="H219" s="3182"/>
      <c r="I219" s="3182"/>
      <c r="J219" s="3182"/>
      <c r="K219" s="3183"/>
      <c r="L219" s="86">
        <f t="shared" si="95"/>
        <v>85.8</v>
      </c>
      <c r="M219" s="815">
        <v>6.5000000000000002E-2</v>
      </c>
      <c r="O219" s="63"/>
      <c r="AB219" s="97"/>
      <c r="AE219" s="41"/>
      <c r="AF219" s="41"/>
      <c r="AH219" s="84"/>
      <c r="AL219" s="1">
        <v>72.87</v>
      </c>
      <c r="AM219" s="1">
        <f t="shared" si="90"/>
        <v>77.970900000000015</v>
      </c>
      <c r="AN219" s="1">
        <f t="shared" si="91"/>
        <v>85.767990000000026</v>
      </c>
      <c r="AO219" s="118">
        <f t="shared" si="93"/>
        <v>85.767990000000026</v>
      </c>
    </row>
    <row r="220" spans="2:41">
      <c r="B220" s="161">
        <v>205</v>
      </c>
      <c r="C220" s="164"/>
      <c r="D220" s="996"/>
      <c r="E220" s="996"/>
      <c r="F220" s="996"/>
      <c r="G220" s="996"/>
      <c r="H220" s="996"/>
      <c r="I220" s="996"/>
      <c r="J220" s="996"/>
      <c r="K220" s="996"/>
      <c r="L220" s="168"/>
      <c r="M220" s="169"/>
      <c r="O220" s="63"/>
      <c r="AB220" s="97"/>
      <c r="AE220" s="41"/>
      <c r="AF220" s="41"/>
      <c r="AH220" s="171"/>
      <c r="AM220" s="1">
        <f t="shared" si="90"/>
        <v>0</v>
      </c>
      <c r="AN220" s="1">
        <f t="shared" si="91"/>
        <v>0</v>
      </c>
    </row>
    <row r="221" spans="2:41">
      <c r="B221" s="161">
        <v>206</v>
      </c>
      <c r="C221" s="3142" t="s">
        <v>1156</v>
      </c>
      <c r="D221" s="3086"/>
      <c r="E221" s="3086"/>
      <c r="F221" s="3086"/>
      <c r="G221" s="3086"/>
      <c r="H221" s="3086"/>
      <c r="I221" s="3086"/>
      <c r="J221" s="3086"/>
      <c r="K221" s="3086"/>
      <c r="L221" s="3086"/>
      <c r="M221" s="3087"/>
      <c r="O221" s="66"/>
      <c r="AB221" s="97"/>
      <c r="AE221" s="41"/>
      <c r="AF221" s="41"/>
      <c r="AH221" s="152"/>
      <c r="AM221" s="1">
        <f t="shared" si="90"/>
        <v>0</v>
      </c>
      <c r="AN221" s="1">
        <f t="shared" si="91"/>
        <v>0</v>
      </c>
    </row>
    <row r="222" spans="2:41">
      <c r="B222" s="161">
        <v>207</v>
      </c>
      <c r="C222" s="997" t="s">
        <v>892</v>
      </c>
      <c r="D222" s="3096" t="s">
        <v>69</v>
      </c>
      <c r="E222" s="3096"/>
      <c r="F222" s="3096"/>
      <c r="G222" s="3096"/>
      <c r="H222" s="3096"/>
      <c r="I222" s="3096"/>
      <c r="J222" s="3096"/>
      <c r="K222" s="3096"/>
      <c r="L222" s="79" t="s">
        <v>920</v>
      </c>
      <c r="M222" s="80" t="s">
        <v>132</v>
      </c>
      <c r="O222" s="2918"/>
      <c r="P222" s="2918"/>
      <c r="AB222" s="99"/>
      <c r="AE222" s="41"/>
      <c r="AF222" s="41"/>
      <c r="AH222" s="152"/>
      <c r="AJ222" s="3019">
        <v>44501</v>
      </c>
      <c r="AK222" s="3148"/>
      <c r="AM222" s="1">
        <f t="shared" si="90"/>
        <v>0</v>
      </c>
      <c r="AN222" s="1">
        <f t="shared" si="91"/>
        <v>0</v>
      </c>
    </row>
    <row r="223" spans="2:41">
      <c r="B223" s="161">
        <v>208</v>
      </c>
      <c r="C223" s="50" t="s">
        <v>1410</v>
      </c>
      <c r="D223" s="3184" t="s">
        <v>1408</v>
      </c>
      <c r="E223" s="3184"/>
      <c r="F223" s="3184"/>
      <c r="G223" s="3184"/>
      <c r="H223" s="3184"/>
      <c r="I223" s="3184"/>
      <c r="J223" s="3184"/>
      <c r="K223" s="3184"/>
      <c r="L223" s="170">
        <f>ROUNDUP(((AO223*$O$3)+AO223),1)</f>
        <v>181.2</v>
      </c>
      <c r="M223" s="91">
        <v>0.13</v>
      </c>
      <c r="O223" s="63"/>
      <c r="AB223" s="99"/>
      <c r="AE223" s="41"/>
      <c r="AF223" s="41"/>
      <c r="AG223" s="113">
        <v>120</v>
      </c>
      <c r="AH223" s="154">
        <v>126</v>
      </c>
      <c r="AI223" s="155">
        <v>181.44</v>
      </c>
      <c r="AJ223" s="112">
        <v>181.5</v>
      </c>
      <c r="AK223" s="42">
        <f>AJ223*1.06</f>
        <v>192.39000000000001</v>
      </c>
      <c r="AL223" s="1">
        <v>153.91999999999999</v>
      </c>
      <c r="AM223" s="1">
        <f t="shared" si="90"/>
        <v>164.6944</v>
      </c>
      <c r="AN223" s="1">
        <f t="shared" si="91"/>
        <v>181.16384000000002</v>
      </c>
      <c r="AO223" s="118">
        <f>AN223</f>
        <v>181.16384000000002</v>
      </c>
    </row>
    <row r="224" spans="2:41">
      <c r="B224" s="161">
        <v>209</v>
      </c>
      <c r="C224" s="50" t="s">
        <v>1409</v>
      </c>
      <c r="D224" s="3184" t="s">
        <v>1711</v>
      </c>
      <c r="E224" s="3184"/>
      <c r="F224" s="3184"/>
      <c r="G224" s="3184"/>
      <c r="H224" s="3184"/>
      <c r="I224" s="3184"/>
      <c r="J224" s="3184"/>
      <c r="K224" s="3184"/>
      <c r="L224" s="170">
        <f t="shared" ref="L224:L235" si="96">ROUNDUP(((AO224*$O$3)+AO224),1)</f>
        <v>109.5</v>
      </c>
      <c r="M224" s="91">
        <v>0.13</v>
      </c>
      <c r="O224" s="63"/>
      <c r="AB224" s="99"/>
      <c r="AE224" s="41"/>
      <c r="AF224" s="41"/>
      <c r="AG224" s="113"/>
      <c r="AH224" s="154"/>
      <c r="AI224" s="155"/>
      <c r="AJ224" s="112"/>
      <c r="AK224" s="42"/>
      <c r="AL224" s="1">
        <v>93</v>
      </c>
      <c r="AM224" s="1">
        <f t="shared" si="90"/>
        <v>99.51</v>
      </c>
      <c r="AN224" s="1">
        <f t="shared" si="91"/>
        <v>109.46100000000001</v>
      </c>
      <c r="AO224" s="118">
        <f t="shared" ref="AO224:AO256" si="97">AN224</f>
        <v>109.46100000000001</v>
      </c>
    </row>
    <row r="225" spans="2:41">
      <c r="B225" s="161">
        <v>210</v>
      </c>
      <c r="C225" s="50" t="s">
        <v>1157</v>
      </c>
      <c r="D225" s="3184" t="s">
        <v>1158</v>
      </c>
      <c r="E225" s="3184"/>
      <c r="F225" s="3184"/>
      <c r="G225" s="3184"/>
      <c r="H225" s="3184"/>
      <c r="I225" s="3184"/>
      <c r="J225" s="3184"/>
      <c r="K225" s="3184"/>
      <c r="L225" s="170">
        <f t="shared" si="96"/>
        <v>187.7</v>
      </c>
      <c r="M225" s="91">
        <v>0.13</v>
      </c>
      <c r="O225" s="63"/>
      <c r="AB225" s="24"/>
      <c r="AE225" s="41"/>
      <c r="AF225" s="41"/>
      <c r="AG225" s="113">
        <v>129.6</v>
      </c>
      <c r="AH225" s="154">
        <v>136.1</v>
      </c>
      <c r="AI225" s="155">
        <v>187.91</v>
      </c>
      <c r="AJ225" s="112">
        <v>188</v>
      </c>
      <c r="AK225" s="42">
        <f t="shared" ref="AK225:AK243" si="98">AJ225*1.06</f>
        <v>199.28</v>
      </c>
      <c r="AL225" s="1">
        <v>159.44</v>
      </c>
      <c r="AM225" s="1">
        <f t="shared" si="90"/>
        <v>170.60080000000002</v>
      </c>
      <c r="AN225" s="1">
        <f t="shared" si="91"/>
        <v>187.66088000000005</v>
      </c>
      <c r="AO225" s="118">
        <f t="shared" si="97"/>
        <v>187.66088000000005</v>
      </c>
    </row>
    <row r="226" spans="2:41">
      <c r="B226" s="161">
        <v>211</v>
      </c>
      <c r="C226" s="50" t="s">
        <v>1159</v>
      </c>
      <c r="D226" s="3184" t="s">
        <v>1160</v>
      </c>
      <c r="E226" s="3184"/>
      <c r="F226" s="3184"/>
      <c r="G226" s="3184"/>
      <c r="H226" s="3184"/>
      <c r="I226" s="3184"/>
      <c r="J226" s="3184"/>
      <c r="K226" s="3184"/>
      <c r="L226" s="170">
        <f t="shared" si="96"/>
        <v>290.40000000000003</v>
      </c>
      <c r="M226" s="91">
        <v>0.13</v>
      </c>
      <c r="O226" s="63"/>
      <c r="AB226" s="97">
        <v>69.5</v>
      </c>
      <c r="AC226" s="41">
        <v>76.5</v>
      </c>
      <c r="AD226" s="41">
        <f>AC226*1.1</f>
        <v>84.15</v>
      </c>
      <c r="AE226" s="41">
        <f>AD226*1.1</f>
        <v>92.565000000000012</v>
      </c>
      <c r="AF226" s="41"/>
      <c r="AG226" s="113">
        <v>166.7</v>
      </c>
      <c r="AH226" s="154">
        <v>175.1</v>
      </c>
      <c r="AI226" s="155">
        <v>273.63</v>
      </c>
      <c r="AJ226" s="112">
        <v>273.7</v>
      </c>
      <c r="AK226" s="42">
        <f t="shared" si="98"/>
        <v>290.12200000000001</v>
      </c>
      <c r="AL226" s="1">
        <v>246.67</v>
      </c>
      <c r="AM226" s="1">
        <f t="shared" si="90"/>
        <v>263.93689999999998</v>
      </c>
      <c r="AN226" s="1">
        <f t="shared" si="91"/>
        <v>290.33059000000003</v>
      </c>
      <c r="AO226" s="118">
        <f t="shared" si="97"/>
        <v>290.33059000000003</v>
      </c>
    </row>
    <row r="227" spans="2:41">
      <c r="B227" s="161">
        <v>212</v>
      </c>
      <c r="C227" s="50" t="s">
        <v>1161</v>
      </c>
      <c r="D227" s="3185" t="s">
        <v>1162</v>
      </c>
      <c r="E227" s="3185"/>
      <c r="F227" s="3185"/>
      <c r="G227" s="3185"/>
      <c r="H227" s="3185"/>
      <c r="I227" s="3185"/>
      <c r="J227" s="3185"/>
      <c r="K227" s="3185"/>
      <c r="L227" s="170">
        <f t="shared" si="96"/>
        <v>157.29999999999998</v>
      </c>
      <c r="M227" s="91">
        <v>0.13</v>
      </c>
      <c r="O227" s="63"/>
      <c r="AB227" s="97"/>
      <c r="AC227" s="41"/>
      <c r="AD227" s="41"/>
      <c r="AE227" s="41"/>
      <c r="AF227" s="41"/>
      <c r="AG227" s="113"/>
      <c r="AH227" s="154"/>
      <c r="AI227" s="155">
        <v>126</v>
      </c>
      <c r="AJ227" s="172">
        <v>126</v>
      </c>
      <c r="AK227" s="42">
        <f t="shared" si="98"/>
        <v>133.56</v>
      </c>
      <c r="AL227" s="1">
        <v>133.6</v>
      </c>
      <c r="AM227" s="1">
        <f t="shared" si="90"/>
        <v>142.952</v>
      </c>
      <c r="AN227" s="1">
        <f t="shared" si="91"/>
        <v>157.24720000000002</v>
      </c>
      <c r="AO227" s="118">
        <f t="shared" si="97"/>
        <v>157.24720000000002</v>
      </c>
    </row>
    <row r="228" spans="2:41">
      <c r="B228" s="161">
        <v>213</v>
      </c>
      <c r="C228" s="50" t="s">
        <v>1163</v>
      </c>
      <c r="D228" s="3185" t="s">
        <v>1164</v>
      </c>
      <c r="E228" s="3185"/>
      <c r="F228" s="3185"/>
      <c r="G228" s="3185"/>
      <c r="H228" s="3185"/>
      <c r="I228" s="3185"/>
      <c r="J228" s="3185"/>
      <c r="K228" s="3185"/>
      <c r="L228" s="170">
        <f t="shared" si="96"/>
        <v>157.29999999999998</v>
      </c>
      <c r="M228" s="91">
        <v>0.13</v>
      </c>
      <c r="O228" s="63"/>
      <c r="AB228" s="97"/>
      <c r="AC228" s="41"/>
      <c r="AD228" s="41"/>
      <c r="AE228" s="41"/>
      <c r="AF228" s="41"/>
      <c r="AG228" s="113"/>
      <c r="AH228" s="154"/>
      <c r="AI228" s="155">
        <v>126</v>
      </c>
      <c r="AJ228" s="172">
        <v>126</v>
      </c>
      <c r="AK228" s="42">
        <f t="shared" si="98"/>
        <v>133.56</v>
      </c>
      <c r="AL228" s="1">
        <v>133.6</v>
      </c>
      <c r="AM228" s="1">
        <f t="shared" si="90"/>
        <v>142.952</v>
      </c>
      <c r="AN228" s="1">
        <f t="shared" si="91"/>
        <v>157.24720000000002</v>
      </c>
      <c r="AO228" s="118">
        <f t="shared" si="97"/>
        <v>157.24720000000002</v>
      </c>
    </row>
    <row r="229" spans="2:41">
      <c r="B229" s="161">
        <v>214</v>
      </c>
      <c r="C229" s="50" t="s">
        <v>867</v>
      </c>
      <c r="D229" s="3109" t="s">
        <v>1165</v>
      </c>
      <c r="E229" s="3109"/>
      <c r="F229" s="3109"/>
      <c r="G229" s="3109"/>
      <c r="H229" s="3109"/>
      <c r="I229" s="3109"/>
      <c r="J229" s="3109"/>
      <c r="K229" s="3109"/>
      <c r="L229" s="170">
        <f t="shared" si="96"/>
        <v>187.1</v>
      </c>
      <c r="M229" s="91">
        <v>0.13</v>
      </c>
      <c r="O229" s="63"/>
      <c r="AB229" s="97"/>
      <c r="AC229" s="41"/>
      <c r="AD229" s="41"/>
      <c r="AE229" s="41"/>
      <c r="AF229" s="41"/>
      <c r="AG229" s="113"/>
      <c r="AH229" s="154"/>
      <c r="AI229" s="155">
        <v>187.3</v>
      </c>
      <c r="AJ229" s="112">
        <v>187.3</v>
      </c>
      <c r="AK229" s="42">
        <f t="shared" si="98"/>
        <v>198.53800000000001</v>
      </c>
      <c r="AL229" s="1">
        <v>158.88</v>
      </c>
      <c r="AM229" s="1">
        <f t="shared" si="90"/>
        <v>170.0016</v>
      </c>
      <c r="AN229" s="1">
        <f t="shared" si="91"/>
        <v>187.00176000000002</v>
      </c>
      <c r="AO229" s="118">
        <f t="shared" si="97"/>
        <v>187.00176000000002</v>
      </c>
    </row>
    <row r="230" spans="2:41">
      <c r="B230" s="161">
        <v>215</v>
      </c>
      <c r="C230" s="50" t="s">
        <v>1166</v>
      </c>
      <c r="D230" s="3184" t="s">
        <v>1167</v>
      </c>
      <c r="E230" s="3184"/>
      <c r="F230" s="3184"/>
      <c r="G230" s="3184"/>
      <c r="H230" s="3184"/>
      <c r="I230" s="3184"/>
      <c r="J230" s="3184"/>
      <c r="K230" s="3184"/>
      <c r="L230" s="170">
        <f t="shared" si="96"/>
        <v>335.5</v>
      </c>
      <c r="M230" s="91">
        <v>0.13</v>
      </c>
      <c r="O230" s="63"/>
      <c r="AB230" s="97"/>
      <c r="AC230" s="41"/>
      <c r="AD230" s="41">
        <v>84.15</v>
      </c>
      <c r="AE230" s="41">
        <f>AD230*1.1</f>
        <v>92.565000000000012</v>
      </c>
      <c r="AF230" s="41"/>
      <c r="AG230" s="113">
        <v>507.3</v>
      </c>
      <c r="AH230" s="154">
        <v>532.70000000000005</v>
      </c>
      <c r="AI230" s="155">
        <v>268.73</v>
      </c>
      <c r="AJ230" s="112">
        <v>268.8</v>
      </c>
      <c r="AK230" s="42">
        <f t="shared" si="98"/>
        <v>284.92800000000005</v>
      </c>
      <c r="AL230" s="1">
        <v>285</v>
      </c>
      <c r="AM230" s="1">
        <f t="shared" si="90"/>
        <v>304.95000000000005</v>
      </c>
      <c r="AN230" s="1">
        <f t="shared" si="91"/>
        <v>335.44500000000005</v>
      </c>
      <c r="AO230" s="118">
        <f t="shared" si="97"/>
        <v>335.44500000000005</v>
      </c>
    </row>
    <row r="231" spans="2:41">
      <c r="B231" s="161">
        <v>216</v>
      </c>
      <c r="C231" s="50" t="s">
        <v>1168</v>
      </c>
      <c r="D231" s="3079" t="s">
        <v>1169</v>
      </c>
      <c r="E231" s="3051"/>
      <c r="F231" s="3051"/>
      <c r="G231" s="3051"/>
      <c r="H231" s="3051"/>
      <c r="I231" s="3051"/>
      <c r="J231" s="3051"/>
      <c r="K231" s="3052"/>
      <c r="L231" s="170">
        <f t="shared" si="96"/>
        <v>335.5</v>
      </c>
      <c r="M231" s="91">
        <v>0.13</v>
      </c>
      <c r="O231" s="63"/>
      <c r="AB231" s="97"/>
      <c r="AC231" s="41"/>
      <c r="AD231" s="41"/>
      <c r="AE231" s="41"/>
      <c r="AF231" s="41"/>
      <c r="AG231" s="113"/>
      <c r="AH231" s="154"/>
      <c r="AI231" s="155">
        <v>268.73</v>
      </c>
      <c r="AJ231" s="182">
        <v>268.8</v>
      </c>
      <c r="AK231" s="42">
        <f t="shared" si="98"/>
        <v>284.92800000000005</v>
      </c>
      <c r="AL231" s="1">
        <v>285</v>
      </c>
      <c r="AM231" s="1">
        <f t="shared" si="90"/>
        <v>304.95000000000005</v>
      </c>
      <c r="AN231" s="1">
        <f t="shared" si="91"/>
        <v>335.44500000000005</v>
      </c>
      <c r="AO231" s="118">
        <f t="shared" si="97"/>
        <v>335.44500000000005</v>
      </c>
    </row>
    <row r="232" spans="2:41">
      <c r="B232" s="161">
        <v>217</v>
      </c>
      <c r="C232" s="50" t="s">
        <v>864</v>
      </c>
      <c r="D232" s="3184" t="s">
        <v>1412</v>
      </c>
      <c r="E232" s="3184"/>
      <c r="F232" s="3184"/>
      <c r="G232" s="3184"/>
      <c r="H232" s="3184"/>
      <c r="I232" s="3184"/>
      <c r="J232" s="3184"/>
      <c r="K232" s="3184"/>
      <c r="L232" s="170">
        <f t="shared" si="96"/>
        <v>223.6</v>
      </c>
      <c r="M232" s="91">
        <v>0.13</v>
      </c>
      <c r="O232" s="63"/>
      <c r="AB232" s="97"/>
      <c r="AE232" s="41"/>
      <c r="AF232" s="41"/>
      <c r="AG232" s="113">
        <v>203</v>
      </c>
      <c r="AH232" s="154">
        <v>213.2</v>
      </c>
      <c r="AI232" s="155">
        <v>255.84</v>
      </c>
      <c r="AJ232" s="112">
        <v>255.9</v>
      </c>
      <c r="AK232" s="42">
        <f t="shared" si="98"/>
        <v>271.25400000000002</v>
      </c>
      <c r="AL232" s="1">
        <v>189.91</v>
      </c>
      <c r="AM232" s="1">
        <f t="shared" si="90"/>
        <v>203.2037</v>
      </c>
      <c r="AN232" s="1">
        <f t="shared" si="91"/>
        <v>223.52407000000002</v>
      </c>
      <c r="AO232" s="118">
        <f t="shared" si="97"/>
        <v>223.52407000000002</v>
      </c>
    </row>
    <row r="233" spans="2:41">
      <c r="B233" s="161">
        <v>218</v>
      </c>
      <c r="C233" s="50" t="s">
        <v>1411</v>
      </c>
      <c r="D233" s="3184" t="s">
        <v>1712</v>
      </c>
      <c r="E233" s="3184"/>
      <c r="F233" s="3184"/>
      <c r="G233" s="3184"/>
      <c r="H233" s="3184"/>
      <c r="I233" s="3184"/>
      <c r="J233" s="3184"/>
      <c r="K233" s="3184"/>
      <c r="L233" s="170">
        <f t="shared" si="96"/>
        <v>154.69999999999999</v>
      </c>
      <c r="M233" s="91">
        <v>0.13</v>
      </c>
      <c r="O233" s="63"/>
      <c r="AB233" s="97"/>
      <c r="AE233" s="41"/>
      <c r="AF233" s="41"/>
      <c r="AG233" s="113"/>
      <c r="AH233" s="154"/>
      <c r="AI233" s="155"/>
      <c r="AJ233" s="112"/>
      <c r="AK233" s="42"/>
      <c r="AL233" s="1">
        <v>131.4</v>
      </c>
      <c r="AM233" s="1">
        <f t="shared" si="90"/>
        <v>140.59800000000001</v>
      </c>
      <c r="AN233" s="1">
        <f t="shared" si="91"/>
        <v>154.65780000000004</v>
      </c>
      <c r="AO233" s="118">
        <f t="shared" si="97"/>
        <v>154.65780000000004</v>
      </c>
    </row>
    <row r="234" spans="2:41">
      <c r="B234" s="161">
        <v>219</v>
      </c>
      <c r="C234" s="50" t="s">
        <v>1170</v>
      </c>
      <c r="D234" s="3184" t="s">
        <v>1171</v>
      </c>
      <c r="E234" s="3184"/>
      <c r="F234" s="3184"/>
      <c r="G234" s="3184"/>
      <c r="H234" s="3184"/>
      <c r="I234" s="3184"/>
      <c r="J234" s="3184"/>
      <c r="K234" s="3184"/>
      <c r="L234" s="170">
        <f t="shared" si="96"/>
        <v>223.6</v>
      </c>
      <c r="M234" s="91">
        <v>0.13</v>
      </c>
      <c r="O234" s="63"/>
      <c r="AB234" s="16">
        <v>42491</v>
      </c>
      <c r="AC234" s="16">
        <v>43038</v>
      </c>
      <c r="AD234" s="16">
        <v>43287</v>
      </c>
      <c r="AE234" s="16">
        <v>43862</v>
      </c>
      <c r="AF234" s="16"/>
      <c r="AG234" s="113">
        <v>203</v>
      </c>
      <c r="AH234" s="154">
        <v>213.2</v>
      </c>
      <c r="AI234" s="155">
        <v>223.86</v>
      </c>
      <c r="AJ234" s="112">
        <v>223.9</v>
      </c>
      <c r="AK234" s="42">
        <f t="shared" si="98"/>
        <v>237.33400000000003</v>
      </c>
      <c r="AL234" s="1">
        <v>189.92</v>
      </c>
      <c r="AM234" s="1">
        <f t="shared" si="90"/>
        <v>203.21440000000001</v>
      </c>
      <c r="AN234" s="1">
        <f t="shared" si="91"/>
        <v>223.53584000000004</v>
      </c>
      <c r="AO234" s="118">
        <f t="shared" si="97"/>
        <v>223.53584000000004</v>
      </c>
    </row>
    <row r="235" spans="2:41">
      <c r="B235" s="161">
        <v>220</v>
      </c>
      <c r="C235" s="50" t="s">
        <v>1172</v>
      </c>
      <c r="D235" s="3184" t="s">
        <v>1173</v>
      </c>
      <c r="E235" s="3184"/>
      <c r="F235" s="3184"/>
      <c r="G235" s="3184"/>
      <c r="H235" s="3184"/>
      <c r="I235" s="3184"/>
      <c r="J235" s="3184"/>
      <c r="K235" s="3184"/>
      <c r="L235" s="170">
        <f t="shared" si="96"/>
        <v>267.10000000000002</v>
      </c>
      <c r="M235" s="91">
        <v>0.13</v>
      </c>
      <c r="O235" s="63"/>
      <c r="AB235" s="97">
        <v>138.6</v>
      </c>
      <c r="AC235" s="41">
        <v>152.5</v>
      </c>
      <c r="AD235" s="41">
        <f t="shared" ref="AD235:AE235" si="99">AC235*1.1</f>
        <v>167.75</v>
      </c>
      <c r="AE235" s="41">
        <f t="shared" si="99"/>
        <v>184.52500000000001</v>
      </c>
      <c r="AF235" s="41"/>
      <c r="AG235" s="113">
        <v>221.5</v>
      </c>
      <c r="AH235" s="154">
        <v>232.6</v>
      </c>
      <c r="AI235" s="155">
        <v>267.5</v>
      </c>
      <c r="AJ235" s="112">
        <v>267.5</v>
      </c>
      <c r="AK235" s="42">
        <f t="shared" si="98"/>
        <v>283.55</v>
      </c>
      <c r="AL235" s="1">
        <v>226.88</v>
      </c>
      <c r="AM235" s="1">
        <f t="shared" si="90"/>
        <v>242.76160000000002</v>
      </c>
      <c r="AN235" s="1">
        <f t="shared" si="91"/>
        <v>267.03776000000005</v>
      </c>
      <c r="AO235" s="118">
        <f t="shared" si="97"/>
        <v>267.03776000000005</v>
      </c>
    </row>
    <row r="236" spans="2:41">
      <c r="B236" s="161">
        <v>221</v>
      </c>
      <c r="C236" s="675" t="s">
        <v>1432</v>
      </c>
      <c r="D236" s="3136" t="s">
        <v>1713</v>
      </c>
      <c r="E236" s="3144"/>
      <c r="F236" s="3144"/>
      <c r="G236" s="3144"/>
      <c r="H236" s="3144"/>
      <c r="I236" s="3144"/>
      <c r="J236" s="3144"/>
      <c r="K236" s="3145"/>
      <c r="L236" s="175">
        <f>ROUNDUP(((AO236*$O$3)+AO236),1)</f>
        <v>194.29999999999998</v>
      </c>
      <c r="M236" s="87">
        <v>0.13</v>
      </c>
      <c r="O236" s="63"/>
      <c r="AB236" s="97"/>
      <c r="AC236" s="41"/>
      <c r="AD236" s="41"/>
      <c r="AE236" s="41"/>
      <c r="AF236" s="41"/>
      <c r="AG236" s="113"/>
      <c r="AH236" s="154"/>
      <c r="AI236" s="155"/>
      <c r="AJ236" s="112"/>
      <c r="AK236" s="42"/>
      <c r="AL236" s="1">
        <v>165</v>
      </c>
      <c r="AM236" s="1">
        <f t="shared" si="90"/>
        <v>176.55</v>
      </c>
      <c r="AN236" s="1">
        <f t="shared" si="91"/>
        <v>194.20500000000004</v>
      </c>
      <c r="AO236" s="118">
        <f t="shared" si="97"/>
        <v>194.20500000000004</v>
      </c>
    </row>
    <row r="237" spans="2:41">
      <c r="B237" s="161">
        <v>222</v>
      </c>
      <c r="C237" s="675" t="s">
        <v>1433</v>
      </c>
      <c r="D237" s="3136" t="s">
        <v>1714</v>
      </c>
      <c r="E237" s="3144"/>
      <c r="F237" s="3144"/>
      <c r="G237" s="3144"/>
      <c r="H237" s="3144"/>
      <c r="I237" s="3144"/>
      <c r="J237" s="3144"/>
      <c r="K237" s="3145"/>
      <c r="L237" s="175">
        <f>ROUNDUP(((AO237*$O$3)+AO237),1)</f>
        <v>447.3</v>
      </c>
      <c r="M237" s="87">
        <v>0.13</v>
      </c>
      <c r="O237" s="63"/>
      <c r="AB237" s="97"/>
      <c r="AC237" s="41"/>
      <c r="AD237" s="41"/>
      <c r="AE237" s="41"/>
      <c r="AF237" s="41"/>
      <c r="AG237" s="113"/>
      <c r="AH237" s="154"/>
      <c r="AI237" s="155"/>
      <c r="AJ237" s="112"/>
      <c r="AK237" s="42"/>
      <c r="AL237" s="1">
        <v>380</v>
      </c>
      <c r="AM237" s="1">
        <f t="shared" si="90"/>
        <v>406.6</v>
      </c>
      <c r="AN237" s="1">
        <f t="shared" si="91"/>
        <v>447.26000000000005</v>
      </c>
      <c r="AO237" s="118">
        <f t="shared" si="97"/>
        <v>447.26000000000005</v>
      </c>
    </row>
    <row r="238" spans="2:41">
      <c r="B238" s="161">
        <v>223</v>
      </c>
      <c r="C238" s="50" t="s">
        <v>871</v>
      </c>
      <c r="D238" s="3186" t="s">
        <v>1174</v>
      </c>
      <c r="E238" s="3186"/>
      <c r="F238" s="3186"/>
      <c r="G238" s="3186"/>
      <c r="H238" s="3186"/>
      <c r="I238" s="3186"/>
      <c r="J238" s="3186"/>
      <c r="K238" s="3186"/>
      <c r="L238" s="170">
        <f>ROUNDUP(((AO238*$O$3)+AO238),1)</f>
        <v>223.6</v>
      </c>
      <c r="M238" s="85">
        <v>0.13</v>
      </c>
      <c r="O238" s="63"/>
      <c r="AB238" s="97"/>
      <c r="AC238" s="41"/>
      <c r="AD238" s="41"/>
      <c r="AE238" s="41"/>
      <c r="AF238" s="41"/>
      <c r="AG238" s="113"/>
      <c r="AH238" s="154"/>
      <c r="AI238" s="155">
        <v>223.9</v>
      </c>
      <c r="AJ238" s="172">
        <v>223.9</v>
      </c>
      <c r="AK238" s="42">
        <f t="shared" si="98"/>
        <v>237.33400000000003</v>
      </c>
      <c r="AL238" s="1">
        <v>189.92</v>
      </c>
      <c r="AM238" s="1">
        <f t="shared" si="90"/>
        <v>203.21440000000001</v>
      </c>
      <c r="AN238" s="1">
        <f t="shared" si="91"/>
        <v>223.53584000000004</v>
      </c>
      <c r="AO238" s="118">
        <f t="shared" si="97"/>
        <v>223.53584000000004</v>
      </c>
    </row>
    <row r="239" spans="2:41">
      <c r="B239" s="161">
        <v>224</v>
      </c>
      <c r="C239" s="50" t="s">
        <v>872</v>
      </c>
      <c r="D239" s="3186" t="s">
        <v>1175</v>
      </c>
      <c r="E239" s="3186"/>
      <c r="F239" s="3186"/>
      <c r="G239" s="3186"/>
      <c r="H239" s="3186"/>
      <c r="I239" s="3186"/>
      <c r="J239" s="3186"/>
      <c r="K239" s="3186"/>
      <c r="L239" s="170">
        <f t="shared" ref="L239:L242" si="100">ROUNDUP(((AO239*$O$3)+AO239),1)</f>
        <v>259.8</v>
      </c>
      <c r="M239" s="821">
        <v>0.2</v>
      </c>
      <c r="O239" s="63"/>
      <c r="AB239" s="97"/>
      <c r="AC239" s="41"/>
      <c r="AD239" s="41"/>
      <c r="AE239" s="41"/>
      <c r="AF239" s="41"/>
      <c r="AG239" s="113"/>
      <c r="AH239" s="154"/>
      <c r="AI239" s="155">
        <v>208.2</v>
      </c>
      <c r="AJ239" s="172">
        <v>208.2</v>
      </c>
      <c r="AK239" s="42">
        <f t="shared" si="98"/>
        <v>220.69200000000001</v>
      </c>
      <c r="AL239" s="1">
        <v>220.7</v>
      </c>
      <c r="AM239" s="1">
        <f t="shared" si="90"/>
        <v>236.149</v>
      </c>
      <c r="AN239" s="1">
        <f t="shared" si="91"/>
        <v>259.76390000000004</v>
      </c>
      <c r="AO239" s="118">
        <f t="shared" si="97"/>
        <v>259.76390000000004</v>
      </c>
    </row>
    <row r="240" spans="2:41">
      <c r="B240" s="161">
        <v>225</v>
      </c>
      <c r="C240" s="50" t="s">
        <v>865</v>
      </c>
      <c r="D240" s="3184" t="s">
        <v>1176</v>
      </c>
      <c r="E240" s="3184"/>
      <c r="F240" s="3184"/>
      <c r="G240" s="3184"/>
      <c r="H240" s="3184"/>
      <c r="I240" s="3184"/>
      <c r="J240" s="3184"/>
      <c r="K240" s="3184"/>
      <c r="L240" s="170">
        <f t="shared" si="100"/>
        <v>91.899999999999991</v>
      </c>
      <c r="M240" s="91">
        <v>0.2</v>
      </c>
      <c r="O240" s="63"/>
      <c r="AB240" s="97"/>
      <c r="AC240" s="41"/>
      <c r="AD240" s="41">
        <v>167.75</v>
      </c>
      <c r="AE240" s="41">
        <f>AD240*1.1</f>
        <v>184.52500000000001</v>
      </c>
      <c r="AF240" s="41"/>
      <c r="AG240" s="113">
        <v>70</v>
      </c>
      <c r="AH240" s="154">
        <v>73.5</v>
      </c>
      <c r="AI240" s="155">
        <v>73.5</v>
      </c>
      <c r="AJ240" s="112">
        <v>73.5</v>
      </c>
      <c r="AK240" s="42">
        <f t="shared" si="98"/>
        <v>77.910000000000011</v>
      </c>
      <c r="AL240" s="1">
        <v>78</v>
      </c>
      <c r="AM240" s="1">
        <f t="shared" si="90"/>
        <v>83.460000000000008</v>
      </c>
      <c r="AN240" s="1">
        <f t="shared" si="91"/>
        <v>91.806000000000012</v>
      </c>
      <c r="AO240" s="118">
        <f t="shared" si="97"/>
        <v>91.806000000000012</v>
      </c>
    </row>
    <row r="241" spans="2:41">
      <c r="B241" s="161">
        <v>226</v>
      </c>
      <c r="C241" s="50" t="s">
        <v>1177</v>
      </c>
      <c r="D241" s="3109" t="s">
        <v>1178</v>
      </c>
      <c r="E241" s="3109"/>
      <c r="F241" s="3109"/>
      <c r="G241" s="3109"/>
      <c r="H241" s="3109"/>
      <c r="I241" s="3109"/>
      <c r="J241" s="3109"/>
      <c r="K241" s="3109"/>
      <c r="L241" s="170">
        <f t="shared" si="100"/>
        <v>295.60000000000002</v>
      </c>
      <c r="M241" s="91">
        <v>0.2</v>
      </c>
      <c r="O241" s="63"/>
      <c r="AB241" s="97">
        <v>69.5</v>
      </c>
      <c r="AC241" s="41">
        <v>76.5</v>
      </c>
      <c r="AD241" s="41">
        <f>AC241*1.1</f>
        <v>84.15</v>
      </c>
      <c r="AE241" s="41">
        <f>AD241*1.1</f>
        <v>92.565000000000012</v>
      </c>
      <c r="AF241" s="41"/>
      <c r="AG241" s="113">
        <v>225.5</v>
      </c>
      <c r="AH241" s="154">
        <v>236.8</v>
      </c>
      <c r="AI241" s="155">
        <v>236.8</v>
      </c>
      <c r="AJ241" s="112">
        <v>236.8</v>
      </c>
      <c r="AK241" s="42">
        <f t="shared" si="98"/>
        <v>251.00800000000004</v>
      </c>
      <c r="AL241" s="1">
        <v>251.1</v>
      </c>
      <c r="AM241" s="1">
        <f t="shared" si="90"/>
        <v>268.67700000000002</v>
      </c>
      <c r="AN241" s="1">
        <f t="shared" si="91"/>
        <v>295.54470000000003</v>
      </c>
      <c r="AO241" s="118">
        <f t="shared" si="97"/>
        <v>295.54470000000003</v>
      </c>
    </row>
    <row r="242" spans="2:41">
      <c r="B242" s="161">
        <v>227</v>
      </c>
      <c r="C242" s="50" t="s">
        <v>866</v>
      </c>
      <c r="D242" s="3109" t="s">
        <v>1179</v>
      </c>
      <c r="E242" s="3109"/>
      <c r="F242" s="3109"/>
      <c r="G242" s="3109"/>
      <c r="H242" s="3109"/>
      <c r="I242" s="3109"/>
      <c r="J242" s="3109"/>
      <c r="K242" s="3109"/>
      <c r="L242" s="170">
        <f t="shared" si="100"/>
        <v>236.5</v>
      </c>
      <c r="M242" s="91">
        <v>0.2</v>
      </c>
      <c r="O242" s="63"/>
      <c r="AB242" s="97">
        <v>138.6</v>
      </c>
      <c r="AC242" s="41">
        <v>152.5</v>
      </c>
      <c r="AD242" s="41">
        <f t="shared" ref="AD242:AE242" si="101">AC242*1.1</f>
        <v>167.75</v>
      </c>
      <c r="AE242" s="41">
        <f t="shared" si="101"/>
        <v>184.52500000000001</v>
      </c>
      <c r="AF242" s="41"/>
      <c r="AG242" s="113">
        <v>225.5</v>
      </c>
      <c r="AH242" s="154">
        <v>236.8</v>
      </c>
      <c r="AI242" s="155">
        <v>236.8</v>
      </c>
      <c r="AJ242" s="112">
        <v>236.8</v>
      </c>
      <c r="AK242" s="42">
        <f t="shared" si="98"/>
        <v>251.00800000000004</v>
      </c>
      <c r="AL242" s="1">
        <v>200.88</v>
      </c>
      <c r="AM242" s="1">
        <f t="shared" si="90"/>
        <v>214.94159999999999</v>
      </c>
      <c r="AN242" s="1">
        <f t="shared" si="91"/>
        <v>236.43576000000002</v>
      </c>
      <c r="AO242" s="118">
        <f t="shared" si="97"/>
        <v>236.43576000000002</v>
      </c>
    </row>
    <row r="243" spans="2:41" ht="15" thickBot="1">
      <c r="B243" s="161">
        <v>228</v>
      </c>
      <c r="C243" s="119" t="s">
        <v>1180</v>
      </c>
      <c r="D243" s="3187" t="s">
        <v>1181</v>
      </c>
      <c r="E243" s="3188"/>
      <c r="F243" s="3188"/>
      <c r="G243" s="3188"/>
      <c r="H243" s="3188"/>
      <c r="I243" s="3188"/>
      <c r="J243" s="3188"/>
      <c r="K243" s="3188"/>
      <c r="L243" s="1001">
        <f>ROUNDUP(((AO243*$O$3)+AO243),1)</f>
        <v>309.60000000000002</v>
      </c>
      <c r="M243" s="759">
        <v>0.2</v>
      </c>
      <c r="O243" s="63"/>
      <c r="AB243" s="97"/>
      <c r="AC243" s="41"/>
      <c r="AD243" s="41"/>
      <c r="AE243" s="41"/>
      <c r="AF243" s="41"/>
      <c r="AG243" s="113">
        <v>295.3</v>
      </c>
      <c r="AH243" s="154">
        <v>310.10000000000002</v>
      </c>
      <c r="AI243" s="155">
        <v>310.10000000000002</v>
      </c>
      <c r="AJ243" s="172">
        <v>310.10000000000002</v>
      </c>
      <c r="AK243" s="42">
        <f t="shared" si="98"/>
        <v>328.70600000000002</v>
      </c>
      <c r="AL243" s="1">
        <v>263.04000000000002</v>
      </c>
      <c r="AM243" s="1">
        <f t="shared" si="90"/>
        <v>281.45280000000002</v>
      </c>
      <c r="AN243" s="1">
        <f t="shared" si="91"/>
        <v>309.59808000000004</v>
      </c>
      <c r="AO243" s="118">
        <f t="shared" si="97"/>
        <v>309.59808000000004</v>
      </c>
    </row>
    <row r="244" spans="2:41"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64" t="s">
        <v>1227</v>
      </c>
      <c r="M244" s="65" t="str">
        <f>Rolô!L2</f>
        <v>2026 - v.03</v>
      </c>
      <c r="O244" s="63"/>
      <c r="AB244" s="97"/>
      <c r="AC244" s="41"/>
      <c r="AD244" s="41"/>
      <c r="AE244" s="41"/>
      <c r="AF244" s="41"/>
      <c r="AG244" s="113"/>
      <c r="AH244" s="154"/>
      <c r="AI244" s="155"/>
      <c r="AJ244" s="184"/>
      <c r="AM244" s="1">
        <f t="shared" ref="AM244:AM256" si="102">AL244*1.07</f>
        <v>0</v>
      </c>
      <c r="AN244" s="1">
        <f t="shared" ref="AN244:AN256" si="103">AM244*1.1</f>
        <v>0</v>
      </c>
      <c r="AO244" s="118">
        <f t="shared" si="97"/>
        <v>0</v>
      </c>
    </row>
    <row r="245" spans="2:41">
      <c r="B245" s="1154" t="s">
        <v>891</v>
      </c>
      <c r="C245" s="1155"/>
      <c r="D245" s="1155"/>
      <c r="E245" s="1155"/>
      <c r="F245" s="1155"/>
      <c r="G245" s="1155"/>
      <c r="H245" s="1155"/>
      <c r="I245" s="1155"/>
      <c r="J245" s="1155"/>
      <c r="K245" s="1155"/>
      <c r="L245" s="1155"/>
      <c r="M245" s="1156"/>
      <c r="O245" s="63"/>
      <c r="AB245" s="97"/>
      <c r="AC245" s="41"/>
      <c r="AD245" s="41"/>
      <c r="AE245" s="41"/>
      <c r="AF245" s="41"/>
      <c r="AG245" s="113"/>
      <c r="AH245" s="154"/>
      <c r="AI245" s="155"/>
      <c r="AJ245" s="184"/>
      <c r="AM245" s="1">
        <f t="shared" si="102"/>
        <v>0</v>
      </c>
      <c r="AN245" s="1">
        <f t="shared" si="103"/>
        <v>0</v>
      </c>
      <c r="AO245" s="118">
        <f t="shared" si="97"/>
        <v>0</v>
      </c>
    </row>
    <row r="246" spans="2:41">
      <c r="B246" s="1158"/>
      <c r="C246" s="1159"/>
      <c r="D246" s="1159"/>
      <c r="E246" s="1159"/>
      <c r="F246" s="1159"/>
      <c r="G246" s="1159"/>
      <c r="H246" s="1159"/>
      <c r="I246" s="1159"/>
      <c r="J246" s="1159"/>
      <c r="K246" s="1159"/>
      <c r="L246" s="1159"/>
      <c r="M246" s="1160"/>
      <c r="O246" s="63"/>
      <c r="AB246" s="97"/>
      <c r="AC246" s="41"/>
      <c r="AD246" s="41"/>
      <c r="AE246" s="41"/>
      <c r="AF246" s="41"/>
      <c r="AG246" s="113"/>
      <c r="AH246" s="154"/>
      <c r="AI246" s="155"/>
      <c r="AJ246" s="184"/>
      <c r="AM246" s="1">
        <f t="shared" si="102"/>
        <v>0</v>
      </c>
      <c r="AN246" s="1">
        <f t="shared" si="103"/>
        <v>0</v>
      </c>
      <c r="AO246" s="118">
        <f t="shared" si="97"/>
        <v>0</v>
      </c>
    </row>
    <row r="247" spans="2:41" ht="3.6" customHeight="1"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67"/>
      <c r="M247" s="68"/>
      <c r="O247" s="63"/>
      <c r="AB247" s="97"/>
      <c r="AC247" s="41"/>
      <c r="AD247" s="41"/>
      <c r="AE247" s="41"/>
      <c r="AF247" s="41"/>
      <c r="AG247" s="113"/>
      <c r="AH247" s="154"/>
      <c r="AI247" s="155"/>
      <c r="AJ247" s="184"/>
      <c r="AM247" s="1">
        <f t="shared" si="102"/>
        <v>0</v>
      </c>
      <c r="AN247" s="1">
        <f t="shared" si="103"/>
        <v>0</v>
      </c>
      <c r="AO247" s="118">
        <f t="shared" si="97"/>
        <v>0</v>
      </c>
    </row>
    <row r="248" spans="2:41">
      <c r="B248" s="161">
        <v>229</v>
      </c>
      <c r="C248" s="50" t="s">
        <v>1182</v>
      </c>
      <c r="D248" s="3185" t="s">
        <v>1183</v>
      </c>
      <c r="E248" s="3189"/>
      <c r="F248" s="3189"/>
      <c r="G248" s="3189"/>
      <c r="H248" s="3189"/>
      <c r="I248" s="3189"/>
      <c r="J248" s="3189"/>
      <c r="K248" s="3189"/>
      <c r="L248" s="170">
        <f>ROUNDUP(((AO248*$O$3)+AO248),1)</f>
        <v>267.8</v>
      </c>
      <c r="M248" s="85">
        <v>0.2</v>
      </c>
      <c r="O248" s="63"/>
      <c r="AB248" s="97"/>
      <c r="AC248" s="41"/>
      <c r="AD248" s="41"/>
      <c r="AE248" s="41"/>
      <c r="AF248" s="41"/>
      <c r="AG248" s="113">
        <v>113.5</v>
      </c>
      <c r="AH248" s="154"/>
      <c r="AI248" s="155">
        <v>268.3</v>
      </c>
      <c r="AJ248" s="172">
        <v>268.3</v>
      </c>
      <c r="AK248" s="42">
        <f t="shared" ref="AK248:AK253" si="104">AJ248*1.06</f>
        <v>284.39800000000002</v>
      </c>
      <c r="AL248" s="1">
        <v>227.52</v>
      </c>
      <c r="AM248" s="1">
        <f t="shared" si="102"/>
        <v>243.44640000000001</v>
      </c>
      <c r="AN248" s="1">
        <f t="shared" si="103"/>
        <v>267.79104000000001</v>
      </c>
      <c r="AO248" s="118">
        <f t="shared" si="97"/>
        <v>267.79104000000001</v>
      </c>
    </row>
    <row r="249" spans="2:41">
      <c r="B249" s="161">
        <v>230</v>
      </c>
      <c r="C249" s="853" t="s">
        <v>1184</v>
      </c>
      <c r="D249" s="3190" t="s">
        <v>1185</v>
      </c>
      <c r="E249" s="3190"/>
      <c r="F249" s="3190"/>
      <c r="G249" s="3190"/>
      <c r="H249" s="3190"/>
      <c r="I249" s="3190"/>
      <c r="J249" s="3190"/>
      <c r="K249" s="3190"/>
      <c r="L249" s="170">
        <f>ROUNDUP(((AO249*$O$3)+AO249),1)</f>
        <v>2441.1</v>
      </c>
      <c r="M249" s="854">
        <v>0.2</v>
      </c>
      <c r="O249" s="63"/>
      <c r="AB249" s="97"/>
      <c r="AC249" s="41"/>
      <c r="AD249" s="41"/>
      <c r="AE249" s="41"/>
      <c r="AF249" s="41"/>
      <c r="AG249" s="113"/>
      <c r="AH249" s="154"/>
      <c r="AI249" s="155">
        <v>1956.6</v>
      </c>
      <c r="AJ249" s="172">
        <v>1956.6</v>
      </c>
      <c r="AK249" s="42">
        <f t="shared" si="104"/>
        <v>2073.9960000000001</v>
      </c>
      <c r="AL249" s="1">
        <v>2074</v>
      </c>
      <c r="AM249" s="1">
        <f t="shared" si="102"/>
        <v>2219.1800000000003</v>
      </c>
      <c r="AN249" s="1">
        <f t="shared" si="103"/>
        <v>2441.0980000000004</v>
      </c>
      <c r="AO249" s="118">
        <f t="shared" si="97"/>
        <v>2441.0980000000004</v>
      </c>
    </row>
    <row r="250" spans="2:41">
      <c r="B250" s="49">
        <v>231</v>
      </c>
      <c r="C250" s="58" t="s">
        <v>1186</v>
      </c>
      <c r="D250" s="3191" t="s">
        <v>1715</v>
      </c>
      <c r="E250" s="3191"/>
      <c r="F250" s="3191"/>
      <c r="G250" s="3191"/>
      <c r="H250" s="3191"/>
      <c r="I250" s="3191"/>
      <c r="J250" s="3191"/>
      <c r="K250" s="3191"/>
      <c r="L250" s="175">
        <f>ROUNDUP(((AO250*$O$3)+AO250),1)</f>
        <v>1466.8</v>
      </c>
      <c r="M250" s="136">
        <v>0.2</v>
      </c>
      <c r="O250" s="63"/>
      <c r="AB250" s="97"/>
      <c r="AC250" s="41"/>
      <c r="AD250" s="41"/>
      <c r="AE250" s="41"/>
      <c r="AF250" s="41"/>
      <c r="AG250" s="113"/>
      <c r="AH250" s="154"/>
      <c r="AI250" s="155">
        <v>1610.4</v>
      </c>
      <c r="AJ250" s="172">
        <v>1610.4</v>
      </c>
      <c r="AK250" s="42">
        <f t="shared" si="104"/>
        <v>1707.0240000000001</v>
      </c>
      <c r="AL250" s="1">
        <v>1246.2</v>
      </c>
      <c r="AM250" s="1">
        <f t="shared" si="102"/>
        <v>1333.4340000000002</v>
      </c>
      <c r="AN250" s="1">
        <f t="shared" si="103"/>
        <v>1466.7774000000004</v>
      </c>
      <c r="AO250" s="118">
        <f t="shared" si="97"/>
        <v>1466.7774000000004</v>
      </c>
    </row>
    <row r="251" spans="2:41">
      <c r="B251" s="161">
        <v>232</v>
      </c>
      <c r="C251" s="50" t="s">
        <v>1187</v>
      </c>
      <c r="D251" s="3186" t="s">
        <v>1401</v>
      </c>
      <c r="E251" s="3186"/>
      <c r="F251" s="3186"/>
      <c r="G251" s="3186"/>
      <c r="H251" s="3186"/>
      <c r="I251" s="3186"/>
      <c r="J251" s="3186"/>
      <c r="K251" s="3186"/>
      <c r="L251" s="170">
        <f>ROUNDUP(((AO251*$O$3)+AO251),1)</f>
        <v>146.79999999999998</v>
      </c>
      <c r="M251" s="85">
        <v>0.2</v>
      </c>
      <c r="O251" s="63"/>
      <c r="AB251" s="97"/>
      <c r="AC251" s="41"/>
      <c r="AD251" s="41"/>
      <c r="AE251" s="41"/>
      <c r="AF251" s="41"/>
      <c r="AG251" s="113">
        <v>160</v>
      </c>
      <c r="AH251" s="154">
        <v>168</v>
      </c>
      <c r="AI251" s="155">
        <v>168</v>
      </c>
      <c r="AJ251" s="172">
        <v>168</v>
      </c>
      <c r="AK251" s="42">
        <f t="shared" si="104"/>
        <v>178.08</v>
      </c>
      <c r="AL251" s="1">
        <v>124.67</v>
      </c>
      <c r="AM251" s="1">
        <f t="shared" si="102"/>
        <v>133.39690000000002</v>
      </c>
      <c r="AN251" s="1">
        <f t="shared" si="103"/>
        <v>146.73659000000004</v>
      </c>
      <c r="AO251" s="118">
        <f t="shared" si="97"/>
        <v>146.73659000000004</v>
      </c>
    </row>
    <row r="252" spans="2:41">
      <c r="B252" s="49">
        <v>233</v>
      </c>
      <c r="C252" s="50" t="s">
        <v>1188</v>
      </c>
      <c r="D252" s="3185" t="s">
        <v>1189</v>
      </c>
      <c r="E252" s="3189"/>
      <c r="F252" s="3189"/>
      <c r="G252" s="3189"/>
      <c r="H252" s="3189"/>
      <c r="I252" s="3189"/>
      <c r="J252" s="3189"/>
      <c r="K252" s="3189"/>
      <c r="L252" s="170">
        <f t="shared" ref="L252:L256" si="105">ROUNDUP(((AO252*$O$3)+AO252),1)</f>
        <v>909.80000000000007</v>
      </c>
      <c r="M252" s="85">
        <v>0.2</v>
      </c>
      <c r="O252" s="63"/>
      <c r="AB252" s="97"/>
      <c r="AC252" s="41"/>
      <c r="AD252" s="41"/>
      <c r="AE252" s="41"/>
      <c r="AF252" s="41"/>
      <c r="AG252" s="113">
        <v>1600</v>
      </c>
      <c r="AH252" s="154">
        <v>1680</v>
      </c>
      <c r="AI252" s="155">
        <v>1680</v>
      </c>
      <c r="AJ252" s="172">
        <v>1680</v>
      </c>
      <c r="AK252" s="42">
        <f t="shared" si="104"/>
        <v>1780.8000000000002</v>
      </c>
      <c r="AL252" s="1">
        <v>772.9</v>
      </c>
      <c r="AM252" s="1">
        <f t="shared" si="102"/>
        <v>827.00300000000004</v>
      </c>
      <c r="AN252" s="1">
        <f t="shared" si="103"/>
        <v>909.70330000000013</v>
      </c>
      <c r="AO252" s="118">
        <f t="shared" si="97"/>
        <v>909.70330000000013</v>
      </c>
    </row>
    <row r="253" spans="2:41">
      <c r="B253" s="161">
        <v>234</v>
      </c>
      <c r="C253" s="50" t="s">
        <v>1190</v>
      </c>
      <c r="D253" s="3185" t="s">
        <v>1191</v>
      </c>
      <c r="E253" s="3185"/>
      <c r="F253" s="3185"/>
      <c r="G253" s="3185"/>
      <c r="H253" s="3185"/>
      <c r="I253" s="3185"/>
      <c r="J253" s="3185"/>
      <c r="K253" s="3185"/>
      <c r="L253" s="170">
        <f t="shared" si="105"/>
        <v>622.4</v>
      </c>
      <c r="M253" s="85">
        <v>0.2</v>
      </c>
      <c r="O253" s="63"/>
      <c r="AB253" s="97"/>
      <c r="AC253" s="41"/>
      <c r="AD253" s="41"/>
      <c r="AE253" s="41"/>
      <c r="AF253" s="41"/>
      <c r="AG253" s="113"/>
      <c r="AH253" s="154"/>
      <c r="AI253" s="155">
        <v>712.6</v>
      </c>
      <c r="AJ253" s="172">
        <v>712.6</v>
      </c>
      <c r="AK253" s="42">
        <f t="shared" si="104"/>
        <v>755.35600000000011</v>
      </c>
      <c r="AL253" s="1">
        <v>528.78</v>
      </c>
      <c r="AM253" s="1">
        <f t="shared" si="102"/>
        <v>565.79460000000006</v>
      </c>
      <c r="AN253" s="1">
        <f t="shared" si="103"/>
        <v>622.3740600000001</v>
      </c>
      <c r="AO253" s="118">
        <f t="shared" si="97"/>
        <v>622.3740600000001</v>
      </c>
    </row>
    <row r="254" spans="2:41">
      <c r="B254" s="49">
        <v>235</v>
      </c>
      <c r="C254" s="173" t="s">
        <v>868</v>
      </c>
      <c r="D254" s="3192" t="s">
        <v>1192</v>
      </c>
      <c r="E254" s="3192"/>
      <c r="F254" s="3192"/>
      <c r="G254" s="3192"/>
      <c r="H254" s="3192"/>
      <c r="I254" s="3192"/>
      <c r="J254" s="3192"/>
      <c r="K254" s="3192"/>
      <c r="L254" s="170">
        <f t="shared" si="105"/>
        <v>447.3</v>
      </c>
      <c r="M254" s="820">
        <v>9.7500000000000003E-2</v>
      </c>
      <c r="O254" s="63"/>
      <c r="AB254" s="97"/>
      <c r="AC254" s="41"/>
      <c r="AD254" s="41"/>
      <c r="AE254" s="41"/>
      <c r="AF254" s="41"/>
      <c r="AG254" s="113"/>
      <c r="AH254" s="154"/>
      <c r="AI254" s="155"/>
      <c r="AJ254" s="172"/>
      <c r="AK254" s="42"/>
      <c r="AL254" s="1">
        <v>380</v>
      </c>
      <c r="AM254" s="1">
        <f t="shared" si="102"/>
        <v>406.6</v>
      </c>
      <c r="AN254" s="1">
        <f t="shared" si="103"/>
        <v>447.26000000000005</v>
      </c>
      <c r="AO254" s="118">
        <f t="shared" si="97"/>
        <v>447.26000000000005</v>
      </c>
    </row>
    <row r="255" spans="2:41">
      <c r="B255" s="161">
        <v>236</v>
      </c>
      <c r="C255" s="688" t="s">
        <v>869</v>
      </c>
      <c r="D255" s="3192" t="s">
        <v>1193</v>
      </c>
      <c r="E255" s="3192"/>
      <c r="F255" s="3192"/>
      <c r="G255" s="3192"/>
      <c r="H255" s="3192"/>
      <c r="I255" s="3192"/>
      <c r="J255" s="3192"/>
      <c r="K255" s="3192"/>
      <c r="L255" s="170">
        <f t="shared" si="105"/>
        <v>612.1</v>
      </c>
      <c r="M255" s="820">
        <v>9.7500000000000003E-2</v>
      </c>
      <c r="O255" s="63"/>
      <c r="AB255" s="97"/>
      <c r="AC255" s="41"/>
      <c r="AD255" s="41"/>
      <c r="AE255" s="41"/>
      <c r="AF255" s="41"/>
      <c r="AG255" s="113"/>
      <c r="AH255" s="154"/>
      <c r="AI255" s="155"/>
      <c r="AJ255" s="172"/>
      <c r="AK255" s="42"/>
      <c r="AL255" s="1">
        <v>520</v>
      </c>
      <c r="AM255" s="1">
        <f t="shared" si="102"/>
        <v>556.4</v>
      </c>
      <c r="AN255" s="1">
        <f t="shared" si="103"/>
        <v>612.04000000000008</v>
      </c>
      <c r="AO255" s="118">
        <f t="shared" si="97"/>
        <v>612.04000000000008</v>
      </c>
    </row>
    <row r="256" spans="2:41">
      <c r="B256" s="49">
        <v>237</v>
      </c>
      <c r="C256" s="688" t="s">
        <v>870</v>
      </c>
      <c r="D256" s="3192" t="s">
        <v>1194</v>
      </c>
      <c r="E256" s="3192"/>
      <c r="F256" s="3192"/>
      <c r="G256" s="3192"/>
      <c r="H256" s="3192"/>
      <c r="I256" s="3192"/>
      <c r="J256" s="3192"/>
      <c r="K256" s="3192"/>
      <c r="L256" s="170">
        <f t="shared" si="105"/>
        <v>306.10000000000002</v>
      </c>
      <c r="M256" s="820">
        <v>9.7500000000000003E-2</v>
      </c>
      <c r="O256" s="63"/>
      <c r="AB256" s="97"/>
      <c r="AC256" s="41"/>
      <c r="AD256" s="41"/>
      <c r="AE256" s="41"/>
      <c r="AF256" s="41"/>
      <c r="AG256" s="113"/>
      <c r="AH256" s="154"/>
      <c r="AI256" s="155"/>
      <c r="AJ256" s="172"/>
      <c r="AK256" s="42"/>
      <c r="AL256" s="1">
        <v>260</v>
      </c>
      <c r="AM256" s="1">
        <f t="shared" si="102"/>
        <v>278.2</v>
      </c>
      <c r="AN256" s="1">
        <f t="shared" si="103"/>
        <v>306.02000000000004</v>
      </c>
      <c r="AO256" s="118">
        <f t="shared" si="97"/>
        <v>306.02000000000004</v>
      </c>
    </row>
    <row r="257" spans="2:36">
      <c r="B257" s="161">
        <v>238</v>
      </c>
      <c r="C257" s="174"/>
      <c r="D257" s="174"/>
      <c r="E257" s="174"/>
      <c r="F257" s="174"/>
      <c r="G257" s="174"/>
      <c r="H257" s="174"/>
      <c r="I257" s="174"/>
      <c r="J257" s="174"/>
      <c r="K257" s="174"/>
      <c r="L257" s="176"/>
      <c r="M257" s="177"/>
      <c r="O257" s="63"/>
      <c r="AB257" s="97"/>
      <c r="AC257" s="41"/>
      <c r="AD257" s="41"/>
      <c r="AE257" s="41"/>
      <c r="AF257" s="41"/>
      <c r="AG257" s="113"/>
      <c r="AH257" s="154"/>
      <c r="AI257" s="155"/>
      <c r="AJ257" s="184"/>
    </row>
    <row r="258" spans="2:36">
      <c r="B258" s="49">
        <v>239</v>
      </c>
      <c r="C258" s="174"/>
      <c r="D258" s="174"/>
      <c r="E258" s="174"/>
      <c r="F258" s="174"/>
      <c r="G258" s="174"/>
      <c r="H258" s="174"/>
      <c r="I258" s="174"/>
      <c r="J258" s="174"/>
      <c r="K258" s="174"/>
      <c r="L258" s="176"/>
      <c r="M258" s="177"/>
      <c r="O258" s="63"/>
      <c r="AB258" s="97"/>
      <c r="AC258" s="41"/>
      <c r="AD258" s="41"/>
      <c r="AE258" s="41"/>
      <c r="AF258" s="41"/>
      <c r="AG258" s="113"/>
      <c r="AH258" s="154"/>
      <c r="AI258" s="155"/>
      <c r="AJ258" s="184"/>
    </row>
    <row r="259" spans="2:36">
      <c r="B259" s="161">
        <v>240</v>
      </c>
      <c r="C259" s="174"/>
      <c r="D259" s="174"/>
      <c r="E259" s="174"/>
      <c r="F259" s="174"/>
      <c r="G259" s="174"/>
      <c r="H259" s="174"/>
      <c r="I259" s="174"/>
      <c r="J259" s="174"/>
      <c r="K259" s="174"/>
      <c r="L259" s="176"/>
      <c r="M259" s="177"/>
      <c r="O259" s="63"/>
      <c r="AB259" s="97"/>
      <c r="AC259" s="41"/>
      <c r="AD259" s="41"/>
      <c r="AE259" s="41"/>
      <c r="AF259" s="41"/>
      <c r="AG259" s="113"/>
      <c r="AH259" s="154"/>
      <c r="AI259" s="155"/>
      <c r="AJ259" s="184"/>
    </row>
    <row r="260" spans="2:36">
      <c r="B260" s="49">
        <v>241</v>
      </c>
      <c r="C260" s="174"/>
      <c r="D260" s="174"/>
      <c r="E260" s="174"/>
      <c r="F260" s="174"/>
      <c r="G260" s="174"/>
      <c r="H260" s="174"/>
      <c r="I260" s="174"/>
      <c r="J260" s="174"/>
      <c r="K260" s="174"/>
      <c r="L260" s="176"/>
      <c r="M260" s="177"/>
      <c r="O260" s="63"/>
      <c r="AB260" s="97"/>
      <c r="AC260" s="41"/>
      <c r="AD260" s="41"/>
      <c r="AE260" s="41"/>
      <c r="AF260" s="41"/>
      <c r="AG260" s="113"/>
      <c r="AH260" s="154"/>
      <c r="AI260" s="155"/>
      <c r="AJ260" s="184"/>
    </row>
    <row r="261" spans="2:36">
      <c r="B261" s="161">
        <v>242</v>
      </c>
      <c r="C261" s="174"/>
      <c r="D261" s="174"/>
      <c r="E261" s="174"/>
      <c r="F261" s="174"/>
      <c r="G261" s="174"/>
      <c r="H261" s="174"/>
      <c r="I261" s="174"/>
      <c r="J261" s="174"/>
      <c r="K261" s="174"/>
      <c r="L261" s="176"/>
      <c r="M261" s="177"/>
      <c r="O261" s="63"/>
      <c r="AB261" s="97"/>
      <c r="AC261" s="41"/>
      <c r="AD261" s="41"/>
      <c r="AE261" s="41"/>
      <c r="AF261" s="41"/>
      <c r="AG261" s="113"/>
      <c r="AH261" s="154"/>
      <c r="AI261" s="155"/>
      <c r="AJ261" s="184"/>
    </row>
    <row r="262" spans="2:36">
      <c r="B262" s="49">
        <v>243</v>
      </c>
      <c r="C262" s="174"/>
      <c r="D262" s="174"/>
      <c r="E262" s="174"/>
      <c r="F262" s="174"/>
      <c r="G262" s="174"/>
      <c r="H262" s="174"/>
      <c r="I262" s="174"/>
      <c r="J262" s="174"/>
      <c r="K262" s="174"/>
      <c r="L262" s="176"/>
      <c r="M262" s="177"/>
      <c r="O262" s="63"/>
      <c r="AB262" s="97"/>
      <c r="AC262" s="41"/>
      <c r="AD262" s="41"/>
      <c r="AE262" s="41"/>
      <c r="AF262" s="41"/>
      <c r="AG262" s="113"/>
      <c r="AH262" s="154"/>
      <c r="AI262" s="155"/>
      <c r="AJ262" s="184"/>
    </row>
    <row r="263" spans="2:36">
      <c r="B263" s="161">
        <v>244</v>
      </c>
      <c r="C263" s="174"/>
      <c r="D263" s="174"/>
      <c r="E263" s="174"/>
      <c r="F263" s="174"/>
      <c r="G263" s="174"/>
      <c r="H263" s="174"/>
      <c r="I263" s="174"/>
      <c r="J263" s="174"/>
      <c r="K263" s="174"/>
      <c r="L263" s="176"/>
      <c r="M263" s="177"/>
      <c r="O263" s="63"/>
      <c r="AB263" s="97"/>
      <c r="AC263" s="41"/>
      <c r="AD263" s="41"/>
      <c r="AE263" s="41"/>
      <c r="AF263" s="41"/>
      <c r="AG263" s="113"/>
      <c r="AH263" s="154"/>
      <c r="AI263" s="155"/>
      <c r="AJ263" s="184"/>
    </row>
    <row r="264" spans="2:36">
      <c r="B264" s="49">
        <v>245</v>
      </c>
      <c r="C264" s="174"/>
      <c r="D264" s="174"/>
      <c r="E264" s="174"/>
      <c r="F264" s="174"/>
      <c r="G264" s="174"/>
      <c r="H264" s="174"/>
      <c r="I264" s="174"/>
      <c r="J264" s="174"/>
      <c r="K264" s="174"/>
      <c r="L264" s="176"/>
      <c r="M264" s="177"/>
      <c r="O264" s="63"/>
      <c r="AB264" s="97"/>
      <c r="AC264" s="41"/>
      <c r="AD264" s="41"/>
      <c r="AE264" s="41"/>
      <c r="AF264" s="41"/>
      <c r="AG264" s="113"/>
      <c r="AH264" s="154"/>
      <c r="AI264" s="155"/>
      <c r="AJ264" s="184"/>
    </row>
    <row r="265" spans="2:36">
      <c r="B265" s="161">
        <v>246</v>
      </c>
      <c r="C265" s="3193" t="s">
        <v>1196</v>
      </c>
      <c r="D265" s="3194"/>
      <c r="E265" s="3194"/>
      <c r="F265" s="3194"/>
      <c r="G265" s="3194"/>
      <c r="H265" s="3194"/>
      <c r="I265" s="3194"/>
      <c r="J265" s="3194"/>
      <c r="K265" s="3194"/>
      <c r="L265" s="3194"/>
      <c r="M265" s="3195"/>
      <c r="O265" s="63"/>
      <c r="AB265" s="97"/>
      <c r="AC265" s="41"/>
      <c r="AD265" s="41"/>
      <c r="AE265" s="41"/>
      <c r="AF265" s="41"/>
      <c r="AG265" s="113"/>
      <c r="AH265" s="154"/>
      <c r="AI265" s="155"/>
      <c r="AJ265" s="184"/>
    </row>
    <row r="266" spans="2:36">
      <c r="B266" s="49">
        <v>247</v>
      </c>
      <c r="C266" s="3142" t="s">
        <v>271</v>
      </c>
      <c r="D266" s="3086"/>
      <c r="E266" s="3086"/>
      <c r="F266" s="3086"/>
      <c r="G266" s="3086"/>
      <c r="H266" s="3086"/>
      <c r="I266" s="3086"/>
      <c r="J266" s="3086"/>
      <c r="K266" s="3086"/>
      <c r="L266" s="3086"/>
      <c r="M266" s="3087"/>
      <c r="O266" s="63"/>
      <c r="AB266" s="97"/>
      <c r="AC266" s="41"/>
      <c r="AD266" s="41"/>
      <c r="AE266" s="41"/>
      <c r="AF266" s="41"/>
      <c r="AG266" s="113"/>
      <c r="AH266" s="154"/>
      <c r="AI266" s="155"/>
      <c r="AJ266" s="184"/>
    </row>
    <row r="267" spans="2:36">
      <c r="B267" s="161">
        <v>248</v>
      </c>
      <c r="C267" s="991"/>
      <c r="D267" s="3196" t="s">
        <v>1197</v>
      </c>
      <c r="E267" s="3196"/>
      <c r="F267" s="3196"/>
      <c r="G267" s="3196"/>
      <c r="H267" s="3196"/>
      <c r="I267" s="3196"/>
      <c r="J267" s="3196"/>
      <c r="K267" s="3196"/>
      <c r="L267" s="112"/>
      <c r="M267" s="178"/>
      <c r="O267" s="63"/>
      <c r="AB267" s="97"/>
      <c r="AC267" s="41"/>
      <c r="AD267" s="41"/>
      <c r="AE267" s="41"/>
      <c r="AF267" s="41"/>
      <c r="AG267" s="113"/>
      <c r="AH267" s="154"/>
      <c r="AI267" s="155"/>
      <c r="AJ267" s="184"/>
    </row>
    <row r="268" spans="2:36">
      <c r="B268" s="49">
        <v>249</v>
      </c>
      <c r="C268" s="991"/>
      <c r="D268" s="3197" t="s">
        <v>892</v>
      </c>
      <c r="E268" s="3197"/>
      <c r="F268" s="3197" t="s">
        <v>1198</v>
      </c>
      <c r="G268" s="3197"/>
      <c r="H268" s="3197" t="s">
        <v>255</v>
      </c>
      <c r="I268" s="3197"/>
      <c r="J268" s="3197"/>
      <c r="K268" s="3197"/>
      <c r="L268" s="112"/>
      <c r="M268" s="178"/>
      <c r="O268" s="63"/>
      <c r="AB268" s="97"/>
      <c r="AC268" s="41"/>
      <c r="AD268" s="41"/>
      <c r="AE268" s="41"/>
      <c r="AF268" s="41"/>
      <c r="AG268" s="113"/>
      <c r="AH268" s="154"/>
      <c r="AI268" s="155"/>
      <c r="AJ268" s="184"/>
    </row>
    <row r="269" spans="2:36">
      <c r="B269" s="161">
        <v>250</v>
      </c>
      <c r="C269" s="991"/>
      <c r="D269" s="3204" t="s">
        <v>1199</v>
      </c>
      <c r="E269" s="3204"/>
      <c r="F269" s="3204" t="s">
        <v>1200</v>
      </c>
      <c r="G269" s="3204"/>
      <c r="H269" s="3204" t="s">
        <v>1469</v>
      </c>
      <c r="I269" s="3204"/>
      <c r="J269" s="3204"/>
      <c r="K269" s="3204"/>
      <c r="L269" s="112"/>
      <c r="M269" s="178"/>
      <c r="O269" s="63"/>
      <c r="AB269" s="97"/>
      <c r="AC269" s="41"/>
      <c r="AD269" s="41"/>
      <c r="AE269" s="41"/>
      <c r="AF269" s="41"/>
      <c r="AG269" s="113"/>
      <c r="AH269" s="154"/>
      <c r="AI269" s="155"/>
      <c r="AJ269" s="184"/>
    </row>
    <row r="270" spans="2:36">
      <c r="B270" s="49">
        <v>251</v>
      </c>
      <c r="C270" s="174"/>
      <c r="D270" s="3204" t="s">
        <v>1202</v>
      </c>
      <c r="E270" s="3204"/>
      <c r="F270" s="3204" t="s">
        <v>1200</v>
      </c>
      <c r="G270" s="3204"/>
      <c r="H270" s="3204" t="s">
        <v>1200</v>
      </c>
      <c r="I270" s="3204"/>
      <c r="J270" s="3204"/>
      <c r="K270" s="3204"/>
      <c r="L270" s="176"/>
      <c r="M270" s="177"/>
      <c r="O270" s="63"/>
      <c r="AB270" s="97"/>
      <c r="AC270" s="41"/>
      <c r="AD270" s="41"/>
      <c r="AE270" s="41"/>
      <c r="AF270" s="41"/>
      <c r="AG270" s="113"/>
      <c r="AH270" s="154"/>
      <c r="AI270" s="155"/>
      <c r="AJ270" s="184"/>
    </row>
    <row r="271" spans="2:36">
      <c r="B271" s="161">
        <v>252</v>
      </c>
      <c r="C271" s="989"/>
      <c r="D271" s="3204" t="s">
        <v>1203</v>
      </c>
      <c r="E271" s="3204"/>
      <c r="F271" s="3204" t="s">
        <v>1204</v>
      </c>
      <c r="G271" s="3204"/>
      <c r="H271" s="3204" t="s">
        <v>1205</v>
      </c>
      <c r="I271" s="3204"/>
      <c r="J271" s="3204"/>
      <c r="K271" s="3204"/>
      <c r="L271" s="992"/>
      <c r="M271" s="990"/>
      <c r="O271" s="63"/>
      <c r="AB271" s="97"/>
      <c r="AC271" s="41"/>
      <c r="AD271" s="41"/>
      <c r="AE271" s="41"/>
      <c r="AF271" s="41"/>
      <c r="AG271" s="113"/>
      <c r="AH271" s="154"/>
      <c r="AI271" s="155"/>
      <c r="AJ271" s="184"/>
    </row>
    <row r="272" spans="2:36">
      <c r="B272" s="49">
        <v>253</v>
      </c>
      <c r="C272" s="975"/>
      <c r="D272" s="3204" t="s">
        <v>1206</v>
      </c>
      <c r="E272" s="3204"/>
      <c r="F272" s="3204" t="s">
        <v>1207</v>
      </c>
      <c r="G272" s="3204"/>
      <c r="H272" s="3260" t="s">
        <v>1208</v>
      </c>
      <c r="I272" s="3260"/>
      <c r="J272" s="3260"/>
      <c r="K272" s="3260"/>
      <c r="L272" s="112"/>
      <c r="M272" s="178"/>
      <c r="O272" s="63"/>
      <c r="AB272" s="97"/>
      <c r="AC272" s="41"/>
      <c r="AD272" s="41"/>
      <c r="AE272" s="41"/>
      <c r="AF272" s="41"/>
      <c r="AG272" s="113"/>
      <c r="AH272" s="154"/>
      <c r="AI272" s="155"/>
      <c r="AJ272" s="184"/>
    </row>
    <row r="273" spans="2:36">
      <c r="B273" s="161">
        <v>254</v>
      </c>
      <c r="C273" s="976"/>
      <c r="D273" s="3261" t="s">
        <v>1209</v>
      </c>
      <c r="E273" s="3261"/>
      <c r="F273" s="3261" t="s">
        <v>1201</v>
      </c>
      <c r="G273" s="3261"/>
      <c r="H273" s="3262" t="s">
        <v>1210</v>
      </c>
      <c r="I273" s="3262"/>
      <c r="J273" s="3262"/>
      <c r="K273" s="3262"/>
      <c r="L273" s="977"/>
      <c r="M273" s="978"/>
      <c r="O273" s="63"/>
      <c r="AB273" s="97"/>
      <c r="AC273" s="41"/>
      <c r="AD273" s="41"/>
      <c r="AE273" s="41"/>
      <c r="AF273" s="41"/>
      <c r="AG273" s="113"/>
      <c r="AH273" s="154"/>
      <c r="AI273" s="155"/>
      <c r="AJ273" s="184"/>
    </row>
    <row r="274" spans="2:36" ht="14.4" customHeight="1">
      <c r="B274" s="49">
        <v>255</v>
      </c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6"/>
      <c r="O274" s="63"/>
      <c r="AB274" s="97"/>
      <c r="AC274" s="41"/>
      <c r="AD274" s="41"/>
      <c r="AE274" s="41"/>
      <c r="AF274" s="41"/>
      <c r="AG274" s="113"/>
      <c r="AH274" s="154"/>
      <c r="AI274" s="155"/>
      <c r="AJ274" s="184"/>
    </row>
    <row r="275" spans="2:36">
      <c r="B275" s="161">
        <v>256</v>
      </c>
      <c r="C275" s="3211" t="s">
        <v>1629</v>
      </c>
      <c r="D275" s="3212"/>
      <c r="E275" s="3212"/>
      <c r="F275" s="3212"/>
      <c r="G275" s="3212"/>
      <c r="H275" s="3212"/>
      <c r="I275" s="3212"/>
      <c r="J275" s="3212"/>
      <c r="K275" s="3212"/>
      <c r="L275" s="3212"/>
      <c r="M275" s="3213"/>
      <c r="O275" s="63"/>
      <c r="AB275" s="97"/>
      <c r="AC275" s="41"/>
      <c r="AD275" s="41"/>
      <c r="AE275" s="41"/>
      <c r="AF275" s="41"/>
      <c r="AG275" s="113"/>
      <c r="AH275" s="154"/>
      <c r="AI275" s="155"/>
      <c r="AJ275" s="184"/>
    </row>
    <row r="276" spans="2:36">
      <c r="B276" s="49">
        <v>257</v>
      </c>
      <c r="C276" s="3205" t="s">
        <v>1630</v>
      </c>
      <c r="D276" s="3206"/>
      <c r="E276" s="3206"/>
      <c r="F276" s="3206"/>
      <c r="G276" s="3206"/>
      <c r="H276" s="3206"/>
      <c r="I276" s="3206"/>
      <c r="J276" s="3206"/>
      <c r="K276" s="3206"/>
      <c r="L276" s="3206"/>
      <c r="M276" s="3207"/>
      <c r="O276" s="63"/>
      <c r="AB276" s="97"/>
      <c r="AC276" s="41"/>
      <c r="AD276" s="41"/>
      <c r="AE276" s="41"/>
      <c r="AF276" s="41"/>
      <c r="AG276" s="113"/>
      <c r="AH276" s="154"/>
      <c r="AI276" s="155"/>
      <c r="AJ276" s="184"/>
    </row>
    <row r="277" spans="2:36">
      <c r="B277" s="161">
        <v>258</v>
      </c>
      <c r="C277" s="3208"/>
      <c r="D277" s="3209"/>
      <c r="E277" s="3209"/>
      <c r="F277" s="3209"/>
      <c r="G277" s="3209"/>
      <c r="H277" s="3209"/>
      <c r="I277" s="3209"/>
      <c r="J277" s="3209"/>
      <c r="K277" s="3209"/>
      <c r="L277" s="3209"/>
      <c r="M277" s="3210"/>
      <c r="O277" s="63"/>
      <c r="AB277" s="97"/>
      <c r="AC277" s="41"/>
      <c r="AD277" s="41"/>
      <c r="AE277" s="41"/>
      <c r="AF277" s="41"/>
      <c r="AG277" s="113"/>
      <c r="AH277" s="154"/>
      <c r="AI277" s="155"/>
      <c r="AJ277" s="184"/>
    </row>
    <row r="278" spans="2:36">
      <c r="B278" s="49">
        <v>259</v>
      </c>
      <c r="C278" s="3198" t="s">
        <v>1211</v>
      </c>
      <c r="D278" s="3199"/>
      <c r="E278" s="3199"/>
      <c r="F278" s="3199"/>
      <c r="G278" s="3199"/>
      <c r="H278" s="3199"/>
      <c r="I278" s="3199"/>
      <c r="J278" s="3199"/>
      <c r="K278" s="3199"/>
      <c r="L278" s="3199"/>
      <c r="M278" s="3200"/>
      <c r="O278" s="63"/>
      <c r="AB278" s="97"/>
      <c r="AC278" s="41"/>
      <c r="AD278" s="41"/>
      <c r="AE278" s="41"/>
      <c r="AF278" s="41"/>
      <c r="AG278" s="113"/>
      <c r="AH278" s="154"/>
      <c r="AJ278" s="184"/>
    </row>
    <row r="279" spans="2:36">
      <c r="B279" s="161">
        <v>260</v>
      </c>
      <c r="C279" s="3198" t="s">
        <v>1212</v>
      </c>
      <c r="D279" s="3199"/>
      <c r="E279" s="3199"/>
      <c r="F279" s="3199"/>
      <c r="G279" s="3199"/>
      <c r="H279" s="3199"/>
      <c r="I279" s="3199"/>
      <c r="J279" s="3199"/>
      <c r="K279" s="3199"/>
      <c r="L279" s="3199"/>
      <c r="M279" s="3200"/>
      <c r="O279" s="63"/>
      <c r="AB279" s="99"/>
      <c r="AC279" s="41"/>
      <c r="AD279" s="41"/>
      <c r="AE279" s="41"/>
      <c r="AF279" s="41"/>
      <c r="AG279" s="113"/>
      <c r="AH279" s="154"/>
      <c r="AJ279" s="184"/>
    </row>
    <row r="280" spans="2:36">
      <c r="B280" s="49">
        <v>261</v>
      </c>
      <c r="C280" s="3265"/>
      <c r="D280" s="3266"/>
      <c r="E280" s="3266"/>
      <c r="F280" s="3266"/>
      <c r="G280" s="3266"/>
      <c r="H280" s="3266"/>
      <c r="I280" s="3266"/>
      <c r="J280" s="3266"/>
      <c r="K280" s="3266"/>
      <c r="L280" s="3266"/>
      <c r="M280" s="3267"/>
      <c r="O280" s="63"/>
      <c r="AB280" s="99"/>
      <c r="AC280" s="41"/>
      <c r="AD280" s="41"/>
      <c r="AG280" s="113"/>
      <c r="AH280" s="152"/>
      <c r="AJ280" s="184"/>
    </row>
    <row r="281" spans="2:36">
      <c r="B281" s="161">
        <v>262</v>
      </c>
      <c r="C281" s="3201" t="s">
        <v>1213</v>
      </c>
      <c r="D281" s="3202"/>
      <c r="E281" s="3202"/>
      <c r="F281" s="3202"/>
      <c r="G281" s="3202"/>
      <c r="H281" s="3202"/>
      <c r="I281" s="3202"/>
      <c r="J281" s="3202"/>
      <c r="K281" s="3202"/>
      <c r="L281" s="3202"/>
      <c r="M281" s="3203"/>
      <c r="O281" s="63"/>
      <c r="AB281" s="99"/>
      <c r="AC281" s="41"/>
      <c r="AD281" s="41"/>
      <c r="AG281" s="113"/>
      <c r="AH281" s="152"/>
      <c r="AJ281" s="184"/>
    </row>
    <row r="282" spans="2:36">
      <c r="B282" s="49">
        <v>263</v>
      </c>
      <c r="C282" s="3263" t="s">
        <v>1658</v>
      </c>
      <c r="D282" s="1641"/>
      <c r="E282" s="1641"/>
      <c r="F282" s="1641"/>
      <c r="G282" s="1641"/>
      <c r="H282" s="1641"/>
      <c r="I282" s="1641"/>
      <c r="J282" s="1641"/>
      <c r="K282" s="1641"/>
      <c r="L282" s="1641"/>
      <c r="M282" s="3264"/>
      <c r="O282" s="63"/>
      <c r="AB282" s="24"/>
      <c r="AG282" s="113"/>
      <c r="AH282" s="152"/>
      <c r="AJ282" s="184"/>
    </row>
    <row r="283" spans="2:36">
      <c r="B283" s="161">
        <v>264</v>
      </c>
      <c r="C283" s="3251" t="s">
        <v>1214</v>
      </c>
      <c r="D283" s="1706"/>
      <c r="E283" s="1706"/>
      <c r="F283" s="1706"/>
      <c r="G283" s="1706"/>
      <c r="H283" s="1706"/>
      <c r="I283" s="1706"/>
      <c r="J283" s="1706"/>
      <c r="K283" s="1706"/>
      <c r="L283" s="1706"/>
      <c r="M283" s="2161"/>
      <c r="O283" s="63"/>
      <c r="AB283" s="181"/>
      <c r="AG283" s="113"/>
      <c r="AH283" s="152"/>
      <c r="AJ283" s="184"/>
    </row>
    <row r="284" spans="2:36">
      <c r="B284" s="49">
        <v>265</v>
      </c>
      <c r="C284" s="3252" t="s">
        <v>1974</v>
      </c>
      <c r="D284" s="3253"/>
      <c r="E284" s="3253"/>
      <c r="F284" s="3253"/>
      <c r="G284" s="3253"/>
      <c r="H284" s="3253"/>
      <c r="I284" s="3253"/>
      <c r="J284" s="3253"/>
      <c r="K284" s="3253"/>
      <c r="L284" s="3253"/>
      <c r="M284" s="3254"/>
      <c r="O284" s="63"/>
      <c r="AB284" s="181"/>
      <c r="AG284" s="113"/>
      <c r="AH284" s="152"/>
      <c r="AJ284" s="184"/>
    </row>
    <row r="285" spans="2:36">
      <c r="B285" s="161">
        <v>266</v>
      </c>
      <c r="C285" s="3255" t="s">
        <v>1215</v>
      </c>
      <c r="D285" s="3253"/>
      <c r="E285" s="3253"/>
      <c r="F285" s="3253"/>
      <c r="G285" s="3253"/>
      <c r="H285" s="3253"/>
      <c r="I285" s="3253"/>
      <c r="J285" s="3253"/>
      <c r="K285" s="3253"/>
      <c r="L285" s="3253"/>
      <c r="M285" s="3254"/>
      <c r="O285" s="63"/>
      <c r="AB285" s="181"/>
      <c r="AH285" s="152"/>
      <c r="AJ285" s="184"/>
    </row>
    <row r="286" spans="2:36">
      <c r="B286" s="49">
        <v>267</v>
      </c>
      <c r="C286" s="3256" t="s">
        <v>1657</v>
      </c>
      <c r="D286" s="3257"/>
      <c r="E286" s="3257"/>
      <c r="F286" s="3257"/>
      <c r="G286" s="3257"/>
      <c r="H286" s="3257"/>
      <c r="I286" s="3257"/>
      <c r="J286" s="3257"/>
      <c r="K286" s="3257"/>
      <c r="L286" s="3257"/>
      <c r="M286" s="3258"/>
      <c r="O286" s="66"/>
      <c r="AB286" s="181"/>
      <c r="AJ286" s="184"/>
    </row>
    <row r="287" spans="2:36">
      <c r="B287" s="161">
        <v>268</v>
      </c>
      <c r="C287" s="3251" t="s">
        <v>1216</v>
      </c>
      <c r="D287" s="1706"/>
      <c r="E287" s="1706"/>
      <c r="F287" s="1706"/>
      <c r="G287" s="1706"/>
      <c r="H287" s="1706"/>
      <c r="I287" s="1706"/>
      <c r="J287" s="1706"/>
      <c r="K287" s="1706"/>
      <c r="L287" s="1706"/>
      <c r="M287" s="2161"/>
      <c r="O287" s="1157"/>
      <c r="P287" s="1157"/>
      <c r="AB287" s="181"/>
      <c r="AJ287" s="184"/>
    </row>
    <row r="288" spans="2:36">
      <c r="B288" s="49">
        <v>269</v>
      </c>
      <c r="C288" s="3259" t="s">
        <v>1217</v>
      </c>
      <c r="D288" s="2286"/>
      <c r="E288" s="2286"/>
      <c r="F288" s="2286"/>
      <c r="G288" s="2286"/>
      <c r="H288" s="2286"/>
      <c r="I288" s="2286"/>
      <c r="J288" s="2286"/>
      <c r="K288" s="2286"/>
      <c r="L288" s="2286"/>
      <c r="M288" s="2287"/>
      <c r="O288" s="1157"/>
      <c r="P288" s="1157"/>
      <c r="AB288" s="181"/>
      <c r="AJ288" s="184"/>
    </row>
    <row r="289" spans="2:36">
      <c r="B289" s="161">
        <v>270</v>
      </c>
      <c r="C289" s="3251" t="s">
        <v>1218</v>
      </c>
      <c r="D289" s="1706"/>
      <c r="E289" s="1706"/>
      <c r="F289" s="1706"/>
      <c r="G289" s="1706"/>
      <c r="H289" s="1706"/>
      <c r="I289" s="1706"/>
      <c r="J289" s="1706"/>
      <c r="K289" s="1706"/>
      <c r="L289" s="1706"/>
      <c r="M289" s="2161"/>
      <c r="O289" s="63"/>
      <c r="AB289" s="181"/>
      <c r="AJ289" s="184"/>
    </row>
    <row r="290" spans="2:36">
      <c r="B290" s="49">
        <v>271</v>
      </c>
      <c r="C290" s="1488" t="s">
        <v>1219</v>
      </c>
      <c r="D290" s="1489"/>
      <c r="E290" s="1489"/>
      <c r="F290" s="1489"/>
      <c r="G290" s="1489"/>
      <c r="H290" s="1489"/>
      <c r="I290" s="1489"/>
      <c r="J290" s="1489"/>
      <c r="K290" s="1489"/>
      <c r="L290" s="1489"/>
      <c r="M290" s="1591"/>
      <c r="O290" s="63"/>
      <c r="AB290" s="97"/>
      <c r="AJ290" s="184"/>
    </row>
    <row r="291" spans="2:36" ht="23.4" customHeight="1">
      <c r="B291" s="161">
        <v>272</v>
      </c>
      <c r="C291" s="3053" t="s">
        <v>1220</v>
      </c>
      <c r="D291" s="1503"/>
      <c r="E291" s="1503"/>
      <c r="F291" s="1503"/>
      <c r="G291" s="1503"/>
      <c r="H291" s="1503"/>
      <c r="I291" s="1503"/>
      <c r="J291" s="1503"/>
      <c r="K291" s="1503"/>
      <c r="L291" s="1503"/>
      <c r="M291" s="1504"/>
      <c r="O291" s="3216"/>
      <c r="P291" s="3217"/>
      <c r="Q291" s="3217"/>
      <c r="R291" s="3217"/>
      <c r="S291" s="3217"/>
      <c r="T291" s="3217"/>
      <c r="U291" s="3217"/>
      <c r="V291" s="3217"/>
      <c r="W291" s="3217"/>
      <c r="X291" s="3217"/>
      <c r="Y291" s="3217"/>
      <c r="Z291" s="3217"/>
      <c r="AA291" s="3217"/>
      <c r="AB291" s="3217"/>
      <c r="AC291" s="3217"/>
      <c r="AD291" s="3217"/>
      <c r="AJ291" s="184"/>
    </row>
    <row r="292" spans="2:36">
      <c r="B292" s="49">
        <v>273</v>
      </c>
      <c r="C292" s="3053" t="s">
        <v>1221</v>
      </c>
      <c r="D292" s="1503"/>
      <c r="E292" s="1503"/>
      <c r="F292" s="1503"/>
      <c r="G292" s="1503"/>
      <c r="H292" s="1503"/>
      <c r="I292" s="1503"/>
      <c r="J292" s="1503"/>
      <c r="K292" s="1503"/>
      <c r="L292" s="1503"/>
      <c r="M292" s="1504"/>
      <c r="O292" s="3218"/>
      <c r="P292" s="3217"/>
      <c r="Q292" s="3217"/>
      <c r="R292" s="3217"/>
      <c r="S292" s="3217"/>
      <c r="T292" s="3217"/>
      <c r="U292" s="3217"/>
      <c r="V292" s="3217"/>
      <c r="W292" s="3217"/>
      <c r="X292" s="3217"/>
      <c r="Y292" s="3217"/>
      <c r="Z292" s="3217"/>
      <c r="AA292" s="3217"/>
      <c r="AB292" s="3217"/>
      <c r="AC292" s="3217"/>
      <c r="AD292" s="3217"/>
      <c r="AJ292" s="184"/>
    </row>
    <row r="293" spans="2:36" ht="14.4" customHeight="1">
      <c r="B293" s="161">
        <v>274</v>
      </c>
      <c r="C293" s="3053" t="s">
        <v>1222</v>
      </c>
      <c r="D293" s="1503"/>
      <c r="E293" s="1503"/>
      <c r="F293" s="1503"/>
      <c r="G293" s="1503"/>
      <c r="H293" s="1503"/>
      <c r="I293" s="1503"/>
      <c r="J293" s="1503"/>
      <c r="K293" s="1503"/>
      <c r="L293" s="1503"/>
      <c r="M293" s="1504"/>
      <c r="O293" s="3218"/>
      <c r="P293" s="3217"/>
      <c r="Q293" s="3217"/>
      <c r="R293" s="3217"/>
      <c r="S293" s="3217"/>
      <c r="T293" s="3217"/>
      <c r="U293" s="3217"/>
      <c r="V293" s="3217"/>
      <c r="W293" s="3217"/>
      <c r="X293" s="3217"/>
      <c r="Y293" s="3217"/>
      <c r="Z293" s="3217"/>
      <c r="AA293" s="3217"/>
      <c r="AB293" s="3217"/>
      <c r="AC293" s="3217"/>
      <c r="AD293" s="3217"/>
      <c r="AJ293" s="184"/>
    </row>
    <row r="294" spans="2:36" ht="22.95" customHeight="1">
      <c r="B294" s="49">
        <v>275</v>
      </c>
      <c r="C294" s="3219" t="s">
        <v>1223</v>
      </c>
      <c r="D294" s="3220"/>
      <c r="E294" s="3220"/>
      <c r="F294" s="3220"/>
      <c r="G294" s="3220"/>
      <c r="H294" s="3220"/>
      <c r="I294" s="3220"/>
      <c r="J294" s="3220"/>
      <c r="K294" s="3220"/>
      <c r="L294" s="3220"/>
      <c r="M294" s="3221"/>
      <c r="O294" s="3222"/>
      <c r="P294" s="3217"/>
      <c r="Q294" s="3217"/>
      <c r="R294" s="3217"/>
      <c r="S294" s="3217"/>
      <c r="T294" s="3217"/>
      <c r="U294" s="3217"/>
      <c r="V294" s="3217"/>
      <c r="W294" s="3217"/>
      <c r="X294" s="3217"/>
      <c r="Y294" s="3217"/>
      <c r="Z294" s="3217"/>
      <c r="AA294" s="3217"/>
      <c r="AB294" s="3217"/>
      <c r="AC294" s="3217"/>
      <c r="AD294" s="3217"/>
      <c r="AJ294" s="184"/>
    </row>
    <row r="295" spans="2:36">
      <c r="B295" s="161">
        <v>276</v>
      </c>
      <c r="C295" s="3239" t="s">
        <v>1224</v>
      </c>
      <c r="D295" s="3240"/>
      <c r="E295" s="3240"/>
      <c r="F295" s="3240"/>
      <c r="G295" s="3240"/>
      <c r="H295" s="3240"/>
      <c r="I295" s="3240"/>
      <c r="J295" s="3240"/>
      <c r="K295" s="3240"/>
      <c r="L295" s="3240"/>
      <c r="M295" s="3241"/>
      <c r="O295" s="180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  <c r="AC295" s="179"/>
      <c r="AD295" s="179"/>
      <c r="AJ295" s="184"/>
    </row>
    <row r="296" spans="2:36" ht="14.4" customHeight="1">
      <c r="B296" s="49">
        <v>277</v>
      </c>
      <c r="C296" s="3223" t="s">
        <v>1501</v>
      </c>
      <c r="D296" s="3224"/>
      <c r="E296" s="3224"/>
      <c r="F296" s="3224"/>
      <c r="G296" s="3224"/>
      <c r="H296" s="3224"/>
      <c r="I296" s="3224"/>
      <c r="J296" s="3224"/>
      <c r="K296" s="3224"/>
      <c r="L296" s="3224"/>
      <c r="M296" s="3225"/>
      <c r="O296" s="1157"/>
      <c r="P296" s="1157"/>
      <c r="AB296" s="97"/>
    </row>
    <row r="297" spans="2:36">
      <c r="B297" s="161">
        <v>278</v>
      </c>
      <c r="C297" s="3226"/>
      <c r="D297" s="3227"/>
      <c r="E297" s="3227"/>
      <c r="F297" s="3227"/>
      <c r="G297" s="3227"/>
      <c r="H297" s="3227"/>
      <c r="I297" s="3227"/>
      <c r="J297" s="3227"/>
      <c r="K297" s="3227"/>
      <c r="L297" s="3227"/>
      <c r="M297" s="3228"/>
      <c r="O297" s="66"/>
      <c r="AB297" s="97"/>
    </row>
    <row r="298" spans="2:36" ht="14.4" customHeight="1">
      <c r="B298" s="49">
        <v>279</v>
      </c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6"/>
      <c r="O298" s="66"/>
      <c r="AB298" s="24"/>
    </row>
    <row r="299" spans="2:36">
      <c r="B299" s="161">
        <v>280</v>
      </c>
      <c r="C299" s="3054" t="s">
        <v>1557</v>
      </c>
      <c r="D299" s="3055"/>
      <c r="E299" s="3055"/>
      <c r="F299" s="3055"/>
      <c r="G299" s="3055"/>
      <c r="H299" s="3055"/>
      <c r="I299" s="3055"/>
      <c r="J299" s="3055"/>
      <c r="K299" s="3055"/>
      <c r="L299" s="3055"/>
      <c r="M299" s="3056"/>
      <c r="O299" s="1157"/>
      <c r="P299" s="1157"/>
      <c r="AB299" s="24"/>
    </row>
    <row r="300" spans="2:36">
      <c r="B300" s="49">
        <v>281</v>
      </c>
      <c r="C300" s="3053" t="s">
        <v>1558</v>
      </c>
      <c r="D300" s="1503"/>
      <c r="E300" s="1503"/>
      <c r="F300" s="1503"/>
      <c r="G300" s="1503"/>
      <c r="H300" s="1503"/>
      <c r="I300" s="1503"/>
      <c r="J300" s="1503"/>
      <c r="K300" s="1503"/>
      <c r="L300" s="1503"/>
      <c r="M300" s="1504"/>
      <c r="O300" s="63"/>
      <c r="AB300" s="24"/>
    </row>
    <row r="301" spans="2:36">
      <c r="B301" s="161">
        <v>282</v>
      </c>
      <c r="C301" s="3053" t="s">
        <v>1716</v>
      </c>
      <c r="D301" s="1503"/>
      <c r="E301" s="1503"/>
      <c r="F301" s="1503"/>
      <c r="G301" s="1503"/>
      <c r="H301" s="1503"/>
      <c r="I301" s="1503"/>
      <c r="J301" s="1503"/>
      <c r="K301" s="1503"/>
      <c r="L301" s="1503"/>
      <c r="M301" s="1504"/>
      <c r="O301" s="63"/>
      <c r="AB301" s="24"/>
    </row>
    <row r="302" spans="2:36">
      <c r="B302" s="49">
        <v>283</v>
      </c>
      <c r="C302" s="3053" t="s">
        <v>1559</v>
      </c>
      <c r="D302" s="1503"/>
      <c r="E302" s="1503"/>
      <c r="F302" s="1503"/>
      <c r="G302" s="1503"/>
      <c r="H302" s="1503"/>
      <c r="I302" s="1503"/>
      <c r="J302" s="1503"/>
      <c r="K302" s="1503"/>
      <c r="L302" s="1503"/>
      <c r="M302" s="1504"/>
      <c r="O302" s="63"/>
      <c r="AB302" s="24"/>
    </row>
    <row r="303" spans="2:36">
      <c r="B303" s="161">
        <v>284</v>
      </c>
      <c r="C303" s="3053" t="s">
        <v>1561</v>
      </c>
      <c r="D303" s="1503"/>
      <c r="E303" s="1503"/>
      <c r="F303" s="1503"/>
      <c r="G303" s="1503"/>
      <c r="H303" s="1503"/>
      <c r="I303" s="1503"/>
      <c r="J303" s="1503"/>
      <c r="K303" s="1503"/>
      <c r="L303" s="1503"/>
      <c r="M303" s="1504"/>
      <c r="O303" s="63"/>
      <c r="AB303" s="103"/>
    </row>
    <row r="304" spans="2:36">
      <c r="B304" s="49">
        <v>285</v>
      </c>
      <c r="C304" s="1488" t="s">
        <v>1560</v>
      </c>
      <c r="D304" s="1489"/>
      <c r="E304" s="1489"/>
      <c r="F304" s="1489"/>
      <c r="G304" s="1489"/>
      <c r="H304" s="1489"/>
      <c r="I304" s="1489"/>
      <c r="J304" s="1489"/>
      <c r="K304" s="1489"/>
      <c r="L304" s="1489"/>
      <c r="M304" s="1591"/>
      <c r="O304" s="63"/>
      <c r="AB304" s="24"/>
    </row>
    <row r="305" spans="2:28">
      <c r="B305" s="161">
        <v>286</v>
      </c>
      <c r="C305" s="3236" t="s">
        <v>919</v>
      </c>
      <c r="D305" s="3237"/>
      <c r="E305" s="3237"/>
      <c r="F305" s="3237"/>
      <c r="G305" s="3237"/>
      <c r="H305" s="3237"/>
      <c r="I305" s="3237"/>
      <c r="J305" s="3237"/>
      <c r="K305" s="3237"/>
      <c r="L305" s="3237"/>
      <c r="M305" s="3238"/>
      <c r="O305" s="63"/>
      <c r="AB305" s="24"/>
    </row>
    <row r="306" spans="2:28">
      <c r="B306" s="49">
        <v>287</v>
      </c>
      <c r="C306" s="3229" t="s">
        <v>1563</v>
      </c>
      <c r="D306" s="3230"/>
      <c r="E306" s="3230"/>
      <c r="F306" s="3230"/>
      <c r="G306" s="3230"/>
      <c r="H306" s="3230"/>
      <c r="I306" s="3230"/>
      <c r="J306" s="3230"/>
      <c r="K306" s="3230"/>
      <c r="L306" s="3230"/>
      <c r="M306" s="3231"/>
      <c r="O306" s="63"/>
      <c r="AB306" s="24"/>
    </row>
    <row r="307" spans="2:28">
      <c r="B307" s="161">
        <v>288</v>
      </c>
      <c r="C307" s="855"/>
      <c r="D307" s="855"/>
      <c r="E307" s="855"/>
      <c r="F307" s="855"/>
      <c r="G307" s="855"/>
      <c r="H307" s="855"/>
      <c r="I307" s="855"/>
      <c r="J307" s="855"/>
      <c r="K307" s="855"/>
      <c r="L307" s="855"/>
      <c r="M307" s="856"/>
      <c r="O307" s="63"/>
      <c r="AB307" s="24"/>
    </row>
    <row r="308" spans="2:28">
      <c r="B308" s="49">
        <v>289</v>
      </c>
      <c r="C308" s="855"/>
      <c r="D308" s="855"/>
      <c r="E308" s="855"/>
      <c r="F308" s="855"/>
      <c r="G308" s="855"/>
      <c r="H308" s="855"/>
      <c r="I308" s="855"/>
      <c r="J308" s="855"/>
      <c r="K308" s="855"/>
      <c r="L308" s="855"/>
      <c r="M308" s="856"/>
      <c r="O308" s="63"/>
      <c r="AB308" s="24"/>
    </row>
    <row r="309" spans="2:28">
      <c r="B309" s="161">
        <v>290</v>
      </c>
      <c r="C309" s="855"/>
      <c r="D309" s="855"/>
      <c r="E309" s="855"/>
      <c r="F309" s="855"/>
      <c r="G309" s="855"/>
      <c r="H309" s="855"/>
      <c r="I309" s="855"/>
      <c r="J309" s="855"/>
      <c r="K309" s="855"/>
      <c r="L309" s="855"/>
      <c r="M309" s="856"/>
      <c r="O309" s="63"/>
      <c r="AB309" s="24"/>
    </row>
    <row r="310" spans="2:28">
      <c r="B310" s="49">
        <v>291</v>
      </c>
      <c r="C310" s="855"/>
      <c r="D310" s="855"/>
      <c r="E310" s="855"/>
      <c r="F310" s="855"/>
      <c r="G310" s="855"/>
      <c r="H310" s="855"/>
      <c r="I310" s="855"/>
      <c r="J310" s="855"/>
      <c r="K310" s="855"/>
      <c r="L310" s="855"/>
      <c r="M310" s="856"/>
      <c r="O310" s="63"/>
      <c r="AB310" s="24"/>
    </row>
    <row r="311" spans="2:28">
      <c r="B311" s="161">
        <v>292</v>
      </c>
      <c r="C311" s="855"/>
      <c r="D311" s="855"/>
      <c r="E311" s="855"/>
      <c r="F311" s="855"/>
      <c r="G311" s="855"/>
      <c r="H311" s="855"/>
      <c r="I311" s="857"/>
      <c r="J311" s="855"/>
      <c r="K311" s="855"/>
      <c r="L311" s="855"/>
      <c r="M311" s="856"/>
      <c r="O311" s="63"/>
      <c r="AB311" s="24"/>
    </row>
    <row r="312" spans="2:28">
      <c r="B312" s="49">
        <v>293</v>
      </c>
      <c r="C312" s="855"/>
      <c r="D312" s="855"/>
      <c r="E312" s="855"/>
      <c r="F312" s="855"/>
      <c r="G312" s="855"/>
      <c r="H312" s="855"/>
      <c r="I312" s="855"/>
      <c r="J312" s="855"/>
      <c r="K312" s="855"/>
      <c r="L312" s="855"/>
      <c r="M312" s="856"/>
      <c r="O312" s="63"/>
      <c r="AB312" s="24"/>
    </row>
    <row r="313" spans="2:28">
      <c r="B313" s="161">
        <v>294</v>
      </c>
      <c r="C313" s="855"/>
      <c r="D313" s="857"/>
      <c r="E313" s="855"/>
      <c r="F313" s="855"/>
      <c r="G313" s="855"/>
      <c r="H313" s="855"/>
      <c r="I313" s="855"/>
      <c r="J313" s="855"/>
      <c r="K313" s="855"/>
      <c r="L313" s="855"/>
      <c r="M313" s="856"/>
      <c r="O313" s="63"/>
      <c r="AB313" s="24"/>
    </row>
    <row r="314" spans="2:28">
      <c r="B314" s="49">
        <v>295</v>
      </c>
      <c r="C314" s="3232" t="s">
        <v>284</v>
      </c>
      <c r="D314" s="3233"/>
      <c r="E314" s="3233"/>
      <c r="F314" s="3233"/>
      <c r="G314" s="3233"/>
      <c r="H314" s="3233"/>
      <c r="I314" s="3233"/>
      <c r="J314" s="3233"/>
      <c r="K314" s="3233"/>
      <c r="L314" s="3233"/>
      <c r="M314" s="3234"/>
      <c r="O314" s="63"/>
      <c r="AB314" s="24"/>
    </row>
    <row r="315" spans="2:28">
      <c r="B315" s="161">
        <v>296</v>
      </c>
      <c r="C315" s="3235" t="s">
        <v>1225</v>
      </c>
      <c r="D315" s="2794"/>
      <c r="E315" s="2794"/>
      <c r="F315" s="2794"/>
      <c r="G315" s="2794"/>
      <c r="H315" s="2794"/>
      <c r="I315" s="2794"/>
      <c r="J315" s="2794"/>
      <c r="K315" s="2794"/>
      <c r="L315" s="2794"/>
      <c r="M315" s="2795"/>
      <c r="O315" s="63"/>
      <c r="AB315" s="97"/>
    </row>
    <row r="316" spans="2:28">
      <c r="B316" s="49">
        <v>297</v>
      </c>
      <c r="C316" s="3242" t="s">
        <v>1226</v>
      </c>
      <c r="D316" s="3243"/>
      <c r="E316" s="3243"/>
      <c r="F316" s="3243"/>
      <c r="G316" s="3243"/>
      <c r="H316" s="3243"/>
      <c r="I316" s="3243"/>
      <c r="J316" s="3243"/>
      <c r="K316" s="3243"/>
      <c r="L316" s="3243"/>
      <c r="M316" s="3244"/>
      <c r="O316" s="63"/>
      <c r="AB316" s="97"/>
    </row>
    <row r="317" spans="2:28">
      <c r="B317" s="161">
        <v>298</v>
      </c>
      <c r="C317" s="3245"/>
      <c r="D317" s="3246"/>
      <c r="E317" s="3246"/>
      <c r="F317" s="3246"/>
      <c r="G317" s="3246"/>
      <c r="H317" s="3246"/>
      <c r="I317" s="3246"/>
      <c r="J317" s="3246"/>
      <c r="K317" s="3246"/>
      <c r="L317" s="3246"/>
      <c r="M317" s="3247"/>
      <c r="O317" s="63"/>
      <c r="AB317" s="97"/>
    </row>
    <row r="318" spans="2:28">
      <c r="B318" s="49">
        <v>299</v>
      </c>
      <c r="C318" s="3248"/>
      <c r="D318" s="3249"/>
      <c r="E318" s="3249"/>
      <c r="F318" s="3249"/>
      <c r="G318" s="3249"/>
      <c r="H318" s="3249"/>
      <c r="I318" s="3249"/>
      <c r="J318" s="3249"/>
      <c r="K318" s="3249"/>
      <c r="L318" s="3249"/>
      <c r="M318" s="3250"/>
      <c r="O318" s="63"/>
      <c r="AB318" s="97"/>
    </row>
    <row r="319" spans="2:28">
      <c r="B319" s="161">
        <v>300</v>
      </c>
      <c r="C319" s="855"/>
      <c r="D319" s="855"/>
      <c r="E319" s="855"/>
      <c r="F319" s="855"/>
      <c r="G319" s="855"/>
      <c r="H319" s="855"/>
      <c r="I319" s="855"/>
      <c r="J319" s="855"/>
      <c r="K319" s="855"/>
      <c r="L319" s="855"/>
      <c r="M319" s="856"/>
      <c r="O319" s="66"/>
      <c r="AB319" s="24"/>
    </row>
    <row r="320" spans="2:28">
      <c r="B320" s="49">
        <v>301</v>
      </c>
      <c r="C320" s="855"/>
      <c r="D320" s="855"/>
      <c r="E320" s="855"/>
      <c r="F320" s="855"/>
      <c r="G320" s="855"/>
      <c r="H320" s="855"/>
      <c r="I320" s="855"/>
      <c r="J320" s="855"/>
      <c r="K320" s="855"/>
      <c r="L320" s="855"/>
      <c r="M320" s="856"/>
      <c r="O320" s="63"/>
      <c r="AB320" s="24"/>
    </row>
    <row r="321" spans="2:28">
      <c r="B321" s="161">
        <v>302</v>
      </c>
      <c r="C321" s="855"/>
      <c r="D321" s="855"/>
      <c r="E321" s="855"/>
      <c r="F321" s="855"/>
      <c r="G321" s="855"/>
      <c r="H321" s="855"/>
      <c r="I321" s="855"/>
      <c r="J321" s="855"/>
      <c r="K321" s="855"/>
      <c r="L321" s="855"/>
      <c r="M321" s="856"/>
      <c r="O321" s="63"/>
      <c r="AB321" s="24"/>
    </row>
    <row r="322" spans="2:28">
      <c r="B322" s="49">
        <v>303</v>
      </c>
      <c r="C322" s="855"/>
      <c r="D322" s="855"/>
      <c r="E322" s="855"/>
      <c r="F322" s="855"/>
      <c r="G322" s="855"/>
      <c r="H322" s="855"/>
      <c r="I322" s="855"/>
      <c r="J322" s="855"/>
      <c r="K322" s="855"/>
      <c r="L322" s="855"/>
      <c r="M322" s="856"/>
      <c r="O322" s="63"/>
      <c r="AB322" s="24"/>
    </row>
    <row r="323" spans="2:28" ht="15" thickBot="1">
      <c r="B323" s="161">
        <v>304</v>
      </c>
      <c r="C323" s="3214" t="s">
        <v>294</v>
      </c>
      <c r="D323" s="3214"/>
      <c r="E323" s="3214"/>
      <c r="F323" s="3214"/>
      <c r="G323" s="3214"/>
      <c r="H323" s="3214"/>
      <c r="I323" s="3214"/>
      <c r="J323" s="3214"/>
      <c r="K323" s="3214"/>
      <c r="L323" s="3214"/>
      <c r="M323" s="3215"/>
      <c r="O323" s="63"/>
      <c r="AB323" s="24"/>
    </row>
    <row r="324" spans="2:28">
      <c r="B324" s="185"/>
      <c r="C324" s="184"/>
      <c r="D324" s="184"/>
      <c r="E324" s="184"/>
      <c r="F324" s="184"/>
      <c r="G324" s="184"/>
      <c r="H324" s="184"/>
      <c r="I324" s="184"/>
      <c r="J324" s="184"/>
      <c r="K324" s="184"/>
      <c r="L324" s="187"/>
      <c r="M324" s="188"/>
      <c r="O324" s="63"/>
    </row>
    <row r="325" spans="2:28">
      <c r="B325" s="185"/>
      <c r="C325" s="184"/>
      <c r="D325" s="184"/>
      <c r="E325" s="184"/>
      <c r="F325" s="184"/>
      <c r="G325" s="184"/>
      <c r="H325" s="184"/>
      <c r="I325" s="184"/>
      <c r="J325" s="184"/>
      <c r="K325" s="184"/>
      <c r="L325" s="187"/>
      <c r="M325" s="188"/>
      <c r="O325" s="63"/>
    </row>
    <row r="326" spans="2:28">
      <c r="B326" s="185"/>
      <c r="C326" s="184"/>
      <c r="D326" s="184"/>
      <c r="E326" s="184"/>
      <c r="F326" s="184"/>
      <c r="G326" s="184"/>
      <c r="H326" s="184"/>
      <c r="I326" s="184"/>
      <c r="J326" s="184"/>
      <c r="K326" s="184"/>
      <c r="L326" s="187"/>
      <c r="M326" s="188"/>
      <c r="O326" s="63"/>
    </row>
    <row r="327" spans="2:28">
      <c r="B327" s="185"/>
      <c r="C327" s="184"/>
      <c r="D327" s="184"/>
      <c r="E327" s="184"/>
      <c r="F327" s="184"/>
      <c r="G327" s="184"/>
      <c r="H327" s="184"/>
      <c r="I327" s="184"/>
      <c r="J327" s="184"/>
      <c r="K327" s="184"/>
      <c r="L327" s="187"/>
      <c r="M327" s="188"/>
      <c r="O327" s="63"/>
    </row>
    <row r="328" spans="2:28">
      <c r="B328" s="185"/>
      <c r="C328" s="184"/>
      <c r="D328" s="184"/>
      <c r="E328" s="184"/>
      <c r="F328" s="184"/>
      <c r="G328" s="184"/>
      <c r="H328" s="184"/>
      <c r="I328" s="184"/>
      <c r="J328" s="184"/>
      <c r="K328" s="184"/>
      <c r="L328" s="187"/>
      <c r="M328" s="188"/>
      <c r="O328" s="63"/>
    </row>
    <row r="329" spans="2:28">
      <c r="B329" s="185"/>
      <c r="C329" s="184"/>
      <c r="D329" s="184"/>
      <c r="E329" s="184"/>
      <c r="F329" s="184"/>
      <c r="G329" s="184"/>
      <c r="H329" s="184"/>
      <c r="I329" s="184"/>
      <c r="J329" s="184"/>
      <c r="K329" s="184"/>
      <c r="L329" s="187"/>
      <c r="M329" s="188"/>
      <c r="O329" s="63"/>
    </row>
    <row r="330" spans="2:28">
      <c r="B330" s="185"/>
      <c r="C330" s="184"/>
      <c r="D330" s="184"/>
      <c r="E330" s="184"/>
      <c r="F330" s="184"/>
      <c r="G330" s="184"/>
      <c r="H330" s="184"/>
      <c r="I330" s="184"/>
      <c r="J330" s="184"/>
      <c r="K330" s="184"/>
      <c r="L330" s="187"/>
      <c r="M330" s="188"/>
      <c r="O330" s="63"/>
    </row>
    <row r="331" spans="2:28">
      <c r="B331" s="185"/>
      <c r="C331" s="184"/>
      <c r="D331" s="184"/>
      <c r="E331" s="184"/>
      <c r="F331" s="184"/>
      <c r="G331" s="184"/>
      <c r="H331" s="184"/>
      <c r="I331" s="184"/>
      <c r="J331" s="184"/>
      <c r="K331" s="184"/>
      <c r="L331" s="187"/>
      <c r="M331" s="188"/>
      <c r="O331" s="63"/>
    </row>
    <row r="332" spans="2:28">
      <c r="B332" s="185"/>
      <c r="C332" s="184"/>
      <c r="D332" s="184"/>
      <c r="E332" s="184"/>
      <c r="F332" s="184"/>
      <c r="G332" s="184"/>
      <c r="H332" s="184"/>
      <c r="I332" s="184"/>
      <c r="J332" s="184"/>
      <c r="K332" s="184"/>
      <c r="L332" s="187"/>
      <c r="M332" s="188"/>
      <c r="O332" s="63"/>
    </row>
    <row r="333" spans="2:28">
      <c r="B333" s="185"/>
      <c r="C333" s="184"/>
      <c r="D333" s="184"/>
      <c r="E333" s="184"/>
      <c r="F333" s="184"/>
      <c r="G333" s="184"/>
      <c r="H333" s="184"/>
      <c r="I333" s="184"/>
      <c r="J333" s="184"/>
      <c r="K333" s="184"/>
      <c r="L333" s="187"/>
      <c r="M333" s="188"/>
      <c r="O333" s="63"/>
    </row>
    <row r="334" spans="2:28">
      <c r="B334" s="185"/>
      <c r="C334" s="184"/>
      <c r="D334" s="184"/>
      <c r="E334" s="184"/>
      <c r="F334" s="184"/>
      <c r="G334" s="184"/>
      <c r="H334" s="184"/>
      <c r="I334" s="184"/>
      <c r="J334" s="184"/>
      <c r="K334" s="184"/>
      <c r="L334" s="187"/>
      <c r="M334" s="188"/>
      <c r="O334" s="63"/>
    </row>
    <row r="335" spans="2:28">
      <c r="B335" s="185"/>
      <c r="C335" s="184"/>
      <c r="D335" s="184"/>
      <c r="E335" s="184"/>
      <c r="F335" s="184"/>
      <c r="G335" s="184"/>
      <c r="H335" s="184"/>
      <c r="I335" s="184"/>
      <c r="J335" s="184"/>
      <c r="K335" s="184"/>
      <c r="L335" s="187"/>
      <c r="M335" s="188"/>
      <c r="O335" s="63"/>
    </row>
    <row r="336" spans="2:28"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7"/>
      <c r="M336" s="188"/>
      <c r="O336" s="63"/>
    </row>
    <row r="337" spans="1:16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</row>
    <row r="338" spans="1:16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</row>
    <row r="339" spans="1:16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</row>
    <row r="340" spans="1:16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</row>
    <row r="341" spans="1:16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</row>
    <row r="342" spans="1:16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</row>
    <row r="343" spans="1:16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</row>
    <row r="344" spans="1:16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</row>
    <row r="345" spans="1:16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</row>
    <row r="346" spans="1:1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</row>
    <row r="347" spans="1:16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</row>
    <row r="348" spans="1:16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</row>
    <row r="349" spans="1:16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</row>
    <row r="350" spans="1:16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</row>
    <row r="351" spans="1:16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</row>
    <row r="352" spans="1:16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</row>
    <row r="353" spans="1:16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</row>
    <row r="354" spans="1:16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</row>
    <row r="355" spans="1:16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</row>
    <row r="356" spans="1:1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</row>
  </sheetData>
  <sheetProtection algorithmName="SHA-512" hashValue="x3LN7vlZff9lf2XzEHWTPg7vFVNga5h4HNTMjR+RNhZAn6ROaHv5yD+JSxKo6a2ocaXXGDLR0pWJVv1dp8+ERw==" saltValue="B50tz7Lzvji6ECjx3pQWBQ==" spinCount="100000" sheet="1" objects="1" scenarios="1" formatCells="0"/>
  <mergeCells count="331">
    <mergeCell ref="D233:K233"/>
    <mergeCell ref="C295:M295"/>
    <mergeCell ref="O296:P296"/>
    <mergeCell ref="C316:M316"/>
    <mergeCell ref="C317:M317"/>
    <mergeCell ref="O299:P299"/>
    <mergeCell ref="C318:M318"/>
    <mergeCell ref="C283:M283"/>
    <mergeCell ref="C284:M284"/>
    <mergeCell ref="C285:M285"/>
    <mergeCell ref="C286:M286"/>
    <mergeCell ref="C287:M287"/>
    <mergeCell ref="O287:P287"/>
    <mergeCell ref="C288:M288"/>
    <mergeCell ref="O288:P288"/>
    <mergeCell ref="C289:M289"/>
    <mergeCell ref="D272:E272"/>
    <mergeCell ref="F272:G272"/>
    <mergeCell ref="H272:K272"/>
    <mergeCell ref="D273:E273"/>
    <mergeCell ref="F273:G273"/>
    <mergeCell ref="H273:K273"/>
    <mergeCell ref="C282:M282"/>
    <mergeCell ref="C279:M280"/>
    <mergeCell ref="C323:M323"/>
    <mergeCell ref="C290:M290"/>
    <mergeCell ref="C291:M291"/>
    <mergeCell ref="O291:AD291"/>
    <mergeCell ref="C292:M292"/>
    <mergeCell ref="O292:AD292"/>
    <mergeCell ref="C293:M293"/>
    <mergeCell ref="O293:AD293"/>
    <mergeCell ref="C294:M294"/>
    <mergeCell ref="O294:AD294"/>
    <mergeCell ref="C296:M297"/>
    <mergeCell ref="C306:M306"/>
    <mergeCell ref="C314:M314"/>
    <mergeCell ref="C315:M315"/>
    <mergeCell ref="C305:M305"/>
    <mergeCell ref="C265:M265"/>
    <mergeCell ref="C266:M266"/>
    <mergeCell ref="D267:K267"/>
    <mergeCell ref="D268:E268"/>
    <mergeCell ref="F268:G268"/>
    <mergeCell ref="H268:K268"/>
    <mergeCell ref="C278:M278"/>
    <mergeCell ref="C281:M281"/>
    <mergeCell ref="D269:E269"/>
    <mergeCell ref="F269:G269"/>
    <mergeCell ref="H269:K269"/>
    <mergeCell ref="D270:E270"/>
    <mergeCell ref="F270:G270"/>
    <mergeCell ref="H270:K270"/>
    <mergeCell ref="D271:E271"/>
    <mergeCell ref="F271:G271"/>
    <mergeCell ref="H271:K271"/>
    <mergeCell ref="C276:M277"/>
    <mergeCell ref="C275:M275"/>
    <mergeCell ref="D248:K248"/>
    <mergeCell ref="D249:K249"/>
    <mergeCell ref="D250:K250"/>
    <mergeCell ref="D251:K251"/>
    <mergeCell ref="D252:K252"/>
    <mergeCell ref="D253:K253"/>
    <mergeCell ref="D254:K254"/>
    <mergeCell ref="D255:K255"/>
    <mergeCell ref="D256:K256"/>
    <mergeCell ref="B245:M245"/>
    <mergeCell ref="B246:M246"/>
    <mergeCell ref="D234:K234"/>
    <mergeCell ref="D235:K235"/>
    <mergeCell ref="D238:K238"/>
    <mergeCell ref="D239:K239"/>
    <mergeCell ref="D240:K240"/>
    <mergeCell ref="D241:K241"/>
    <mergeCell ref="D242:K242"/>
    <mergeCell ref="D243:K243"/>
    <mergeCell ref="D236:K236"/>
    <mergeCell ref="D237:K237"/>
    <mergeCell ref="D223:K223"/>
    <mergeCell ref="D225:K225"/>
    <mergeCell ref="D226:K226"/>
    <mergeCell ref="D227:K227"/>
    <mergeCell ref="D228:K228"/>
    <mergeCell ref="D229:K229"/>
    <mergeCell ref="D230:K230"/>
    <mergeCell ref="D231:K231"/>
    <mergeCell ref="D232:K232"/>
    <mergeCell ref="D224:K224"/>
    <mergeCell ref="D215:K215"/>
    <mergeCell ref="D216:K216"/>
    <mergeCell ref="D217:K217"/>
    <mergeCell ref="D218:K218"/>
    <mergeCell ref="D219:K219"/>
    <mergeCell ref="C221:M221"/>
    <mergeCell ref="D222:K222"/>
    <mergeCell ref="O222:P222"/>
    <mergeCell ref="AJ222:AK222"/>
    <mergeCell ref="D206:K206"/>
    <mergeCell ref="D207:K207"/>
    <mergeCell ref="D208:K208"/>
    <mergeCell ref="D209:K209"/>
    <mergeCell ref="D210:K210"/>
    <mergeCell ref="D211:K211"/>
    <mergeCell ref="D212:K212"/>
    <mergeCell ref="D213:K213"/>
    <mergeCell ref="D214:K214"/>
    <mergeCell ref="D197:K197"/>
    <mergeCell ref="D198:K198"/>
    <mergeCell ref="D199:K199"/>
    <mergeCell ref="D200:K200"/>
    <mergeCell ref="C201:K201"/>
    <mergeCell ref="D202:K202"/>
    <mergeCell ref="D203:K203"/>
    <mergeCell ref="D204:K204"/>
    <mergeCell ref="D205:K205"/>
    <mergeCell ref="D188:K188"/>
    <mergeCell ref="D189:K189"/>
    <mergeCell ref="D190:K190"/>
    <mergeCell ref="D191:K191"/>
    <mergeCell ref="D192:K192"/>
    <mergeCell ref="D193:K193"/>
    <mergeCell ref="D194:K194"/>
    <mergeCell ref="D195:K195"/>
    <mergeCell ref="D196:K196"/>
    <mergeCell ref="D179:K179"/>
    <mergeCell ref="D180:K180"/>
    <mergeCell ref="D181:K181"/>
    <mergeCell ref="D182:K182"/>
    <mergeCell ref="D183:K183"/>
    <mergeCell ref="D184:K184"/>
    <mergeCell ref="D185:K185"/>
    <mergeCell ref="D186:K186"/>
    <mergeCell ref="D187:K187"/>
    <mergeCell ref="D170:K170"/>
    <mergeCell ref="D171:K171"/>
    <mergeCell ref="D172:K172"/>
    <mergeCell ref="D173:K173"/>
    <mergeCell ref="D174:K174"/>
    <mergeCell ref="D175:K175"/>
    <mergeCell ref="D176:K176"/>
    <mergeCell ref="D177:K177"/>
    <mergeCell ref="D178:K178"/>
    <mergeCell ref="D168:K168"/>
    <mergeCell ref="D169:K169"/>
    <mergeCell ref="E150:L150"/>
    <mergeCell ref="C151:D151"/>
    <mergeCell ref="J151:K151"/>
    <mergeCell ref="O151:P151"/>
    <mergeCell ref="J152:K152"/>
    <mergeCell ref="C153:D153"/>
    <mergeCell ref="C155:M155"/>
    <mergeCell ref="D156:K156"/>
    <mergeCell ref="B164:M164"/>
    <mergeCell ref="B165:M165"/>
    <mergeCell ref="D157:K157"/>
    <mergeCell ref="D158:K158"/>
    <mergeCell ref="D159:K159"/>
    <mergeCell ref="D160:K160"/>
    <mergeCell ref="D161:K161"/>
    <mergeCell ref="C162:M162"/>
    <mergeCell ref="D167:K167"/>
    <mergeCell ref="AI156:AJ156"/>
    <mergeCell ref="C139:M139"/>
    <mergeCell ref="C143:M143"/>
    <mergeCell ref="C144:M144"/>
    <mergeCell ref="D145:G145"/>
    <mergeCell ref="D146:G146"/>
    <mergeCell ref="C147:M147"/>
    <mergeCell ref="D148:G148"/>
    <mergeCell ref="D149:G149"/>
    <mergeCell ref="D140:G140"/>
    <mergeCell ref="D141:G141"/>
    <mergeCell ref="C142:M142"/>
    <mergeCell ref="C130:M130"/>
    <mergeCell ref="D131:G131"/>
    <mergeCell ref="D132:G132"/>
    <mergeCell ref="D133:G133"/>
    <mergeCell ref="D134:G134"/>
    <mergeCell ref="D135:K135"/>
    <mergeCell ref="D136:G136"/>
    <mergeCell ref="D137:G137"/>
    <mergeCell ref="D138:G138"/>
    <mergeCell ref="D118:G118"/>
    <mergeCell ref="D119:G119"/>
    <mergeCell ref="C120:G120"/>
    <mergeCell ref="C124:M124"/>
    <mergeCell ref="D125:G125"/>
    <mergeCell ref="O125:P125"/>
    <mergeCell ref="D126:G126"/>
    <mergeCell ref="D127:G127"/>
    <mergeCell ref="D128:G128"/>
    <mergeCell ref="D121:G121"/>
    <mergeCell ref="D122:G122"/>
    <mergeCell ref="C123:M123"/>
    <mergeCell ref="D117:G117"/>
    <mergeCell ref="C111:M111"/>
    <mergeCell ref="D105:G105"/>
    <mergeCell ref="D106:G106"/>
    <mergeCell ref="D107:G107"/>
    <mergeCell ref="D108:G108"/>
    <mergeCell ref="D104:G104"/>
    <mergeCell ref="C103:M103"/>
    <mergeCell ref="D109:G109"/>
    <mergeCell ref="C110:M110"/>
    <mergeCell ref="C99:M99"/>
    <mergeCell ref="C96:M96"/>
    <mergeCell ref="C100:M100"/>
    <mergeCell ref="C101:M101"/>
    <mergeCell ref="C112:M112"/>
    <mergeCell ref="D113:G113"/>
    <mergeCell ref="D114:G114"/>
    <mergeCell ref="D115:G115"/>
    <mergeCell ref="D116:K116"/>
    <mergeCell ref="C102:M102"/>
    <mergeCell ref="D87:G87"/>
    <mergeCell ref="D88:G88"/>
    <mergeCell ref="D89:G89"/>
    <mergeCell ref="D90:G90"/>
    <mergeCell ref="C97:M97"/>
    <mergeCell ref="C98:M98"/>
    <mergeCell ref="D91:G91"/>
    <mergeCell ref="D92:G92"/>
    <mergeCell ref="D93:G93"/>
    <mergeCell ref="D94:G94"/>
    <mergeCell ref="D76:G76"/>
    <mergeCell ref="D77:G77"/>
    <mergeCell ref="D78:G78"/>
    <mergeCell ref="D79:G79"/>
    <mergeCell ref="D80:G80"/>
    <mergeCell ref="D81:G81"/>
    <mergeCell ref="D82:G82"/>
    <mergeCell ref="B84:M84"/>
    <mergeCell ref="B85:M85"/>
    <mergeCell ref="D68:G68"/>
    <mergeCell ref="D69:G69"/>
    <mergeCell ref="O69:P69"/>
    <mergeCell ref="D70:G70"/>
    <mergeCell ref="D71:G71"/>
    <mergeCell ref="D72:G72"/>
    <mergeCell ref="D73:G73"/>
    <mergeCell ref="D74:G74"/>
    <mergeCell ref="D75:G75"/>
    <mergeCell ref="AF2:AG2"/>
    <mergeCell ref="B3:M3"/>
    <mergeCell ref="O3:P3"/>
    <mergeCell ref="AF3:AG3"/>
    <mergeCell ref="B4:M4"/>
    <mergeCell ref="C6:M6"/>
    <mergeCell ref="D7:K7"/>
    <mergeCell ref="AF7:AG7"/>
    <mergeCell ref="D67:G67"/>
    <mergeCell ref="D39:K39"/>
    <mergeCell ref="D38:K38"/>
    <mergeCell ref="C26:M26"/>
    <mergeCell ref="D27:K27"/>
    <mergeCell ref="AF27:AG27"/>
    <mergeCell ref="D28:K28"/>
    <mergeCell ref="D29:K29"/>
    <mergeCell ref="D30:K30"/>
    <mergeCell ref="D31:K31"/>
    <mergeCell ref="D32:K32"/>
    <mergeCell ref="D33:K33"/>
    <mergeCell ref="C34:M34"/>
    <mergeCell ref="D35:K35"/>
    <mergeCell ref="AF35:AG35"/>
    <mergeCell ref="D36:K36"/>
    <mergeCell ref="D51:K51"/>
    <mergeCell ref="AH7:AI7"/>
    <mergeCell ref="AJ7:AK7"/>
    <mergeCell ref="AL7:AM7"/>
    <mergeCell ref="D8:K8"/>
    <mergeCell ref="D9:K9"/>
    <mergeCell ref="D10:K10"/>
    <mergeCell ref="D11:K11"/>
    <mergeCell ref="D12:K12"/>
    <mergeCell ref="AH27:AI27"/>
    <mergeCell ref="AJ27:AK27"/>
    <mergeCell ref="AL27:AM27"/>
    <mergeCell ref="AH35:AI35"/>
    <mergeCell ref="AJ35:AK35"/>
    <mergeCell ref="AL35:AM35"/>
    <mergeCell ref="D37:K37"/>
    <mergeCell ref="C66:M66"/>
    <mergeCell ref="O94:P94"/>
    <mergeCell ref="D95:G95"/>
    <mergeCell ref="D23:M23"/>
    <mergeCell ref="D24:M24"/>
    <mergeCell ref="D25:K25"/>
    <mergeCell ref="C41:M41"/>
    <mergeCell ref="D42:K42"/>
    <mergeCell ref="D43:K43"/>
    <mergeCell ref="D44:K44"/>
    <mergeCell ref="D45:K45"/>
    <mergeCell ref="D46:K46"/>
    <mergeCell ref="D47:K47"/>
    <mergeCell ref="D48:K48"/>
    <mergeCell ref="D49:K49"/>
    <mergeCell ref="D50:K50"/>
    <mergeCell ref="D52:K52"/>
    <mergeCell ref="D53:K53"/>
    <mergeCell ref="C55:M55"/>
    <mergeCell ref="D56:G56"/>
    <mergeCell ref="O56:P56"/>
    <mergeCell ref="D57:G57"/>
    <mergeCell ref="D58:K58"/>
    <mergeCell ref="D59:G59"/>
    <mergeCell ref="C129:M129"/>
    <mergeCell ref="D13:K13"/>
    <mergeCell ref="D21:K21"/>
    <mergeCell ref="C301:M301"/>
    <mergeCell ref="C300:M300"/>
    <mergeCell ref="C302:M302"/>
    <mergeCell ref="C303:M303"/>
    <mergeCell ref="C304:M304"/>
    <mergeCell ref="C299:M299"/>
    <mergeCell ref="D14:K14"/>
    <mergeCell ref="D15:K15"/>
    <mergeCell ref="D16:K16"/>
    <mergeCell ref="D17:K17"/>
    <mergeCell ref="D18:K18"/>
    <mergeCell ref="D19:K19"/>
    <mergeCell ref="D20:K20"/>
    <mergeCell ref="D22:K22"/>
    <mergeCell ref="D40:K40"/>
    <mergeCell ref="D60:G60"/>
    <mergeCell ref="D61:G61"/>
    <mergeCell ref="D62:G62"/>
    <mergeCell ref="D63:K63"/>
    <mergeCell ref="C64:M64"/>
    <mergeCell ref="C65:M65"/>
  </mergeCells>
  <printOptions horizontalCentered="1" verticalCentered="1"/>
  <pageMargins left="0" right="0" top="0" bottom="0" header="0" footer="0"/>
  <pageSetup paperSize="9" scale="69" fitToHeight="0" orientation="portrait" r:id="rId1"/>
  <headerFooter alignWithMargins="0"/>
  <rowBreaks count="4" manualBreakCount="4">
    <brk id="82" min="1" max="12" man="1"/>
    <brk id="162" min="1" max="12" man="1"/>
    <brk id="243" min="1" max="12" man="1"/>
    <brk id="335" max="12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5"/>
  <sheetViews>
    <sheetView view="pageBreakPreview" topLeftCell="A226" zoomScale="85" zoomScaleNormal="115" zoomScaleSheetLayoutView="85" workbookViewId="0">
      <selection activeCell="N3" sqref="N3:O3"/>
    </sheetView>
  </sheetViews>
  <sheetFormatPr defaultColWidth="9.109375" defaultRowHeight="14.4"/>
  <cols>
    <col min="1" max="1" width="9.109375" style="1"/>
    <col min="2" max="2" width="4" style="1" bestFit="1" customWidth="1"/>
    <col min="3" max="3" width="10.109375" style="1" bestFit="1" customWidth="1"/>
    <col min="4" max="4" width="71" style="1" customWidth="1"/>
    <col min="5" max="6" width="8.88671875" style="1" bestFit="1" customWidth="1"/>
    <col min="7" max="7" width="9.21875" style="1" bestFit="1" customWidth="1"/>
    <col min="8" max="9" width="8.88671875" style="1" bestFit="1" customWidth="1"/>
    <col min="10" max="10" width="17.33203125" style="1" bestFit="1" customWidth="1"/>
    <col min="11" max="11" width="6.77734375" style="1" bestFit="1" customWidth="1"/>
    <col min="12" max="12" width="10.6640625" style="1" bestFit="1" customWidth="1"/>
    <col min="13" max="13" width="3.33203125" style="1" customWidth="1"/>
    <col min="14" max="14" width="19.5546875" style="1" customWidth="1"/>
    <col min="15" max="15" width="14" style="1" customWidth="1"/>
    <col min="16" max="16" width="14" style="1" hidden="1" customWidth="1"/>
    <col min="17" max="19" width="14" style="1" customWidth="1"/>
    <col min="20" max="16384" width="9.109375" style="1"/>
  </cols>
  <sheetData>
    <row r="1" spans="2:16" ht="15" thickBot="1">
      <c r="B1" s="3"/>
      <c r="C1" s="2"/>
      <c r="D1" s="2"/>
      <c r="E1" s="2"/>
      <c r="F1" s="2"/>
      <c r="G1" s="2"/>
      <c r="H1" s="2"/>
      <c r="I1" s="2"/>
      <c r="J1" s="2"/>
      <c r="K1" s="2"/>
      <c r="L1" s="61"/>
      <c r="N1" s="63"/>
    </row>
    <row r="2" spans="2:16">
      <c r="B2" s="4"/>
      <c r="C2" s="5"/>
      <c r="D2" s="5"/>
      <c r="E2" s="5"/>
      <c r="F2" s="5"/>
      <c r="G2" s="5"/>
      <c r="H2" s="5"/>
      <c r="I2" s="5"/>
      <c r="J2" s="5"/>
      <c r="K2" s="64" t="s">
        <v>1539</v>
      </c>
      <c r="L2" s="65" t="str">
        <f>Rolô!L2</f>
        <v>2026 - v.03</v>
      </c>
      <c r="N2" s="66" t="s">
        <v>66</v>
      </c>
    </row>
    <row r="3" spans="2:16">
      <c r="B3" s="1154" t="s">
        <v>1717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</row>
    <row r="4" spans="2:16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  <c r="N4" s="63"/>
    </row>
    <row r="5" spans="2:16" ht="3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127"/>
      <c r="N5" s="63"/>
    </row>
    <row r="6" spans="2:16" s="44" customFormat="1" ht="15.6">
      <c r="B6" s="1010">
        <v>1</v>
      </c>
      <c r="C6" s="1008"/>
      <c r="D6" s="3322" t="s">
        <v>1718</v>
      </c>
      <c r="E6" s="3323"/>
      <c r="F6" s="3323"/>
      <c r="G6" s="3323"/>
      <c r="H6" s="3323"/>
      <c r="I6" s="3323"/>
      <c r="J6" s="3324"/>
      <c r="K6" s="3268"/>
      <c r="L6" s="3269"/>
      <c r="N6" s="69"/>
    </row>
    <row r="7" spans="2:16" s="44" customFormat="1">
      <c r="B7" s="49">
        <v>2</v>
      </c>
      <c r="C7" s="48" t="s">
        <v>892</v>
      </c>
      <c r="D7" s="3279" t="s">
        <v>69</v>
      </c>
      <c r="E7" s="3280"/>
      <c r="F7" s="3280"/>
      <c r="G7" s="3280"/>
      <c r="H7" s="3281"/>
      <c r="I7" s="1012" t="s">
        <v>132</v>
      </c>
      <c r="J7" s="1013" t="s">
        <v>1719</v>
      </c>
      <c r="K7" s="3270"/>
      <c r="L7" s="3271"/>
      <c r="N7" s="72"/>
    </row>
    <row r="8" spans="2:16">
      <c r="B8" s="49">
        <v>3</v>
      </c>
      <c r="C8" s="1121" t="s">
        <v>1861</v>
      </c>
      <c r="D8" s="3276" t="s">
        <v>1720</v>
      </c>
      <c r="E8" s="3277"/>
      <c r="F8" s="3277"/>
      <c r="G8" s="3277"/>
      <c r="H8" s="3278"/>
      <c r="I8" s="1015">
        <v>0</v>
      </c>
      <c r="J8" s="1016">
        <f>(P8*$N$3)+P8</f>
        <v>413.65640666666661</v>
      </c>
      <c r="K8" s="3270"/>
      <c r="L8" s="3271"/>
      <c r="N8" s="63"/>
      <c r="P8" s="1016">
        <v>413.65640666666661</v>
      </c>
    </row>
    <row r="9" spans="2:16">
      <c r="B9" s="49">
        <v>4</v>
      </c>
      <c r="C9" s="1121" t="s">
        <v>1862</v>
      </c>
      <c r="D9" s="3276" t="s">
        <v>1721</v>
      </c>
      <c r="E9" s="3277"/>
      <c r="F9" s="3277"/>
      <c r="G9" s="3277"/>
      <c r="H9" s="3278"/>
      <c r="I9" s="1015">
        <v>0</v>
      </c>
      <c r="J9" s="1016">
        <f t="shared" ref="J9:J24" si="0">(P9*$N$3)+P9</f>
        <v>647.21987333333323</v>
      </c>
      <c r="K9" s="3270"/>
      <c r="L9" s="3271"/>
      <c r="N9" s="63"/>
      <c r="P9" s="1016">
        <v>647.21987333333323</v>
      </c>
    </row>
    <row r="10" spans="2:16">
      <c r="B10" s="1010">
        <v>5</v>
      </c>
      <c r="C10" s="1121" t="s">
        <v>1863</v>
      </c>
      <c r="D10" s="3276" t="s">
        <v>1722</v>
      </c>
      <c r="E10" s="3277"/>
      <c r="F10" s="3277"/>
      <c r="G10" s="3277"/>
      <c r="H10" s="3278"/>
      <c r="I10" s="1015">
        <v>0</v>
      </c>
      <c r="J10" s="1016">
        <f t="shared" si="0"/>
        <v>880.78333999999995</v>
      </c>
      <c r="K10" s="3270"/>
      <c r="L10" s="3271"/>
      <c r="N10" s="63"/>
      <c r="P10" s="1016">
        <v>880.78333999999995</v>
      </c>
    </row>
    <row r="11" spans="2:16">
      <c r="B11" s="49">
        <v>6</v>
      </c>
      <c r="C11" s="1121" t="s">
        <v>1864</v>
      </c>
      <c r="D11" s="3276" t="s">
        <v>1723</v>
      </c>
      <c r="E11" s="3277"/>
      <c r="F11" s="3277"/>
      <c r="G11" s="3277"/>
      <c r="H11" s="3278"/>
      <c r="I11" s="1015">
        <v>0</v>
      </c>
      <c r="J11" s="1016">
        <f t="shared" si="0"/>
        <v>1114.3468066666665</v>
      </c>
      <c r="K11" s="3270"/>
      <c r="L11" s="3271"/>
      <c r="N11" s="63"/>
      <c r="P11" s="1016">
        <v>1114.3468066666665</v>
      </c>
    </row>
    <row r="12" spans="2:16">
      <c r="B12" s="49">
        <v>7</v>
      </c>
      <c r="C12" s="1121" t="s">
        <v>1865</v>
      </c>
      <c r="D12" s="3276" t="s">
        <v>1724</v>
      </c>
      <c r="E12" s="3277"/>
      <c r="F12" s="3277"/>
      <c r="G12" s="3277"/>
      <c r="H12" s="3278"/>
      <c r="I12" s="1015">
        <v>0</v>
      </c>
      <c r="J12" s="1016">
        <f t="shared" si="0"/>
        <v>1347.9102733333332</v>
      </c>
      <c r="K12" s="3270"/>
      <c r="L12" s="3271"/>
      <c r="N12" s="63"/>
      <c r="P12" s="1016">
        <v>1347.9102733333332</v>
      </c>
    </row>
    <row r="13" spans="2:16">
      <c r="B13" s="49">
        <v>8</v>
      </c>
      <c r="C13" s="1121" t="s">
        <v>1866</v>
      </c>
      <c r="D13" s="3276" t="s">
        <v>1725</v>
      </c>
      <c r="E13" s="3277"/>
      <c r="F13" s="3277"/>
      <c r="G13" s="3277"/>
      <c r="H13" s="3278"/>
      <c r="I13" s="1015">
        <v>0</v>
      </c>
      <c r="J13" s="1016">
        <f t="shared" si="0"/>
        <v>1607.4810400000001</v>
      </c>
      <c r="K13" s="3270"/>
      <c r="L13" s="3271"/>
      <c r="N13" s="63"/>
      <c r="P13" s="1016">
        <v>1607.4810400000001</v>
      </c>
    </row>
    <row r="14" spans="2:16">
      <c r="B14" s="1010">
        <v>9</v>
      </c>
      <c r="C14" s="1121" t="s">
        <v>1867</v>
      </c>
      <c r="D14" s="3276" t="s">
        <v>1726</v>
      </c>
      <c r="E14" s="3277"/>
      <c r="F14" s="3277"/>
      <c r="G14" s="3277"/>
      <c r="H14" s="3278"/>
      <c r="I14" s="1015">
        <v>0</v>
      </c>
      <c r="J14" s="1016">
        <f t="shared" si="0"/>
        <v>1841.0445066666666</v>
      </c>
      <c r="K14" s="3270"/>
      <c r="L14" s="3271"/>
      <c r="N14" s="63"/>
      <c r="P14" s="1016">
        <v>1841.0445066666666</v>
      </c>
    </row>
    <row r="15" spans="2:16">
      <c r="B15" s="49">
        <v>10</v>
      </c>
      <c r="C15" s="1121" t="s">
        <v>1868</v>
      </c>
      <c r="D15" s="3276" t="s">
        <v>1727</v>
      </c>
      <c r="E15" s="3277"/>
      <c r="F15" s="3277"/>
      <c r="G15" s="3277"/>
      <c r="H15" s="3278"/>
      <c r="I15" s="1015">
        <v>0</v>
      </c>
      <c r="J15" s="1016">
        <f t="shared" si="0"/>
        <v>2074.6079733333331</v>
      </c>
      <c r="K15" s="3270"/>
      <c r="L15" s="3271"/>
      <c r="N15" s="63"/>
      <c r="P15" s="1016">
        <v>2074.6079733333331</v>
      </c>
    </row>
    <row r="16" spans="2:16">
      <c r="B16" s="49">
        <v>11</v>
      </c>
      <c r="C16" s="1121" t="s">
        <v>1869</v>
      </c>
      <c r="D16" s="3276" t="s">
        <v>1728</v>
      </c>
      <c r="E16" s="3277"/>
      <c r="F16" s="3277"/>
      <c r="G16" s="3277"/>
      <c r="H16" s="3278"/>
      <c r="I16" s="1015">
        <v>0</v>
      </c>
      <c r="J16" s="1016">
        <f t="shared" si="0"/>
        <v>2308.1714400000001</v>
      </c>
      <c r="K16" s="3270"/>
      <c r="L16" s="3271"/>
      <c r="N16" s="63"/>
      <c r="P16" s="1016">
        <v>2308.1714400000001</v>
      </c>
    </row>
    <row r="17" spans="2:16">
      <c r="B17" s="49">
        <v>12</v>
      </c>
      <c r="C17" s="1121" t="s">
        <v>1870</v>
      </c>
      <c r="D17" s="3276" t="s">
        <v>1729</v>
      </c>
      <c r="E17" s="3277"/>
      <c r="F17" s="3277"/>
      <c r="G17" s="3277"/>
      <c r="H17" s="3278"/>
      <c r="I17" s="1015">
        <v>0</v>
      </c>
      <c r="J17" s="1016">
        <f t="shared" si="0"/>
        <v>1704.7727066666666</v>
      </c>
      <c r="K17" s="3270"/>
      <c r="L17" s="3271"/>
      <c r="N17" s="63"/>
      <c r="P17" s="1016">
        <v>1704.7727066666666</v>
      </c>
    </row>
    <row r="18" spans="2:16">
      <c r="B18" s="1010">
        <v>13</v>
      </c>
      <c r="C18" s="1121" t="s">
        <v>1871</v>
      </c>
      <c r="D18" s="3276" t="s">
        <v>1730</v>
      </c>
      <c r="E18" s="3277"/>
      <c r="F18" s="3277"/>
      <c r="G18" s="3277"/>
      <c r="H18" s="3278"/>
      <c r="I18" s="1015">
        <v>0</v>
      </c>
      <c r="J18" s="1016">
        <f t="shared" si="0"/>
        <v>2775.2983733333331</v>
      </c>
      <c r="K18" s="3270"/>
      <c r="L18" s="3271"/>
      <c r="N18" s="63"/>
      <c r="P18" s="1016">
        <v>2775.2983733333331</v>
      </c>
    </row>
    <row r="19" spans="2:16">
      <c r="B19" s="49">
        <v>14</v>
      </c>
      <c r="C19" s="1121" t="s">
        <v>1872</v>
      </c>
      <c r="D19" s="3276" t="s">
        <v>1731</v>
      </c>
      <c r="E19" s="3277"/>
      <c r="F19" s="3277"/>
      <c r="G19" s="3277"/>
      <c r="H19" s="3278"/>
      <c r="I19" s="1015">
        <v>0</v>
      </c>
      <c r="J19" s="1016">
        <f t="shared" si="0"/>
        <v>3008.8618399999996</v>
      </c>
      <c r="K19" s="3270"/>
      <c r="L19" s="3271"/>
      <c r="N19" s="63"/>
      <c r="P19" s="1016">
        <v>3008.8618399999996</v>
      </c>
    </row>
    <row r="20" spans="2:16">
      <c r="B20" s="49">
        <v>15</v>
      </c>
      <c r="C20" s="1121" t="s">
        <v>1873</v>
      </c>
      <c r="D20" s="3276" t="s">
        <v>1732</v>
      </c>
      <c r="E20" s="3277"/>
      <c r="F20" s="3277"/>
      <c r="G20" s="3277"/>
      <c r="H20" s="3278"/>
      <c r="I20" s="1015">
        <v>0</v>
      </c>
      <c r="J20" s="1016">
        <f t="shared" si="0"/>
        <v>3232.52</v>
      </c>
      <c r="K20" s="3270"/>
      <c r="L20" s="3271"/>
      <c r="N20" s="63"/>
      <c r="P20" s="1016">
        <v>3232.52</v>
      </c>
    </row>
    <row r="21" spans="2:16">
      <c r="B21" s="49">
        <v>16</v>
      </c>
      <c r="C21" s="1121" t="s">
        <v>1874</v>
      </c>
      <c r="D21" s="3276" t="s">
        <v>1733</v>
      </c>
      <c r="E21" s="3277"/>
      <c r="F21" s="3277"/>
      <c r="G21" s="3277"/>
      <c r="H21" s="3278"/>
      <c r="I21" s="1015">
        <v>0</v>
      </c>
      <c r="J21" s="1016">
        <f t="shared" si="0"/>
        <v>3742.92</v>
      </c>
      <c r="K21" s="3270"/>
      <c r="L21" s="3271"/>
      <c r="N21" s="63"/>
      <c r="P21" s="1016">
        <v>3742.92</v>
      </c>
    </row>
    <row r="22" spans="2:16" ht="15" customHeight="1">
      <c r="B22" s="1010">
        <v>17</v>
      </c>
      <c r="C22" s="1121" t="s">
        <v>1875</v>
      </c>
      <c r="D22" s="3276" t="s">
        <v>1734</v>
      </c>
      <c r="E22" s="3277"/>
      <c r="F22" s="3277"/>
      <c r="G22" s="3277"/>
      <c r="H22" s="3278"/>
      <c r="I22" s="1015">
        <v>0</v>
      </c>
      <c r="J22" s="1016">
        <f t="shared" si="0"/>
        <v>2665.44</v>
      </c>
      <c r="K22" s="3270"/>
      <c r="L22" s="3271"/>
      <c r="N22" s="63"/>
      <c r="P22" s="1016">
        <v>2665.44</v>
      </c>
    </row>
    <row r="23" spans="2:16" s="45" customFormat="1">
      <c r="B23" s="49">
        <v>18</v>
      </c>
      <c r="C23" s="1121" t="s">
        <v>1876</v>
      </c>
      <c r="D23" s="3276" t="s">
        <v>1735</v>
      </c>
      <c r="E23" s="3277"/>
      <c r="F23" s="3277"/>
      <c r="G23" s="3277"/>
      <c r="H23" s="3278"/>
      <c r="I23" s="1015">
        <v>0</v>
      </c>
      <c r="J23" s="1016">
        <f t="shared" si="0"/>
        <v>3175.8</v>
      </c>
      <c r="K23" s="3270"/>
      <c r="L23" s="3271"/>
      <c r="N23" s="78"/>
      <c r="P23" s="1016">
        <v>3175.8</v>
      </c>
    </row>
    <row r="24" spans="2:16">
      <c r="B24" s="49">
        <v>19</v>
      </c>
      <c r="C24" s="1121"/>
      <c r="D24" s="3276" t="s">
        <v>1736</v>
      </c>
      <c r="E24" s="3277"/>
      <c r="F24" s="3277"/>
      <c r="G24" s="3277"/>
      <c r="H24" s="3278"/>
      <c r="I24" s="1015">
        <v>0</v>
      </c>
      <c r="J24" s="1016">
        <f t="shared" si="0"/>
        <v>292.29177999999996</v>
      </c>
      <c r="K24" s="3270"/>
      <c r="L24" s="3271"/>
      <c r="P24" s="1016">
        <v>292.29177999999996</v>
      </c>
    </row>
    <row r="25" spans="2:16">
      <c r="B25" s="49">
        <v>20</v>
      </c>
      <c r="C25" s="1117"/>
      <c r="D25" s="3288"/>
      <c r="E25" s="3288"/>
      <c r="F25" s="3288"/>
      <c r="G25" s="3288"/>
      <c r="H25" s="3288"/>
      <c r="I25" s="3288"/>
      <c r="J25" s="3288"/>
      <c r="K25" s="3270"/>
      <c r="L25" s="3271"/>
      <c r="N25" s="63"/>
    </row>
    <row r="26" spans="2:16" s="44" customFormat="1" ht="15.6">
      <c r="B26" s="1010">
        <v>21</v>
      </c>
      <c r="C26" s="1117"/>
      <c r="D26" s="3322" t="s">
        <v>1737</v>
      </c>
      <c r="E26" s="3323"/>
      <c r="F26" s="3323"/>
      <c r="G26" s="3323"/>
      <c r="H26" s="3323"/>
      <c r="I26" s="3323"/>
      <c r="J26" s="3324"/>
      <c r="K26" s="3270"/>
      <c r="L26" s="3271"/>
      <c r="N26" s="69"/>
    </row>
    <row r="27" spans="2:16" s="44" customFormat="1">
      <c r="B27" s="49">
        <v>22</v>
      </c>
      <c r="C27" s="48" t="s">
        <v>892</v>
      </c>
      <c r="D27" s="3279" t="s">
        <v>69</v>
      </c>
      <c r="E27" s="3280"/>
      <c r="F27" s="3280"/>
      <c r="G27" s="3280"/>
      <c r="H27" s="3281"/>
      <c r="I27" s="1012" t="s">
        <v>132</v>
      </c>
      <c r="J27" s="1013" t="s">
        <v>1719</v>
      </c>
      <c r="K27" s="3270"/>
      <c r="L27" s="3271"/>
      <c r="N27" s="72"/>
    </row>
    <row r="28" spans="2:16">
      <c r="B28" s="49">
        <v>23</v>
      </c>
      <c r="C28" s="1121" t="s">
        <v>1877</v>
      </c>
      <c r="D28" s="3276" t="s">
        <v>1738</v>
      </c>
      <c r="E28" s="3277"/>
      <c r="F28" s="3277"/>
      <c r="G28" s="3277"/>
      <c r="H28" s="3278"/>
      <c r="I28" s="1015">
        <v>0</v>
      </c>
      <c r="J28" s="1016">
        <f>(P28*$N$3)+P28</f>
        <v>395.23112799999996</v>
      </c>
      <c r="K28" s="3270"/>
      <c r="L28" s="3271"/>
      <c r="N28" s="63"/>
      <c r="P28" s="1016">
        <v>395.23112799999996</v>
      </c>
    </row>
    <row r="29" spans="2:16">
      <c r="B29" s="49">
        <v>24</v>
      </c>
      <c r="C29" s="1121" t="s">
        <v>1878</v>
      </c>
      <c r="D29" s="3276" t="s">
        <v>1739</v>
      </c>
      <c r="E29" s="3277"/>
      <c r="F29" s="3277"/>
      <c r="G29" s="3277"/>
      <c r="H29" s="3278"/>
      <c r="I29" s="1015">
        <v>0</v>
      </c>
      <c r="J29" s="1016">
        <f t="shared" ref="J29:J43" si="1">(P29*$N$3)+P29</f>
        <v>598.42769599999997</v>
      </c>
      <c r="K29" s="3270"/>
      <c r="L29" s="3271"/>
      <c r="N29" s="63"/>
      <c r="P29" s="1016">
        <v>598.42769599999997</v>
      </c>
    </row>
    <row r="30" spans="2:16">
      <c r="B30" s="1010">
        <v>25</v>
      </c>
      <c r="C30" s="1121" t="s">
        <v>1879</v>
      </c>
      <c r="D30" s="3276" t="s">
        <v>1740</v>
      </c>
      <c r="E30" s="3277"/>
      <c r="F30" s="3277"/>
      <c r="G30" s="3277"/>
      <c r="H30" s="3278"/>
      <c r="I30" s="1015">
        <v>0</v>
      </c>
      <c r="J30" s="1016">
        <f t="shared" si="1"/>
        <v>801.62426399999993</v>
      </c>
      <c r="K30" s="3270"/>
      <c r="L30" s="3271"/>
      <c r="N30" s="63"/>
      <c r="P30" s="1016">
        <v>801.62426399999993</v>
      </c>
    </row>
    <row r="31" spans="2:16">
      <c r="B31" s="49">
        <v>26</v>
      </c>
      <c r="C31" s="1121" t="s">
        <v>1880</v>
      </c>
      <c r="D31" s="3276" t="s">
        <v>1741</v>
      </c>
      <c r="E31" s="3277"/>
      <c r="F31" s="3277"/>
      <c r="G31" s="3277"/>
      <c r="H31" s="3278"/>
      <c r="I31" s="1015">
        <v>0</v>
      </c>
      <c r="J31" s="1016">
        <f t="shared" si="1"/>
        <v>1004.8208319999999</v>
      </c>
      <c r="K31" s="3270"/>
      <c r="L31" s="3271"/>
      <c r="N31" s="63"/>
      <c r="P31" s="1016">
        <v>1004.8208319999999</v>
      </c>
    </row>
    <row r="32" spans="2:16">
      <c r="B32" s="49">
        <v>27</v>
      </c>
      <c r="C32" s="1121" t="s">
        <v>1881</v>
      </c>
      <c r="D32" s="3276" t="s">
        <v>1742</v>
      </c>
      <c r="E32" s="3277"/>
      <c r="F32" s="3277"/>
      <c r="G32" s="3277"/>
      <c r="H32" s="3278"/>
      <c r="I32" s="1015">
        <v>0</v>
      </c>
      <c r="J32" s="1016">
        <f t="shared" si="1"/>
        <v>1208.0174</v>
      </c>
      <c r="K32" s="3270"/>
      <c r="L32" s="3271"/>
      <c r="N32" s="63"/>
      <c r="P32" s="1016">
        <v>1208.0174</v>
      </c>
    </row>
    <row r="33" spans="2:16">
      <c r="B33" s="49">
        <v>28</v>
      </c>
      <c r="C33" s="1121" t="s">
        <v>1882</v>
      </c>
      <c r="D33" s="3276" t="s">
        <v>1743</v>
      </c>
      <c r="E33" s="3277"/>
      <c r="F33" s="3277"/>
      <c r="G33" s="3277"/>
      <c r="H33" s="3278"/>
      <c r="I33" s="1015">
        <v>0</v>
      </c>
      <c r="J33" s="1016">
        <f t="shared" si="1"/>
        <v>1453.6222679999996</v>
      </c>
      <c r="K33" s="3270"/>
      <c r="L33" s="3271"/>
      <c r="N33" s="63"/>
      <c r="P33" s="1016">
        <v>1453.6222679999996</v>
      </c>
    </row>
    <row r="34" spans="2:16" s="44" customFormat="1">
      <c r="B34" s="1010">
        <v>29</v>
      </c>
      <c r="C34" s="1121" t="s">
        <v>1883</v>
      </c>
      <c r="D34" s="3276" t="s">
        <v>1744</v>
      </c>
      <c r="E34" s="3277"/>
      <c r="F34" s="3277"/>
      <c r="G34" s="3277"/>
      <c r="H34" s="3278"/>
      <c r="I34" s="1015">
        <v>0</v>
      </c>
      <c r="J34" s="1016">
        <f t="shared" si="1"/>
        <v>1656.8188360000001</v>
      </c>
      <c r="K34" s="3270"/>
      <c r="L34" s="3271"/>
      <c r="N34" s="69"/>
      <c r="P34" s="1016">
        <v>1656.8188360000001</v>
      </c>
    </row>
    <row r="35" spans="2:16" s="44" customFormat="1">
      <c r="B35" s="49">
        <v>30</v>
      </c>
      <c r="C35" s="1121" t="s">
        <v>1884</v>
      </c>
      <c r="D35" s="3276" t="s">
        <v>1745</v>
      </c>
      <c r="E35" s="3277"/>
      <c r="F35" s="3277"/>
      <c r="G35" s="3277"/>
      <c r="H35" s="3278"/>
      <c r="I35" s="1015">
        <v>0</v>
      </c>
      <c r="J35" s="1016">
        <f t="shared" si="1"/>
        <v>1860.0154039999998</v>
      </c>
      <c r="K35" s="3270"/>
      <c r="L35" s="3271"/>
      <c r="N35" s="72"/>
      <c r="P35" s="1016">
        <v>1860.0154039999998</v>
      </c>
    </row>
    <row r="36" spans="2:16">
      <c r="B36" s="49">
        <v>31</v>
      </c>
      <c r="C36" s="1121" t="s">
        <v>1885</v>
      </c>
      <c r="D36" s="3276" t="s">
        <v>1746</v>
      </c>
      <c r="E36" s="3277"/>
      <c r="F36" s="3277"/>
      <c r="G36" s="3277"/>
      <c r="H36" s="3278"/>
      <c r="I36" s="1015">
        <v>0</v>
      </c>
      <c r="J36" s="1016">
        <f t="shared" si="1"/>
        <v>2063.2119720000001</v>
      </c>
      <c r="K36" s="3270"/>
      <c r="L36" s="3271"/>
      <c r="N36" s="63"/>
      <c r="P36" s="1016">
        <v>2063.2119720000001</v>
      </c>
    </row>
    <row r="37" spans="2:16">
      <c r="B37" s="49">
        <v>32</v>
      </c>
      <c r="C37" s="1121" t="s">
        <v>1886</v>
      </c>
      <c r="D37" s="3276" t="s">
        <v>1747</v>
      </c>
      <c r="E37" s="3277"/>
      <c r="F37" s="3277"/>
      <c r="G37" s="3277"/>
      <c r="H37" s="3278"/>
      <c r="I37" s="1015">
        <v>0</v>
      </c>
      <c r="J37" s="1016">
        <f t="shared" si="1"/>
        <v>2266.4085399999999</v>
      </c>
      <c r="K37" s="3270"/>
      <c r="L37" s="3271"/>
      <c r="N37" s="63"/>
      <c r="P37" s="1016">
        <v>2266.4085399999999</v>
      </c>
    </row>
    <row r="38" spans="2:16" ht="15" customHeight="1">
      <c r="B38" s="1010">
        <v>33</v>
      </c>
      <c r="C38" s="1121" t="s">
        <v>1887</v>
      </c>
      <c r="D38" s="3276" t="s">
        <v>1748</v>
      </c>
      <c r="E38" s="3277"/>
      <c r="F38" s="3277"/>
      <c r="G38" s="3277"/>
      <c r="H38" s="3278"/>
      <c r="I38" s="1015">
        <v>0</v>
      </c>
      <c r="J38" s="1016">
        <f t="shared" si="1"/>
        <v>1256.78</v>
      </c>
      <c r="K38" s="3270"/>
      <c r="L38" s="3271"/>
      <c r="N38" s="63"/>
      <c r="P38" s="1016">
        <v>1256.78</v>
      </c>
    </row>
    <row r="39" spans="2:16">
      <c r="B39" s="49">
        <v>34</v>
      </c>
      <c r="C39" s="1121" t="s">
        <v>1888</v>
      </c>
      <c r="D39" s="3276" t="s">
        <v>1749</v>
      </c>
      <c r="E39" s="3277"/>
      <c r="F39" s="3277"/>
      <c r="G39" s="3277"/>
      <c r="H39" s="3278"/>
      <c r="I39" s="1015">
        <v>0</v>
      </c>
      <c r="J39" s="1016">
        <f t="shared" si="1"/>
        <v>1309.1400000000001</v>
      </c>
      <c r="K39" s="3270"/>
      <c r="L39" s="3271"/>
      <c r="P39" s="1016">
        <v>1309.1400000000001</v>
      </c>
    </row>
    <row r="40" spans="2:16">
      <c r="B40" s="49">
        <v>35</v>
      </c>
      <c r="C40" s="1121" t="s">
        <v>1889</v>
      </c>
      <c r="D40" s="3276" t="s">
        <v>1750</v>
      </c>
      <c r="E40" s="3277"/>
      <c r="F40" s="3277"/>
      <c r="G40" s="3277"/>
      <c r="H40" s="3278"/>
      <c r="I40" s="1015">
        <v>6.5000000000000002E-2</v>
      </c>
      <c r="J40" s="1016">
        <f t="shared" si="1"/>
        <v>2366.6642999999995</v>
      </c>
      <c r="K40" s="3270"/>
      <c r="L40" s="3271"/>
      <c r="P40" s="1016">
        <v>2366.6642999999995</v>
      </c>
    </row>
    <row r="41" spans="2:16">
      <c r="B41" s="49">
        <v>36</v>
      </c>
      <c r="C41" s="1121"/>
      <c r="D41" s="3276" t="s">
        <v>1736</v>
      </c>
      <c r="E41" s="3277"/>
      <c r="F41" s="3277"/>
      <c r="G41" s="3277"/>
      <c r="H41" s="3278"/>
      <c r="I41" s="1015">
        <v>0</v>
      </c>
      <c r="J41" s="1016">
        <f t="shared" si="1"/>
        <v>221.2</v>
      </c>
      <c r="K41" s="3270"/>
      <c r="L41" s="3271"/>
      <c r="N41" s="63"/>
      <c r="P41" s="1016">
        <v>221.2</v>
      </c>
    </row>
    <row r="42" spans="2:16">
      <c r="B42" s="1010">
        <v>37</v>
      </c>
      <c r="C42" s="1121" t="s">
        <v>1890</v>
      </c>
      <c r="D42" s="3276" t="s">
        <v>1751</v>
      </c>
      <c r="E42" s="3277"/>
      <c r="F42" s="3277"/>
      <c r="G42" s="3277"/>
      <c r="H42" s="3278"/>
      <c r="I42" s="1015">
        <v>0.1125</v>
      </c>
      <c r="J42" s="1016">
        <f t="shared" si="1"/>
        <v>606</v>
      </c>
      <c r="K42" s="3270"/>
      <c r="L42" s="3271"/>
      <c r="N42" s="63"/>
      <c r="P42" s="1016">
        <v>606</v>
      </c>
    </row>
    <row r="43" spans="2:16">
      <c r="B43" s="49">
        <v>38</v>
      </c>
      <c r="C43" s="1121" t="s">
        <v>1891</v>
      </c>
      <c r="D43" s="3276" t="s">
        <v>1752</v>
      </c>
      <c r="E43" s="3277"/>
      <c r="F43" s="3277"/>
      <c r="G43" s="3277"/>
      <c r="H43" s="3278"/>
      <c r="I43" s="1015">
        <v>0.05</v>
      </c>
      <c r="J43" s="1016">
        <f t="shared" si="1"/>
        <v>203.02800000000002</v>
      </c>
      <c r="K43" s="3270"/>
      <c r="L43" s="3271"/>
      <c r="N43" s="63"/>
      <c r="P43" s="1016">
        <v>203.02800000000002</v>
      </c>
    </row>
    <row r="44" spans="2:16">
      <c r="B44" s="49">
        <v>39</v>
      </c>
      <c r="C44" s="1121"/>
      <c r="D44" s="3276" t="s">
        <v>1753</v>
      </c>
      <c r="E44" s="3277"/>
      <c r="F44" s="3277"/>
      <c r="G44" s="3277"/>
      <c r="H44" s="3277"/>
      <c r="I44" s="3277"/>
      <c r="J44" s="3278"/>
      <c r="K44" s="3270"/>
      <c r="L44" s="3271"/>
      <c r="N44" s="63"/>
    </row>
    <row r="45" spans="2:16">
      <c r="B45" s="49">
        <v>40</v>
      </c>
      <c r="C45" s="1117"/>
      <c r="D45" s="3288"/>
      <c r="E45" s="3288"/>
      <c r="F45" s="3288"/>
      <c r="G45" s="3288"/>
      <c r="H45" s="3288"/>
      <c r="I45" s="3288"/>
      <c r="J45" s="3288"/>
      <c r="K45" s="3270"/>
      <c r="L45" s="3271"/>
      <c r="N45" s="63"/>
    </row>
    <row r="46" spans="2:16" ht="15.6">
      <c r="B46" s="1010">
        <v>41</v>
      </c>
      <c r="C46" s="1117"/>
      <c r="D46" s="3282" t="s">
        <v>1754</v>
      </c>
      <c r="E46" s="3283"/>
      <c r="F46" s="3283"/>
      <c r="G46" s="3283"/>
      <c r="H46" s="3283"/>
      <c r="I46" s="3283"/>
      <c r="J46" s="3283"/>
      <c r="K46" s="3283"/>
      <c r="L46" s="3284"/>
      <c r="N46" s="63"/>
    </row>
    <row r="47" spans="2:16">
      <c r="B47" s="49">
        <v>42</v>
      </c>
      <c r="C47" s="1117"/>
      <c r="D47" s="3285" t="s">
        <v>69</v>
      </c>
      <c r="E47" s="3286"/>
      <c r="F47" s="3287"/>
      <c r="G47" s="1122" t="s">
        <v>1755</v>
      </c>
      <c r="H47" s="1011" t="s">
        <v>934</v>
      </c>
      <c r="I47" s="1011" t="s">
        <v>935</v>
      </c>
      <c r="J47" s="1011" t="s">
        <v>370</v>
      </c>
      <c r="K47" s="1012" t="s">
        <v>132</v>
      </c>
      <c r="L47" s="1128" t="s">
        <v>920</v>
      </c>
      <c r="N47" s="63"/>
    </row>
    <row r="48" spans="2:16">
      <c r="B48" s="49">
        <v>43</v>
      </c>
      <c r="C48" s="48" t="s">
        <v>892</v>
      </c>
      <c r="D48" s="3301" t="s">
        <v>1756</v>
      </c>
      <c r="E48" s="3301"/>
      <c r="F48" s="3301"/>
      <c r="G48" s="1017"/>
      <c r="H48" s="1017"/>
      <c r="I48" s="1017"/>
      <c r="J48" s="1017"/>
      <c r="K48" s="1017"/>
      <c r="L48" s="1129"/>
      <c r="N48" s="63"/>
    </row>
    <row r="49" spans="2:16">
      <c r="B49" s="49">
        <v>44</v>
      </c>
      <c r="C49" s="1121" t="s">
        <v>1892</v>
      </c>
      <c r="D49" s="3276" t="s">
        <v>1757</v>
      </c>
      <c r="E49" s="3277"/>
      <c r="F49" s="3278"/>
      <c r="G49" s="1121" t="s">
        <v>1758</v>
      </c>
      <c r="H49" s="1014">
        <v>2.5</v>
      </c>
      <c r="I49" s="1014">
        <v>4</v>
      </c>
      <c r="J49" s="1014">
        <v>9</v>
      </c>
      <c r="K49" s="1015">
        <v>0</v>
      </c>
      <c r="L49" s="1130">
        <f>(P49*$N$3)+P49</f>
        <v>1016.3027717323778</v>
      </c>
      <c r="N49" s="63"/>
      <c r="P49" s="1016">
        <v>1016.3027717323778</v>
      </c>
    </row>
    <row r="50" spans="2:16">
      <c r="B50" s="1010">
        <v>45</v>
      </c>
      <c r="C50" s="1121" t="s">
        <v>1893</v>
      </c>
      <c r="D50" s="3276" t="s">
        <v>1759</v>
      </c>
      <c r="E50" s="3277"/>
      <c r="F50" s="3278"/>
      <c r="G50" s="1121" t="s">
        <v>1760</v>
      </c>
      <c r="H50" s="1014">
        <v>3</v>
      </c>
      <c r="I50" s="1014">
        <v>4.5</v>
      </c>
      <c r="J50" s="1014">
        <v>12</v>
      </c>
      <c r="K50" s="1015">
        <v>0</v>
      </c>
      <c r="L50" s="1130">
        <f t="shared" ref="L50:L60" si="2">(P50*$N$3)+P50</f>
        <v>1247.7383717323778</v>
      </c>
      <c r="N50" s="63"/>
      <c r="P50" s="1016">
        <v>1247.7383717323778</v>
      </c>
    </row>
    <row r="51" spans="2:16">
      <c r="B51" s="49">
        <v>46</v>
      </c>
      <c r="C51" s="1121" t="s">
        <v>1894</v>
      </c>
      <c r="D51" s="3276" t="s">
        <v>1761</v>
      </c>
      <c r="E51" s="3277"/>
      <c r="F51" s="3278"/>
      <c r="G51" s="1121" t="s">
        <v>1762</v>
      </c>
      <c r="H51" s="1014">
        <v>4</v>
      </c>
      <c r="I51" s="1014">
        <v>5.5</v>
      </c>
      <c r="J51" s="1014">
        <v>16</v>
      </c>
      <c r="K51" s="1015">
        <v>0</v>
      </c>
      <c r="L51" s="1130">
        <f t="shared" si="2"/>
        <v>2052.5305983421308</v>
      </c>
      <c r="N51" s="63"/>
      <c r="P51" s="1016">
        <v>2052.5305983421308</v>
      </c>
    </row>
    <row r="52" spans="2:16">
      <c r="B52" s="49">
        <v>47</v>
      </c>
      <c r="C52" s="1121" t="s">
        <v>1895</v>
      </c>
      <c r="D52" s="3276" t="s">
        <v>1763</v>
      </c>
      <c r="E52" s="3277"/>
      <c r="F52" s="3278"/>
      <c r="G52" s="1121" t="s">
        <v>1762</v>
      </c>
      <c r="H52" s="1014">
        <v>5</v>
      </c>
      <c r="I52" s="1014">
        <v>6.5</v>
      </c>
      <c r="J52" s="1014">
        <v>20</v>
      </c>
      <c r="K52" s="1015">
        <v>0</v>
      </c>
      <c r="L52" s="1130">
        <f t="shared" si="2"/>
        <v>2223.8905983421305</v>
      </c>
      <c r="N52" s="63"/>
      <c r="P52" s="1016">
        <v>2223.8905983421305</v>
      </c>
    </row>
    <row r="53" spans="2:16">
      <c r="B53" s="49">
        <v>48</v>
      </c>
      <c r="C53" s="1121" t="s">
        <v>1896</v>
      </c>
      <c r="D53" s="3276" t="s">
        <v>1764</v>
      </c>
      <c r="E53" s="3277"/>
      <c r="F53" s="3278"/>
      <c r="G53" s="1121" t="s">
        <v>1758</v>
      </c>
      <c r="H53" s="1014">
        <v>2.4</v>
      </c>
      <c r="I53" s="1014">
        <v>3</v>
      </c>
      <c r="J53" s="1014">
        <v>7</v>
      </c>
      <c r="K53" s="1015">
        <v>0</v>
      </c>
      <c r="L53" s="1130">
        <f t="shared" si="2"/>
        <v>1179.6583039195095</v>
      </c>
      <c r="N53" s="63"/>
      <c r="P53" s="1016">
        <v>1179.6583039195095</v>
      </c>
    </row>
    <row r="54" spans="2:16">
      <c r="B54" s="1010">
        <v>49</v>
      </c>
      <c r="C54" s="1121"/>
      <c r="D54" s="3276" t="s">
        <v>1765</v>
      </c>
      <c r="E54" s="3277"/>
      <c r="F54" s="3278"/>
      <c r="G54" s="1121"/>
      <c r="H54" s="1014"/>
      <c r="I54" s="1014"/>
      <c r="J54" s="1014"/>
      <c r="K54" s="1015">
        <v>0</v>
      </c>
      <c r="L54" s="1130">
        <f t="shared" si="2"/>
        <v>142.80199999999999</v>
      </c>
      <c r="N54" s="63"/>
      <c r="P54" s="1016">
        <v>142.80199999999999</v>
      </c>
    </row>
    <row r="55" spans="2:16">
      <c r="B55" s="49">
        <v>50</v>
      </c>
      <c r="C55" s="1121" t="s">
        <v>1897</v>
      </c>
      <c r="D55" s="3276" t="s">
        <v>1766</v>
      </c>
      <c r="E55" s="3277"/>
      <c r="F55" s="3278"/>
      <c r="G55" s="1121" t="s">
        <v>1767</v>
      </c>
      <c r="H55" s="1014">
        <v>2.5</v>
      </c>
      <c r="I55" s="1014">
        <v>4</v>
      </c>
      <c r="J55" s="1014">
        <v>8</v>
      </c>
      <c r="K55" s="1015">
        <v>0</v>
      </c>
      <c r="L55" s="1130">
        <f t="shared" si="2"/>
        <v>1826.269918791859</v>
      </c>
      <c r="N55" s="66"/>
      <c r="P55" s="1016">
        <v>1826.269918791859</v>
      </c>
    </row>
    <row r="56" spans="2:16">
      <c r="B56" s="49">
        <v>51</v>
      </c>
      <c r="C56" s="1121"/>
      <c r="D56" s="3276" t="s">
        <v>1768</v>
      </c>
      <c r="E56" s="3277"/>
      <c r="F56" s="3278"/>
      <c r="G56" s="1121"/>
      <c r="H56" s="1014"/>
      <c r="I56" s="1014"/>
      <c r="J56" s="1014"/>
      <c r="K56" s="1015">
        <v>0</v>
      </c>
      <c r="L56" s="1130">
        <f t="shared" si="2"/>
        <v>122.10000000000001</v>
      </c>
      <c r="N56" s="1004"/>
      <c r="P56" s="1016">
        <v>122.10000000000001</v>
      </c>
    </row>
    <row r="57" spans="2:16">
      <c r="B57" s="49">
        <v>52</v>
      </c>
      <c r="C57" s="1121" t="s">
        <v>1898</v>
      </c>
      <c r="D57" s="3276" t="s">
        <v>1769</v>
      </c>
      <c r="E57" s="3277"/>
      <c r="F57" s="3278"/>
      <c r="G57" s="1121" t="s">
        <v>1758</v>
      </c>
      <c r="H57" s="1014">
        <v>2.5</v>
      </c>
      <c r="I57" s="1014">
        <v>4.5</v>
      </c>
      <c r="J57" s="1014">
        <v>9</v>
      </c>
      <c r="K57" s="1015">
        <v>0</v>
      </c>
      <c r="L57" s="1130">
        <f t="shared" si="2"/>
        <v>2099.7087460389353</v>
      </c>
      <c r="N57" s="63"/>
      <c r="P57" s="1016">
        <v>2099.7087460389353</v>
      </c>
    </row>
    <row r="58" spans="2:16">
      <c r="B58" s="1010">
        <v>53</v>
      </c>
      <c r="C58" s="1121" t="s">
        <v>1899</v>
      </c>
      <c r="D58" s="3276" t="s">
        <v>1770</v>
      </c>
      <c r="E58" s="3277"/>
      <c r="F58" s="3278"/>
      <c r="G58" s="1121" t="s">
        <v>1760</v>
      </c>
      <c r="H58" s="1014">
        <v>3</v>
      </c>
      <c r="I58" s="1014">
        <v>5</v>
      </c>
      <c r="J58" s="1014">
        <v>12</v>
      </c>
      <c r="K58" s="1015">
        <v>0</v>
      </c>
      <c r="L58" s="1130">
        <f t="shared" si="2"/>
        <v>2326.550546038935</v>
      </c>
      <c r="N58" s="63"/>
      <c r="P58" s="1016">
        <v>2326.550546038935</v>
      </c>
    </row>
    <row r="59" spans="2:16">
      <c r="B59" s="49">
        <v>54</v>
      </c>
      <c r="C59" s="1121" t="s">
        <v>1900</v>
      </c>
      <c r="D59" s="3276" t="s">
        <v>1771</v>
      </c>
      <c r="E59" s="3277"/>
      <c r="F59" s="3278"/>
      <c r="G59" s="1121" t="s">
        <v>1762</v>
      </c>
      <c r="H59" s="1014">
        <v>4</v>
      </c>
      <c r="I59" s="1014">
        <v>6</v>
      </c>
      <c r="J59" s="1014">
        <v>16</v>
      </c>
      <c r="K59" s="1015">
        <v>0</v>
      </c>
      <c r="L59" s="1130">
        <f t="shared" si="2"/>
        <v>3091.4021505029209</v>
      </c>
      <c r="N59" s="63"/>
      <c r="P59" s="1016">
        <v>3091.4021505029209</v>
      </c>
    </row>
    <row r="60" spans="2:16">
      <c r="B60" s="49">
        <v>55</v>
      </c>
      <c r="C60" s="1121" t="s">
        <v>1901</v>
      </c>
      <c r="D60" s="3276" t="s">
        <v>1772</v>
      </c>
      <c r="E60" s="3277"/>
      <c r="F60" s="3278"/>
      <c r="G60" s="1121" t="s">
        <v>1762</v>
      </c>
      <c r="H60" s="1014">
        <v>5</v>
      </c>
      <c r="I60" s="1014">
        <v>8</v>
      </c>
      <c r="J60" s="1014">
        <v>20</v>
      </c>
      <c r="K60" s="1015">
        <v>0</v>
      </c>
      <c r="L60" s="1130">
        <f t="shared" si="2"/>
        <v>3262.7621505029206</v>
      </c>
      <c r="N60" s="88"/>
      <c r="P60" s="1016">
        <v>3262.7621505029206</v>
      </c>
    </row>
    <row r="61" spans="2:16">
      <c r="B61" s="49">
        <v>56</v>
      </c>
      <c r="C61" s="1117"/>
      <c r="D61" s="3325" t="s">
        <v>1773</v>
      </c>
      <c r="E61" s="3326"/>
      <c r="F61" s="3326"/>
      <c r="G61" s="3326"/>
      <c r="H61" s="3326"/>
      <c r="I61" s="3326"/>
      <c r="J61" s="3326"/>
      <c r="K61" s="3326"/>
      <c r="L61" s="3327"/>
      <c r="N61" s="88"/>
    </row>
    <row r="62" spans="2:16">
      <c r="B62" s="1010">
        <v>57</v>
      </c>
      <c r="C62" s="1121" t="s">
        <v>1902</v>
      </c>
      <c r="D62" s="3288" t="s">
        <v>1774</v>
      </c>
      <c r="E62" s="3288"/>
      <c r="F62" s="3288"/>
      <c r="G62" s="1121" t="s">
        <v>1758</v>
      </c>
      <c r="H62" s="1014">
        <v>2.5</v>
      </c>
      <c r="I62" s="1014">
        <v>4</v>
      </c>
      <c r="J62" s="1014">
        <v>9</v>
      </c>
      <c r="K62" s="1015">
        <v>0</v>
      </c>
      <c r="L62" s="1130">
        <f>(P62*$N$3)+P62</f>
        <v>936.22319817336097</v>
      </c>
      <c r="N62" s="88"/>
      <c r="P62" s="1016">
        <v>936.22319817336097</v>
      </c>
    </row>
    <row r="63" spans="2:16">
      <c r="B63" s="49">
        <v>58</v>
      </c>
      <c r="C63" s="1121" t="s">
        <v>1903</v>
      </c>
      <c r="D63" s="3288" t="s">
        <v>1775</v>
      </c>
      <c r="E63" s="3288"/>
      <c r="F63" s="3288"/>
      <c r="G63" s="1121" t="s">
        <v>1760</v>
      </c>
      <c r="H63" s="1014">
        <v>3</v>
      </c>
      <c r="I63" s="1014">
        <v>4.5</v>
      </c>
      <c r="J63" s="1014">
        <v>12</v>
      </c>
      <c r="K63" s="1015">
        <v>0</v>
      </c>
      <c r="L63" s="1130">
        <f t="shared" ref="L63:L69" si="3">(P63*$N$3)+P63</f>
        <v>1167.658798173361</v>
      </c>
      <c r="N63" s="1004"/>
      <c r="P63" s="1016">
        <v>1167.658798173361</v>
      </c>
    </row>
    <row r="64" spans="2:16">
      <c r="B64" s="49">
        <v>59</v>
      </c>
      <c r="C64" s="1121" t="s">
        <v>1904</v>
      </c>
      <c r="D64" s="3288" t="s">
        <v>1776</v>
      </c>
      <c r="E64" s="3288"/>
      <c r="F64" s="3288"/>
      <c r="G64" s="1121" t="s">
        <v>1762</v>
      </c>
      <c r="H64" s="1014">
        <v>4</v>
      </c>
      <c r="I64" s="1014">
        <v>5.5</v>
      </c>
      <c r="J64" s="1014">
        <v>16</v>
      </c>
      <c r="K64" s="1015">
        <v>0</v>
      </c>
      <c r="L64" s="1130">
        <f t="shared" si="3"/>
        <v>1692.6637448000001</v>
      </c>
      <c r="N64" s="63"/>
      <c r="P64" s="1016">
        <v>1692.6637448000001</v>
      </c>
    </row>
    <row r="65" spans="2:16" s="45" customFormat="1">
      <c r="B65" s="49">
        <v>60</v>
      </c>
      <c r="C65" s="1121" t="s">
        <v>1905</v>
      </c>
      <c r="D65" s="3288" t="s">
        <v>1777</v>
      </c>
      <c r="E65" s="3288"/>
      <c r="F65" s="3288"/>
      <c r="G65" s="1121" t="s">
        <v>1762</v>
      </c>
      <c r="H65" s="1014">
        <v>5</v>
      </c>
      <c r="I65" s="1014">
        <v>6.5</v>
      </c>
      <c r="J65" s="1014">
        <v>20</v>
      </c>
      <c r="K65" s="1015">
        <v>0</v>
      </c>
      <c r="L65" s="1130">
        <f t="shared" si="3"/>
        <v>1864.0237447999998</v>
      </c>
      <c r="N65" s="78"/>
      <c r="P65" s="1016">
        <v>1864.0237447999998</v>
      </c>
    </row>
    <row r="66" spans="2:16">
      <c r="B66" s="1010">
        <v>61</v>
      </c>
      <c r="C66" s="1121" t="s">
        <v>1906</v>
      </c>
      <c r="D66" s="3288" t="s">
        <v>1778</v>
      </c>
      <c r="E66" s="3288"/>
      <c r="F66" s="3288"/>
      <c r="G66" s="1121" t="s">
        <v>1758</v>
      </c>
      <c r="H66" s="1014">
        <v>2.5</v>
      </c>
      <c r="I66" s="1014">
        <v>4</v>
      </c>
      <c r="J66" s="1014">
        <v>9</v>
      </c>
      <c r="K66" s="1015">
        <v>0</v>
      </c>
      <c r="L66" s="1130">
        <f t="shared" si="3"/>
        <v>1581.6388395561855</v>
      </c>
      <c r="N66" s="1004"/>
      <c r="P66" s="1016">
        <v>1581.6388395561855</v>
      </c>
    </row>
    <row r="67" spans="2:16">
      <c r="B67" s="49">
        <v>62</v>
      </c>
      <c r="C67" s="1121" t="s">
        <v>1907</v>
      </c>
      <c r="D67" s="3288" t="s">
        <v>1779</v>
      </c>
      <c r="E67" s="3288"/>
      <c r="F67" s="3288"/>
      <c r="G67" s="1121" t="s">
        <v>1760</v>
      </c>
      <c r="H67" s="1014">
        <v>3</v>
      </c>
      <c r="I67" s="1014">
        <v>4.5</v>
      </c>
      <c r="J67" s="1014">
        <v>12</v>
      </c>
      <c r="K67" s="1015">
        <v>0</v>
      </c>
      <c r="L67" s="1130">
        <f t="shared" si="3"/>
        <v>1813.0744395561856</v>
      </c>
      <c r="N67" s="63"/>
      <c r="P67" s="1016">
        <v>1813.0744395561856</v>
      </c>
    </row>
    <row r="68" spans="2:16">
      <c r="B68" s="49">
        <v>63</v>
      </c>
      <c r="C68" s="1121" t="s">
        <v>1908</v>
      </c>
      <c r="D68" s="3288" t="s">
        <v>1780</v>
      </c>
      <c r="E68" s="3288"/>
      <c r="F68" s="3288"/>
      <c r="G68" s="1121" t="s">
        <v>1762</v>
      </c>
      <c r="H68" s="1014">
        <v>4</v>
      </c>
      <c r="I68" s="1014">
        <v>5.5</v>
      </c>
      <c r="J68" s="1014">
        <v>16</v>
      </c>
      <c r="K68" s="1015">
        <v>0</v>
      </c>
      <c r="L68" s="1130">
        <f t="shared" si="3"/>
        <v>2573.3322440201719</v>
      </c>
      <c r="N68" s="66"/>
      <c r="P68" s="1016">
        <v>2573.3322440201719</v>
      </c>
    </row>
    <row r="69" spans="2:16">
      <c r="B69" s="49">
        <v>64</v>
      </c>
      <c r="C69" s="1121" t="s">
        <v>1909</v>
      </c>
      <c r="D69" s="3288" t="s">
        <v>1781</v>
      </c>
      <c r="E69" s="3288"/>
      <c r="F69" s="3288"/>
      <c r="G69" s="1121" t="s">
        <v>1762</v>
      </c>
      <c r="H69" s="1014">
        <v>5</v>
      </c>
      <c r="I69" s="1014">
        <v>6.5</v>
      </c>
      <c r="J69" s="1014">
        <v>20</v>
      </c>
      <c r="K69" s="1015">
        <v>0</v>
      </c>
      <c r="L69" s="1130">
        <f t="shared" si="3"/>
        <v>2744.6922440201715</v>
      </c>
      <c r="N69" s="1004"/>
      <c r="P69" s="1016">
        <v>2744.6922440201715</v>
      </c>
    </row>
    <row r="70" spans="2:16">
      <c r="B70" s="1010">
        <v>65</v>
      </c>
      <c r="C70" s="1117"/>
      <c r="D70" s="3276"/>
      <c r="E70" s="3277"/>
      <c r="F70" s="3277"/>
      <c r="G70" s="3277"/>
      <c r="H70" s="3277"/>
      <c r="I70" s="3277"/>
      <c r="J70" s="3278"/>
      <c r="K70" s="1009"/>
      <c r="L70" s="1131"/>
      <c r="N70" s="63"/>
    </row>
    <row r="71" spans="2:16" ht="15.6">
      <c r="B71" s="49">
        <v>66</v>
      </c>
      <c r="C71" s="1117"/>
      <c r="D71" s="3302" t="s">
        <v>1782</v>
      </c>
      <c r="E71" s="3303"/>
      <c r="F71" s="3303"/>
      <c r="G71" s="3303"/>
      <c r="H71" s="3303"/>
      <c r="I71" s="3303"/>
      <c r="J71" s="3303"/>
      <c r="K71" s="3303"/>
      <c r="L71" s="3304"/>
      <c r="N71" s="63"/>
    </row>
    <row r="72" spans="2:16">
      <c r="B72" s="49">
        <v>67</v>
      </c>
      <c r="C72" s="48" t="s">
        <v>892</v>
      </c>
      <c r="D72" s="3301" t="s">
        <v>69</v>
      </c>
      <c r="E72" s="3301"/>
      <c r="F72" s="3301"/>
      <c r="G72" s="1122" t="s">
        <v>1755</v>
      </c>
      <c r="H72" s="1011" t="s">
        <v>934</v>
      </c>
      <c r="I72" s="1011" t="s">
        <v>935</v>
      </c>
      <c r="J72" s="1011" t="s">
        <v>370</v>
      </c>
      <c r="K72" s="1012" t="s">
        <v>132</v>
      </c>
      <c r="L72" s="1128" t="s">
        <v>920</v>
      </c>
      <c r="N72" s="63"/>
    </row>
    <row r="73" spans="2:16">
      <c r="B73" s="49">
        <v>68</v>
      </c>
      <c r="C73" s="1117"/>
      <c r="D73" s="3279" t="s">
        <v>1756</v>
      </c>
      <c r="E73" s="3280"/>
      <c r="F73" s="3280"/>
      <c r="G73" s="3280"/>
      <c r="H73" s="3280"/>
      <c r="I73" s="3280"/>
      <c r="J73" s="3280"/>
      <c r="K73" s="3280"/>
      <c r="L73" s="3305"/>
      <c r="N73" s="63"/>
    </row>
    <row r="74" spans="2:16">
      <c r="B74" s="1010">
        <v>69</v>
      </c>
      <c r="C74" s="1121" t="s">
        <v>1910</v>
      </c>
      <c r="D74" s="3288" t="s">
        <v>1783</v>
      </c>
      <c r="E74" s="3288"/>
      <c r="F74" s="3288"/>
      <c r="G74" s="1121"/>
      <c r="H74" s="1014">
        <v>3</v>
      </c>
      <c r="I74" s="1014">
        <v>5</v>
      </c>
      <c r="J74" s="1014">
        <v>10</v>
      </c>
      <c r="K74" s="1015">
        <v>0</v>
      </c>
      <c r="L74" s="1130">
        <f>(P74*$N$3)+P74</f>
        <v>1272.4369717323777</v>
      </c>
      <c r="N74" s="63"/>
      <c r="P74" s="1016">
        <v>1272.4369717323777</v>
      </c>
    </row>
    <row r="75" spans="2:16">
      <c r="B75" s="49">
        <v>70</v>
      </c>
      <c r="C75" s="1121" t="s">
        <v>1911</v>
      </c>
      <c r="D75" s="3288" t="s">
        <v>1784</v>
      </c>
      <c r="E75" s="3288"/>
      <c r="F75" s="3288"/>
      <c r="G75" s="1121"/>
      <c r="H75" s="1014">
        <v>3</v>
      </c>
      <c r="I75" s="1014">
        <v>5</v>
      </c>
      <c r="J75" s="1014">
        <v>10</v>
      </c>
      <c r="K75" s="1015">
        <v>0</v>
      </c>
      <c r="L75" s="1130">
        <f>(P75*$N$3)+P75</f>
        <v>2355.8429460389352</v>
      </c>
      <c r="N75" s="63"/>
      <c r="P75" s="1016">
        <v>2355.8429460389352</v>
      </c>
    </row>
    <row r="76" spans="2:16">
      <c r="B76" s="49">
        <v>71</v>
      </c>
      <c r="C76" s="1117"/>
      <c r="D76" s="3306" t="s">
        <v>1773</v>
      </c>
      <c r="E76" s="3307"/>
      <c r="F76" s="3307"/>
      <c r="G76" s="3307"/>
      <c r="H76" s="3307"/>
      <c r="I76" s="3307"/>
      <c r="J76" s="3307"/>
      <c r="K76" s="3307"/>
      <c r="L76" s="3308"/>
      <c r="N76" s="63"/>
    </row>
    <row r="77" spans="2:16">
      <c r="B77" s="49">
        <v>72</v>
      </c>
      <c r="C77" s="1121" t="s">
        <v>1912</v>
      </c>
      <c r="D77" s="3288" t="s">
        <v>1785</v>
      </c>
      <c r="E77" s="3288"/>
      <c r="F77" s="3288"/>
      <c r="G77" s="1121"/>
      <c r="H77" s="1014">
        <v>3</v>
      </c>
      <c r="I77" s="1014">
        <v>5</v>
      </c>
      <c r="J77" s="1014">
        <v>10</v>
      </c>
      <c r="K77" s="1015">
        <v>0</v>
      </c>
      <c r="L77" s="1130">
        <f>(P77*$N$3)+P77</f>
        <v>1192.3573981733609</v>
      </c>
      <c r="N77" s="88"/>
      <c r="P77" s="1016">
        <v>1192.3573981733609</v>
      </c>
    </row>
    <row r="78" spans="2:16">
      <c r="B78" s="1010">
        <v>73</v>
      </c>
      <c r="C78" s="1121" t="s">
        <v>1913</v>
      </c>
      <c r="D78" s="3288" t="s">
        <v>1786</v>
      </c>
      <c r="E78" s="3288"/>
      <c r="F78" s="3288"/>
      <c r="G78" s="1121"/>
      <c r="H78" s="1014">
        <v>3</v>
      </c>
      <c r="I78" s="1014">
        <v>5</v>
      </c>
      <c r="J78" s="1014">
        <v>10</v>
      </c>
      <c r="K78" s="1015">
        <v>0</v>
      </c>
      <c r="L78" s="1130">
        <f>(P78*$N$3)+P78</f>
        <v>1837.7730395561857</v>
      </c>
      <c r="N78" s="63"/>
      <c r="P78" s="1016">
        <v>1837.7730395561857</v>
      </c>
    </row>
    <row r="79" spans="2:16">
      <c r="B79" s="49">
        <v>74</v>
      </c>
      <c r="C79" s="3309"/>
      <c r="D79" s="3310"/>
      <c r="E79" s="3310"/>
      <c r="F79" s="3310"/>
      <c r="G79" s="3310"/>
      <c r="H79" s="3310"/>
      <c r="I79" s="3310"/>
      <c r="J79" s="3310"/>
      <c r="K79" s="3310"/>
      <c r="L79" s="3311"/>
      <c r="N79" s="63"/>
      <c r="P79" s="1016"/>
    </row>
    <row r="80" spans="2:16">
      <c r="B80" s="49">
        <v>75</v>
      </c>
      <c r="C80" s="3289"/>
      <c r="D80" s="3290"/>
      <c r="E80" s="3290"/>
      <c r="F80" s="3290"/>
      <c r="G80" s="3290"/>
      <c r="H80" s="3290"/>
      <c r="I80" s="3290"/>
      <c r="J80" s="3290"/>
      <c r="K80" s="3290"/>
      <c r="L80" s="3271"/>
      <c r="N80" s="63"/>
    </row>
    <row r="81" spans="2:16">
      <c r="B81" s="49">
        <v>76</v>
      </c>
      <c r="C81" s="3289"/>
      <c r="D81" s="3290"/>
      <c r="E81" s="3290"/>
      <c r="F81" s="3290"/>
      <c r="G81" s="3290"/>
      <c r="H81" s="3290"/>
      <c r="I81" s="3290"/>
      <c r="J81" s="3290"/>
      <c r="K81" s="3290"/>
      <c r="L81" s="3271"/>
      <c r="N81" s="88"/>
    </row>
    <row r="82" spans="2:16" ht="15" thickBot="1">
      <c r="B82" s="1132">
        <v>77</v>
      </c>
      <c r="C82" s="3291"/>
      <c r="D82" s="3292"/>
      <c r="E82" s="3292"/>
      <c r="F82" s="3292"/>
      <c r="G82" s="3292"/>
      <c r="H82" s="3292"/>
      <c r="I82" s="3292"/>
      <c r="J82" s="3292"/>
      <c r="K82" s="3292"/>
      <c r="L82" s="3293"/>
      <c r="N82" s="63"/>
    </row>
    <row r="83" spans="2:16">
      <c r="B83" s="4"/>
      <c r="C83" s="5"/>
      <c r="D83" s="5"/>
      <c r="E83" s="5"/>
      <c r="F83" s="5"/>
      <c r="G83" s="5"/>
      <c r="H83" s="5"/>
      <c r="I83" s="5"/>
      <c r="J83" s="5"/>
      <c r="K83" s="64" t="s">
        <v>1857</v>
      </c>
      <c r="L83" s="65" t="str">
        <f>Rolô!L2</f>
        <v>2026 - v.03</v>
      </c>
      <c r="N83" s="63"/>
    </row>
    <row r="84" spans="2:16">
      <c r="B84" s="1154" t="s">
        <v>1717</v>
      </c>
      <c r="C84" s="1155"/>
      <c r="D84" s="1155"/>
      <c r="E84" s="1155"/>
      <c r="F84" s="1155"/>
      <c r="G84" s="1155"/>
      <c r="H84" s="1155"/>
      <c r="I84" s="1155"/>
      <c r="J84" s="1155"/>
      <c r="K84" s="1155"/>
      <c r="L84" s="1156"/>
      <c r="N84" s="63"/>
    </row>
    <row r="85" spans="2:16">
      <c r="B85" s="1158"/>
      <c r="C85" s="1159"/>
      <c r="D85" s="1159"/>
      <c r="E85" s="1159"/>
      <c r="F85" s="1159"/>
      <c r="G85" s="1159"/>
      <c r="H85" s="1159"/>
      <c r="I85" s="1159"/>
      <c r="J85" s="1159"/>
      <c r="K85" s="1159"/>
      <c r="L85" s="1160"/>
      <c r="N85" s="63"/>
    </row>
    <row r="86" spans="2:16" ht="3" customHeight="1">
      <c r="B86" s="6"/>
      <c r="C86" s="7"/>
      <c r="D86" s="7"/>
      <c r="E86" s="7"/>
      <c r="F86" s="7"/>
      <c r="G86" s="7"/>
      <c r="H86" s="7"/>
      <c r="I86" s="7"/>
      <c r="J86" s="7"/>
      <c r="K86" s="7"/>
      <c r="L86" s="1127"/>
      <c r="N86" s="63"/>
    </row>
    <row r="87" spans="2:16" ht="15.6">
      <c r="B87" s="1023">
        <v>78</v>
      </c>
      <c r="C87" s="3300" t="s">
        <v>1914</v>
      </c>
      <c r="D87" s="3300"/>
      <c r="E87" s="3300"/>
      <c r="F87" s="3300"/>
      <c r="G87" s="3300"/>
      <c r="H87" s="3300"/>
      <c r="I87" s="3300"/>
      <c r="J87" s="3300"/>
      <c r="K87" s="3272"/>
      <c r="L87" s="3273"/>
      <c r="N87" s="63"/>
    </row>
    <row r="88" spans="2:16">
      <c r="B88" s="161">
        <v>79</v>
      </c>
      <c r="C88" s="1024" t="s">
        <v>892</v>
      </c>
      <c r="D88" s="1025" t="s">
        <v>69</v>
      </c>
      <c r="E88" s="1025" t="s">
        <v>1755</v>
      </c>
      <c r="F88" s="1026" t="s">
        <v>934</v>
      </c>
      <c r="G88" s="1026" t="s">
        <v>935</v>
      </c>
      <c r="H88" s="1026" t="s">
        <v>370</v>
      </c>
      <c r="I88" s="1027" t="s">
        <v>132</v>
      </c>
      <c r="J88" s="1028" t="s">
        <v>920</v>
      </c>
      <c r="K88" s="3272"/>
      <c r="L88" s="3273"/>
      <c r="N88" s="63"/>
    </row>
    <row r="89" spans="2:16">
      <c r="B89" s="161">
        <v>80</v>
      </c>
      <c r="C89" s="3294" t="s">
        <v>1756</v>
      </c>
      <c r="D89" s="3295"/>
      <c r="E89" s="3295"/>
      <c r="F89" s="3295"/>
      <c r="G89" s="3295"/>
      <c r="H89" s="3295"/>
      <c r="I89" s="3295"/>
      <c r="J89" s="3296"/>
      <c r="K89" s="3272"/>
      <c r="L89" s="3273"/>
      <c r="N89" s="63"/>
    </row>
    <row r="90" spans="2:16">
      <c r="B90" s="161">
        <v>81</v>
      </c>
      <c r="C90" s="1121" t="s">
        <v>1915</v>
      </c>
      <c r="D90" s="1022" t="s">
        <v>1787</v>
      </c>
      <c r="E90" s="1121"/>
      <c r="F90" s="1014">
        <v>2.5</v>
      </c>
      <c r="G90" s="1014">
        <v>3.5</v>
      </c>
      <c r="H90" s="1014">
        <v>7</v>
      </c>
      <c r="I90" s="1015">
        <v>7.0000000000000007E-2</v>
      </c>
      <c r="J90" s="1016">
        <f>(P90*$N$3)+P90</f>
        <v>1802.8796</v>
      </c>
      <c r="K90" s="3272"/>
      <c r="L90" s="3273"/>
      <c r="N90" s="63"/>
      <c r="P90" s="1016">
        <v>1802.8796</v>
      </c>
    </row>
    <row r="91" spans="2:16">
      <c r="B91" s="161">
        <v>82</v>
      </c>
      <c r="C91" s="3279" t="s">
        <v>1916</v>
      </c>
      <c r="D91" s="3280"/>
      <c r="E91" s="3280"/>
      <c r="F91" s="3280"/>
      <c r="G91" s="3280"/>
      <c r="H91" s="3280"/>
      <c r="I91" s="3280"/>
      <c r="J91" s="3281"/>
      <c r="K91" s="3272"/>
      <c r="L91" s="3273"/>
      <c r="N91" s="63"/>
    </row>
    <row r="92" spans="2:16">
      <c r="B92" s="161">
        <v>83</v>
      </c>
      <c r="C92" s="48" t="s">
        <v>892</v>
      </c>
      <c r="D92" s="1122" t="s">
        <v>69</v>
      </c>
      <c r="E92" s="1122" t="s">
        <v>1755</v>
      </c>
      <c r="F92" s="1011" t="s">
        <v>934</v>
      </c>
      <c r="G92" s="1011" t="s">
        <v>935</v>
      </c>
      <c r="H92" s="1011" t="s">
        <v>370</v>
      </c>
      <c r="I92" s="1012" t="s">
        <v>132</v>
      </c>
      <c r="J92" s="1013" t="s">
        <v>920</v>
      </c>
      <c r="K92" s="3272"/>
      <c r="L92" s="3273"/>
      <c r="N92" s="63"/>
    </row>
    <row r="93" spans="2:16">
      <c r="B93" s="161">
        <v>84</v>
      </c>
      <c r="C93" s="3294" t="s">
        <v>1756</v>
      </c>
      <c r="D93" s="3295"/>
      <c r="E93" s="3295"/>
      <c r="F93" s="3295"/>
      <c r="G93" s="3295"/>
      <c r="H93" s="3295"/>
      <c r="I93" s="3295"/>
      <c r="J93" s="3296"/>
      <c r="K93" s="3272"/>
      <c r="L93" s="3273"/>
      <c r="N93" s="66"/>
    </row>
    <row r="94" spans="2:16">
      <c r="B94" s="161">
        <v>85</v>
      </c>
      <c r="C94" s="1121" t="s">
        <v>1917</v>
      </c>
      <c r="D94" s="1022" t="s">
        <v>1783</v>
      </c>
      <c r="E94" s="1121"/>
      <c r="F94" s="1014">
        <v>3</v>
      </c>
      <c r="G94" s="1014">
        <v>5</v>
      </c>
      <c r="H94" s="1014">
        <v>8</v>
      </c>
      <c r="I94" s="1015">
        <v>0</v>
      </c>
      <c r="J94" s="1016">
        <f>(P94*$N$3)+P94</f>
        <v>1397.6437717323779</v>
      </c>
      <c r="K94" s="3272"/>
      <c r="L94" s="3273"/>
      <c r="N94" s="1004"/>
      <c r="P94" s="1016">
        <v>1397.6437717323779</v>
      </c>
    </row>
    <row r="95" spans="2:16">
      <c r="B95" s="161">
        <v>86</v>
      </c>
      <c r="C95" s="1121" t="s">
        <v>1918</v>
      </c>
      <c r="D95" s="1022" t="s">
        <v>1784</v>
      </c>
      <c r="E95" s="1121"/>
      <c r="F95" s="1014">
        <v>3</v>
      </c>
      <c r="G95" s="1014">
        <v>5</v>
      </c>
      <c r="H95" s="1014">
        <v>8</v>
      </c>
      <c r="I95" s="1015">
        <v>0</v>
      </c>
      <c r="J95" s="1016">
        <f>(P95*$N$3)+P95</f>
        <v>2481.0497460389352</v>
      </c>
      <c r="K95" s="3272"/>
      <c r="L95" s="3273"/>
      <c r="N95" s="63"/>
      <c r="P95" s="1016">
        <v>2481.0497460389352</v>
      </c>
    </row>
    <row r="96" spans="2:16" ht="15.6" customHeight="1">
      <c r="B96" s="161">
        <v>87</v>
      </c>
      <c r="C96" s="3297" t="s">
        <v>1773</v>
      </c>
      <c r="D96" s="3298"/>
      <c r="E96" s="3298"/>
      <c r="F96" s="3298"/>
      <c r="G96" s="3298"/>
      <c r="H96" s="3298"/>
      <c r="I96" s="3298"/>
      <c r="J96" s="3299"/>
      <c r="K96" s="3272"/>
      <c r="L96" s="3273"/>
      <c r="N96" s="63"/>
    </row>
    <row r="97" spans="2:16" ht="14.4" customHeight="1">
      <c r="B97" s="161">
        <v>88</v>
      </c>
      <c r="C97" s="1121" t="s">
        <v>1919</v>
      </c>
      <c r="D97" s="1022" t="s">
        <v>1785</v>
      </c>
      <c r="E97" s="1121"/>
      <c r="F97" s="1014">
        <v>3</v>
      </c>
      <c r="G97" s="1014">
        <v>5</v>
      </c>
      <c r="H97" s="1014">
        <v>8</v>
      </c>
      <c r="I97" s="1015">
        <v>0</v>
      </c>
      <c r="J97" s="1016">
        <f>(P97*$N$3)+P97</f>
        <v>1317.5641981733611</v>
      </c>
      <c r="K97" s="3272"/>
      <c r="L97" s="3273"/>
      <c r="N97" s="63"/>
      <c r="P97" s="1016">
        <v>1317.5641981733611</v>
      </c>
    </row>
    <row r="98" spans="2:16" ht="22.2" customHeight="1">
      <c r="B98" s="161">
        <v>89</v>
      </c>
      <c r="C98" s="1121" t="s">
        <v>1920</v>
      </c>
      <c r="D98" s="1022" t="s">
        <v>1786</v>
      </c>
      <c r="E98" s="1121"/>
      <c r="F98" s="1014">
        <v>3</v>
      </c>
      <c r="G98" s="1014">
        <v>5</v>
      </c>
      <c r="H98" s="1014">
        <v>8</v>
      </c>
      <c r="I98" s="1015">
        <v>0</v>
      </c>
      <c r="J98" s="1016">
        <f>(P98*$N$3)+P98</f>
        <v>1962.9798395561857</v>
      </c>
      <c r="K98" s="3272"/>
      <c r="L98" s="3273"/>
      <c r="N98" s="63"/>
      <c r="P98" s="1016">
        <v>1962.9798395561857</v>
      </c>
    </row>
    <row r="99" spans="2:16" ht="14.4" customHeight="1">
      <c r="B99" s="161">
        <v>90</v>
      </c>
      <c r="C99" s="1018"/>
      <c r="D99" s="1021"/>
      <c r="E99" s="1021"/>
      <c r="F99" s="1021"/>
      <c r="G99" s="1021"/>
      <c r="H99" s="1021"/>
      <c r="I99" s="1021"/>
      <c r="J99" s="1021"/>
      <c r="K99" s="3272"/>
      <c r="L99" s="3273"/>
      <c r="N99" s="63"/>
    </row>
    <row r="100" spans="2:16" ht="14.4" customHeight="1">
      <c r="B100" s="161">
        <v>91</v>
      </c>
      <c r="C100" s="1018"/>
      <c r="D100" s="1118" t="s">
        <v>1788</v>
      </c>
      <c r="E100" s="1119"/>
      <c r="F100" s="1119"/>
      <c r="G100" s="1119"/>
      <c r="H100" s="1119"/>
      <c r="I100" s="1119"/>
      <c r="J100" s="1120"/>
      <c r="K100" s="3272"/>
      <c r="L100" s="3273"/>
      <c r="N100" s="63"/>
    </row>
    <row r="101" spans="2:16" ht="14.4" customHeight="1">
      <c r="B101" s="161">
        <v>92</v>
      </c>
      <c r="C101" s="48" t="s">
        <v>892</v>
      </c>
      <c r="D101" s="3279" t="s">
        <v>69</v>
      </c>
      <c r="E101" s="3280"/>
      <c r="F101" s="3280"/>
      <c r="G101" s="3280"/>
      <c r="H101" s="3281"/>
      <c r="I101" s="1012"/>
      <c r="J101" s="1013" t="s">
        <v>1719</v>
      </c>
      <c r="K101" s="3272"/>
      <c r="L101" s="3273"/>
      <c r="N101" s="63"/>
    </row>
    <row r="102" spans="2:16" ht="14.4" customHeight="1">
      <c r="B102" s="161">
        <v>93</v>
      </c>
      <c r="C102" s="1121" t="s">
        <v>1921</v>
      </c>
      <c r="D102" s="3276" t="s">
        <v>1789</v>
      </c>
      <c r="E102" s="3277"/>
      <c r="F102" s="3277"/>
      <c r="G102" s="3277"/>
      <c r="H102" s="3278"/>
      <c r="I102" s="1015">
        <v>0.13</v>
      </c>
      <c r="J102" s="1016">
        <f>(P102*$N$3)+P102</f>
        <v>267.697</v>
      </c>
      <c r="K102" s="3272"/>
      <c r="L102" s="3273"/>
      <c r="N102" s="63"/>
      <c r="P102" s="1016">
        <v>267.697</v>
      </c>
    </row>
    <row r="103" spans="2:16" ht="14.4" customHeight="1">
      <c r="B103" s="161">
        <v>94</v>
      </c>
      <c r="C103" s="1121" t="s">
        <v>1922</v>
      </c>
      <c r="D103" s="3276" t="s">
        <v>1790</v>
      </c>
      <c r="E103" s="3277"/>
      <c r="F103" s="3277"/>
      <c r="G103" s="3277"/>
      <c r="H103" s="3278"/>
      <c r="I103" s="1015">
        <v>0.13</v>
      </c>
      <c r="J103" s="1016">
        <f t="shared" ref="J103:J130" si="4">(P103*$N$3)+P103</f>
        <v>575.03440000000001</v>
      </c>
      <c r="K103" s="3272"/>
      <c r="L103" s="3273"/>
      <c r="N103" s="63"/>
      <c r="P103" s="1016">
        <v>575.03440000000001</v>
      </c>
    </row>
    <row r="104" spans="2:16" ht="14.4" customHeight="1">
      <c r="B104" s="161">
        <v>95</v>
      </c>
      <c r="C104" s="1121" t="s">
        <v>1923</v>
      </c>
      <c r="D104" s="3276" t="s">
        <v>1791</v>
      </c>
      <c r="E104" s="3277"/>
      <c r="F104" s="3277"/>
      <c r="G104" s="3277"/>
      <c r="H104" s="3278"/>
      <c r="I104" s="1015">
        <v>0.13</v>
      </c>
      <c r="J104" s="1016">
        <f t="shared" si="4"/>
        <v>498.19439999999997</v>
      </c>
      <c r="K104" s="3272"/>
      <c r="L104" s="3273"/>
      <c r="N104" s="63"/>
      <c r="P104" s="1016">
        <v>498.19439999999997</v>
      </c>
    </row>
    <row r="105" spans="2:16" ht="14.4" customHeight="1">
      <c r="B105" s="161">
        <v>96</v>
      </c>
      <c r="C105" s="1121" t="s">
        <v>1924</v>
      </c>
      <c r="D105" s="3276" t="s">
        <v>1792</v>
      </c>
      <c r="E105" s="3277"/>
      <c r="F105" s="3277"/>
      <c r="G105" s="3277"/>
      <c r="H105" s="3278"/>
      <c r="I105" s="1015">
        <v>0.13</v>
      </c>
      <c r="J105" s="1016">
        <f t="shared" si="4"/>
        <v>746.77179999999998</v>
      </c>
      <c r="K105" s="3272"/>
      <c r="L105" s="3273"/>
      <c r="N105" s="63"/>
      <c r="P105" s="1016">
        <v>746.77179999999998</v>
      </c>
    </row>
    <row r="106" spans="2:16" ht="14.4" customHeight="1">
      <c r="B106" s="161">
        <v>97</v>
      </c>
      <c r="C106" s="1121" t="s">
        <v>1925</v>
      </c>
      <c r="D106" s="3276" t="s">
        <v>1793</v>
      </c>
      <c r="E106" s="3277"/>
      <c r="F106" s="3277"/>
      <c r="G106" s="3277"/>
      <c r="H106" s="3278"/>
      <c r="I106" s="1015">
        <v>0.13</v>
      </c>
      <c r="J106" s="1016">
        <f t="shared" si="4"/>
        <v>709.34619999999995</v>
      </c>
      <c r="K106" s="3272"/>
      <c r="L106" s="3273"/>
      <c r="N106" s="63"/>
      <c r="P106" s="1016">
        <v>709.34619999999995</v>
      </c>
    </row>
    <row r="107" spans="2:16" ht="14.4" customHeight="1">
      <c r="B107" s="161">
        <v>98</v>
      </c>
      <c r="C107" s="1121" t="s">
        <v>1926</v>
      </c>
      <c r="D107" s="3276" t="s">
        <v>1794</v>
      </c>
      <c r="E107" s="3277"/>
      <c r="F107" s="3277"/>
      <c r="G107" s="3277"/>
      <c r="H107" s="3278"/>
      <c r="I107" s="1015">
        <v>0.13</v>
      </c>
      <c r="J107" s="1016">
        <f t="shared" si="4"/>
        <v>886.57540000000006</v>
      </c>
      <c r="K107" s="3272"/>
      <c r="L107" s="3273"/>
      <c r="N107" s="63"/>
      <c r="P107" s="1016">
        <v>886.57540000000006</v>
      </c>
    </row>
    <row r="108" spans="2:16" ht="14.4" customHeight="1">
      <c r="B108" s="161">
        <v>99</v>
      </c>
      <c r="C108" s="1121" t="s">
        <v>1927</v>
      </c>
      <c r="D108" s="3276" t="s">
        <v>1795</v>
      </c>
      <c r="E108" s="3277"/>
      <c r="F108" s="3277"/>
      <c r="G108" s="3277"/>
      <c r="H108" s="3278"/>
      <c r="I108" s="1015">
        <v>0.13</v>
      </c>
      <c r="J108" s="1016">
        <f t="shared" si="4"/>
        <v>1191.8335999999999</v>
      </c>
      <c r="K108" s="3272"/>
      <c r="L108" s="3273"/>
      <c r="N108" s="63"/>
      <c r="P108" s="1016">
        <v>1191.8335999999999</v>
      </c>
    </row>
    <row r="109" spans="2:16" ht="14.4" customHeight="1">
      <c r="B109" s="161">
        <v>100</v>
      </c>
      <c r="C109" s="1121" t="s">
        <v>1928</v>
      </c>
      <c r="D109" s="3276" t="s">
        <v>1796</v>
      </c>
      <c r="E109" s="3277"/>
      <c r="F109" s="3277"/>
      <c r="G109" s="3277"/>
      <c r="H109" s="3278"/>
      <c r="I109" s="1015">
        <v>0.13</v>
      </c>
      <c r="J109" s="1016">
        <f t="shared" si="4"/>
        <v>780.78480000000002</v>
      </c>
      <c r="K109" s="3272"/>
      <c r="L109" s="3273"/>
      <c r="N109" s="63"/>
      <c r="P109" s="1016">
        <v>780.78480000000002</v>
      </c>
    </row>
    <row r="110" spans="2:16" ht="14.4" customHeight="1">
      <c r="B110" s="161">
        <v>101</v>
      </c>
      <c r="C110" s="1121" t="s">
        <v>1929</v>
      </c>
      <c r="D110" s="3276" t="s">
        <v>1797</v>
      </c>
      <c r="E110" s="3277"/>
      <c r="F110" s="3277"/>
      <c r="G110" s="3277"/>
      <c r="H110" s="3278"/>
      <c r="I110" s="1015">
        <v>0.13</v>
      </c>
      <c r="J110" s="1016">
        <f t="shared" si="4"/>
        <v>1033.1816000000001</v>
      </c>
      <c r="K110" s="3272"/>
      <c r="L110" s="3273"/>
      <c r="N110" s="63"/>
      <c r="P110" s="1016">
        <v>1033.1816000000001</v>
      </c>
    </row>
    <row r="111" spans="2:16" s="664" customFormat="1">
      <c r="B111" s="161">
        <v>102</v>
      </c>
      <c r="C111" s="1121" t="s">
        <v>1930</v>
      </c>
      <c r="D111" s="3276" t="s">
        <v>1798</v>
      </c>
      <c r="E111" s="3277"/>
      <c r="F111" s="3277"/>
      <c r="G111" s="3277"/>
      <c r="H111" s="3278"/>
      <c r="I111" s="1015">
        <v>0.13</v>
      </c>
      <c r="J111" s="1016">
        <f t="shared" si="4"/>
        <v>1849.2224000000001</v>
      </c>
      <c r="K111" s="3272"/>
      <c r="L111" s="3273"/>
      <c r="N111" s="681"/>
      <c r="P111" s="1016">
        <v>1849.2224000000001</v>
      </c>
    </row>
    <row r="112" spans="2:16">
      <c r="B112" s="161">
        <v>103</v>
      </c>
      <c r="C112" s="1121" t="s">
        <v>1931</v>
      </c>
      <c r="D112" s="3276" t="s">
        <v>1799</v>
      </c>
      <c r="E112" s="3277"/>
      <c r="F112" s="3277"/>
      <c r="G112" s="3277"/>
      <c r="H112" s="3278"/>
      <c r="I112" s="1015">
        <v>0.13</v>
      </c>
      <c r="J112" s="1016">
        <f t="shared" si="4"/>
        <v>2021.3440000000001</v>
      </c>
      <c r="K112" s="3272"/>
      <c r="L112" s="3273"/>
      <c r="N112" s="63"/>
      <c r="P112" s="1016">
        <v>2021.3440000000001</v>
      </c>
    </row>
    <row r="113" spans="2:16">
      <c r="B113" s="161">
        <v>104</v>
      </c>
      <c r="C113" s="1121" t="s">
        <v>1932</v>
      </c>
      <c r="D113" s="3276" t="s">
        <v>1800</v>
      </c>
      <c r="E113" s="3277"/>
      <c r="F113" s="3277"/>
      <c r="G113" s="3277"/>
      <c r="H113" s="3278"/>
      <c r="I113" s="1015">
        <v>0.13</v>
      </c>
      <c r="J113" s="1016">
        <f t="shared" si="4"/>
        <v>1549.1848</v>
      </c>
      <c r="K113" s="3272"/>
      <c r="L113" s="3273"/>
      <c r="N113" s="63"/>
      <c r="P113" s="1016">
        <v>1549.1848</v>
      </c>
    </row>
    <row r="114" spans="2:16">
      <c r="B114" s="161">
        <v>105</v>
      </c>
      <c r="C114" s="1121" t="s">
        <v>1933</v>
      </c>
      <c r="D114" s="3276" t="s">
        <v>1801</v>
      </c>
      <c r="E114" s="3277"/>
      <c r="F114" s="3277"/>
      <c r="G114" s="3277"/>
      <c r="H114" s="3278"/>
      <c r="I114" s="1015">
        <v>0.13</v>
      </c>
      <c r="J114" s="1016">
        <f t="shared" si="4"/>
        <v>1802.6664000000001</v>
      </c>
      <c r="K114" s="3272"/>
      <c r="L114" s="3273"/>
      <c r="N114" s="63"/>
      <c r="P114" s="1016">
        <v>1802.6664000000001</v>
      </c>
    </row>
    <row r="115" spans="2:16">
      <c r="B115" s="161">
        <v>106</v>
      </c>
      <c r="C115" s="1121" t="s">
        <v>1934</v>
      </c>
      <c r="D115" s="3276" t="s">
        <v>1802</v>
      </c>
      <c r="E115" s="3277"/>
      <c r="F115" s="3277"/>
      <c r="G115" s="3277"/>
      <c r="H115" s="3278"/>
      <c r="I115" s="1015">
        <v>0.13</v>
      </c>
      <c r="J115" s="1016">
        <f t="shared" si="4"/>
        <v>526.55740000000003</v>
      </c>
      <c r="K115" s="3272"/>
      <c r="L115" s="3273"/>
      <c r="N115" s="63"/>
      <c r="P115" s="1016">
        <v>526.55740000000003</v>
      </c>
    </row>
    <row r="116" spans="2:16">
      <c r="B116" s="161">
        <v>107</v>
      </c>
      <c r="C116" s="1121" t="s">
        <v>1935</v>
      </c>
      <c r="D116" s="3276" t="s">
        <v>1803</v>
      </c>
      <c r="E116" s="3277"/>
      <c r="F116" s="3277"/>
      <c r="G116" s="3277"/>
      <c r="H116" s="3278"/>
      <c r="I116" s="1015">
        <v>0.13</v>
      </c>
      <c r="J116" s="1016">
        <f t="shared" si="4"/>
        <v>526.55740000000003</v>
      </c>
      <c r="K116" s="3272"/>
      <c r="L116" s="3273"/>
      <c r="N116" s="63"/>
      <c r="P116" s="1016">
        <v>526.55740000000003</v>
      </c>
    </row>
    <row r="117" spans="2:16">
      <c r="B117" s="161">
        <v>108</v>
      </c>
      <c r="C117" s="1121" t="s">
        <v>1936</v>
      </c>
      <c r="D117" s="3276" t="s">
        <v>1804</v>
      </c>
      <c r="E117" s="3277"/>
      <c r="F117" s="3277"/>
      <c r="G117" s="3277"/>
      <c r="H117" s="3278"/>
      <c r="I117" s="1015">
        <v>0.13</v>
      </c>
      <c r="J117" s="1016">
        <f t="shared" si="4"/>
        <v>637.43299999999999</v>
      </c>
      <c r="K117" s="3272"/>
      <c r="L117" s="3273"/>
      <c r="N117" s="63"/>
      <c r="P117" s="1016">
        <v>637.43299999999999</v>
      </c>
    </row>
    <row r="118" spans="2:16">
      <c r="B118" s="161">
        <v>109</v>
      </c>
      <c r="C118" s="1121" t="s">
        <v>1937</v>
      </c>
      <c r="D118" s="3276" t="s">
        <v>1805</v>
      </c>
      <c r="E118" s="3277"/>
      <c r="F118" s="3277"/>
      <c r="G118" s="3277"/>
      <c r="H118" s="3278"/>
      <c r="I118" s="1015">
        <v>0.13</v>
      </c>
      <c r="J118" s="1016">
        <f t="shared" si="4"/>
        <v>408.721</v>
      </c>
      <c r="K118" s="3272"/>
      <c r="L118" s="3273"/>
      <c r="N118" s="63"/>
      <c r="P118" s="1016">
        <v>408.721</v>
      </c>
    </row>
    <row r="119" spans="2:16">
      <c r="B119" s="161">
        <v>110</v>
      </c>
      <c r="C119" s="1121" t="s">
        <v>1938</v>
      </c>
      <c r="D119" s="3276" t="s">
        <v>1806</v>
      </c>
      <c r="E119" s="3277"/>
      <c r="F119" s="3277"/>
      <c r="G119" s="3277"/>
      <c r="H119" s="3278"/>
      <c r="I119" s="1015">
        <v>0.13</v>
      </c>
      <c r="J119" s="1016">
        <f t="shared" si="4"/>
        <v>408.721</v>
      </c>
      <c r="K119" s="3272"/>
      <c r="L119" s="3273"/>
      <c r="N119" s="63"/>
      <c r="P119" s="1016">
        <v>408.721</v>
      </c>
    </row>
    <row r="120" spans="2:16">
      <c r="B120" s="161">
        <v>111</v>
      </c>
      <c r="C120" s="1121" t="s">
        <v>1939</v>
      </c>
      <c r="D120" s="3276" t="s">
        <v>1807</v>
      </c>
      <c r="E120" s="3277"/>
      <c r="F120" s="3277"/>
      <c r="G120" s="3277"/>
      <c r="H120" s="3278"/>
      <c r="I120" s="1015">
        <v>0.13</v>
      </c>
      <c r="J120" s="1016">
        <f t="shared" si="4"/>
        <v>434.71100000000001</v>
      </c>
      <c r="K120" s="3272"/>
      <c r="L120" s="3273"/>
      <c r="N120" s="63"/>
      <c r="P120" s="1016">
        <v>434.71100000000001</v>
      </c>
    </row>
    <row r="121" spans="2:16">
      <c r="B121" s="161">
        <v>112</v>
      </c>
      <c r="C121" s="1121" t="s">
        <v>1940</v>
      </c>
      <c r="D121" s="3276" t="s">
        <v>1808</v>
      </c>
      <c r="E121" s="3277"/>
      <c r="F121" s="3277"/>
      <c r="G121" s="3277"/>
      <c r="H121" s="3278"/>
      <c r="I121" s="1015">
        <v>0.13</v>
      </c>
      <c r="J121" s="1016">
        <f t="shared" si="4"/>
        <v>755.74399999999991</v>
      </c>
      <c r="K121" s="3272"/>
      <c r="L121" s="3273"/>
      <c r="N121" s="63"/>
      <c r="P121" s="1016">
        <v>755.74399999999991</v>
      </c>
    </row>
    <row r="122" spans="2:16">
      <c r="B122" s="161">
        <v>113</v>
      </c>
      <c r="C122" s="1121" t="s">
        <v>1877</v>
      </c>
      <c r="D122" s="3276" t="s">
        <v>1809</v>
      </c>
      <c r="E122" s="3277"/>
      <c r="F122" s="3277"/>
      <c r="G122" s="3277"/>
      <c r="H122" s="3278"/>
      <c r="I122" s="1015">
        <v>0.03</v>
      </c>
      <c r="J122" s="1016">
        <f t="shared" si="4"/>
        <v>27.913</v>
      </c>
      <c r="K122" s="3272"/>
      <c r="L122" s="3273"/>
      <c r="N122" s="63"/>
      <c r="P122" s="1016">
        <v>27.913</v>
      </c>
    </row>
    <row r="123" spans="2:16">
      <c r="B123" s="161">
        <v>114</v>
      </c>
      <c r="C123" s="1121" t="s">
        <v>1878</v>
      </c>
      <c r="D123" s="3276" t="s">
        <v>1810</v>
      </c>
      <c r="E123" s="3277"/>
      <c r="F123" s="3277"/>
      <c r="G123" s="3277"/>
      <c r="H123" s="3278"/>
      <c r="I123" s="1015">
        <v>0.03</v>
      </c>
      <c r="J123" s="1016">
        <f t="shared" si="4"/>
        <v>106.15180000000001</v>
      </c>
      <c r="K123" s="3272"/>
      <c r="L123" s="3273"/>
      <c r="N123" s="63"/>
      <c r="P123" s="1016">
        <v>106.15180000000001</v>
      </c>
    </row>
    <row r="124" spans="2:16">
      <c r="B124" s="161">
        <v>115</v>
      </c>
      <c r="C124" s="1121" t="s">
        <v>1879</v>
      </c>
      <c r="D124" s="3276" t="s">
        <v>1811</v>
      </c>
      <c r="E124" s="3277"/>
      <c r="F124" s="3277"/>
      <c r="G124" s="3277"/>
      <c r="H124" s="3278"/>
      <c r="I124" s="1015">
        <v>0.03</v>
      </c>
      <c r="J124" s="1016">
        <f t="shared" si="4"/>
        <v>106.15180000000001</v>
      </c>
      <c r="K124" s="3272"/>
      <c r="L124" s="3273"/>
      <c r="N124" s="66"/>
      <c r="P124" s="1016">
        <v>106.15180000000001</v>
      </c>
    </row>
    <row r="125" spans="2:16">
      <c r="B125" s="161">
        <v>116</v>
      </c>
      <c r="C125" s="1121" t="s">
        <v>1880</v>
      </c>
      <c r="D125" s="3276" t="s">
        <v>1812</v>
      </c>
      <c r="E125" s="3277"/>
      <c r="F125" s="3277"/>
      <c r="G125" s="3277"/>
      <c r="H125" s="3278"/>
      <c r="I125" s="1015">
        <v>0.03</v>
      </c>
      <c r="J125" s="1016">
        <f t="shared" si="4"/>
        <v>303.21139999999997</v>
      </c>
      <c r="K125" s="3272"/>
      <c r="L125" s="3273"/>
      <c r="N125" s="1004"/>
      <c r="P125" s="1016">
        <v>303.21139999999997</v>
      </c>
    </row>
    <row r="126" spans="2:16">
      <c r="B126" s="161">
        <v>117</v>
      </c>
      <c r="C126" s="1121" t="s">
        <v>1881</v>
      </c>
      <c r="D126" s="3276" t="s">
        <v>1813</v>
      </c>
      <c r="E126" s="3277"/>
      <c r="F126" s="3277"/>
      <c r="G126" s="3277"/>
      <c r="H126" s="3278"/>
      <c r="I126" s="1015">
        <v>0.03</v>
      </c>
      <c r="J126" s="1016">
        <f t="shared" si="4"/>
        <v>65.549199999999999</v>
      </c>
      <c r="K126" s="3272"/>
      <c r="L126" s="3273"/>
      <c r="N126" s="63"/>
      <c r="P126" s="1016">
        <v>65.549199999999999</v>
      </c>
    </row>
    <row r="127" spans="2:16">
      <c r="B127" s="161">
        <v>118</v>
      </c>
      <c r="C127" s="1121" t="s">
        <v>1941</v>
      </c>
      <c r="D127" s="3276" t="s">
        <v>1814</v>
      </c>
      <c r="E127" s="3277"/>
      <c r="F127" s="3277"/>
      <c r="G127" s="3277"/>
      <c r="H127" s="3278"/>
      <c r="I127" s="1015">
        <v>0.1</v>
      </c>
      <c r="J127" s="1016">
        <f t="shared" si="4"/>
        <v>173.32</v>
      </c>
      <c r="K127" s="3272"/>
      <c r="L127" s="3273"/>
      <c r="N127" s="63"/>
      <c r="P127" s="1016">
        <v>173.32</v>
      </c>
    </row>
    <row r="128" spans="2:16">
      <c r="B128" s="161">
        <v>119</v>
      </c>
      <c r="C128" s="1121" t="s">
        <v>1942</v>
      </c>
      <c r="D128" s="3276" t="s">
        <v>1815</v>
      </c>
      <c r="E128" s="3277"/>
      <c r="F128" s="3277"/>
      <c r="G128" s="3277"/>
      <c r="H128" s="3278"/>
      <c r="I128" s="1015">
        <v>0.1</v>
      </c>
      <c r="J128" s="1016">
        <f t="shared" si="4"/>
        <v>83.951999999999998</v>
      </c>
      <c r="K128" s="3272"/>
      <c r="L128" s="3273"/>
      <c r="N128" s="63"/>
      <c r="P128" s="1016">
        <v>83.951999999999998</v>
      </c>
    </row>
    <row r="129" spans="2:16">
      <c r="B129" s="161">
        <v>120</v>
      </c>
      <c r="C129" s="1121" t="s">
        <v>1943</v>
      </c>
      <c r="D129" s="3276" t="s">
        <v>1816</v>
      </c>
      <c r="E129" s="3277"/>
      <c r="F129" s="3277"/>
      <c r="G129" s="3277"/>
      <c r="H129" s="3278"/>
      <c r="I129" s="1015">
        <v>0.1</v>
      </c>
      <c r="J129" s="1016">
        <f t="shared" si="4"/>
        <v>96.403999999999996</v>
      </c>
      <c r="K129" s="3272"/>
      <c r="L129" s="3273"/>
      <c r="N129" s="63"/>
      <c r="P129" s="1016">
        <v>96.403999999999996</v>
      </c>
    </row>
    <row r="130" spans="2:16">
      <c r="B130" s="161">
        <v>121</v>
      </c>
      <c r="C130" s="1121" t="s">
        <v>1944</v>
      </c>
      <c r="D130" s="3276" t="s">
        <v>1817</v>
      </c>
      <c r="E130" s="3277"/>
      <c r="F130" s="3277"/>
      <c r="G130" s="3277"/>
      <c r="H130" s="3278"/>
      <c r="I130" s="1015">
        <v>0.1</v>
      </c>
      <c r="J130" s="1016">
        <f t="shared" si="4"/>
        <v>88.506</v>
      </c>
      <c r="K130" s="3272"/>
      <c r="L130" s="3273"/>
      <c r="N130" s="63"/>
      <c r="P130" s="1016">
        <v>88.506</v>
      </c>
    </row>
    <row r="131" spans="2:16">
      <c r="B131" s="161">
        <v>122</v>
      </c>
      <c r="C131" s="184"/>
      <c r="D131" s="184"/>
      <c r="E131" s="184"/>
      <c r="F131" s="184"/>
      <c r="G131" s="184"/>
      <c r="H131" s="184"/>
      <c r="I131" s="184"/>
      <c r="J131" s="184"/>
      <c r="K131" s="3272"/>
      <c r="L131" s="3273"/>
      <c r="N131" s="63"/>
    </row>
    <row r="132" spans="2:16">
      <c r="B132" s="161">
        <v>123</v>
      </c>
      <c r="C132" s="184"/>
      <c r="D132" s="184"/>
      <c r="E132" s="184"/>
      <c r="F132" s="184"/>
      <c r="G132" s="184"/>
      <c r="H132" s="184"/>
      <c r="I132" s="184"/>
      <c r="J132" s="184"/>
      <c r="K132" s="3272"/>
      <c r="L132" s="3273"/>
      <c r="N132" s="63"/>
    </row>
    <row r="133" spans="2:16" ht="15.6">
      <c r="B133" s="161">
        <v>124</v>
      </c>
      <c r="C133" s="184"/>
      <c r="D133" s="3322" t="s">
        <v>1818</v>
      </c>
      <c r="E133" s="3323"/>
      <c r="F133" s="3323"/>
      <c r="G133" s="3323"/>
      <c r="H133" s="3323"/>
      <c r="I133" s="3323"/>
      <c r="J133" s="3324"/>
      <c r="K133" s="3272"/>
      <c r="L133" s="3273"/>
      <c r="N133" s="63"/>
    </row>
    <row r="134" spans="2:16">
      <c r="B134" s="161">
        <v>125</v>
      </c>
      <c r="C134" s="48" t="s">
        <v>892</v>
      </c>
      <c r="D134" s="3279" t="s">
        <v>69</v>
      </c>
      <c r="E134" s="3280"/>
      <c r="F134" s="3280"/>
      <c r="G134" s="3280"/>
      <c r="H134" s="3281"/>
      <c r="I134" s="1012"/>
      <c r="J134" s="1013" t="s">
        <v>1719</v>
      </c>
      <c r="K134" s="3272"/>
      <c r="L134" s="3273"/>
      <c r="N134" s="63"/>
    </row>
    <row r="135" spans="2:16">
      <c r="B135" s="161">
        <v>126</v>
      </c>
      <c r="C135" s="1121" t="s">
        <v>1945</v>
      </c>
      <c r="D135" s="3276" t="s">
        <v>1819</v>
      </c>
      <c r="E135" s="3277"/>
      <c r="F135" s="3277"/>
      <c r="G135" s="3277"/>
      <c r="H135" s="3278"/>
      <c r="I135" s="1015">
        <v>0.13</v>
      </c>
      <c r="J135" s="1016">
        <f>(P135*$N$3)+P135</f>
        <v>4281.7507999999998</v>
      </c>
      <c r="K135" s="3272"/>
      <c r="L135" s="3273"/>
      <c r="N135" s="63"/>
      <c r="P135" s="1016">
        <v>4281.7507999999998</v>
      </c>
    </row>
    <row r="136" spans="2:16">
      <c r="B136" s="161">
        <v>127</v>
      </c>
      <c r="C136" s="1121" t="s">
        <v>1946</v>
      </c>
      <c r="D136" s="3276" t="s">
        <v>1820</v>
      </c>
      <c r="E136" s="3277"/>
      <c r="F136" s="3277"/>
      <c r="G136" s="3277"/>
      <c r="H136" s="3278"/>
      <c r="I136" s="1015">
        <v>0.13</v>
      </c>
      <c r="J136" s="1016">
        <f t="shared" ref="J136:J160" si="5">(P136*$N$3)+P136</f>
        <v>11711.771999999999</v>
      </c>
      <c r="K136" s="3272"/>
      <c r="L136" s="3273"/>
      <c r="N136" s="63"/>
      <c r="P136" s="1016">
        <v>11711.771999999999</v>
      </c>
    </row>
    <row r="137" spans="2:16">
      <c r="B137" s="161">
        <v>128</v>
      </c>
      <c r="C137" s="1121" t="s">
        <v>1947</v>
      </c>
      <c r="D137" s="3276" t="s">
        <v>1821</v>
      </c>
      <c r="E137" s="3277"/>
      <c r="F137" s="3277"/>
      <c r="G137" s="3277"/>
      <c r="H137" s="3278"/>
      <c r="I137" s="1015">
        <v>0.13</v>
      </c>
      <c r="J137" s="1016">
        <f t="shared" si="5"/>
        <v>1654.9979999999998</v>
      </c>
      <c r="K137" s="3272"/>
      <c r="L137" s="3273"/>
      <c r="N137" s="63"/>
      <c r="P137" s="1016">
        <v>1654.9979999999998</v>
      </c>
    </row>
    <row r="138" spans="2:16">
      <c r="B138" s="161">
        <v>129</v>
      </c>
      <c r="C138" s="1121" t="s">
        <v>1948</v>
      </c>
      <c r="D138" s="3276" t="s">
        <v>1822</v>
      </c>
      <c r="E138" s="3277"/>
      <c r="F138" s="3277"/>
      <c r="G138" s="3277"/>
      <c r="H138" s="3278"/>
      <c r="I138" s="1015">
        <v>0.01</v>
      </c>
      <c r="J138" s="1016">
        <f t="shared" si="5"/>
        <v>3379.1165999999998</v>
      </c>
      <c r="K138" s="3272"/>
      <c r="L138" s="3273"/>
      <c r="N138" s="63"/>
      <c r="P138" s="1016">
        <v>3379.1165999999998</v>
      </c>
    </row>
    <row r="139" spans="2:16" s="664" customFormat="1">
      <c r="B139" s="161">
        <v>130</v>
      </c>
      <c r="C139" s="1121" t="s">
        <v>1949</v>
      </c>
      <c r="D139" s="3276" t="s">
        <v>1823</v>
      </c>
      <c r="E139" s="3277"/>
      <c r="F139" s="3277"/>
      <c r="G139" s="3277"/>
      <c r="H139" s="3278"/>
      <c r="I139" s="1015">
        <v>0.01</v>
      </c>
      <c r="J139" s="1016">
        <f t="shared" si="5"/>
        <v>1826.1002000000001</v>
      </c>
      <c r="K139" s="3272"/>
      <c r="L139" s="3273"/>
      <c r="N139" s="681"/>
      <c r="P139" s="1016">
        <v>1826.1002000000001</v>
      </c>
    </row>
    <row r="140" spans="2:16">
      <c r="B140" s="161">
        <v>131</v>
      </c>
      <c r="C140" s="1121" t="s">
        <v>1950</v>
      </c>
      <c r="D140" s="3276" t="s">
        <v>1824</v>
      </c>
      <c r="E140" s="3277"/>
      <c r="F140" s="3277"/>
      <c r="G140" s="3277"/>
      <c r="H140" s="3278"/>
      <c r="I140" s="1015">
        <v>0.13</v>
      </c>
      <c r="J140" s="1016">
        <f t="shared" si="5"/>
        <v>5542.1301999999996</v>
      </c>
      <c r="K140" s="3272"/>
      <c r="L140" s="3273"/>
      <c r="N140" s="63"/>
      <c r="P140" s="1016">
        <v>5542.1301999999996</v>
      </c>
    </row>
    <row r="141" spans="2:16">
      <c r="B141" s="161">
        <v>132</v>
      </c>
      <c r="C141" s="1121" t="s">
        <v>1951</v>
      </c>
      <c r="D141" s="3276" t="s">
        <v>1825</v>
      </c>
      <c r="E141" s="3277"/>
      <c r="F141" s="3277"/>
      <c r="G141" s="3277"/>
      <c r="H141" s="3278"/>
      <c r="I141" s="1015">
        <v>7.0000000000000007E-2</v>
      </c>
      <c r="J141" s="1016">
        <f t="shared" si="5"/>
        <v>560.9796</v>
      </c>
      <c r="K141" s="3272"/>
      <c r="L141" s="3273"/>
      <c r="N141" s="63"/>
      <c r="P141" s="1016">
        <v>560.9796</v>
      </c>
    </row>
    <row r="142" spans="2:16" s="664" customFormat="1">
      <c r="B142" s="161">
        <v>133</v>
      </c>
      <c r="C142" s="1121" t="s">
        <v>1952</v>
      </c>
      <c r="D142" s="3276" t="s">
        <v>1826</v>
      </c>
      <c r="E142" s="3277"/>
      <c r="F142" s="3277"/>
      <c r="G142" s="3277"/>
      <c r="H142" s="3278"/>
      <c r="I142" s="1015">
        <v>7.0000000000000007E-2</v>
      </c>
      <c r="J142" s="1016">
        <f t="shared" si="5"/>
        <v>809.69040000000007</v>
      </c>
      <c r="K142" s="3272"/>
      <c r="L142" s="3273"/>
      <c r="N142" s="681"/>
      <c r="P142" s="1016">
        <v>809.69040000000007</v>
      </c>
    </row>
    <row r="143" spans="2:16">
      <c r="B143" s="161">
        <v>134</v>
      </c>
      <c r="C143" s="1121" t="s">
        <v>1953</v>
      </c>
      <c r="D143" s="3276" t="s">
        <v>1827</v>
      </c>
      <c r="E143" s="3277"/>
      <c r="F143" s="3277"/>
      <c r="G143" s="3277"/>
      <c r="H143" s="3278"/>
      <c r="I143" s="1015">
        <v>7.0000000000000007E-2</v>
      </c>
      <c r="J143" s="1016">
        <f t="shared" si="5"/>
        <v>316.399</v>
      </c>
      <c r="K143" s="3272"/>
      <c r="L143" s="3273"/>
      <c r="N143" s="63"/>
      <c r="P143" s="1016">
        <v>316.399</v>
      </c>
    </row>
    <row r="144" spans="2:16">
      <c r="B144" s="161">
        <v>135</v>
      </c>
      <c r="C144" s="1121" t="s">
        <v>1954</v>
      </c>
      <c r="D144" s="3276" t="s">
        <v>1828</v>
      </c>
      <c r="E144" s="3277"/>
      <c r="F144" s="3277"/>
      <c r="G144" s="3277"/>
      <c r="H144" s="3278"/>
      <c r="I144" s="1015">
        <v>7.0000000000000007E-2</v>
      </c>
      <c r="J144" s="1016">
        <f t="shared" si="5"/>
        <v>100.8796</v>
      </c>
      <c r="K144" s="3272"/>
      <c r="L144" s="3273"/>
      <c r="N144" s="63"/>
      <c r="P144" s="1016">
        <v>100.8796</v>
      </c>
    </row>
    <row r="145" spans="2:16">
      <c r="B145" s="161">
        <v>136</v>
      </c>
      <c r="C145" s="1121" t="s">
        <v>1955</v>
      </c>
      <c r="D145" s="3276" t="s">
        <v>1829</v>
      </c>
      <c r="E145" s="3277"/>
      <c r="F145" s="3277"/>
      <c r="G145" s="3277"/>
      <c r="H145" s="3278"/>
      <c r="I145" s="1015">
        <v>0.13</v>
      </c>
      <c r="J145" s="1016">
        <f t="shared" si="5"/>
        <v>876.83480000000009</v>
      </c>
      <c r="K145" s="3272"/>
      <c r="L145" s="3273"/>
      <c r="N145" s="63"/>
      <c r="P145" s="1016">
        <v>876.83480000000009</v>
      </c>
    </row>
    <row r="146" spans="2:16">
      <c r="B146" s="161">
        <v>137</v>
      </c>
      <c r="C146" s="1121" t="s">
        <v>1956</v>
      </c>
      <c r="D146" s="3276" t="s">
        <v>1830</v>
      </c>
      <c r="E146" s="3277"/>
      <c r="F146" s="3277"/>
      <c r="G146" s="3277"/>
      <c r="H146" s="3278"/>
      <c r="I146" s="1015">
        <v>0.15</v>
      </c>
      <c r="J146" s="1016">
        <f t="shared" si="5"/>
        <v>834.601</v>
      </c>
      <c r="K146" s="3272"/>
      <c r="L146" s="3273"/>
      <c r="N146" s="63"/>
      <c r="P146" s="1016">
        <v>834.601</v>
      </c>
    </row>
    <row r="147" spans="2:16">
      <c r="B147" s="161">
        <v>138</v>
      </c>
      <c r="C147" s="1121" t="s">
        <v>1957</v>
      </c>
      <c r="D147" s="3276" t="s">
        <v>1831</v>
      </c>
      <c r="E147" s="3277"/>
      <c r="F147" s="3277"/>
      <c r="G147" s="3277"/>
      <c r="H147" s="3278"/>
      <c r="I147" s="1015">
        <v>0.15</v>
      </c>
      <c r="J147" s="1016">
        <f t="shared" si="5"/>
        <v>1320.7750000000001</v>
      </c>
      <c r="K147" s="3272"/>
      <c r="L147" s="3273"/>
      <c r="N147" s="63"/>
      <c r="P147" s="1016">
        <v>1320.7750000000001</v>
      </c>
    </row>
    <row r="148" spans="2:16">
      <c r="B148" s="161">
        <v>139</v>
      </c>
      <c r="C148" s="1121" t="s">
        <v>1958</v>
      </c>
      <c r="D148" s="3276" t="s">
        <v>1832</v>
      </c>
      <c r="E148" s="3277"/>
      <c r="F148" s="3277"/>
      <c r="G148" s="3277"/>
      <c r="H148" s="3278"/>
      <c r="I148" s="1015">
        <v>0.15</v>
      </c>
      <c r="J148" s="1016">
        <f t="shared" si="5"/>
        <v>5019.6120000000001</v>
      </c>
      <c r="K148" s="3272"/>
      <c r="L148" s="3273"/>
      <c r="N148" s="63"/>
      <c r="P148" s="1016">
        <v>5019.6120000000001</v>
      </c>
    </row>
    <row r="149" spans="2:16">
      <c r="B149" s="161">
        <v>140</v>
      </c>
      <c r="C149" s="1121" t="s">
        <v>1959</v>
      </c>
      <c r="D149" s="3276" t="s">
        <v>1833</v>
      </c>
      <c r="E149" s="3277"/>
      <c r="F149" s="3277"/>
      <c r="G149" s="3277"/>
      <c r="H149" s="3278"/>
      <c r="I149" s="1015">
        <v>0.15</v>
      </c>
      <c r="J149" s="1016">
        <f t="shared" si="5"/>
        <v>4780.4809999999998</v>
      </c>
      <c r="K149" s="3272"/>
      <c r="L149" s="3273"/>
      <c r="N149" s="66"/>
      <c r="P149" s="1016">
        <v>4780.4809999999998</v>
      </c>
    </row>
    <row r="150" spans="2:16">
      <c r="B150" s="161">
        <v>141</v>
      </c>
      <c r="C150" s="1121" t="s">
        <v>1960</v>
      </c>
      <c r="D150" s="3276" t="s">
        <v>1834</v>
      </c>
      <c r="E150" s="3277"/>
      <c r="F150" s="3277"/>
      <c r="G150" s="3277"/>
      <c r="H150" s="3278"/>
      <c r="I150" s="1015">
        <v>0.15</v>
      </c>
      <c r="J150" s="1016">
        <f t="shared" si="5"/>
        <v>1704.8520000000001</v>
      </c>
      <c r="K150" s="3272"/>
      <c r="L150" s="3273"/>
      <c r="N150" s="1004"/>
      <c r="P150" s="1016">
        <v>1704.8520000000001</v>
      </c>
    </row>
    <row r="151" spans="2:16">
      <c r="B151" s="161">
        <v>142</v>
      </c>
      <c r="C151" s="1121" t="s">
        <v>1961</v>
      </c>
      <c r="D151" s="3276" t="s">
        <v>1835</v>
      </c>
      <c r="E151" s="3277"/>
      <c r="F151" s="3277"/>
      <c r="G151" s="3277"/>
      <c r="H151" s="3278"/>
      <c r="I151" s="1015">
        <v>0.15</v>
      </c>
      <c r="J151" s="1016">
        <f t="shared" si="5"/>
        <v>2191.0259999999998</v>
      </c>
      <c r="K151" s="3272"/>
      <c r="L151" s="3273"/>
      <c r="N151" s="63"/>
      <c r="P151" s="1016">
        <v>2191.0259999999998</v>
      </c>
    </row>
    <row r="152" spans="2:16">
      <c r="B152" s="161">
        <v>143</v>
      </c>
      <c r="C152" s="1121" t="s">
        <v>1962</v>
      </c>
      <c r="D152" s="3276" t="s">
        <v>1836</v>
      </c>
      <c r="E152" s="3277"/>
      <c r="F152" s="3277"/>
      <c r="G152" s="3277"/>
      <c r="H152" s="3278"/>
      <c r="I152" s="1015">
        <v>0.15</v>
      </c>
      <c r="J152" s="1016">
        <f t="shared" si="5"/>
        <v>5889.4259999999995</v>
      </c>
      <c r="K152" s="3272"/>
      <c r="L152" s="3273"/>
      <c r="N152" s="63"/>
      <c r="P152" s="1016">
        <v>5889.4259999999995</v>
      </c>
    </row>
    <row r="153" spans="2:16">
      <c r="B153" s="161">
        <v>144</v>
      </c>
      <c r="C153" s="1121" t="s">
        <v>1963</v>
      </c>
      <c r="D153" s="3276" t="s">
        <v>1837</v>
      </c>
      <c r="E153" s="3277"/>
      <c r="F153" s="3277"/>
      <c r="G153" s="3277"/>
      <c r="H153" s="3278"/>
      <c r="I153" s="1015">
        <v>0.15</v>
      </c>
      <c r="J153" s="1016">
        <f t="shared" si="5"/>
        <v>5650.7089999999998</v>
      </c>
      <c r="K153" s="3272"/>
      <c r="L153" s="3273"/>
      <c r="N153" s="63"/>
      <c r="P153" s="1016">
        <v>5650.7089999999998</v>
      </c>
    </row>
    <row r="154" spans="2:16">
      <c r="B154" s="161">
        <v>145</v>
      </c>
      <c r="C154" s="1121" t="s">
        <v>1964</v>
      </c>
      <c r="D154" s="3276" t="s">
        <v>1838</v>
      </c>
      <c r="E154" s="3277"/>
      <c r="F154" s="3277"/>
      <c r="G154" s="3277"/>
      <c r="H154" s="3278"/>
      <c r="I154" s="1015">
        <v>7.0000000000000007E-2</v>
      </c>
      <c r="J154" s="1016">
        <f t="shared" si="5"/>
        <v>1258.1487999999999</v>
      </c>
      <c r="K154" s="3272"/>
      <c r="L154" s="3273"/>
      <c r="N154" s="63"/>
      <c r="P154" s="1016">
        <v>1258.1487999999999</v>
      </c>
    </row>
    <row r="155" spans="2:16">
      <c r="B155" s="161">
        <v>146</v>
      </c>
      <c r="C155" s="1121" t="s">
        <v>1965</v>
      </c>
      <c r="D155" s="3276" t="s">
        <v>1839</v>
      </c>
      <c r="E155" s="3277"/>
      <c r="F155" s="3277"/>
      <c r="G155" s="3277"/>
      <c r="H155" s="3278"/>
      <c r="I155" s="1015">
        <v>0.13</v>
      </c>
      <c r="J155" s="1016">
        <f t="shared" si="5"/>
        <v>2771.0538000000001</v>
      </c>
      <c r="K155" s="3272"/>
      <c r="L155" s="3273"/>
      <c r="N155" s="63"/>
      <c r="P155" s="1016">
        <v>2771.0538000000001</v>
      </c>
    </row>
    <row r="156" spans="2:16">
      <c r="B156" s="161">
        <v>147</v>
      </c>
      <c r="C156" s="1121" t="s">
        <v>1966</v>
      </c>
      <c r="D156" s="3276" t="s">
        <v>1840</v>
      </c>
      <c r="E156" s="3277"/>
      <c r="F156" s="3277"/>
      <c r="G156" s="3277"/>
      <c r="H156" s="3278"/>
      <c r="I156" s="1015">
        <v>7.0000000000000007E-2</v>
      </c>
      <c r="J156" s="1016">
        <f t="shared" si="5"/>
        <v>1312.1838</v>
      </c>
      <c r="K156" s="3272"/>
      <c r="L156" s="3273"/>
      <c r="N156" s="63"/>
      <c r="P156" s="1016">
        <v>1312.1838</v>
      </c>
    </row>
    <row r="157" spans="2:16" ht="14.4" customHeight="1">
      <c r="B157" s="161">
        <v>148</v>
      </c>
      <c r="C157" s="1121" t="s">
        <v>1967</v>
      </c>
      <c r="D157" s="3276" t="s">
        <v>1841</v>
      </c>
      <c r="E157" s="3277"/>
      <c r="F157" s="3277"/>
      <c r="G157" s="3277"/>
      <c r="H157" s="3278"/>
      <c r="I157" s="1015">
        <v>7.0000000000000007E-2</v>
      </c>
      <c r="J157" s="1016">
        <f t="shared" si="5"/>
        <v>2518.9297999999999</v>
      </c>
      <c r="K157" s="3272"/>
      <c r="L157" s="3273"/>
      <c r="N157" s="63"/>
      <c r="P157" s="1016">
        <v>2518.9297999999999</v>
      </c>
    </row>
    <row r="158" spans="2:16" ht="14.4" customHeight="1">
      <c r="B158" s="161">
        <v>149</v>
      </c>
      <c r="C158" s="1121" t="s">
        <v>1968</v>
      </c>
      <c r="D158" s="3276" t="s">
        <v>1842</v>
      </c>
      <c r="E158" s="3277"/>
      <c r="F158" s="3277"/>
      <c r="G158" s="3277"/>
      <c r="H158" s="3278"/>
      <c r="I158" s="1015">
        <v>0.13</v>
      </c>
      <c r="J158" s="1016">
        <f t="shared" si="5"/>
        <v>1259.5658000000001</v>
      </c>
      <c r="K158" s="3272"/>
      <c r="L158" s="3273"/>
      <c r="N158" s="63"/>
      <c r="P158" s="1016">
        <v>1259.5658000000001</v>
      </c>
    </row>
    <row r="159" spans="2:16" ht="14.4" customHeight="1">
      <c r="B159" s="161">
        <v>150</v>
      </c>
      <c r="C159" s="1121" t="s">
        <v>1969</v>
      </c>
      <c r="D159" s="3276" t="s">
        <v>1843</v>
      </c>
      <c r="E159" s="3277"/>
      <c r="F159" s="3277"/>
      <c r="G159" s="3277"/>
      <c r="H159" s="3278"/>
      <c r="I159" s="1015">
        <v>7.0000000000000007E-2</v>
      </c>
      <c r="J159" s="1016">
        <f t="shared" si="5"/>
        <v>1831.4333999999999</v>
      </c>
      <c r="K159" s="3272"/>
      <c r="L159" s="3273"/>
      <c r="N159" s="63"/>
      <c r="P159" s="1016">
        <v>1831.4333999999999</v>
      </c>
    </row>
    <row r="160" spans="2:16" ht="14.4" customHeight="1">
      <c r="B160" s="161">
        <v>151</v>
      </c>
      <c r="C160" s="1121" t="s">
        <v>1970</v>
      </c>
      <c r="D160" s="3276" t="s">
        <v>1844</v>
      </c>
      <c r="E160" s="3277"/>
      <c r="F160" s="3277"/>
      <c r="G160" s="3277"/>
      <c r="H160" s="3278"/>
      <c r="I160" s="1015">
        <v>7.0000000000000007E-2</v>
      </c>
      <c r="J160" s="1016">
        <f t="shared" si="5"/>
        <v>266.34440000000001</v>
      </c>
      <c r="K160" s="3272"/>
      <c r="L160" s="3273"/>
      <c r="N160" s="63"/>
      <c r="P160" s="1016">
        <v>266.34440000000001</v>
      </c>
    </row>
    <row r="161" spans="2:14" ht="14.4" customHeight="1" thickBot="1">
      <c r="B161" s="998">
        <v>152</v>
      </c>
      <c r="C161" s="1019"/>
      <c r="D161" s="1020"/>
      <c r="E161" s="1020"/>
      <c r="F161" s="1020"/>
      <c r="G161" s="1020"/>
      <c r="H161" s="1020"/>
      <c r="I161" s="1020"/>
      <c r="J161" s="1020"/>
      <c r="K161" s="3274"/>
      <c r="L161" s="3275"/>
      <c r="N161" s="63"/>
    </row>
    <row r="162" spans="2:14">
      <c r="B162" s="4"/>
      <c r="C162" s="5"/>
      <c r="D162" s="5"/>
      <c r="E162" s="5"/>
      <c r="F162" s="5"/>
      <c r="G162" s="5"/>
      <c r="H162" s="5"/>
      <c r="I162" s="5"/>
      <c r="J162" s="5"/>
      <c r="K162" s="64" t="s">
        <v>1858</v>
      </c>
      <c r="L162" s="65" t="str">
        <f>Rolô!L2</f>
        <v>2026 - v.03</v>
      </c>
      <c r="N162" s="63"/>
    </row>
    <row r="163" spans="2:14">
      <c r="B163" s="1154" t="s">
        <v>1717</v>
      </c>
      <c r="C163" s="1155"/>
      <c r="D163" s="1155"/>
      <c r="E163" s="1155"/>
      <c r="F163" s="1155"/>
      <c r="G163" s="1155"/>
      <c r="H163" s="1155"/>
      <c r="I163" s="1155"/>
      <c r="J163" s="1155"/>
      <c r="K163" s="1155"/>
      <c r="L163" s="1156"/>
      <c r="N163" s="63"/>
    </row>
    <row r="164" spans="2:14">
      <c r="B164" s="1158"/>
      <c r="C164" s="1159"/>
      <c r="D164" s="1159"/>
      <c r="E164" s="1159"/>
      <c r="F164" s="1159"/>
      <c r="G164" s="1159"/>
      <c r="H164" s="1159"/>
      <c r="I164" s="1159"/>
      <c r="J164" s="1159"/>
      <c r="K164" s="1159"/>
      <c r="L164" s="1160"/>
      <c r="N164" s="63"/>
    </row>
    <row r="165" spans="2:14" ht="3" customHeight="1"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1127"/>
      <c r="N165" s="63"/>
    </row>
    <row r="166" spans="2:14">
      <c r="B166" s="161">
        <v>153</v>
      </c>
      <c r="C166" s="3314"/>
      <c r="D166" s="3321"/>
      <c r="E166" s="3321"/>
      <c r="F166" s="3321"/>
      <c r="G166" s="3321"/>
      <c r="H166" s="3321"/>
      <c r="I166" s="3321"/>
      <c r="J166" s="3321"/>
      <c r="K166" s="3315"/>
      <c r="L166" s="3316"/>
      <c r="N166" s="63"/>
    </row>
    <row r="167" spans="2:14" s="1134" customFormat="1" ht="13.8">
      <c r="B167" s="1133">
        <v>154</v>
      </c>
      <c r="C167" s="3314"/>
      <c r="D167" s="3312" t="s">
        <v>1845</v>
      </c>
      <c r="E167" s="3312"/>
      <c r="F167" s="3312"/>
      <c r="G167" s="3312"/>
      <c r="H167" s="3312"/>
      <c r="I167" s="3312"/>
      <c r="J167" s="3312"/>
      <c r="K167" s="3315"/>
      <c r="L167" s="3316"/>
      <c r="N167" s="1135"/>
    </row>
    <row r="168" spans="2:14" s="1134" customFormat="1" ht="13.8">
      <c r="B168" s="1133">
        <v>155</v>
      </c>
      <c r="C168" s="3314"/>
      <c r="D168" s="3313" t="s">
        <v>1846</v>
      </c>
      <c r="E168" s="3313"/>
      <c r="F168" s="3313"/>
      <c r="G168" s="3313"/>
      <c r="H168" s="3313"/>
      <c r="I168" s="3313"/>
      <c r="J168" s="3313"/>
      <c r="K168" s="3315"/>
      <c r="L168" s="3316"/>
      <c r="N168" s="1135"/>
    </row>
    <row r="169" spans="2:14" s="1134" customFormat="1" ht="13.8">
      <c r="B169" s="1133">
        <v>156</v>
      </c>
      <c r="C169" s="3314"/>
      <c r="D169" s="3313" t="s">
        <v>1847</v>
      </c>
      <c r="E169" s="3313"/>
      <c r="F169" s="3313"/>
      <c r="G169" s="3313"/>
      <c r="H169" s="3313"/>
      <c r="I169" s="3313"/>
      <c r="J169" s="3313"/>
      <c r="K169" s="3315"/>
      <c r="L169" s="3316"/>
      <c r="N169" s="1135"/>
    </row>
    <row r="170" spans="2:14" s="1134" customFormat="1" ht="13.8">
      <c r="B170" s="1133">
        <v>157</v>
      </c>
      <c r="C170" s="3314"/>
      <c r="D170" s="3313" t="s">
        <v>1848</v>
      </c>
      <c r="E170" s="3313"/>
      <c r="F170" s="3313"/>
      <c r="G170" s="3313"/>
      <c r="H170" s="3313"/>
      <c r="I170" s="3313"/>
      <c r="J170" s="3313"/>
      <c r="K170" s="3315"/>
      <c r="L170" s="3316"/>
      <c r="N170" s="1135"/>
    </row>
    <row r="171" spans="2:14" s="1134" customFormat="1" ht="13.8">
      <c r="B171" s="1133">
        <v>158</v>
      </c>
      <c r="C171" s="3314"/>
      <c r="D171" s="3313" t="s">
        <v>1849</v>
      </c>
      <c r="E171" s="3313"/>
      <c r="F171" s="3313"/>
      <c r="G171" s="3313"/>
      <c r="H171" s="3313"/>
      <c r="I171" s="3313"/>
      <c r="J171" s="3313"/>
      <c r="K171" s="3315"/>
      <c r="L171" s="3316"/>
      <c r="N171" s="1135"/>
    </row>
    <row r="172" spans="2:14" s="1134" customFormat="1" ht="13.8">
      <c r="B172" s="1133">
        <v>159</v>
      </c>
      <c r="C172" s="3314"/>
      <c r="D172" s="3313" t="s">
        <v>1850</v>
      </c>
      <c r="E172" s="3313"/>
      <c r="F172" s="3313"/>
      <c r="G172" s="3313"/>
      <c r="H172" s="3313"/>
      <c r="I172" s="3313"/>
      <c r="J172" s="3313"/>
      <c r="K172" s="3315"/>
      <c r="L172" s="3316"/>
      <c r="N172" s="1135"/>
    </row>
    <row r="173" spans="2:14" s="1134" customFormat="1" ht="13.8">
      <c r="B173" s="1133">
        <v>160</v>
      </c>
      <c r="C173" s="3314"/>
      <c r="D173" s="3313" t="s">
        <v>1211</v>
      </c>
      <c r="E173" s="3313"/>
      <c r="F173" s="3313"/>
      <c r="G173" s="3313"/>
      <c r="H173" s="3313"/>
      <c r="I173" s="3313"/>
      <c r="J173" s="3313"/>
      <c r="K173" s="3315"/>
      <c r="L173" s="3316"/>
      <c r="N173" s="1135"/>
    </row>
    <row r="174" spans="2:14" s="1134" customFormat="1" ht="13.8">
      <c r="B174" s="1133">
        <v>161</v>
      </c>
      <c r="C174" s="3314"/>
      <c r="D174" s="3313" t="s">
        <v>1990</v>
      </c>
      <c r="E174" s="3313"/>
      <c r="F174" s="3313"/>
      <c r="G174" s="3313"/>
      <c r="H174" s="3313"/>
      <c r="I174" s="3313"/>
      <c r="J174" s="3313"/>
      <c r="K174" s="3315"/>
      <c r="L174" s="3316"/>
      <c r="N174" s="1135"/>
    </row>
    <row r="175" spans="2:14" s="1134" customFormat="1" ht="13.8">
      <c r="B175" s="1133">
        <v>162</v>
      </c>
      <c r="C175" s="3314"/>
      <c r="D175" s="3313" t="s">
        <v>1213</v>
      </c>
      <c r="E175" s="3313"/>
      <c r="F175" s="3313"/>
      <c r="G175" s="3313"/>
      <c r="H175" s="3313"/>
      <c r="I175" s="3313"/>
      <c r="J175" s="3313"/>
      <c r="K175" s="3315"/>
      <c r="L175" s="3316"/>
      <c r="N175" s="1135"/>
    </row>
    <row r="176" spans="2:14" s="1134" customFormat="1" ht="13.8">
      <c r="B176" s="1133">
        <v>163</v>
      </c>
      <c r="C176" s="3314"/>
      <c r="D176" s="3313" t="s">
        <v>1658</v>
      </c>
      <c r="E176" s="3313"/>
      <c r="F176" s="3313"/>
      <c r="G176" s="3313"/>
      <c r="H176" s="3313"/>
      <c r="I176" s="3313"/>
      <c r="J176" s="3313"/>
      <c r="K176" s="3315"/>
      <c r="L176" s="3316"/>
      <c r="N176" s="1135"/>
    </row>
    <row r="177" spans="2:14" s="1134" customFormat="1" ht="13.8">
      <c r="B177" s="1133">
        <v>164</v>
      </c>
      <c r="C177" s="3314"/>
      <c r="D177" s="3313" t="s">
        <v>1991</v>
      </c>
      <c r="E177" s="3313"/>
      <c r="F177" s="3313"/>
      <c r="G177" s="3313"/>
      <c r="H177" s="3313"/>
      <c r="I177" s="3313"/>
      <c r="J177" s="3313"/>
      <c r="K177" s="3315"/>
      <c r="L177" s="3316"/>
      <c r="N177" s="1135"/>
    </row>
    <row r="178" spans="2:14" s="1134" customFormat="1" ht="13.8">
      <c r="B178" s="1133">
        <v>165</v>
      </c>
      <c r="C178" s="3314"/>
      <c r="D178" s="3313" t="s">
        <v>1851</v>
      </c>
      <c r="E178" s="3313"/>
      <c r="F178" s="3313"/>
      <c r="G178" s="3313"/>
      <c r="H178" s="3313"/>
      <c r="I178" s="3313"/>
      <c r="J178" s="3313"/>
      <c r="K178" s="3315"/>
      <c r="L178" s="3316"/>
      <c r="N178" s="1135"/>
    </row>
    <row r="179" spans="2:14" s="1134" customFormat="1" ht="13.8">
      <c r="B179" s="1133">
        <v>166</v>
      </c>
      <c r="C179" s="3314"/>
      <c r="D179" s="3313" t="s">
        <v>1852</v>
      </c>
      <c r="E179" s="3313"/>
      <c r="F179" s="3313"/>
      <c r="G179" s="3313"/>
      <c r="H179" s="3313"/>
      <c r="I179" s="3313"/>
      <c r="J179" s="3313"/>
      <c r="K179" s="3315"/>
      <c r="L179" s="3316"/>
      <c r="N179" s="1135"/>
    </row>
    <row r="180" spans="2:14" s="1134" customFormat="1" ht="13.8">
      <c r="B180" s="1133">
        <v>167</v>
      </c>
      <c r="C180" s="3314"/>
      <c r="D180" s="3313" t="s">
        <v>1216</v>
      </c>
      <c r="E180" s="3313"/>
      <c r="F180" s="3313"/>
      <c r="G180" s="3313"/>
      <c r="H180" s="3313"/>
      <c r="I180" s="3313"/>
      <c r="J180" s="3313"/>
      <c r="K180" s="3315"/>
      <c r="L180" s="3316"/>
      <c r="N180" s="1135"/>
    </row>
    <row r="181" spans="2:14" s="1134" customFormat="1" ht="13.8">
      <c r="B181" s="1133">
        <v>168</v>
      </c>
      <c r="C181" s="3314"/>
      <c r="D181" s="3313" t="s">
        <v>1217</v>
      </c>
      <c r="E181" s="3313"/>
      <c r="F181" s="3313"/>
      <c r="G181" s="3313"/>
      <c r="H181" s="3313"/>
      <c r="I181" s="3313"/>
      <c r="J181" s="3313"/>
      <c r="K181" s="3315"/>
      <c r="L181" s="3316"/>
      <c r="N181" s="1135"/>
    </row>
    <row r="182" spans="2:14" s="1134" customFormat="1" ht="13.8">
      <c r="B182" s="1133">
        <v>169</v>
      </c>
      <c r="C182" s="3314"/>
      <c r="D182" s="3313" t="s">
        <v>1218</v>
      </c>
      <c r="E182" s="3313"/>
      <c r="F182" s="3313"/>
      <c r="G182" s="3313"/>
      <c r="H182" s="3313"/>
      <c r="I182" s="3313"/>
      <c r="J182" s="3313"/>
      <c r="K182" s="3315"/>
      <c r="L182" s="3316"/>
      <c r="N182" s="1135"/>
    </row>
    <row r="183" spans="2:14" s="1134" customFormat="1" ht="13.8">
      <c r="B183" s="1133">
        <v>170</v>
      </c>
      <c r="C183" s="3314"/>
      <c r="D183" s="3313" t="s">
        <v>1219</v>
      </c>
      <c r="E183" s="3313"/>
      <c r="F183" s="3313"/>
      <c r="G183" s="3313"/>
      <c r="H183" s="3313"/>
      <c r="I183" s="3313"/>
      <c r="J183" s="3313"/>
      <c r="K183" s="3315"/>
      <c r="L183" s="3316"/>
      <c r="N183" s="1135"/>
    </row>
    <row r="184" spans="2:14" s="1134" customFormat="1" ht="13.8">
      <c r="B184" s="1133">
        <v>171</v>
      </c>
      <c r="C184" s="3314"/>
      <c r="D184" s="3313" t="s">
        <v>1220</v>
      </c>
      <c r="E184" s="3313"/>
      <c r="F184" s="3313"/>
      <c r="G184" s="3313"/>
      <c r="H184" s="3313"/>
      <c r="I184" s="3313"/>
      <c r="J184" s="3313"/>
      <c r="K184" s="3315"/>
      <c r="L184" s="3316"/>
      <c r="N184" s="1135"/>
    </row>
    <row r="185" spans="2:14" s="1134" customFormat="1" ht="13.8">
      <c r="B185" s="1133">
        <v>172</v>
      </c>
      <c r="C185" s="3314"/>
      <c r="D185" s="3313" t="s">
        <v>1221</v>
      </c>
      <c r="E185" s="3313"/>
      <c r="F185" s="3313"/>
      <c r="G185" s="3313"/>
      <c r="H185" s="3313"/>
      <c r="I185" s="3313"/>
      <c r="J185" s="3313"/>
      <c r="K185" s="3315"/>
      <c r="L185" s="3316"/>
      <c r="N185" s="1135"/>
    </row>
    <row r="186" spans="2:14" s="1134" customFormat="1" ht="13.8">
      <c r="B186" s="1133">
        <v>173</v>
      </c>
      <c r="C186" s="3314"/>
      <c r="D186" s="3313" t="s">
        <v>1222</v>
      </c>
      <c r="E186" s="3313"/>
      <c r="F186" s="3313"/>
      <c r="G186" s="3313"/>
      <c r="H186" s="3313"/>
      <c r="I186" s="3313"/>
      <c r="J186" s="3313"/>
      <c r="K186" s="3315"/>
      <c r="L186" s="3316"/>
      <c r="N186" s="1135"/>
    </row>
    <row r="187" spans="2:14" s="1134" customFormat="1" ht="13.8">
      <c r="B187" s="1133">
        <v>174</v>
      </c>
      <c r="C187" s="3314"/>
      <c r="D187" s="3313" t="s">
        <v>1223</v>
      </c>
      <c r="E187" s="3313"/>
      <c r="F187" s="3313"/>
      <c r="G187" s="3313"/>
      <c r="H187" s="3313"/>
      <c r="I187" s="3313"/>
      <c r="J187" s="3313"/>
      <c r="K187" s="3315"/>
      <c r="L187" s="3316"/>
      <c r="N187" s="1135"/>
    </row>
    <row r="188" spans="2:14" s="1134" customFormat="1" ht="13.8">
      <c r="B188" s="1133">
        <v>175</v>
      </c>
      <c r="C188" s="3314"/>
      <c r="D188" s="3313" t="s">
        <v>1558</v>
      </c>
      <c r="E188" s="3313"/>
      <c r="F188" s="3313"/>
      <c r="G188" s="3313"/>
      <c r="H188" s="3313"/>
      <c r="I188" s="3313"/>
      <c r="J188" s="3313"/>
      <c r="K188" s="3315"/>
      <c r="L188" s="3316"/>
      <c r="N188" s="1135"/>
    </row>
    <row r="189" spans="2:14" s="1134" customFormat="1" ht="13.8">
      <c r="B189" s="1133">
        <v>176</v>
      </c>
      <c r="C189" s="3314"/>
      <c r="D189" s="3313" t="s">
        <v>1853</v>
      </c>
      <c r="E189" s="3313"/>
      <c r="F189" s="3313"/>
      <c r="G189" s="3313"/>
      <c r="H189" s="3313"/>
      <c r="I189" s="3313"/>
      <c r="J189" s="3313"/>
      <c r="K189" s="3315"/>
      <c r="L189" s="3316"/>
      <c r="N189" s="1135"/>
    </row>
    <row r="190" spans="2:14" s="1134" customFormat="1" ht="13.8">
      <c r="B190" s="1133">
        <v>177</v>
      </c>
      <c r="C190" s="3314"/>
      <c r="D190" s="3313" t="s">
        <v>1854</v>
      </c>
      <c r="E190" s="3313"/>
      <c r="F190" s="3313"/>
      <c r="G190" s="3313"/>
      <c r="H190" s="3313"/>
      <c r="I190" s="3313"/>
      <c r="J190" s="3313"/>
      <c r="K190" s="3315"/>
      <c r="L190" s="3316"/>
      <c r="N190" s="1135"/>
    </row>
    <row r="191" spans="2:14" s="1134" customFormat="1" ht="13.8">
      <c r="B191" s="1133">
        <v>178</v>
      </c>
      <c r="C191" s="3314"/>
      <c r="D191" s="3312" t="s">
        <v>284</v>
      </c>
      <c r="E191" s="3312"/>
      <c r="F191" s="3312"/>
      <c r="G191" s="3312"/>
      <c r="H191" s="3312"/>
      <c r="I191" s="3312"/>
      <c r="J191" s="3312"/>
      <c r="K191" s="3315"/>
      <c r="L191" s="3316"/>
      <c r="N191" s="1135"/>
    </row>
    <row r="192" spans="2:14" s="1134" customFormat="1" ht="13.8">
      <c r="B192" s="1133">
        <v>179</v>
      </c>
      <c r="C192" s="3314"/>
      <c r="D192" s="3320" t="s">
        <v>1855</v>
      </c>
      <c r="E192" s="3320"/>
      <c r="F192" s="3320"/>
      <c r="G192" s="3320"/>
      <c r="H192" s="3320"/>
      <c r="I192" s="3320"/>
      <c r="J192" s="3320"/>
      <c r="K192" s="3315"/>
      <c r="L192" s="3316"/>
      <c r="N192" s="1135"/>
    </row>
    <row r="193" spans="2:14" s="1134" customFormat="1" ht="13.8">
      <c r="B193" s="1133">
        <v>180</v>
      </c>
      <c r="C193" s="3314"/>
      <c r="D193" s="3320" t="s">
        <v>1856</v>
      </c>
      <c r="E193" s="3320" t="s">
        <v>1856</v>
      </c>
      <c r="F193" s="3320" t="s">
        <v>1856</v>
      </c>
      <c r="G193" s="3320" t="s">
        <v>1856</v>
      </c>
      <c r="H193" s="3320" t="s">
        <v>1856</v>
      </c>
      <c r="I193" s="3320" t="s">
        <v>1856</v>
      </c>
      <c r="J193" s="3320" t="s">
        <v>1856</v>
      </c>
      <c r="K193" s="3315"/>
      <c r="L193" s="3316"/>
      <c r="N193" s="1135"/>
    </row>
    <row r="194" spans="2:14" s="1134" customFormat="1" ht="13.8">
      <c r="B194" s="1133">
        <v>181</v>
      </c>
      <c r="C194" s="3314"/>
      <c r="D194" s="3320" t="s">
        <v>1225</v>
      </c>
      <c r="E194" s="3320" t="s">
        <v>1225</v>
      </c>
      <c r="F194" s="3320" t="s">
        <v>1225</v>
      </c>
      <c r="G194" s="3320" t="s">
        <v>1225</v>
      </c>
      <c r="H194" s="3320" t="s">
        <v>1225</v>
      </c>
      <c r="I194" s="3320" t="s">
        <v>1225</v>
      </c>
      <c r="J194" s="3320" t="s">
        <v>1225</v>
      </c>
      <c r="K194" s="3315"/>
      <c r="L194" s="3316"/>
      <c r="N194" s="1135"/>
    </row>
    <row r="195" spans="2:14" s="1134" customFormat="1" ht="13.8">
      <c r="B195" s="1133">
        <v>182</v>
      </c>
      <c r="C195" s="3314"/>
      <c r="D195" s="3320" t="s">
        <v>1226</v>
      </c>
      <c r="E195" s="3320" t="s">
        <v>1226</v>
      </c>
      <c r="F195" s="3320" t="s">
        <v>1226</v>
      </c>
      <c r="G195" s="3320" t="s">
        <v>1226</v>
      </c>
      <c r="H195" s="3320" t="s">
        <v>1226</v>
      </c>
      <c r="I195" s="3320" t="s">
        <v>1226</v>
      </c>
      <c r="J195" s="3320" t="s">
        <v>1226</v>
      </c>
      <c r="K195" s="3315"/>
      <c r="L195" s="3316"/>
      <c r="N195" s="1135"/>
    </row>
    <row r="196" spans="2:14" s="1134" customFormat="1" ht="13.8">
      <c r="B196" s="1133">
        <v>183</v>
      </c>
      <c r="C196" s="3314"/>
      <c r="D196" s="3320" t="s">
        <v>294</v>
      </c>
      <c r="E196" s="3320" t="s">
        <v>294</v>
      </c>
      <c r="F196" s="3320" t="s">
        <v>294</v>
      </c>
      <c r="G196" s="3320" t="s">
        <v>294</v>
      </c>
      <c r="H196" s="3320" t="s">
        <v>294</v>
      </c>
      <c r="I196" s="3320" t="s">
        <v>294</v>
      </c>
      <c r="J196" s="3320" t="s">
        <v>294</v>
      </c>
      <c r="K196" s="3315"/>
      <c r="L196" s="3316"/>
      <c r="N196" s="1135"/>
    </row>
    <row r="197" spans="2:14">
      <c r="B197" s="161">
        <v>184</v>
      </c>
      <c r="C197" s="3314"/>
      <c r="D197" s="3315"/>
      <c r="E197" s="3315"/>
      <c r="F197" s="3315"/>
      <c r="G197" s="3315"/>
      <c r="H197" s="3315"/>
      <c r="I197" s="3315"/>
      <c r="J197" s="3315"/>
      <c r="K197" s="3315"/>
      <c r="L197" s="3316"/>
      <c r="N197" s="63"/>
    </row>
    <row r="198" spans="2:14">
      <c r="B198" s="161">
        <v>185</v>
      </c>
      <c r="C198" s="3314"/>
      <c r="D198" s="3315"/>
      <c r="E198" s="3315"/>
      <c r="F198" s="3315"/>
      <c r="G198" s="3315"/>
      <c r="H198" s="3315"/>
      <c r="I198" s="3315"/>
      <c r="J198" s="3315"/>
      <c r="K198" s="3315"/>
      <c r="L198" s="3316"/>
      <c r="N198" s="63"/>
    </row>
    <row r="199" spans="2:14" ht="14.4" customHeight="1">
      <c r="B199" s="161">
        <v>186</v>
      </c>
      <c r="C199" s="3314"/>
      <c r="D199" s="3315"/>
      <c r="E199" s="3315"/>
      <c r="F199" s="3315"/>
      <c r="G199" s="3315"/>
      <c r="H199" s="3315"/>
      <c r="I199" s="3315"/>
      <c r="J199" s="3315"/>
      <c r="K199" s="3315"/>
      <c r="L199" s="3316"/>
      <c r="N199" s="63"/>
    </row>
    <row r="200" spans="2:14">
      <c r="B200" s="161">
        <v>187</v>
      </c>
      <c r="C200" s="3314"/>
      <c r="D200" s="3315"/>
      <c r="E200" s="3315"/>
      <c r="F200" s="3315"/>
      <c r="G200" s="3315"/>
      <c r="H200" s="3315"/>
      <c r="I200" s="3315"/>
      <c r="J200" s="3315"/>
      <c r="K200" s="3315"/>
      <c r="L200" s="3316"/>
      <c r="N200" s="63"/>
    </row>
    <row r="201" spans="2:14">
      <c r="B201" s="161">
        <v>188</v>
      </c>
      <c r="C201" s="3314"/>
      <c r="D201" s="3315"/>
      <c r="E201" s="3315"/>
      <c r="F201" s="3315"/>
      <c r="G201" s="3315"/>
      <c r="H201" s="3315"/>
      <c r="I201" s="3315"/>
      <c r="J201" s="3315"/>
      <c r="K201" s="3315"/>
      <c r="L201" s="3316"/>
      <c r="N201" s="63"/>
    </row>
    <row r="202" spans="2:14">
      <c r="B202" s="161">
        <v>189</v>
      </c>
      <c r="C202" s="3314"/>
      <c r="D202" s="3315"/>
      <c r="E202" s="3315"/>
      <c r="F202" s="3315"/>
      <c r="G202" s="3315"/>
      <c r="H202" s="3315"/>
      <c r="I202" s="3315"/>
      <c r="J202" s="3315"/>
      <c r="K202" s="3315"/>
      <c r="L202" s="3316"/>
      <c r="N202" s="63"/>
    </row>
    <row r="203" spans="2:14">
      <c r="B203" s="161">
        <v>190</v>
      </c>
      <c r="C203" s="3314"/>
      <c r="D203" s="3315"/>
      <c r="E203" s="3315"/>
      <c r="F203" s="3315"/>
      <c r="G203" s="3315"/>
      <c r="H203" s="3315"/>
      <c r="I203" s="3315"/>
      <c r="J203" s="3315"/>
      <c r="K203" s="3315"/>
      <c r="L203" s="3316"/>
      <c r="N203" s="63"/>
    </row>
    <row r="204" spans="2:14">
      <c r="B204" s="161">
        <v>191</v>
      </c>
      <c r="C204" s="3314"/>
      <c r="D204" s="3315"/>
      <c r="E204" s="3315"/>
      <c r="F204" s="3315"/>
      <c r="G204" s="3315"/>
      <c r="H204" s="3315"/>
      <c r="I204" s="3315"/>
      <c r="J204" s="3315"/>
      <c r="K204" s="3315"/>
      <c r="L204" s="3316"/>
      <c r="N204" s="63"/>
    </row>
    <row r="205" spans="2:14">
      <c r="B205" s="161">
        <v>192</v>
      </c>
      <c r="C205" s="3314"/>
      <c r="D205" s="3315"/>
      <c r="E205" s="3315"/>
      <c r="F205" s="3315"/>
      <c r="G205" s="3315"/>
      <c r="H205" s="3315"/>
      <c r="I205" s="3315"/>
      <c r="J205" s="3315"/>
      <c r="K205" s="3315"/>
      <c r="L205" s="3316"/>
      <c r="N205" s="63"/>
    </row>
    <row r="206" spans="2:14">
      <c r="B206" s="161">
        <v>193</v>
      </c>
      <c r="C206" s="3314"/>
      <c r="D206" s="3315"/>
      <c r="E206" s="3315"/>
      <c r="F206" s="3315"/>
      <c r="G206" s="3315"/>
      <c r="H206" s="3315"/>
      <c r="I206" s="3315"/>
      <c r="J206" s="3315"/>
      <c r="K206" s="3315"/>
      <c r="L206" s="3316"/>
      <c r="N206" s="63"/>
    </row>
    <row r="207" spans="2:14">
      <c r="B207" s="161">
        <v>194</v>
      </c>
      <c r="C207" s="3314"/>
      <c r="D207" s="3315"/>
      <c r="E207" s="3315"/>
      <c r="F207" s="3315"/>
      <c r="G207" s="3315"/>
      <c r="H207" s="3315"/>
      <c r="I207" s="3315"/>
      <c r="J207" s="3315"/>
      <c r="K207" s="3315"/>
      <c r="L207" s="3316"/>
      <c r="N207" s="63"/>
    </row>
    <row r="208" spans="2:14">
      <c r="B208" s="161">
        <v>195</v>
      </c>
      <c r="C208" s="3314"/>
      <c r="D208" s="3315"/>
      <c r="E208" s="3315"/>
      <c r="F208" s="3315"/>
      <c r="G208" s="3315"/>
      <c r="H208" s="3315"/>
      <c r="I208" s="3315"/>
      <c r="J208" s="3315"/>
      <c r="K208" s="3315"/>
      <c r="L208" s="3316"/>
      <c r="N208" s="63"/>
    </row>
    <row r="209" spans="2:14">
      <c r="B209" s="161">
        <v>196</v>
      </c>
      <c r="C209" s="3314"/>
      <c r="D209" s="3315"/>
      <c r="E209" s="3315"/>
      <c r="F209" s="3315"/>
      <c r="G209" s="3315"/>
      <c r="H209" s="3315"/>
      <c r="I209" s="3315"/>
      <c r="J209" s="3315"/>
      <c r="K209" s="3315"/>
      <c r="L209" s="3316"/>
      <c r="N209" s="63"/>
    </row>
    <row r="210" spans="2:14">
      <c r="B210" s="161">
        <v>197</v>
      </c>
      <c r="C210" s="3314"/>
      <c r="D210" s="3315"/>
      <c r="E210" s="3315"/>
      <c r="F210" s="3315"/>
      <c r="G210" s="3315"/>
      <c r="H210" s="3315"/>
      <c r="I210" s="3315"/>
      <c r="J210" s="3315"/>
      <c r="K210" s="3315"/>
      <c r="L210" s="3316"/>
      <c r="N210" s="63"/>
    </row>
    <row r="211" spans="2:14">
      <c r="B211" s="161">
        <v>198</v>
      </c>
      <c r="C211" s="3314"/>
      <c r="D211" s="3315"/>
      <c r="E211" s="3315"/>
      <c r="F211" s="3315"/>
      <c r="G211" s="3315"/>
      <c r="H211" s="3315"/>
      <c r="I211" s="3315"/>
      <c r="J211" s="3315"/>
      <c r="K211" s="3315"/>
      <c r="L211" s="3316"/>
      <c r="N211" s="63"/>
    </row>
    <row r="212" spans="2:14">
      <c r="B212" s="161">
        <v>199</v>
      </c>
      <c r="C212" s="3314"/>
      <c r="D212" s="3315"/>
      <c r="E212" s="3315"/>
      <c r="F212" s="3315"/>
      <c r="G212" s="3315"/>
      <c r="H212" s="3315"/>
      <c r="I212" s="3315"/>
      <c r="J212" s="3315"/>
      <c r="K212" s="3315"/>
      <c r="L212" s="3316"/>
      <c r="N212" s="63"/>
    </row>
    <row r="213" spans="2:14">
      <c r="B213" s="161">
        <v>200</v>
      </c>
      <c r="C213" s="3314"/>
      <c r="D213" s="3315"/>
      <c r="E213" s="3315"/>
      <c r="F213" s="3315"/>
      <c r="G213" s="3315"/>
      <c r="H213" s="3315"/>
      <c r="I213" s="3315"/>
      <c r="J213" s="3315"/>
      <c r="K213" s="3315"/>
      <c r="L213" s="3316"/>
      <c r="N213" s="63"/>
    </row>
    <row r="214" spans="2:14">
      <c r="B214" s="161">
        <v>201</v>
      </c>
      <c r="C214" s="3314"/>
      <c r="D214" s="3315"/>
      <c r="E214" s="3315"/>
      <c r="F214" s="3315"/>
      <c r="G214" s="3315"/>
      <c r="H214" s="3315"/>
      <c r="I214" s="3315"/>
      <c r="J214" s="3315"/>
      <c r="K214" s="3315"/>
      <c r="L214" s="3316"/>
      <c r="N214" s="63"/>
    </row>
    <row r="215" spans="2:14" ht="14.4" customHeight="1">
      <c r="B215" s="161">
        <v>202</v>
      </c>
      <c r="C215" s="3314"/>
      <c r="D215" s="3315"/>
      <c r="E215" s="3315"/>
      <c r="F215" s="3315"/>
      <c r="G215" s="3315"/>
      <c r="H215" s="3315"/>
      <c r="I215" s="3315"/>
      <c r="J215" s="3315"/>
      <c r="K215" s="3315"/>
      <c r="L215" s="3316"/>
      <c r="N215" s="63"/>
    </row>
    <row r="216" spans="2:14" ht="14.4" customHeight="1">
      <c r="B216" s="161">
        <v>203</v>
      </c>
      <c r="C216" s="3314"/>
      <c r="D216" s="3315"/>
      <c r="E216" s="3315"/>
      <c r="F216" s="3315"/>
      <c r="G216" s="3315"/>
      <c r="H216" s="3315"/>
      <c r="I216" s="3315"/>
      <c r="J216" s="3315"/>
      <c r="K216" s="3315"/>
      <c r="L216" s="3316"/>
      <c r="N216" s="63"/>
    </row>
    <row r="217" spans="2:14">
      <c r="B217" s="161">
        <v>204</v>
      </c>
      <c r="C217" s="3314"/>
      <c r="D217" s="3315"/>
      <c r="E217" s="3315"/>
      <c r="F217" s="3315"/>
      <c r="G217" s="3315"/>
      <c r="H217" s="3315"/>
      <c r="I217" s="3315"/>
      <c r="J217" s="3315"/>
      <c r="K217" s="3315"/>
      <c r="L217" s="3316"/>
      <c r="N217" s="63"/>
    </row>
    <row r="218" spans="2:14">
      <c r="B218" s="161">
        <v>205</v>
      </c>
      <c r="C218" s="3314"/>
      <c r="D218" s="3315"/>
      <c r="E218" s="3315"/>
      <c r="F218" s="3315"/>
      <c r="G218" s="3315"/>
      <c r="H218" s="3315"/>
      <c r="I218" s="3315"/>
      <c r="J218" s="3315"/>
      <c r="K218" s="3315"/>
      <c r="L218" s="3316"/>
      <c r="N218" s="63"/>
    </row>
    <row r="219" spans="2:14">
      <c r="B219" s="161">
        <v>206</v>
      </c>
      <c r="C219" s="3314"/>
      <c r="D219" s="3315"/>
      <c r="E219" s="3315"/>
      <c r="F219" s="3315"/>
      <c r="G219" s="3315"/>
      <c r="H219" s="3315"/>
      <c r="I219" s="3315"/>
      <c r="J219" s="3315"/>
      <c r="K219" s="3315"/>
      <c r="L219" s="3316"/>
      <c r="N219" s="63"/>
    </row>
    <row r="220" spans="2:14">
      <c r="B220" s="161">
        <v>207</v>
      </c>
      <c r="C220" s="3314"/>
      <c r="D220" s="3315"/>
      <c r="E220" s="3315"/>
      <c r="F220" s="3315"/>
      <c r="G220" s="3315"/>
      <c r="H220" s="3315"/>
      <c r="I220" s="3315"/>
      <c r="J220" s="3315"/>
      <c r="K220" s="3315"/>
      <c r="L220" s="3316"/>
      <c r="N220" s="66"/>
    </row>
    <row r="221" spans="2:14">
      <c r="B221" s="161">
        <v>208</v>
      </c>
      <c r="C221" s="3314"/>
      <c r="D221" s="3315"/>
      <c r="E221" s="3315"/>
      <c r="F221" s="3315"/>
      <c r="G221" s="3315"/>
      <c r="H221" s="3315"/>
      <c r="I221" s="3315"/>
      <c r="J221" s="3315"/>
      <c r="K221" s="3315"/>
      <c r="L221" s="3316"/>
      <c r="N221" s="1006"/>
    </row>
    <row r="222" spans="2:14">
      <c r="B222" s="161">
        <v>209</v>
      </c>
      <c r="C222" s="3314"/>
      <c r="D222" s="3315"/>
      <c r="E222" s="3315"/>
      <c r="F222" s="3315"/>
      <c r="G222" s="3315"/>
      <c r="H222" s="3315"/>
      <c r="I222" s="3315"/>
      <c r="J222" s="3315"/>
      <c r="K222" s="3315"/>
      <c r="L222" s="3316"/>
      <c r="N222" s="63"/>
    </row>
    <row r="223" spans="2:14">
      <c r="B223" s="161">
        <v>210</v>
      </c>
      <c r="C223" s="3314"/>
      <c r="D223" s="3315"/>
      <c r="E223" s="3315"/>
      <c r="F223" s="3315"/>
      <c r="G223" s="3315"/>
      <c r="H223" s="3315"/>
      <c r="I223" s="3315"/>
      <c r="J223" s="3315"/>
      <c r="K223" s="3315"/>
      <c r="L223" s="3316"/>
      <c r="N223" s="63"/>
    </row>
    <row r="224" spans="2:14">
      <c r="B224" s="161">
        <v>211</v>
      </c>
      <c r="C224" s="3314"/>
      <c r="D224" s="3315"/>
      <c r="E224" s="3315"/>
      <c r="F224" s="3315"/>
      <c r="G224" s="3315"/>
      <c r="H224" s="3315"/>
      <c r="I224" s="3315"/>
      <c r="J224" s="3315"/>
      <c r="K224" s="3315"/>
      <c r="L224" s="3316"/>
      <c r="N224" s="63"/>
    </row>
    <row r="225" spans="2:14">
      <c r="B225" s="161">
        <v>212</v>
      </c>
      <c r="C225" s="3314"/>
      <c r="D225" s="3315"/>
      <c r="E225" s="3315"/>
      <c r="F225" s="3315"/>
      <c r="G225" s="3315"/>
      <c r="H225" s="3315"/>
      <c r="I225" s="3315"/>
      <c r="J225" s="3315"/>
      <c r="K225" s="3315"/>
      <c r="L225" s="3316"/>
      <c r="N225" s="63"/>
    </row>
    <row r="226" spans="2:14">
      <c r="B226" s="161">
        <v>213</v>
      </c>
      <c r="C226" s="3314"/>
      <c r="D226" s="3315"/>
      <c r="E226" s="3315"/>
      <c r="F226" s="3315"/>
      <c r="G226" s="3315"/>
      <c r="H226" s="3315"/>
      <c r="I226" s="3315"/>
      <c r="J226" s="3315"/>
      <c r="K226" s="3315"/>
      <c r="L226" s="3316"/>
      <c r="N226" s="63"/>
    </row>
    <row r="227" spans="2:14">
      <c r="B227" s="161">
        <v>214</v>
      </c>
      <c r="C227" s="3314"/>
      <c r="D227" s="3315"/>
      <c r="E227" s="3315"/>
      <c r="F227" s="3315"/>
      <c r="G227" s="3315"/>
      <c r="H227" s="3315"/>
      <c r="I227" s="3315"/>
      <c r="J227" s="3315"/>
      <c r="K227" s="3315"/>
      <c r="L227" s="3316"/>
      <c r="N227" s="63"/>
    </row>
    <row r="228" spans="2:14">
      <c r="B228" s="161">
        <v>215</v>
      </c>
      <c r="C228" s="3314"/>
      <c r="D228" s="3315"/>
      <c r="E228" s="3315"/>
      <c r="F228" s="3315"/>
      <c r="G228" s="3315"/>
      <c r="H228" s="3315"/>
      <c r="I228" s="3315"/>
      <c r="J228" s="3315"/>
      <c r="K228" s="3315"/>
      <c r="L228" s="3316"/>
      <c r="N228" s="63"/>
    </row>
    <row r="229" spans="2:14">
      <c r="B229" s="161">
        <v>216</v>
      </c>
      <c r="C229" s="3314"/>
      <c r="D229" s="3315"/>
      <c r="E229" s="3315"/>
      <c r="F229" s="3315"/>
      <c r="G229" s="3315"/>
      <c r="H229" s="3315"/>
      <c r="I229" s="3315"/>
      <c r="J229" s="3315"/>
      <c r="K229" s="3315"/>
      <c r="L229" s="3316"/>
      <c r="N229" s="63"/>
    </row>
    <row r="230" spans="2:14">
      <c r="B230" s="161">
        <v>217</v>
      </c>
      <c r="C230" s="3314"/>
      <c r="D230" s="3315"/>
      <c r="E230" s="3315"/>
      <c r="F230" s="3315"/>
      <c r="G230" s="3315"/>
      <c r="H230" s="3315"/>
      <c r="I230" s="3315"/>
      <c r="J230" s="3315"/>
      <c r="K230" s="3315"/>
      <c r="L230" s="3316"/>
      <c r="N230" s="63"/>
    </row>
    <row r="231" spans="2:14">
      <c r="B231" s="161">
        <v>218</v>
      </c>
      <c r="C231" s="3314"/>
      <c r="D231" s="3315"/>
      <c r="E231" s="3315"/>
      <c r="F231" s="3315"/>
      <c r="G231" s="3315"/>
      <c r="H231" s="3315"/>
      <c r="I231" s="3315"/>
      <c r="J231" s="3315"/>
      <c r="K231" s="3315"/>
      <c r="L231" s="3316"/>
      <c r="N231" s="63"/>
    </row>
    <row r="232" spans="2:14">
      <c r="B232" s="161">
        <v>219</v>
      </c>
      <c r="C232" s="3314"/>
      <c r="D232" s="3315"/>
      <c r="E232" s="3315"/>
      <c r="F232" s="3315"/>
      <c r="G232" s="3315"/>
      <c r="H232" s="3315"/>
      <c r="I232" s="3315"/>
      <c r="J232" s="3315"/>
      <c r="K232" s="3315"/>
      <c r="L232" s="3316"/>
      <c r="N232" s="63"/>
    </row>
    <row r="233" spans="2:14">
      <c r="B233" s="161">
        <v>220</v>
      </c>
      <c r="C233" s="3314"/>
      <c r="D233" s="3315"/>
      <c r="E233" s="3315"/>
      <c r="F233" s="3315"/>
      <c r="G233" s="3315"/>
      <c r="H233" s="3315"/>
      <c r="I233" s="3315"/>
      <c r="J233" s="3315"/>
      <c r="K233" s="3315"/>
      <c r="L233" s="3316"/>
      <c r="N233" s="63"/>
    </row>
    <row r="234" spans="2:14">
      <c r="B234" s="161">
        <v>221</v>
      </c>
      <c r="C234" s="3314"/>
      <c r="D234" s="3315"/>
      <c r="E234" s="3315"/>
      <c r="F234" s="3315"/>
      <c r="G234" s="3315"/>
      <c r="H234" s="3315"/>
      <c r="I234" s="3315"/>
      <c r="J234" s="3315"/>
      <c r="K234" s="3315"/>
      <c r="L234" s="3316"/>
      <c r="N234" s="63"/>
    </row>
    <row r="235" spans="2:14">
      <c r="B235" s="161">
        <v>222</v>
      </c>
      <c r="C235" s="3314"/>
      <c r="D235" s="3315"/>
      <c r="E235" s="3315"/>
      <c r="F235" s="3315"/>
      <c r="G235" s="3315"/>
      <c r="H235" s="3315"/>
      <c r="I235" s="3315"/>
      <c r="J235" s="3315"/>
      <c r="K235" s="3315"/>
      <c r="L235" s="3316"/>
      <c r="N235" s="63"/>
    </row>
    <row r="236" spans="2:14">
      <c r="B236" s="161">
        <v>223</v>
      </c>
      <c r="C236" s="3314"/>
      <c r="D236" s="3315"/>
      <c r="E236" s="3315"/>
      <c r="F236" s="3315"/>
      <c r="G236" s="3315"/>
      <c r="H236" s="3315"/>
      <c r="I236" s="3315"/>
      <c r="J236" s="3315"/>
      <c r="K236" s="3315"/>
      <c r="L236" s="3316"/>
      <c r="N236" s="63"/>
    </row>
    <row r="237" spans="2:14">
      <c r="B237" s="161">
        <v>224</v>
      </c>
      <c r="C237" s="3314"/>
      <c r="D237" s="3315"/>
      <c r="E237" s="3315"/>
      <c r="F237" s="3315"/>
      <c r="G237" s="3315"/>
      <c r="H237" s="3315"/>
      <c r="I237" s="3315"/>
      <c r="J237" s="3315"/>
      <c r="K237" s="3315"/>
      <c r="L237" s="3316"/>
      <c r="N237" s="63"/>
    </row>
    <row r="238" spans="2:14">
      <c r="B238" s="161">
        <v>225</v>
      </c>
      <c r="C238" s="3314"/>
      <c r="D238" s="3315"/>
      <c r="E238" s="3315"/>
      <c r="F238" s="3315"/>
      <c r="G238" s="3315"/>
      <c r="H238" s="3315"/>
      <c r="I238" s="3315"/>
      <c r="J238" s="3315"/>
      <c r="K238" s="3315"/>
      <c r="L238" s="3316"/>
      <c r="N238" s="63"/>
    </row>
    <row r="239" spans="2:14">
      <c r="B239" s="161">
        <v>226</v>
      </c>
      <c r="C239" s="3314"/>
      <c r="D239" s="3315"/>
      <c r="E239" s="3315"/>
      <c r="F239" s="3315"/>
      <c r="G239" s="3315"/>
      <c r="H239" s="3315"/>
      <c r="I239" s="3315"/>
      <c r="J239" s="3315"/>
      <c r="K239" s="3315"/>
      <c r="L239" s="3316"/>
      <c r="N239" s="63"/>
    </row>
    <row r="240" spans="2:14">
      <c r="B240" s="161">
        <v>227</v>
      </c>
      <c r="C240" s="3314"/>
      <c r="D240" s="3315"/>
      <c r="E240" s="3315"/>
      <c r="F240" s="3315"/>
      <c r="G240" s="3315"/>
      <c r="H240" s="3315"/>
      <c r="I240" s="3315"/>
      <c r="J240" s="3315"/>
      <c r="K240" s="3315"/>
      <c r="L240" s="3316"/>
      <c r="N240" s="63"/>
    </row>
    <row r="241" spans="1:14">
      <c r="B241" s="161">
        <v>228</v>
      </c>
      <c r="C241" s="3314"/>
      <c r="D241" s="3315"/>
      <c r="E241" s="3315"/>
      <c r="F241" s="3315"/>
      <c r="G241" s="3315"/>
      <c r="H241" s="3315"/>
      <c r="I241" s="3315"/>
      <c r="J241" s="3315"/>
      <c r="K241" s="3315"/>
      <c r="L241" s="3316"/>
      <c r="N241" s="63"/>
    </row>
    <row r="242" spans="1:14" ht="15" thickBot="1">
      <c r="B242" s="998">
        <v>229</v>
      </c>
      <c r="C242" s="3317"/>
      <c r="D242" s="3318"/>
      <c r="E242" s="3318"/>
      <c r="F242" s="3318"/>
      <c r="G242" s="3318"/>
      <c r="H242" s="3318"/>
      <c r="I242" s="3318"/>
      <c r="J242" s="3318"/>
      <c r="K242" s="3318"/>
      <c r="L242" s="3319"/>
      <c r="N242" s="63"/>
    </row>
    <row r="243" spans="1:14">
      <c r="B243" s="1005"/>
      <c r="C243" s="184"/>
      <c r="D243" s="184"/>
      <c r="E243" s="184"/>
      <c r="F243" s="184"/>
      <c r="G243" s="184"/>
      <c r="H243" s="184"/>
      <c r="I243" s="184"/>
      <c r="J243" s="184"/>
      <c r="K243" s="184"/>
      <c r="L243" s="187"/>
      <c r="N243" s="63"/>
    </row>
    <row r="244" spans="1:14">
      <c r="B244" s="1005"/>
      <c r="C244" s="184"/>
      <c r="D244" s="184"/>
      <c r="E244" s="184"/>
      <c r="F244" s="184"/>
      <c r="G244" s="184"/>
      <c r="H244" s="184"/>
      <c r="I244" s="184"/>
      <c r="J244" s="184"/>
      <c r="K244" s="184"/>
      <c r="L244" s="187"/>
      <c r="N244" s="63"/>
    </row>
    <row r="245" spans="1:14">
      <c r="B245" s="1005"/>
      <c r="C245" s="184"/>
      <c r="D245" s="184"/>
      <c r="E245" s="184"/>
      <c r="F245" s="184"/>
      <c r="G245" s="184"/>
      <c r="H245" s="184"/>
      <c r="I245" s="184"/>
      <c r="J245" s="184"/>
      <c r="K245" s="184"/>
      <c r="L245" s="187"/>
      <c r="N245" s="63"/>
    </row>
    <row r="246" spans="1:14">
      <c r="B246" s="1005"/>
      <c r="C246" s="184"/>
      <c r="D246" s="184"/>
      <c r="E246" s="184"/>
      <c r="F246" s="184"/>
      <c r="G246" s="184"/>
      <c r="H246" s="184"/>
      <c r="I246" s="184"/>
      <c r="J246" s="184"/>
      <c r="K246" s="184"/>
      <c r="L246" s="187"/>
      <c r="N246" s="63"/>
    </row>
    <row r="247" spans="1:14">
      <c r="B247" s="1005"/>
      <c r="C247" s="184"/>
      <c r="D247" s="184"/>
      <c r="E247" s="184"/>
      <c r="F247" s="184"/>
      <c r="G247" s="184"/>
      <c r="H247" s="184"/>
      <c r="I247" s="184"/>
      <c r="J247" s="184"/>
      <c r="K247" s="184"/>
      <c r="L247" s="187"/>
      <c r="N247" s="63"/>
    </row>
    <row r="248" spans="1:14">
      <c r="B248" s="1005"/>
      <c r="C248" s="184"/>
      <c r="D248" s="184"/>
      <c r="E248" s="184"/>
      <c r="F248" s="184"/>
      <c r="G248" s="184"/>
      <c r="H248" s="184"/>
      <c r="I248" s="184"/>
      <c r="J248" s="184"/>
      <c r="K248" s="184"/>
      <c r="L248" s="187"/>
      <c r="N248" s="63"/>
    </row>
    <row r="249" spans="1:14">
      <c r="B249" s="1005"/>
      <c r="C249" s="184"/>
      <c r="D249" s="184"/>
      <c r="E249" s="184"/>
      <c r="F249" s="184"/>
      <c r="G249" s="184"/>
      <c r="H249" s="184"/>
      <c r="I249" s="184"/>
      <c r="J249" s="184"/>
      <c r="K249" s="184"/>
      <c r="L249" s="187"/>
      <c r="N249" s="63"/>
    </row>
    <row r="250" spans="1:14">
      <c r="B250" s="1005"/>
      <c r="C250" s="184"/>
      <c r="D250" s="184"/>
      <c r="E250" s="184"/>
      <c r="F250" s="184"/>
      <c r="G250" s="184"/>
      <c r="H250" s="184"/>
      <c r="I250" s="184"/>
      <c r="J250" s="184"/>
      <c r="K250" s="184"/>
      <c r="L250" s="187"/>
      <c r="N250" s="63"/>
    </row>
    <row r="251" spans="1:14">
      <c r="B251" s="1005"/>
      <c r="C251" s="184"/>
      <c r="D251" s="184"/>
      <c r="E251" s="184"/>
      <c r="F251" s="184"/>
      <c r="G251" s="184"/>
      <c r="H251" s="184"/>
      <c r="I251" s="184"/>
      <c r="J251" s="184"/>
      <c r="K251" s="184"/>
      <c r="L251" s="187"/>
      <c r="N251" s="63"/>
    </row>
    <row r="252" spans="1:14">
      <c r="B252" s="1005"/>
      <c r="C252" s="184"/>
      <c r="D252" s="184"/>
      <c r="E252" s="184"/>
      <c r="F252" s="184"/>
      <c r="G252" s="184"/>
      <c r="H252" s="184"/>
      <c r="I252" s="184"/>
      <c r="J252" s="184"/>
      <c r="K252" s="184"/>
      <c r="L252" s="187"/>
      <c r="N252" s="63"/>
    </row>
    <row r="253" spans="1:14">
      <c r="B253" s="1005"/>
      <c r="C253" s="184"/>
      <c r="D253" s="184"/>
      <c r="E253" s="184"/>
      <c r="F253" s="184"/>
      <c r="G253" s="184"/>
      <c r="H253" s="184"/>
      <c r="I253" s="184"/>
      <c r="J253" s="184"/>
      <c r="K253" s="184"/>
      <c r="L253" s="187"/>
      <c r="N253" s="63"/>
    </row>
    <row r="254" spans="1:14">
      <c r="B254" s="1005"/>
      <c r="C254" s="184"/>
      <c r="D254" s="184"/>
      <c r="E254" s="184"/>
      <c r="F254" s="184"/>
      <c r="G254" s="184"/>
      <c r="H254" s="184"/>
      <c r="I254" s="184"/>
      <c r="J254" s="184"/>
      <c r="K254" s="184"/>
      <c r="L254" s="187"/>
      <c r="N254" s="63"/>
    </row>
    <row r="255" spans="1:14"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7"/>
      <c r="N255" s="63"/>
    </row>
    <row r="256" spans="1:14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</row>
    <row r="257" spans="1:14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</row>
    <row r="258" spans="1:14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</row>
    <row r="259" spans="1:14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</row>
    <row r="260" spans="1:14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</row>
    <row r="261" spans="1:14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</row>
    <row r="262" spans="1:14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</row>
    <row r="263" spans="1:14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</row>
    <row r="264" spans="1:1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</row>
    <row r="265" spans="1:14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</row>
    <row r="266" spans="1:14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</row>
    <row r="267" spans="1:14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</row>
    <row r="268" spans="1:14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</row>
    <row r="269" spans="1:14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</row>
    <row r="270" spans="1:14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</row>
    <row r="271" spans="1:14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</row>
    <row r="272" spans="1:14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</row>
    <row r="273" spans="1:14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</row>
    <row r="274" spans="1:1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</row>
    <row r="275" spans="1:14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</row>
  </sheetData>
  <sheetProtection algorithmName="SHA-512" hashValue="RxHWKjDXOUZdO1U4FeW3BIwANJkymx3f9/9RaGALhHIvyVy+QfhrcEwvG4p6/W3NWnXZ8g8zsV01yl3p6WoFEw==" saltValue="xJo8/ecA9u25vmglBQKBTA==" spinCount="100000" sheet="1" objects="1" scenarios="1" formatCells="0"/>
  <mergeCells count="181">
    <mergeCell ref="N3:O3"/>
    <mergeCell ref="D191:J191"/>
    <mergeCell ref="D192:J192"/>
    <mergeCell ref="D175:J175"/>
    <mergeCell ref="D176:J176"/>
    <mergeCell ref="D177:J177"/>
    <mergeCell ref="D178:J178"/>
    <mergeCell ref="D179:J179"/>
    <mergeCell ref="D180:J180"/>
    <mergeCell ref="D121:H121"/>
    <mergeCell ref="D133:J133"/>
    <mergeCell ref="D135:H135"/>
    <mergeCell ref="D151:H151"/>
    <mergeCell ref="D152:H152"/>
    <mergeCell ref="D153:H153"/>
    <mergeCell ref="D154:H154"/>
    <mergeCell ref="D155:H155"/>
    <mergeCell ref="D156:H156"/>
    <mergeCell ref="D145:H145"/>
    <mergeCell ref="D129:H129"/>
    <mergeCell ref="D130:H130"/>
    <mergeCell ref="D143:H143"/>
    <mergeCell ref="D127:H127"/>
    <mergeCell ref="D128:H128"/>
    <mergeCell ref="D60:F60"/>
    <mergeCell ref="D62:F62"/>
    <mergeCell ref="D63:F63"/>
    <mergeCell ref="D64:F64"/>
    <mergeCell ref="D65:F65"/>
    <mergeCell ref="D66:F66"/>
    <mergeCell ref="D61:L61"/>
    <mergeCell ref="D187:J187"/>
    <mergeCell ref="D188:J188"/>
    <mergeCell ref="D111:H111"/>
    <mergeCell ref="D112:H112"/>
    <mergeCell ref="D101:H101"/>
    <mergeCell ref="D103:H103"/>
    <mergeCell ref="D104:H104"/>
    <mergeCell ref="D105:H105"/>
    <mergeCell ref="D106:H106"/>
    <mergeCell ref="D107:H107"/>
    <mergeCell ref="D122:H122"/>
    <mergeCell ref="D123:H123"/>
    <mergeCell ref="D124:H124"/>
    <mergeCell ref="D125:H125"/>
    <mergeCell ref="D126:H126"/>
    <mergeCell ref="D119:H119"/>
    <mergeCell ref="D120:H120"/>
    <mergeCell ref="D48:F48"/>
    <mergeCell ref="D49:F49"/>
    <mergeCell ref="D50:F50"/>
    <mergeCell ref="D51:F51"/>
    <mergeCell ref="D52:F52"/>
    <mergeCell ref="D53:F53"/>
    <mergeCell ref="D33:H33"/>
    <mergeCell ref="D34:H34"/>
    <mergeCell ref="D35:H35"/>
    <mergeCell ref="D36:H36"/>
    <mergeCell ref="D37:H37"/>
    <mergeCell ref="D38:H38"/>
    <mergeCell ref="D45:J45"/>
    <mergeCell ref="D39:H39"/>
    <mergeCell ref="D40:H40"/>
    <mergeCell ref="D41:H41"/>
    <mergeCell ref="D42:H42"/>
    <mergeCell ref="D44:J44"/>
    <mergeCell ref="D13:H13"/>
    <mergeCell ref="D14:H14"/>
    <mergeCell ref="D15:H15"/>
    <mergeCell ref="D16:H16"/>
    <mergeCell ref="D17:H17"/>
    <mergeCell ref="D18:H18"/>
    <mergeCell ref="D6:J6"/>
    <mergeCell ref="D25:J25"/>
    <mergeCell ref="D26:J26"/>
    <mergeCell ref="D19:H19"/>
    <mergeCell ref="D20:H20"/>
    <mergeCell ref="D9:H9"/>
    <mergeCell ref="D10:H10"/>
    <mergeCell ref="D11:H11"/>
    <mergeCell ref="D12:H12"/>
    <mergeCell ref="D8:H8"/>
    <mergeCell ref="D7:H7"/>
    <mergeCell ref="D167:J167"/>
    <mergeCell ref="D168:J168"/>
    <mergeCell ref="D169:J169"/>
    <mergeCell ref="C197:L242"/>
    <mergeCell ref="D195:J195"/>
    <mergeCell ref="D196:J196"/>
    <mergeCell ref="D193:J193"/>
    <mergeCell ref="D194:J194"/>
    <mergeCell ref="D183:J183"/>
    <mergeCell ref="D184:J184"/>
    <mergeCell ref="D185:J185"/>
    <mergeCell ref="D186:J186"/>
    <mergeCell ref="D181:J181"/>
    <mergeCell ref="D182:J182"/>
    <mergeCell ref="D171:J171"/>
    <mergeCell ref="D172:J172"/>
    <mergeCell ref="D173:J173"/>
    <mergeCell ref="D174:J174"/>
    <mergeCell ref="D170:J170"/>
    <mergeCell ref="C166:C196"/>
    <mergeCell ref="K166:L196"/>
    <mergeCell ref="D166:J166"/>
    <mergeCell ref="D189:J189"/>
    <mergeCell ref="D190:J190"/>
    <mergeCell ref="D160:H160"/>
    <mergeCell ref="B163:L163"/>
    <mergeCell ref="B164:L164"/>
    <mergeCell ref="D147:H147"/>
    <mergeCell ref="D148:H148"/>
    <mergeCell ref="D149:H149"/>
    <mergeCell ref="D150:H150"/>
    <mergeCell ref="D146:H146"/>
    <mergeCell ref="D144:H144"/>
    <mergeCell ref="D157:H157"/>
    <mergeCell ref="D158:H158"/>
    <mergeCell ref="D159:H159"/>
    <mergeCell ref="D116:H116"/>
    <mergeCell ref="D117:H117"/>
    <mergeCell ref="D118:H118"/>
    <mergeCell ref="D113:H113"/>
    <mergeCell ref="D114:H114"/>
    <mergeCell ref="D110:H110"/>
    <mergeCell ref="D69:F69"/>
    <mergeCell ref="D72:F72"/>
    <mergeCell ref="D74:F74"/>
    <mergeCell ref="D75:F75"/>
    <mergeCell ref="D71:L71"/>
    <mergeCell ref="D73:L73"/>
    <mergeCell ref="D76:L76"/>
    <mergeCell ref="C79:L79"/>
    <mergeCell ref="B3:L3"/>
    <mergeCell ref="B4:L4"/>
    <mergeCell ref="C89:J89"/>
    <mergeCell ref="C91:J91"/>
    <mergeCell ref="C93:J93"/>
    <mergeCell ref="C96:J96"/>
    <mergeCell ref="C87:J87"/>
    <mergeCell ref="D29:H29"/>
    <mergeCell ref="D30:H30"/>
    <mergeCell ref="D31:H31"/>
    <mergeCell ref="D32:H32"/>
    <mergeCell ref="D27:H27"/>
    <mergeCell ref="D28:H28"/>
    <mergeCell ref="D21:H21"/>
    <mergeCell ref="D22:H22"/>
    <mergeCell ref="D23:H23"/>
    <mergeCell ref="D24:H24"/>
    <mergeCell ref="D56:F56"/>
    <mergeCell ref="D57:F57"/>
    <mergeCell ref="D58:F58"/>
    <mergeCell ref="D59:F59"/>
    <mergeCell ref="D54:F54"/>
    <mergeCell ref="D55:F55"/>
    <mergeCell ref="D43:H43"/>
    <mergeCell ref="K6:L45"/>
    <mergeCell ref="K87:L161"/>
    <mergeCell ref="D102:H102"/>
    <mergeCell ref="D108:H108"/>
    <mergeCell ref="D109:H109"/>
    <mergeCell ref="D136:H136"/>
    <mergeCell ref="D137:H137"/>
    <mergeCell ref="D138:H138"/>
    <mergeCell ref="D139:H139"/>
    <mergeCell ref="D140:H140"/>
    <mergeCell ref="D141:H141"/>
    <mergeCell ref="D142:H142"/>
    <mergeCell ref="D134:H134"/>
    <mergeCell ref="D46:L46"/>
    <mergeCell ref="D47:F47"/>
    <mergeCell ref="B85:L85"/>
    <mergeCell ref="B84:L84"/>
    <mergeCell ref="D78:F78"/>
    <mergeCell ref="C80:L82"/>
    <mergeCell ref="D77:F77"/>
    <mergeCell ref="D70:J70"/>
    <mergeCell ref="D67:F67"/>
    <mergeCell ref="D68:F68"/>
    <mergeCell ref="D115:H115"/>
  </mergeCells>
  <printOptions horizontalCentered="1" verticalCentered="1"/>
  <pageMargins left="0" right="0" top="0" bottom="0" header="0" footer="0"/>
  <pageSetup paperSize="9" scale="58" fitToHeight="0" orientation="portrait" r:id="rId1"/>
  <headerFooter alignWithMargins="0"/>
  <rowBreaks count="3" manualBreakCount="3">
    <brk id="82" min="1" max="9" man="1"/>
    <brk id="161" min="1" max="9" man="1"/>
    <brk id="254" max="12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7"/>
  <sheetViews>
    <sheetView view="pageBreakPreview" zoomScale="115" zoomScaleNormal="106" zoomScaleSheetLayoutView="115" workbookViewId="0">
      <selection activeCell="C17" sqref="C17:L17"/>
    </sheetView>
  </sheetViews>
  <sheetFormatPr defaultColWidth="9.109375" defaultRowHeight="14.4"/>
  <cols>
    <col min="1" max="1" width="9.109375" style="1"/>
    <col min="2" max="2" width="4.33203125" style="1" customWidth="1"/>
    <col min="3" max="3" width="7.5546875" style="1" customWidth="1"/>
    <col min="4" max="4" width="9.33203125" style="1" customWidth="1"/>
    <col min="5" max="6" width="10.44140625" style="1" customWidth="1"/>
    <col min="7" max="7" width="8.88671875" style="1" customWidth="1"/>
    <col min="8" max="9" width="9.88671875" style="1" customWidth="1"/>
    <col min="10" max="10" width="10.5546875" style="1" customWidth="1"/>
    <col min="11" max="11" width="11.44140625" style="1" customWidth="1"/>
    <col min="12" max="12" width="11" style="1" customWidth="1"/>
    <col min="13" max="13" width="3.33203125" style="1" customWidth="1"/>
    <col min="14" max="14" width="9.5546875" style="1" customWidth="1"/>
    <col min="15" max="15" width="8.6640625" style="1" customWidth="1"/>
    <col min="16" max="16" width="12.6640625" style="2" customWidth="1"/>
    <col min="17" max="24" width="12.6640625" style="1" hidden="1" customWidth="1"/>
    <col min="25" max="25" width="19.109375" style="1" hidden="1" customWidth="1"/>
    <col min="26" max="26" width="7.33203125" style="1" hidden="1" customWidth="1"/>
    <col min="27" max="27" width="7.88671875" style="1" hidden="1" customWidth="1"/>
    <col min="28" max="29" width="8.33203125" style="1" hidden="1" customWidth="1"/>
    <col min="30" max="30" width="9.33203125" style="1" hidden="1" customWidth="1"/>
    <col min="31" max="31" width="8.33203125" style="1" hidden="1" customWidth="1"/>
    <col min="32" max="32" width="9.33203125" style="1" hidden="1" customWidth="1"/>
    <col min="33" max="33" width="8.33203125" style="1" hidden="1" customWidth="1"/>
    <col min="34" max="36" width="0" style="1" hidden="1" customWidth="1"/>
    <col min="37" max="37" width="9.33203125" style="1" hidden="1" customWidth="1"/>
    <col min="38" max="42" width="0" style="1" hidden="1" customWidth="1"/>
    <col min="43" max="16384" width="9.109375" style="1"/>
  </cols>
  <sheetData>
    <row r="1" spans="2:37" ht="15" thickBot="1">
      <c r="B1" s="3"/>
      <c r="C1" s="2"/>
      <c r="D1" s="2"/>
      <c r="E1" s="2"/>
      <c r="F1" s="2"/>
      <c r="G1" s="2"/>
      <c r="H1" s="2"/>
      <c r="I1" s="2"/>
      <c r="J1" s="2"/>
      <c r="K1" s="2"/>
      <c r="L1" s="2"/>
      <c r="Y1" s="34"/>
      <c r="AA1" s="35"/>
      <c r="AB1" s="35"/>
      <c r="AC1" s="35"/>
      <c r="AD1" s="35"/>
      <c r="AE1" s="35"/>
      <c r="AF1" s="35"/>
      <c r="AG1" s="35"/>
    </row>
    <row r="2" spans="2:37">
      <c r="B2" s="4"/>
      <c r="C2" s="5"/>
      <c r="D2" s="5"/>
      <c r="E2" s="5"/>
      <c r="F2" s="5"/>
      <c r="G2" s="5"/>
      <c r="H2" s="5"/>
      <c r="I2" s="5"/>
      <c r="J2" s="5"/>
      <c r="K2" s="13" t="s">
        <v>1859</v>
      </c>
      <c r="L2" s="14" t="str">
        <f>Rolô!L2</f>
        <v>2026 - v.03</v>
      </c>
      <c r="N2" s="15" t="s">
        <v>66</v>
      </c>
      <c r="Z2" s="36"/>
      <c r="AA2" s="37"/>
      <c r="AB2" s="37"/>
      <c r="AC2" s="37"/>
      <c r="AD2" s="37"/>
      <c r="AE2" s="37"/>
      <c r="AF2" s="37"/>
      <c r="AG2" s="37"/>
    </row>
    <row r="3" spans="2:37">
      <c r="B3" s="1154" t="s">
        <v>1228</v>
      </c>
      <c r="C3" s="1155"/>
      <c r="D3" s="1155"/>
      <c r="E3" s="1155"/>
      <c r="F3" s="1155"/>
      <c r="G3" s="1155"/>
      <c r="H3" s="1155"/>
      <c r="I3" s="1155"/>
      <c r="J3" s="1155"/>
      <c r="K3" s="1155"/>
      <c r="L3" s="1156"/>
      <c r="N3" s="1383">
        <v>0</v>
      </c>
      <c r="O3" s="1214"/>
      <c r="Z3" s="16"/>
      <c r="AA3" s="38"/>
      <c r="AB3" s="38"/>
      <c r="AC3" s="38"/>
      <c r="AD3" s="38"/>
      <c r="AE3" s="38"/>
      <c r="AF3" s="38"/>
      <c r="AG3" s="38"/>
    </row>
    <row r="4" spans="2:37">
      <c r="B4" s="1158"/>
      <c r="C4" s="1159"/>
      <c r="D4" s="1159"/>
      <c r="E4" s="1159"/>
      <c r="F4" s="1159"/>
      <c r="G4" s="1159"/>
      <c r="H4" s="1159"/>
      <c r="I4" s="1159"/>
      <c r="J4" s="1159"/>
      <c r="K4" s="1159"/>
      <c r="L4" s="1160"/>
      <c r="P4" s="16"/>
      <c r="Z4" s="16"/>
      <c r="AA4" s="39"/>
      <c r="AB4" s="39"/>
      <c r="AC4" s="39"/>
      <c r="AD4" s="39"/>
      <c r="AE4" s="39"/>
      <c r="AF4" s="39"/>
      <c r="AG4" s="39"/>
    </row>
    <row r="5" spans="2:37" ht="5.0999999999999996" customHeight="1">
      <c r="B5" s="6"/>
      <c r="C5" s="7"/>
      <c r="D5" s="7"/>
      <c r="E5" s="7"/>
      <c r="F5" s="7"/>
      <c r="G5" s="7"/>
      <c r="H5" s="7"/>
      <c r="I5" s="7"/>
      <c r="J5" s="7"/>
      <c r="K5" s="7"/>
      <c r="L5" s="17"/>
      <c r="Z5" s="2"/>
      <c r="AA5" s="39"/>
      <c r="AB5" s="39"/>
      <c r="AC5" s="39"/>
      <c r="AD5" s="39"/>
      <c r="AE5" s="39"/>
      <c r="AF5" s="39"/>
      <c r="AG5" s="39"/>
    </row>
    <row r="6" spans="2:37" ht="12.9" customHeight="1">
      <c r="B6" s="8"/>
      <c r="C6" s="3328" t="s">
        <v>1229</v>
      </c>
      <c r="D6" s="3329"/>
      <c r="E6" s="3329"/>
      <c r="F6" s="3329"/>
      <c r="G6" s="3329"/>
      <c r="H6" s="3329"/>
      <c r="I6" s="3329"/>
      <c r="J6" s="3329"/>
      <c r="K6" s="3329"/>
      <c r="L6" s="3330"/>
      <c r="N6" s="15"/>
      <c r="Z6" s="16"/>
      <c r="AA6" s="39"/>
      <c r="AB6" s="39"/>
      <c r="AC6" s="39"/>
      <c r="AD6" s="39"/>
      <c r="AE6" s="39"/>
      <c r="AF6" s="39"/>
      <c r="AG6" s="39"/>
    </row>
    <row r="7" spans="2:37" ht="12.9" customHeight="1">
      <c r="B7" s="9" t="s">
        <v>68</v>
      </c>
      <c r="C7" s="3331" t="s">
        <v>69</v>
      </c>
      <c r="D7" s="3332"/>
      <c r="E7" s="3332"/>
      <c r="F7" s="3332"/>
      <c r="G7" s="3332"/>
      <c r="H7" s="3332"/>
      <c r="I7" s="3332"/>
      <c r="J7" s="3333"/>
      <c r="K7" s="18" t="s">
        <v>1230</v>
      </c>
      <c r="L7" s="19" t="s">
        <v>132</v>
      </c>
      <c r="O7" s="20"/>
      <c r="P7" s="21"/>
      <c r="Z7" s="2"/>
      <c r="AA7" s="16">
        <v>43952</v>
      </c>
      <c r="AD7" s="40">
        <v>44501</v>
      </c>
      <c r="AK7" s="40">
        <v>45658</v>
      </c>
    </row>
    <row r="8" spans="2:37" ht="12.9" customHeight="1">
      <c r="B8" s="10">
        <v>1</v>
      </c>
      <c r="C8" s="3334" t="s">
        <v>1231</v>
      </c>
      <c r="D8" s="2093"/>
      <c r="E8" s="2093"/>
      <c r="F8" s="2093"/>
      <c r="G8" s="2093"/>
      <c r="H8" s="2093"/>
      <c r="I8" s="2093"/>
      <c r="J8" s="2621"/>
      <c r="K8" s="22">
        <f>ROUNDUP(((AK8*$N$3)+AK8),1)</f>
        <v>25</v>
      </c>
      <c r="L8" s="23">
        <v>0</v>
      </c>
      <c r="O8" s="24"/>
      <c r="P8" s="25"/>
      <c r="Z8" s="2"/>
      <c r="AA8" s="41">
        <v>20</v>
      </c>
      <c r="AD8" s="42">
        <f>AA8*1.06</f>
        <v>21.200000000000003</v>
      </c>
      <c r="AF8" s="42">
        <f>AD8*1.07</f>
        <v>22.684000000000005</v>
      </c>
      <c r="AK8" s="42">
        <f>AF8*1.1</f>
        <v>24.952400000000008</v>
      </c>
    </row>
    <row r="9" spans="2:37" ht="12.9" customHeight="1">
      <c r="B9" s="11">
        <v>2</v>
      </c>
      <c r="C9" s="3335" t="s">
        <v>1232</v>
      </c>
      <c r="D9" s="1605"/>
      <c r="E9" s="1605"/>
      <c r="F9" s="1605"/>
      <c r="G9" s="1605"/>
      <c r="H9" s="1605"/>
      <c r="I9" s="1605"/>
      <c r="J9" s="1711"/>
      <c r="K9" s="22">
        <f>ROUNDUP(((AK9*$N$3)+AK9),1)</f>
        <v>31.200000000000003</v>
      </c>
      <c r="L9" s="26">
        <v>0</v>
      </c>
      <c r="O9" s="24"/>
      <c r="P9" s="25"/>
      <c r="AA9" s="41">
        <v>25</v>
      </c>
      <c r="AD9" s="42">
        <f t="shared" ref="AD9:AD12" si="0">AA9*1.06</f>
        <v>26.5</v>
      </c>
      <c r="AF9" s="42">
        <f t="shared" ref="AF9:AF12" si="1">AD9*1.07</f>
        <v>28.355</v>
      </c>
      <c r="AK9" s="42">
        <f t="shared" ref="AK9:AK12" si="2">AF9*1.1</f>
        <v>31.190500000000004</v>
      </c>
    </row>
    <row r="10" spans="2:37" ht="12.9" customHeight="1">
      <c r="B10" s="11">
        <v>3</v>
      </c>
      <c r="C10" s="3336" t="s">
        <v>1233</v>
      </c>
      <c r="D10" s="1733"/>
      <c r="E10" s="1733"/>
      <c r="F10" s="1733"/>
      <c r="G10" s="1733"/>
      <c r="H10" s="1733"/>
      <c r="I10" s="1733"/>
      <c r="J10" s="2553"/>
      <c r="K10" s="830">
        <f>ROUNDUP(((AK10*$N$3)+AK10),1)</f>
        <v>62.4</v>
      </c>
      <c r="L10" s="27">
        <v>0</v>
      </c>
      <c r="O10" s="24"/>
      <c r="P10" s="25"/>
      <c r="AA10" s="41">
        <v>50</v>
      </c>
      <c r="AD10" s="42">
        <f t="shared" si="0"/>
        <v>53</v>
      </c>
      <c r="AF10" s="42">
        <f t="shared" si="1"/>
        <v>56.71</v>
      </c>
      <c r="AK10" s="42">
        <f t="shared" si="2"/>
        <v>62.381000000000007</v>
      </c>
    </row>
    <row r="11" spans="2:37" ht="12.9" customHeight="1">
      <c r="B11" s="10">
        <v>4</v>
      </c>
      <c r="C11" s="3331" t="s">
        <v>69</v>
      </c>
      <c r="D11" s="3332"/>
      <c r="E11" s="3332"/>
      <c r="F11" s="3332"/>
      <c r="G11" s="3332"/>
      <c r="H11" s="3332"/>
      <c r="I11" s="3332"/>
      <c r="J11" s="3337"/>
      <c r="K11" s="28" t="s">
        <v>1234</v>
      </c>
      <c r="L11" s="29" t="s">
        <v>132</v>
      </c>
      <c r="O11" s="24"/>
      <c r="P11" s="25"/>
      <c r="AA11" s="41"/>
      <c r="AD11" s="42"/>
      <c r="AF11" s="42">
        <f t="shared" si="1"/>
        <v>0</v>
      </c>
      <c r="AK11" s="42">
        <f t="shared" si="2"/>
        <v>0</v>
      </c>
    </row>
    <row r="12" spans="2:37" ht="12.9" customHeight="1">
      <c r="B12" s="10">
        <v>5</v>
      </c>
      <c r="C12" s="3338" t="s">
        <v>1235</v>
      </c>
      <c r="D12" s="3339"/>
      <c r="E12" s="3339"/>
      <c r="F12" s="3339"/>
      <c r="G12" s="3339"/>
      <c r="H12" s="3339"/>
      <c r="I12" s="3339"/>
      <c r="J12" s="3340"/>
      <c r="K12" s="30">
        <f>ROUNDUP(((AK12*$N$3)+AK12),1)</f>
        <v>31.200000000000003</v>
      </c>
      <c r="L12" s="31">
        <v>0</v>
      </c>
      <c r="P12" s="25"/>
      <c r="AA12" s="41">
        <v>25</v>
      </c>
      <c r="AD12" s="42">
        <f t="shared" si="0"/>
        <v>26.5</v>
      </c>
      <c r="AF12" s="42">
        <f t="shared" si="1"/>
        <v>28.355</v>
      </c>
      <c r="AK12" s="42">
        <f t="shared" si="2"/>
        <v>31.190500000000004</v>
      </c>
    </row>
    <row r="13" spans="2:37" ht="12.9" customHeight="1" thickBot="1">
      <c r="B13" s="11">
        <v>6</v>
      </c>
      <c r="C13" s="3341" t="s">
        <v>1236</v>
      </c>
      <c r="D13" s="3342"/>
      <c r="E13" s="3342"/>
      <c r="F13" s="3342"/>
      <c r="G13" s="3342"/>
      <c r="H13" s="3342"/>
      <c r="I13" s="3342"/>
      <c r="J13" s="3342"/>
      <c r="K13" s="3342"/>
      <c r="L13" s="3343"/>
      <c r="P13" s="21"/>
      <c r="AA13" s="41"/>
    </row>
    <row r="14" spans="2:37" ht="12.9" customHeight="1">
      <c r="B14" s="11">
        <v>7</v>
      </c>
      <c r="C14" s="3344" t="s">
        <v>1237</v>
      </c>
      <c r="D14" s="3345"/>
      <c r="E14" s="3345"/>
      <c r="F14" s="3345"/>
      <c r="G14" s="3345"/>
      <c r="H14" s="3345"/>
      <c r="I14" s="3345"/>
      <c r="J14" s="3345"/>
      <c r="K14" s="3345"/>
      <c r="L14" s="3346"/>
      <c r="N14" s="15"/>
      <c r="P14" s="21"/>
      <c r="AA14" s="41"/>
    </row>
    <row r="15" spans="2:37" ht="12.9" customHeight="1">
      <c r="B15" s="10">
        <v>8</v>
      </c>
      <c r="C15" s="3347" t="s">
        <v>1238</v>
      </c>
      <c r="D15" s="3348"/>
      <c r="E15" s="3348"/>
      <c r="F15" s="3348"/>
      <c r="G15" s="3348"/>
      <c r="H15" s="3348"/>
      <c r="I15" s="3348"/>
      <c r="J15" s="3348"/>
      <c r="K15" s="3348"/>
      <c r="L15" s="3349"/>
      <c r="N15" s="1157"/>
      <c r="O15" s="1157"/>
      <c r="AA15" s="41"/>
    </row>
    <row r="16" spans="2:37" ht="12.9" customHeight="1">
      <c r="B16" s="10">
        <v>9</v>
      </c>
      <c r="C16" s="3350" t="s">
        <v>1239</v>
      </c>
      <c r="D16" s="3348"/>
      <c r="E16" s="3348"/>
      <c r="F16" s="3348"/>
      <c r="G16" s="3348"/>
      <c r="H16" s="3348"/>
      <c r="I16" s="3348"/>
      <c r="J16" s="3348"/>
      <c r="K16" s="3348"/>
      <c r="L16" s="3349"/>
      <c r="N16" s="15"/>
      <c r="AA16" s="41"/>
    </row>
    <row r="17" spans="2:27" ht="12.9" customHeight="1">
      <c r="B17" s="11">
        <v>10</v>
      </c>
      <c r="C17" s="3350" t="s">
        <v>1240</v>
      </c>
      <c r="D17" s="3348"/>
      <c r="E17" s="3348"/>
      <c r="F17" s="3348"/>
      <c r="G17" s="3348"/>
      <c r="H17" s="3348"/>
      <c r="I17" s="3348"/>
      <c r="J17" s="3348"/>
      <c r="K17" s="3348"/>
      <c r="L17" s="3349"/>
      <c r="N17" s="1157"/>
      <c r="O17" s="1157"/>
      <c r="AA17" s="41"/>
    </row>
    <row r="18" spans="2:27" ht="12.9" customHeight="1" thickBot="1">
      <c r="B18" s="11">
        <v>11</v>
      </c>
      <c r="C18" s="3351" t="s">
        <v>1241</v>
      </c>
      <c r="D18" s="3352"/>
      <c r="E18" s="3352"/>
      <c r="F18" s="3352"/>
      <c r="G18" s="3352"/>
      <c r="H18" s="3352"/>
      <c r="I18" s="3352"/>
      <c r="J18" s="3352"/>
      <c r="K18" s="3352"/>
      <c r="L18" s="3353"/>
      <c r="AA18" s="41"/>
    </row>
    <row r="19" spans="2:27" ht="12.9" customHeight="1">
      <c r="B19" s="10">
        <v>12</v>
      </c>
      <c r="C19" s="3354" t="s">
        <v>1242</v>
      </c>
      <c r="D19" s="3355"/>
      <c r="E19" s="3355"/>
      <c r="F19" s="3355"/>
      <c r="G19" s="3355"/>
      <c r="H19" s="3355"/>
      <c r="I19" s="3355"/>
      <c r="J19" s="3355"/>
      <c r="K19" s="3355"/>
      <c r="L19" s="3356"/>
      <c r="AA19" s="41"/>
    </row>
    <row r="20" spans="2:27" ht="12.9" customHeight="1">
      <c r="B20" s="10">
        <v>13</v>
      </c>
      <c r="C20" s="1767" t="s">
        <v>1243</v>
      </c>
      <c r="D20" s="1480"/>
      <c r="E20" s="1480"/>
      <c r="F20" s="1480"/>
      <c r="G20" s="1480"/>
      <c r="H20" s="1480"/>
      <c r="I20" s="1480"/>
      <c r="J20" s="1480"/>
      <c r="K20" s="1480"/>
      <c r="L20" s="3357"/>
      <c r="AA20" s="41"/>
    </row>
    <row r="21" spans="2:27" ht="12.9" customHeight="1">
      <c r="B21" s="11">
        <v>14</v>
      </c>
      <c r="C21" s="1785" t="s">
        <v>1244</v>
      </c>
      <c r="D21" s="1706"/>
      <c r="E21" s="1706"/>
      <c r="F21" s="1706"/>
      <c r="G21" s="1706"/>
      <c r="H21" s="1706"/>
      <c r="I21" s="1706"/>
      <c r="J21" s="1706"/>
      <c r="K21" s="1706"/>
      <c r="L21" s="2161"/>
      <c r="AA21" s="41"/>
    </row>
    <row r="22" spans="2:27" ht="12.9" customHeight="1">
      <c r="B22" s="11">
        <v>15</v>
      </c>
      <c r="C22" s="1785" t="s">
        <v>1245</v>
      </c>
      <c r="D22" s="1706"/>
      <c r="E22" s="1706"/>
      <c r="F22" s="1706"/>
      <c r="G22" s="1706"/>
      <c r="H22" s="1706"/>
      <c r="I22" s="1706"/>
      <c r="J22" s="1706"/>
      <c r="K22" s="1706"/>
      <c r="L22" s="2161"/>
      <c r="M22" s="1" t="s">
        <v>149</v>
      </c>
      <c r="AA22" s="41"/>
    </row>
    <row r="23" spans="2:27" ht="12.9" customHeight="1">
      <c r="B23" s="11">
        <v>16</v>
      </c>
      <c r="C23" s="887" t="s">
        <v>1246</v>
      </c>
      <c r="D23" s="12"/>
      <c r="E23" s="12"/>
      <c r="F23" s="12"/>
      <c r="G23" s="12"/>
      <c r="H23" s="12"/>
      <c r="I23" s="12"/>
      <c r="J23" s="12"/>
      <c r="K23" s="12"/>
      <c r="L23" s="33"/>
      <c r="AA23" s="41"/>
    </row>
    <row r="24" spans="2:27" ht="12.75" customHeight="1">
      <c r="B24" s="10">
        <v>17</v>
      </c>
      <c r="C24" s="887" t="s">
        <v>1247</v>
      </c>
      <c r="D24" s="12"/>
      <c r="E24" s="12"/>
      <c r="F24" s="12"/>
      <c r="G24" s="12"/>
      <c r="H24" s="12"/>
      <c r="I24" s="12"/>
      <c r="J24" s="12"/>
      <c r="K24" s="12"/>
      <c r="L24" s="33"/>
      <c r="AA24" s="41"/>
    </row>
    <row r="25" spans="2:27" ht="12.75" customHeight="1">
      <c r="B25" s="10">
        <v>18</v>
      </c>
      <c r="C25" s="887" t="s">
        <v>1248</v>
      </c>
      <c r="D25" s="12"/>
      <c r="E25" s="12"/>
      <c r="F25" s="12"/>
      <c r="G25" s="12"/>
      <c r="H25" s="12"/>
      <c r="I25" s="12"/>
      <c r="J25" s="12"/>
      <c r="K25" s="12"/>
      <c r="L25" s="33"/>
      <c r="AA25" s="41"/>
    </row>
    <row r="26" spans="2:27" ht="12.75" customHeight="1">
      <c r="B26" s="11">
        <v>19</v>
      </c>
      <c r="C26" s="887" t="s">
        <v>1249</v>
      </c>
      <c r="D26" s="12"/>
      <c r="E26" s="12"/>
      <c r="F26" s="12"/>
      <c r="G26" s="12"/>
      <c r="H26" s="12"/>
      <c r="I26" s="12"/>
      <c r="J26" s="12"/>
      <c r="K26" s="12"/>
      <c r="L26" s="33"/>
      <c r="AA26" s="41"/>
    </row>
    <row r="27" spans="2:27" ht="12.75" customHeight="1">
      <c r="B27" s="11">
        <v>20</v>
      </c>
      <c r="C27" s="887" t="s">
        <v>1250</v>
      </c>
      <c r="D27" s="12"/>
      <c r="E27" s="12"/>
      <c r="F27" s="12"/>
      <c r="G27" s="12"/>
      <c r="H27" s="12"/>
      <c r="I27" s="12"/>
      <c r="J27" s="12"/>
      <c r="K27" s="12"/>
      <c r="L27" s="33"/>
      <c r="AA27" s="41"/>
    </row>
    <row r="28" spans="2:27" ht="12.75" customHeight="1">
      <c r="B28" s="11">
        <v>21</v>
      </c>
      <c r="C28" s="887" t="s">
        <v>1251</v>
      </c>
      <c r="D28" s="12"/>
      <c r="E28" s="12"/>
      <c r="F28" s="12"/>
      <c r="G28" s="12"/>
      <c r="H28" s="12"/>
      <c r="I28" s="12"/>
      <c r="J28" s="12"/>
      <c r="K28" s="12"/>
      <c r="L28" s="33"/>
      <c r="AA28" s="41"/>
    </row>
    <row r="29" spans="2:27" ht="12.75" customHeight="1">
      <c r="B29" s="10">
        <v>22</v>
      </c>
      <c r="C29" s="887" t="s">
        <v>1252</v>
      </c>
      <c r="D29" s="12"/>
      <c r="E29" s="12"/>
      <c r="F29" s="12"/>
      <c r="G29" s="12"/>
      <c r="H29" s="12"/>
      <c r="I29" s="12"/>
      <c r="J29" s="12"/>
      <c r="K29" s="12"/>
      <c r="L29" s="33"/>
      <c r="AA29" s="41"/>
    </row>
    <row r="30" spans="2:27" ht="12.75" customHeight="1">
      <c r="B30" s="10">
        <v>23</v>
      </c>
      <c r="C30" s="887" t="s">
        <v>1253</v>
      </c>
      <c r="D30" s="12"/>
      <c r="E30" s="12"/>
      <c r="F30" s="12"/>
      <c r="G30" s="12"/>
      <c r="H30" s="12"/>
      <c r="I30" s="12"/>
      <c r="J30" s="12"/>
      <c r="K30" s="12"/>
      <c r="L30" s="33"/>
      <c r="AA30" s="41"/>
    </row>
    <row r="31" spans="2:27" ht="12.75" customHeight="1">
      <c r="B31" s="11">
        <v>24</v>
      </c>
      <c r="C31" s="1785" t="s">
        <v>1254</v>
      </c>
      <c r="D31" s="1706"/>
      <c r="E31" s="1706"/>
      <c r="F31" s="1706"/>
      <c r="G31" s="1706"/>
      <c r="H31" s="1706"/>
      <c r="I31" s="1706"/>
      <c r="J31" s="1706"/>
      <c r="K31" s="1706"/>
      <c r="L31" s="2161"/>
      <c r="AA31" s="41"/>
    </row>
    <row r="32" spans="2:27" ht="12.75" customHeight="1">
      <c r="B32" s="11">
        <v>25</v>
      </c>
      <c r="C32" s="1785" t="s">
        <v>1255</v>
      </c>
      <c r="D32" s="1706"/>
      <c r="E32" s="1706"/>
      <c r="F32" s="1706"/>
      <c r="G32" s="1706"/>
      <c r="H32" s="1706"/>
      <c r="I32" s="1706"/>
      <c r="J32" s="1706"/>
      <c r="K32" s="1706"/>
      <c r="L32" s="2161"/>
      <c r="AA32" s="41"/>
    </row>
    <row r="33" spans="2:27" ht="12.75" customHeight="1">
      <c r="B33" s="11">
        <v>26</v>
      </c>
      <c r="C33" s="3394" t="s">
        <v>1403</v>
      </c>
      <c r="D33" s="3395"/>
      <c r="E33" s="3395"/>
      <c r="F33" s="3395"/>
      <c r="G33" s="3395"/>
      <c r="H33" s="3395"/>
      <c r="I33" s="3395"/>
      <c r="J33" s="3395"/>
      <c r="K33" s="3395"/>
      <c r="L33" s="3396"/>
      <c r="AA33" s="41"/>
    </row>
    <row r="34" spans="2:27" ht="12.75" customHeight="1">
      <c r="B34" s="10">
        <v>27</v>
      </c>
      <c r="C34" s="3397"/>
      <c r="D34" s="3398"/>
      <c r="E34" s="3398"/>
      <c r="F34" s="3398"/>
      <c r="G34" s="3398"/>
      <c r="H34" s="3398"/>
      <c r="I34" s="3398"/>
      <c r="J34" s="3398"/>
      <c r="K34" s="3398"/>
      <c r="L34" s="3399"/>
      <c r="AA34" s="41"/>
    </row>
    <row r="35" spans="2:27" ht="30.6" customHeight="1">
      <c r="B35" s="10">
        <v>28</v>
      </c>
      <c r="C35" s="3400"/>
      <c r="D35" s="3401"/>
      <c r="E35" s="3401"/>
      <c r="F35" s="3401"/>
      <c r="G35" s="3401"/>
      <c r="H35" s="3401"/>
      <c r="I35" s="3401"/>
      <c r="J35" s="3401"/>
      <c r="K35" s="3401"/>
      <c r="L35" s="3402"/>
      <c r="AA35" s="41"/>
    </row>
    <row r="36" spans="2:27" ht="12.75" customHeight="1">
      <c r="B36" s="11">
        <v>29</v>
      </c>
      <c r="C36" s="3358" t="s">
        <v>1256</v>
      </c>
      <c r="D36" s="3359"/>
      <c r="E36" s="3359"/>
      <c r="F36" s="3359"/>
      <c r="G36" s="3359"/>
      <c r="H36" s="3359"/>
      <c r="I36" s="3359"/>
      <c r="J36" s="3359"/>
      <c r="K36" s="3359"/>
      <c r="L36" s="3360"/>
      <c r="AA36" s="41"/>
    </row>
    <row r="37" spans="2:27" ht="12.9" customHeight="1">
      <c r="B37" s="11">
        <v>30</v>
      </c>
      <c r="C37" s="3361" t="s">
        <v>1257</v>
      </c>
      <c r="D37" s="3362"/>
      <c r="E37" s="3362"/>
      <c r="F37" s="3362"/>
      <c r="G37" s="3362"/>
      <c r="H37" s="3362"/>
      <c r="I37" s="3362"/>
      <c r="J37" s="3362"/>
      <c r="K37" s="3362"/>
      <c r="L37" s="3363"/>
      <c r="AA37" s="41"/>
    </row>
    <row r="38" spans="2:27" ht="12.9" customHeight="1">
      <c r="B38" s="11">
        <v>31</v>
      </c>
      <c r="C38" s="3361" t="s">
        <v>1258</v>
      </c>
      <c r="D38" s="3362"/>
      <c r="E38" s="3362"/>
      <c r="F38" s="3362"/>
      <c r="G38" s="3362"/>
      <c r="H38" s="3362"/>
      <c r="I38" s="3362"/>
      <c r="J38" s="3362"/>
      <c r="K38" s="3362"/>
      <c r="L38" s="3363"/>
      <c r="N38" s="15"/>
      <c r="AA38" s="41"/>
    </row>
    <row r="39" spans="2:27" ht="12.9" customHeight="1">
      <c r="B39" s="10">
        <v>32</v>
      </c>
      <c r="C39" s="3364" t="s">
        <v>1259</v>
      </c>
      <c r="D39" s="3365"/>
      <c r="E39" s="3365"/>
      <c r="F39" s="3365"/>
      <c r="G39" s="3365"/>
      <c r="H39" s="3365"/>
      <c r="I39" s="3365"/>
      <c r="J39" s="3365"/>
      <c r="K39" s="3365"/>
      <c r="L39" s="3366"/>
      <c r="N39" s="1157"/>
      <c r="O39" s="1157"/>
      <c r="AA39" s="41"/>
    </row>
    <row r="40" spans="2:27" ht="12.9" customHeight="1">
      <c r="B40" s="10">
        <v>33</v>
      </c>
      <c r="C40" s="3367" t="s">
        <v>1260</v>
      </c>
      <c r="D40" s="1706"/>
      <c r="E40" s="1706"/>
      <c r="F40" s="1706"/>
      <c r="G40" s="1706"/>
      <c r="H40" s="1706"/>
      <c r="I40" s="1706"/>
      <c r="J40" s="1706"/>
      <c r="K40" s="1706"/>
      <c r="L40" s="2161"/>
      <c r="N40" s="15"/>
      <c r="AA40" s="41"/>
    </row>
    <row r="41" spans="2:27" ht="12.9" customHeight="1">
      <c r="B41" s="11">
        <v>34</v>
      </c>
      <c r="C41" s="3367" t="s">
        <v>1261</v>
      </c>
      <c r="D41" s="1706"/>
      <c r="E41" s="1706"/>
      <c r="F41" s="1706"/>
      <c r="G41" s="1706"/>
      <c r="H41" s="1706"/>
      <c r="I41" s="1706"/>
      <c r="J41" s="1706"/>
      <c r="K41" s="1706"/>
      <c r="L41" s="2161"/>
      <c r="N41" s="1157"/>
      <c r="O41" s="1157"/>
      <c r="AA41" s="41"/>
    </row>
    <row r="42" spans="2:27" ht="12.9" customHeight="1">
      <c r="B42" s="11">
        <v>35</v>
      </c>
      <c r="C42" s="3368" t="s">
        <v>1262</v>
      </c>
      <c r="D42" s="3369"/>
      <c r="E42" s="3369"/>
      <c r="F42" s="3369"/>
      <c r="G42" s="3369"/>
      <c r="H42" s="3369"/>
      <c r="I42" s="3369"/>
      <c r="J42" s="3369"/>
      <c r="K42" s="3369"/>
      <c r="L42" s="3370"/>
      <c r="AA42" s="41"/>
    </row>
    <row r="43" spans="2:27" ht="12.9" customHeight="1">
      <c r="B43" s="11">
        <v>36</v>
      </c>
      <c r="C43" s="3371" t="s">
        <v>1263</v>
      </c>
      <c r="D43" s="3372"/>
      <c r="E43" s="3372"/>
      <c r="F43" s="3372"/>
      <c r="G43" s="3372"/>
      <c r="H43" s="3372"/>
      <c r="I43" s="3372"/>
      <c r="J43" s="3372"/>
      <c r="K43" s="3372"/>
      <c r="L43" s="3373"/>
      <c r="AA43" s="41"/>
    </row>
    <row r="44" spans="2:27" ht="12.9" customHeight="1">
      <c r="B44" s="11">
        <v>37</v>
      </c>
      <c r="C44" s="3374" t="s">
        <v>1264</v>
      </c>
      <c r="D44" s="3375"/>
      <c r="E44" s="3375"/>
      <c r="F44" s="3375"/>
      <c r="G44" s="3375"/>
      <c r="H44" s="3375"/>
      <c r="I44" s="3375"/>
      <c r="J44" s="3375"/>
      <c r="K44" s="3375"/>
      <c r="L44" s="3376"/>
      <c r="AA44" s="41"/>
    </row>
    <row r="45" spans="2:27" ht="12.9" customHeight="1">
      <c r="B45" s="11">
        <v>38</v>
      </c>
      <c r="C45" s="3374" t="s">
        <v>1265</v>
      </c>
      <c r="D45" s="3375"/>
      <c r="E45" s="3375"/>
      <c r="F45" s="3375"/>
      <c r="G45" s="3375"/>
      <c r="H45" s="3375"/>
      <c r="I45" s="3375"/>
      <c r="J45" s="3375"/>
      <c r="K45" s="3375"/>
      <c r="L45" s="3376"/>
      <c r="AA45" s="41"/>
    </row>
    <row r="46" spans="2:27" ht="12.9" customHeight="1">
      <c r="B46" s="11">
        <v>39</v>
      </c>
      <c r="C46" s="3374" t="s">
        <v>1266</v>
      </c>
      <c r="D46" s="3375"/>
      <c r="E46" s="3375"/>
      <c r="F46" s="3375"/>
      <c r="G46" s="3375"/>
      <c r="H46" s="3375"/>
      <c r="I46" s="3375"/>
      <c r="J46" s="3375"/>
      <c r="K46" s="3375"/>
      <c r="L46" s="3376"/>
      <c r="AA46" s="41"/>
    </row>
    <row r="47" spans="2:27" ht="12.9" customHeight="1">
      <c r="B47" s="11">
        <v>40</v>
      </c>
      <c r="C47" s="3374" t="s">
        <v>1267</v>
      </c>
      <c r="D47" s="3375"/>
      <c r="E47" s="3375"/>
      <c r="F47" s="3375"/>
      <c r="G47" s="3375"/>
      <c r="H47" s="3375"/>
      <c r="I47" s="3375"/>
      <c r="J47" s="3375"/>
      <c r="K47" s="3375"/>
      <c r="L47" s="3376"/>
      <c r="AA47" s="41"/>
    </row>
    <row r="48" spans="2:27" ht="12.9" customHeight="1">
      <c r="B48" s="11">
        <v>41</v>
      </c>
      <c r="C48" s="3374" t="s">
        <v>1268</v>
      </c>
      <c r="D48" s="3375"/>
      <c r="E48" s="3375"/>
      <c r="F48" s="3375"/>
      <c r="G48" s="3375"/>
      <c r="H48" s="3375"/>
      <c r="I48" s="3375"/>
      <c r="J48" s="3375"/>
      <c r="K48" s="3375"/>
      <c r="L48" s="3376"/>
      <c r="AA48" s="41"/>
    </row>
    <row r="49" spans="2:27" ht="12.9" customHeight="1">
      <c r="B49" s="11">
        <v>42</v>
      </c>
      <c r="C49" s="3379" t="s">
        <v>1269</v>
      </c>
      <c r="D49" s="3380"/>
      <c r="E49" s="3380"/>
      <c r="F49" s="3380"/>
      <c r="G49" s="3380"/>
      <c r="H49" s="3380"/>
      <c r="I49" s="3380"/>
      <c r="J49" s="3380"/>
      <c r="K49" s="3380"/>
      <c r="L49" s="3381"/>
      <c r="AA49" s="1575"/>
    </row>
    <row r="50" spans="2:27" ht="12.9" customHeight="1">
      <c r="B50" s="11">
        <v>43</v>
      </c>
      <c r="C50" s="3382" t="s">
        <v>1270</v>
      </c>
      <c r="D50" s="3383"/>
      <c r="E50" s="3383"/>
      <c r="F50" s="3383"/>
      <c r="G50" s="3383"/>
      <c r="H50" s="3383"/>
      <c r="I50" s="3383"/>
      <c r="J50" s="3383"/>
      <c r="K50" s="3383"/>
      <c r="L50" s="3384"/>
      <c r="AA50" s="1575"/>
    </row>
    <row r="51" spans="2:27" ht="12.9" customHeight="1">
      <c r="B51" s="11">
        <v>44</v>
      </c>
      <c r="C51" s="3385" t="s">
        <v>1271</v>
      </c>
      <c r="D51" s="3386"/>
      <c r="E51" s="3386"/>
      <c r="F51" s="3386"/>
      <c r="G51" s="3386"/>
      <c r="H51" s="3386"/>
      <c r="I51" s="3386"/>
      <c r="J51" s="3386"/>
      <c r="K51" s="3386"/>
      <c r="L51" s="3387"/>
      <c r="AA51" s="1575"/>
    </row>
    <row r="52" spans="2:27" ht="15" customHeight="1">
      <c r="B52" s="11">
        <v>45</v>
      </c>
      <c r="C52" s="3388" t="s">
        <v>1272</v>
      </c>
      <c r="D52" s="3389"/>
      <c r="E52" s="3389"/>
      <c r="F52" s="3389"/>
      <c r="G52" s="3389"/>
      <c r="H52" s="3389"/>
      <c r="I52" s="3389"/>
      <c r="J52" s="3389"/>
      <c r="K52" s="3389"/>
      <c r="L52" s="3390"/>
      <c r="AA52" s="1575"/>
    </row>
    <row r="53" spans="2:27">
      <c r="B53" s="11">
        <v>46</v>
      </c>
      <c r="C53" s="3416" t="s">
        <v>284</v>
      </c>
      <c r="D53" s="3417"/>
      <c r="E53" s="3417"/>
      <c r="F53" s="3417"/>
      <c r="G53" s="3417"/>
      <c r="H53" s="3417"/>
      <c r="I53" s="3417"/>
      <c r="J53" s="3417"/>
      <c r="K53" s="3417"/>
      <c r="L53" s="3418"/>
      <c r="AA53" s="41"/>
    </row>
    <row r="54" spans="2:27" ht="12.9" customHeight="1">
      <c r="B54" s="11">
        <v>47</v>
      </c>
      <c r="C54" s="3419" t="s">
        <v>1273</v>
      </c>
      <c r="D54" s="3419"/>
      <c r="E54" s="3419"/>
      <c r="F54" s="3419"/>
      <c r="G54" s="3419"/>
      <c r="H54" s="3419"/>
      <c r="I54" s="3419"/>
      <c r="J54" s="3419"/>
      <c r="K54" s="3419"/>
      <c r="L54" s="3420"/>
      <c r="AA54" s="41"/>
    </row>
    <row r="55" spans="2:27" ht="12.9" customHeight="1">
      <c r="B55" s="11">
        <v>48</v>
      </c>
      <c r="C55" s="3377" t="s">
        <v>1274</v>
      </c>
      <c r="D55" s="3377"/>
      <c r="E55" s="3377"/>
      <c r="F55" s="3377"/>
      <c r="G55" s="3377"/>
      <c r="H55" s="3377"/>
      <c r="I55" s="3377"/>
      <c r="J55" s="3377"/>
      <c r="K55" s="3377"/>
      <c r="L55" s="3378"/>
      <c r="AA55" s="41"/>
    </row>
    <row r="56" spans="2:27" ht="12.9" customHeight="1">
      <c r="B56" s="11">
        <v>49</v>
      </c>
      <c r="C56" s="3377" t="s">
        <v>1275</v>
      </c>
      <c r="D56" s="3377"/>
      <c r="E56" s="3377"/>
      <c r="F56" s="3377"/>
      <c r="G56" s="3377"/>
      <c r="H56" s="3377"/>
      <c r="I56" s="3377"/>
      <c r="J56" s="3377"/>
      <c r="K56" s="3377"/>
      <c r="L56" s="3378"/>
      <c r="AA56" s="41"/>
    </row>
    <row r="57" spans="2:27" ht="12.9" customHeight="1">
      <c r="B57" s="11">
        <v>50</v>
      </c>
      <c r="C57" s="3377" t="s">
        <v>1276</v>
      </c>
      <c r="D57" s="3377"/>
      <c r="E57" s="3377"/>
      <c r="F57" s="3377"/>
      <c r="G57" s="3377"/>
      <c r="H57" s="3377"/>
      <c r="I57" s="3377"/>
      <c r="J57" s="3377"/>
      <c r="K57" s="3377"/>
      <c r="L57" s="3378"/>
      <c r="AA57" s="41"/>
    </row>
    <row r="58" spans="2:27" ht="12.9" customHeight="1">
      <c r="B58" s="11">
        <v>51</v>
      </c>
      <c r="C58" s="3377" t="s">
        <v>1277</v>
      </c>
      <c r="D58" s="3377"/>
      <c r="E58" s="3377"/>
      <c r="F58" s="3377"/>
      <c r="G58" s="3377"/>
      <c r="H58" s="3377"/>
      <c r="I58" s="3377"/>
      <c r="J58" s="3377"/>
      <c r="K58" s="3377"/>
      <c r="L58" s="3378"/>
      <c r="AA58" s="41"/>
    </row>
    <row r="59" spans="2:27" ht="12.9" customHeight="1">
      <c r="B59" s="11">
        <v>52</v>
      </c>
      <c r="C59" s="3409" t="s">
        <v>1278</v>
      </c>
      <c r="D59" s="3409"/>
      <c r="E59" s="3409"/>
      <c r="F59" s="3409"/>
      <c r="G59" s="3409"/>
      <c r="H59" s="3409"/>
      <c r="I59" s="3409"/>
      <c r="J59" s="3409"/>
      <c r="K59" s="3409"/>
      <c r="L59" s="3410"/>
      <c r="AA59" s="41"/>
    </row>
    <row r="60" spans="2:27" ht="12.9" customHeight="1">
      <c r="B60" s="11">
        <v>53</v>
      </c>
      <c r="C60" s="3411" t="s">
        <v>1279</v>
      </c>
      <c r="D60" s="3411"/>
      <c r="E60" s="3411"/>
      <c r="F60" s="3411"/>
      <c r="G60" s="3411"/>
      <c r="H60" s="3411"/>
      <c r="I60" s="3411"/>
      <c r="J60" s="3411"/>
      <c r="K60" s="3411"/>
      <c r="L60" s="3412"/>
      <c r="N60" s="15"/>
      <c r="AA60" s="41"/>
    </row>
    <row r="61" spans="2:27" ht="12.9" customHeight="1">
      <c r="B61" s="11">
        <v>54</v>
      </c>
      <c r="C61" s="3413" t="s">
        <v>1280</v>
      </c>
      <c r="D61" s="3414"/>
      <c r="E61" s="3414"/>
      <c r="F61" s="3414"/>
      <c r="G61" s="3414"/>
      <c r="H61" s="3414"/>
      <c r="I61" s="3414"/>
      <c r="J61" s="3414"/>
      <c r="K61" s="3414"/>
      <c r="L61" s="3415"/>
      <c r="AA61" s="41"/>
    </row>
    <row r="62" spans="2:27" ht="12.9" customHeight="1">
      <c r="B62" s="11">
        <v>55</v>
      </c>
      <c r="C62" s="3403" t="s">
        <v>1281</v>
      </c>
      <c r="D62" s="3404"/>
      <c r="E62" s="3404"/>
      <c r="F62" s="3404"/>
      <c r="G62" s="3404"/>
      <c r="H62" s="3404"/>
      <c r="I62" s="3404"/>
      <c r="J62" s="3404"/>
      <c r="K62" s="3404"/>
      <c r="L62" s="3405"/>
      <c r="AA62" s="41"/>
    </row>
    <row r="63" spans="2:27" ht="12.9" customHeight="1">
      <c r="B63" s="11">
        <v>56</v>
      </c>
      <c r="C63" s="3403" t="s">
        <v>1282</v>
      </c>
      <c r="D63" s="3404"/>
      <c r="E63" s="3404"/>
      <c r="F63" s="3404"/>
      <c r="G63" s="3404"/>
      <c r="H63" s="3404"/>
      <c r="I63" s="3404"/>
      <c r="J63" s="3404"/>
      <c r="K63" s="3404"/>
      <c r="L63" s="3405"/>
      <c r="AA63" s="41"/>
    </row>
    <row r="64" spans="2:27" ht="12.9" customHeight="1">
      <c r="B64" s="11">
        <v>57</v>
      </c>
      <c r="C64" s="3403" t="s">
        <v>1283</v>
      </c>
      <c r="D64" s="3404"/>
      <c r="E64" s="3404"/>
      <c r="F64" s="3404"/>
      <c r="G64" s="3404"/>
      <c r="H64" s="3404"/>
      <c r="I64" s="3404"/>
      <c r="J64" s="3404"/>
      <c r="K64" s="3404"/>
      <c r="L64" s="3405"/>
      <c r="AA64" s="41"/>
    </row>
    <row r="65" spans="2:27" ht="12.9" customHeight="1">
      <c r="B65" s="11">
        <v>58</v>
      </c>
      <c r="C65" s="3403" t="s">
        <v>1284</v>
      </c>
      <c r="D65" s="3404"/>
      <c r="E65" s="3404"/>
      <c r="F65" s="3404"/>
      <c r="G65" s="3404"/>
      <c r="H65" s="3404"/>
      <c r="I65" s="3404"/>
      <c r="J65" s="3404"/>
      <c r="K65" s="3404"/>
      <c r="L65" s="3405"/>
      <c r="AA65" s="41"/>
    </row>
    <row r="66" spans="2:27" ht="12.9" customHeight="1">
      <c r="B66" s="11">
        <v>59</v>
      </c>
      <c r="C66" s="3406" t="s">
        <v>1285</v>
      </c>
      <c r="D66" s="3407"/>
      <c r="E66" s="3407"/>
      <c r="F66" s="3407"/>
      <c r="G66" s="3407"/>
      <c r="H66" s="3407"/>
      <c r="I66" s="3407"/>
      <c r="J66" s="3407"/>
      <c r="K66" s="3407"/>
      <c r="L66" s="3408"/>
      <c r="AA66" s="41"/>
    </row>
    <row r="67" spans="2:27" ht="15" thickBot="1">
      <c r="B67" s="799">
        <v>60</v>
      </c>
      <c r="C67" s="3391" t="s">
        <v>1286</v>
      </c>
      <c r="D67" s="3392"/>
      <c r="E67" s="3392"/>
      <c r="F67" s="3392"/>
      <c r="G67" s="3392"/>
      <c r="H67" s="3392"/>
      <c r="I67" s="3392"/>
      <c r="J67" s="3392"/>
      <c r="K67" s="3392"/>
      <c r="L67" s="3393"/>
      <c r="AA67" s="41"/>
    </row>
  </sheetData>
  <sheetProtection formatCells="0"/>
  <mergeCells count="61">
    <mergeCell ref="C67:L67"/>
    <mergeCell ref="AA49:AA50"/>
    <mergeCell ref="AA51:AA52"/>
    <mergeCell ref="C33:L35"/>
    <mergeCell ref="C62:L62"/>
    <mergeCell ref="C63:L63"/>
    <mergeCell ref="C64:L64"/>
    <mergeCell ref="C65:L65"/>
    <mergeCell ref="C66:L66"/>
    <mergeCell ref="C58:L58"/>
    <mergeCell ref="C59:L59"/>
    <mergeCell ref="C60:L60"/>
    <mergeCell ref="C61:L61"/>
    <mergeCell ref="C53:L53"/>
    <mergeCell ref="C54:L54"/>
    <mergeCell ref="C55:L55"/>
    <mergeCell ref="C56:L56"/>
    <mergeCell ref="C57:L57"/>
    <mergeCell ref="C48:L48"/>
    <mergeCell ref="C49:L49"/>
    <mergeCell ref="C50:L50"/>
    <mergeCell ref="C51:L51"/>
    <mergeCell ref="C52:L52"/>
    <mergeCell ref="C43:L43"/>
    <mergeCell ref="C44:L44"/>
    <mergeCell ref="C45:L45"/>
    <mergeCell ref="C46:L46"/>
    <mergeCell ref="C47:L47"/>
    <mergeCell ref="N39:O39"/>
    <mergeCell ref="C40:L40"/>
    <mergeCell ref="C41:L41"/>
    <mergeCell ref="N41:O41"/>
    <mergeCell ref="C42:L42"/>
    <mergeCell ref="C36:L36"/>
    <mergeCell ref="C37:L37"/>
    <mergeCell ref="C38:L38"/>
    <mergeCell ref="C39:L39"/>
    <mergeCell ref="C21:L21"/>
    <mergeCell ref="C22:L22"/>
    <mergeCell ref="C31:L31"/>
    <mergeCell ref="C32:L32"/>
    <mergeCell ref="C17:L17"/>
    <mergeCell ref="N17:O17"/>
    <mergeCell ref="C18:L18"/>
    <mergeCell ref="C19:L19"/>
    <mergeCell ref="C20:L20"/>
    <mergeCell ref="C13:L13"/>
    <mergeCell ref="C14:L14"/>
    <mergeCell ref="C15:L15"/>
    <mergeCell ref="N15:O15"/>
    <mergeCell ref="C16:L16"/>
    <mergeCell ref="C8:J8"/>
    <mergeCell ref="C9:J9"/>
    <mergeCell ref="C10:J10"/>
    <mergeCell ref="C11:J11"/>
    <mergeCell ref="C12:J12"/>
    <mergeCell ref="B3:L3"/>
    <mergeCell ref="N3:O3"/>
    <mergeCell ref="B4:L4"/>
    <mergeCell ref="C6:L6"/>
    <mergeCell ref="C7:J7"/>
  </mergeCells>
  <printOptions horizontalCentered="1" verticalCentered="1"/>
  <pageMargins left="0" right="0" top="0" bottom="0" header="0" footer="0"/>
  <pageSetup paperSize="9" scale="91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EFDEA0-2A4A-4F8A-A860-99D5BE7DD8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19</vt:i4>
      </vt:variant>
    </vt:vector>
  </HeadingPairs>
  <TitlesOfParts>
    <vt:vector size="38" baseType="lpstr">
      <vt:lpstr>Índice</vt:lpstr>
      <vt:lpstr>Info</vt:lpstr>
      <vt:lpstr>Assistência Técnica</vt:lpstr>
      <vt:lpstr>Rolô</vt:lpstr>
      <vt:lpstr>Premium</vt:lpstr>
      <vt:lpstr>Romana</vt:lpstr>
      <vt:lpstr>Painel</vt:lpstr>
      <vt:lpstr>Teto</vt:lpstr>
      <vt:lpstr>Soltis (Ferrari®)</vt:lpstr>
      <vt:lpstr>Vertical</vt:lpstr>
      <vt:lpstr>PH Alumínio</vt:lpstr>
      <vt:lpstr>PH 50MM</vt:lpstr>
      <vt:lpstr>PH 75MM</vt:lpstr>
      <vt:lpstr>Celular - Vert Gliss</vt:lpstr>
      <vt:lpstr>Plissada</vt:lpstr>
      <vt:lpstr>Galeria</vt:lpstr>
      <vt:lpstr>Motorização Amorim</vt:lpstr>
      <vt:lpstr>Motorização Somfy</vt:lpstr>
      <vt:lpstr>AmoPrint</vt:lpstr>
      <vt:lpstr>AmoPrint!Area_de_impressao</vt:lpstr>
      <vt:lpstr>'Assistência Técnica'!Area_de_impressao</vt:lpstr>
      <vt:lpstr>'Celular - Vert Gliss'!Area_de_impressao</vt:lpstr>
      <vt:lpstr>Galeria!Area_de_impressao</vt:lpstr>
      <vt:lpstr>Índice!Area_de_impressao</vt:lpstr>
      <vt:lpstr>Info!Area_de_impressao</vt:lpstr>
      <vt:lpstr>'Motorização Amorim'!Area_de_impressao</vt:lpstr>
      <vt:lpstr>'Motorização Somfy'!Area_de_impressao</vt:lpstr>
      <vt:lpstr>Painel!Area_de_impressao</vt:lpstr>
      <vt:lpstr>'PH 50MM'!Area_de_impressao</vt:lpstr>
      <vt:lpstr>'PH 75MM'!Area_de_impressao</vt:lpstr>
      <vt:lpstr>'PH Alumínio'!Area_de_impressao</vt:lpstr>
      <vt:lpstr>Plissada!Area_de_impressao</vt:lpstr>
      <vt:lpstr>Premium!Area_de_impressao</vt:lpstr>
      <vt:lpstr>Rolô!Area_de_impressao</vt:lpstr>
      <vt:lpstr>Romana!Area_de_impressao</vt:lpstr>
      <vt:lpstr>'Soltis (Ferrari®)'!Area_de_impressao</vt:lpstr>
      <vt:lpstr>Teto!Area_de_impressao</vt:lpstr>
      <vt:lpstr>Vertical!Area_de_impressao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Charles Penninck</cp:lastModifiedBy>
  <cp:lastPrinted>2026-03-19T19:50:02Z</cp:lastPrinted>
  <dcterms:created xsi:type="dcterms:W3CDTF">2016-05-16T16:02:00Z</dcterms:created>
  <dcterms:modified xsi:type="dcterms:W3CDTF">2026-03-19T21:05:50Z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1046-11.2.0.11306</vt:lpwstr>
  </property>
  <property fmtid="{D5CDD505-2E9C-101B-9397-08002B2CF9AE}" pid="3" name="ICV">
    <vt:lpwstr>7DAA896E836F43BEB2F394AF93142C96</vt:lpwstr>
  </property>
</Properties>
</file>