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19875" windowHeight="7725" activeTab="2"/>
  </bookViews>
  <sheets>
    <sheet name="1- Slide 32 - Passageiros" sheetId="1" r:id="rId1"/>
    <sheet name="2 - slide 12 - Teste Hipotese" sheetId="3" r:id="rId2"/>
    <sheet name="3 - slide 32 - Regressão" sheetId="4" r:id="rId3"/>
  </sheets>
  <calcPr calcId="145621"/>
</workbook>
</file>

<file path=xl/calcChain.xml><?xml version="1.0" encoding="utf-8"?>
<calcChain xmlns="http://schemas.openxmlformats.org/spreadsheetml/2006/main">
  <c r="K2" i="3" l="1"/>
  <c r="K3" i="3" s="1"/>
  <c r="H1" i="3"/>
  <c r="F1" i="3"/>
  <c r="E8" i="1" l="1"/>
  <c r="D8" i="1"/>
  <c r="D9" i="1" l="1"/>
  <c r="E9" i="1" s="1"/>
  <c r="D10" i="1" s="1"/>
  <c r="E10" i="1" l="1"/>
  <c r="F10" i="1" s="1"/>
  <c r="G10" i="1" s="1"/>
  <c r="H10" i="1" s="1"/>
  <c r="F9" i="1"/>
  <c r="G9" i="1" s="1"/>
  <c r="D11" i="1" l="1"/>
  <c r="E11" i="1" s="1"/>
  <c r="D12" i="1" s="1"/>
  <c r="H9" i="1"/>
  <c r="E12" i="1" l="1"/>
  <c r="F12" i="1" s="1"/>
  <c r="G12" i="1" s="1"/>
  <c r="H12" i="1" s="1"/>
  <c r="F11" i="1"/>
  <c r="G11" i="1" s="1"/>
  <c r="H11" i="1" l="1"/>
  <c r="D13" i="1"/>
  <c r="E13" i="1" l="1"/>
  <c r="F13" i="1" s="1"/>
  <c r="G13" i="1" s="1"/>
  <c r="H13" i="1" l="1"/>
  <c r="D14" i="1"/>
  <c r="E14" i="1" l="1"/>
  <c r="F14" i="1" s="1"/>
  <c r="G14" i="1" s="1"/>
  <c r="H14" i="1" l="1"/>
  <c r="D15" i="1"/>
  <c r="E15" i="1" l="1"/>
  <c r="D16" i="1" s="1"/>
  <c r="E16" i="1" l="1"/>
  <c r="F16" i="1" s="1"/>
  <c r="G16" i="1" s="1"/>
  <c r="H16" i="1" s="1"/>
  <c r="F15" i="1"/>
  <c r="G15" i="1" s="1"/>
  <c r="H15" i="1" l="1"/>
  <c r="D17" i="1"/>
  <c r="E17" i="1" l="1"/>
  <c r="F17" i="1" s="1"/>
  <c r="G17" i="1" s="1"/>
  <c r="H17" i="1" s="1"/>
  <c r="D18" i="1" l="1"/>
  <c r="E18" i="1" l="1"/>
  <c r="F18" i="1" s="1"/>
  <c r="G18" i="1" s="1"/>
  <c r="H18" i="1" s="1"/>
  <c r="D19" i="1" l="1"/>
  <c r="E19" i="1" l="1"/>
  <c r="F19" i="1" s="1"/>
  <c r="G19" i="1" s="1"/>
  <c r="H19" i="1" s="1"/>
  <c r="D20" i="1" l="1"/>
  <c r="E20" i="1" l="1"/>
  <c r="D21" i="1" s="1"/>
  <c r="E21" i="1" s="1"/>
  <c r="F21" i="1" s="1"/>
  <c r="G21" i="1" s="1"/>
  <c r="H21" i="1" s="1"/>
  <c r="F20" i="1" l="1"/>
  <c r="G20" i="1" s="1"/>
  <c r="H20" i="1" s="1"/>
  <c r="D22" i="1"/>
  <c r="E22" i="1" l="1"/>
  <c r="F22" i="1" s="1"/>
  <c r="G22" i="1" s="1"/>
  <c r="H22" i="1" s="1"/>
  <c r="D23" i="1" l="1"/>
  <c r="E23" i="1" l="1"/>
  <c r="F23" i="1" s="1"/>
  <c r="G23" i="1" s="1"/>
  <c r="H23" i="1" l="1"/>
  <c r="B5" i="1" s="1"/>
  <c r="B4" i="1"/>
  <c r="F28" i="1"/>
  <c r="F24" i="1"/>
  <c r="F27" i="1"/>
  <c r="F26" i="1"/>
  <c r="F25" i="1"/>
</calcChain>
</file>

<file path=xl/sharedStrings.xml><?xml version="1.0" encoding="utf-8"?>
<sst xmlns="http://schemas.openxmlformats.org/spreadsheetml/2006/main" count="67" uniqueCount="65">
  <si>
    <t>t</t>
  </si>
  <si>
    <t>Y</t>
  </si>
  <si>
    <t>l</t>
  </si>
  <si>
    <t>b</t>
  </si>
  <si>
    <t>f</t>
  </si>
  <si>
    <t>e</t>
  </si>
  <si>
    <t>e%</t>
  </si>
  <si>
    <t>α=</t>
  </si>
  <si>
    <t>(Coeficiente de suavização do nível)</t>
  </si>
  <si>
    <t>(Coeficiente de suavização da tendência)</t>
  </si>
  <si>
    <t>MAE</t>
  </si>
  <si>
    <t>Previsão  H é o fator que muda</t>
  </si>
  <si>
    <t>Ele segue a tendência do último ponto</t>
  </si>
  <si>
    <t>MAPE</t>
  </si>
  <si>
    <r>
      <t>𝛽</t>
    </r>
    <r>
      <rPr>
        <sz val="14"/>
        <color rgb="FF0070C0"/>
        <rFont val="Calibri"/>
        <family val="2"/>
      </rPr>
      <t>=</t>
    </r>
  </si>
  <si>
    <t>Previsão de passageiros para os próximos 5 anos</t>
  </si>
  <si>
    <t xml:space="preserve">(Em milhares) </t>
  </si>
  <si>
    <t>H0: 𝝁A = 𝝁B</t>
  </si>
  <si>
    <t>=</t>
  </si>
  <si>
    <t>n</t>
  </si>
  <si>
    <t xml:space="preserve">Mês </t>
  </si>
  <si>
    <t xml:space="preserve">FilalA </t>
  </si>
  <si>
    <t xml:space="preserve">FilialB </t>
  </si>
  <si>
    <t>H0: 𝝁A &lt; 𝝁B</t>
  </si>
  <si>
    <t>&lt;</t>
  </si>
  <si>
    <t>DP</t>
  </si>
  <si>
    <t>R: Com uma confiança de 98%, pode-se dizer que a média de vendas da filial A é menor do que a média de vendas da filial B. Rejeita-se H0.</t>
  </si>
  <si>
    <t xml:space="preserve">Média </t>
  </si>
  <si>
    <t>Significância 2%</t>
  </si>
  <si>
    <t>Média vendas A &lt; média vendas B</t>
  </si>
  <si>
    <t>Regressão Linear Múltipla: Exercício</t>
  </si>
  <si>
    <r>
      <t>x1</t>
    </r>
    <r>
      <rPr>
        <b/>
        <sz val="11"/>
        <color rgb="FF000000"/>
        <rFont val="Arial"/>
        <family val="2"/>
      </rPr>
      <t xml:space="preserve"> </t>
    </r>
  </si>
  <si>
    <r>
      <t>x2</t>
    </r>
    <r>
      <rPr>
        <b/>
        <sz val="11"/>
        <color rgb="FF000000"/>
        <rFont val="Arial"/>
        <family val="2"/>
      </rPr>
      <t xml:space="preserve"> </t>
    </r>
  </si>
  <si>
    <r>
      <t>y</t>
    </r>
    <r>
      <rPr>
        <b/>
        <sz val="11"/>
        <color rgb="FF000000"/>
        <rFont val="Arial"/>
        <family val="2"/>
      </rPr>
      <t xml:space="preserve"> </t>
    </r>
  </si>
  <si>
    <r>
      <t>Observação</t>
    </r>
    <r>
      <rPr>
        <b/>
        <sz val="11"/>
        <color rgb="FF000000"/>
        <rFont val="Arial"/>
        <family val="2"/>
      </rPr>
      <t xml:space="preserve"> </t>
    </r>
  </si>
  <si>
    <r>
      <t>Tempo</t>
    </r>
    <r>
      <rPr>
        <b/>
        <sz val="11"/>
        <color rgb="FF000000"/>
        <rFont val="Arial"/>
        <family val="2"/>
      </rPr>
      <t xml:space="preserve"> </t>
    </r>
  </si>
  <si>
    <r>
      <t>Dose_de_íons</t>
    </r>
    <r>
      <rPr>
        <b/>
        <sz val="11"/>
        <color rgb="FF000000"/>
        <rFont val="Arial"/>
        <family val="2"/>
      </rPr>
      <t xml:space="preserve"> </t>
    </r>
  </si>
  <si>
    <r>
      <t>Ganho</t>
    </r>
    <r>
      <rPr>
        <b/>
        <sz val="11"/>
        <color rgb="FF000000"/>
        <rFont val="Arial"/>
        <family val="2"/>
      </rPr>
      <t xml:space="preserve"> </t>
    </r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</si>
  <si>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</si>
  <si>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</si>
  <si>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</si>
  <si>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</si>
  <si>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</si>
  <si>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</si>
  <si>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</si>
  <si>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</si>
  <si>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gl</t>
  </si>
  <si>
    <t>SQ</t>
  </si>
  <si>
    <t>MQ</t>
  </si>
  <si>
    <t>F</t>
  </si>
  <si>
    <t>F de significação</t>
  </si>
  <si>
    <t>Regressão</t>
  </si>
  <si>
    <t>Resíduo</t>
  </si>
  <si>
    <t>Total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</si>
  <si>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</si>
  <si>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</si>
  <si>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</si>
  <si>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</si>
  <si>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</si>
  <si>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</si>
  <si>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</si>
  <si>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Interseção</t>
  </si>
  <si>
    <t>Variável X 1</t>
  </si>
  <si>
    <t>Variável X 2</t>
  </si>
  <si>
    <t>Y = -520,077 + 10,7811 x1 + -152,149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</si>
</sst>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0070C0"/>
      <name val="Calibri"/>
      <family val="2"/>
    </font>
    <font>
      <sz val="14"/>
      <color rgb="FF0070C0"/>
      <name val="Calibri"/>
      <family val="2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</font>
    <font>
      <b/>
      <sz val="12"/>
      <color rgb="FF0070C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 readingOrder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Fill="1" applyAlignment="1">
      <alignment horizontal="left"/>
    </xf>
    <xf numFmtId="0" fontId="8" fillId="2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center"/>
    </xf>
    <xf numFmtId="2" fontId="13" fillId="0" borderId="1" xfId="0" applyNumberFormat="1" applyFont="1" applyBorder="1" applyAlignment="1">
      <alignment horizontal="center"/>
    </xf>
    <xf numFmtId="1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readingOrder="1"/>
    </xf>
    <xf numFmtId="0" fontId="6" fillId="3" borderId="0" xfId="0" applyFont="1" applyFill="1"/>
    <xf numFmtId="0" fontId="7" fillId="3" borderId="0" xfId="0" applyFont="1" applyFill="1" applyBorder="1" applyAlignment="1">
      <alignment horizontal="center" vertical="center" wrapText="1" readingOrder="1"/>
    </xf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 readingOrder="1"/>
    </xf>
    <xf numFmtId="0" fontId="14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15" fillId="0" borderId="0" xfId="0" applyFont="1" applyFill="1" applyBorder="1" applyAlignment="1">
      <alignment horizontal="center" wrapText="1" readingOrder="1"/>
    </xf>
    <xf numFmtId="0" fontId="14" fillId="0" borderId="1" xfId="0" applyFont="1" applyBorder="1" applyAlignment="1">
      <alignment horizontal="right" wrapText="1" readingOrder="1"/>
    </xf>
    <xf numFmtId="0" fontId="2" fillId="0" borderId="0" xfId="0" applyFont="1"/>
    <xf numFmtId="0" fontId="16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17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3" xfId="0" applyFill="1" applyBorder="1" applyAlignment="1"/>
    <xf numFmtId="0" fontId="17" fillId="0" borderId="2" xfId="0" applyFont="1" applyFill="1" applyBorder="1" applyAlignment="1">
      <alignment horizontal="center"/>
    </xf>
    <xf numFmtId="164" fontId="0" fillId="0" borderId="3" xfId="0" applyNumberFormat="1" applyFill="1" applyBorder="1" applyAlignment="1"/>
    <xf numFmtId="0" fontId="18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Realizado</c:v>
          </c:tx>
          <c:marker>
            <c:symbol val="none"/>
          </c:marker>
          <c:val>
            <c:numRef>
              <c:f>'1- Slide 32 - Passageiros'!$C$9:$C$23</c:f>
              <c:numCache>
                <c:formatCode>General</c:formatCode>
                <c:ptCount val="15"/>
                <c:pt idx="0">
                  <c:v>17.55</c:v>
                </c:pt>
                <c:pt idx="1">
                  <c:v>21.86</c:v>
                </c:pt>
                <c:pt idx="2">
                  <c:v>23.89</c:v>
                </c:pt>
                <c:pt idx="3">
                  <c:v>26.93</c:v>
                </c:pt>
                <c:pt idx="4">
                  <c:v>26.89</c:v>
                </c:pt>
                <c:pt idx="5">
                  <c:v>28.83</c:v>
                </c:pt>
                <c:pt idx="6">
                  <c:v>30.08</c:v>
                </c:pt>
                <c:pt idx="7">
                  <c:v>30.95</c:v>
                </c:pt>
                <c:pt idx="8">
                  <c:v>30.19</c:v>
                </c:pt>
                <c:pt idx="9">
                  <c:v>31.58</c:v>
                </c:pt>
                <c:pt idx="10">
                  <c:v>32.58</c:v>
                </c:pt>
                <c:pt idx="11">
                  <c:v>33.479999999999997</c:v>
                </c:pt>
                <c:pt idx="12">
                  <c:v>39.020000000000003</c:v>
                </c:pt>
                <c:pt idx="13">
                  <c:v>41.39</c:v>
                </c:pt>
                <c:pt idx="14">
                  <c:v>41.6</c:v>
                </c:pt>
              </c:numCache>
            </c:numRef>
          </c:val>
          <c:smooth val="0"/>
        </c:ser>
        <c:ser>
          <c:idx val="1"/>
          <c:order val="1"/>
          <c:tx>
            <c:v>Previsão</c:v>
          </c:tx>
          <c:marker>
            <c:symbol val="none"/>
          </c:marker>
          <c:val>
            <c:numRef>
              <c:f>'1- Slide 32 - Passageiros'!$F$9:$F$28</c:f>
              <c:numCache>
                <c:formatCode>0.0</c:formatCode>
                <c:ptCount val="20"/>
                <c:pt idx="0">
                  <c:v>18.843</c:v>
                </c:pt>
                <c:pt idx="1">
                  <c:v>25.264899999999997</c:v>
                </c:pt>
                <c:pt idx="2">
                  <c:v>26.332470000000001</c:v>
                </c:pt>
                <c:pt idx="3">
                  <c:v>29.790741000000001</c:v>
                </c:pt>
                <c:pt idx="4">
                  <c:v>27.7202223</c:v>
                </c:pt>
                <c:pt idx="5">
                  <c:v>30.437066689999998</c:v>
                </c:pt>
                <c:pt idx="6">
                  <c:v>31.437120006999997</c:v>
                </c:pt>
                <c:pt idx="7">
                  <c:v>31.966136002100001</c:v>
                </c:pt>
                <c:pt idx="8">
                  <c:v>29.962840800630001</c:v>
                </c:pt>
                <c:pt idx="9">
                  <c:v>32.484852240188999</c:v>
                </c:pt>
                <c:pt idx="10">
                  <c:v>33.551455672056697</c:v>
                </c:pt>
                <c:pt idx="11">
                  <c:v>34.401436701617008</c:v>
                </c:pt>
                <c:pt idx="12">
                  <c:v>43.174431010485108</c:v>
                </c:pt>
                <c:pt idx="13">
                  <c:v>44.295329303145529</c:v>
                </c:pt>
                <c:pt idx="14">
                  <c:v>42.618598790943665</c:v>
                </c:pt>
                <c:pt idx="15">
                  <c:v>43.637197581887321</c:v>
                </c:pt>
                <c:pt idx="16">
                  <c:v>44.655796372830977</c:v>
                </c:pt>
                <c:pt idx="17">
                  <c:v>45.674395163774641</c:v>
                </c:pt>
                <c:pt idx="18">
                  <c:v>46.692993954718304</c:v>
                </c:pt>
                <c:pt idx="19">
                  <c:v>47.71159274566196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0736"/>
        <c:axId val="201158592"/>
      </c:lineChart>
      <c:catAx>
        <c:axId val="13650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58592"/>
        <c:crosses val="autoZero"/>
        <c:auto val="1"/>
        <c:lblAlgn val="ctr"/>
        <c:lblOffset val="100"/>
        <c:noMultiLvlLbl val="0"/>
      </c:catAx>
      <c:valAx>
        <c:axId val="20115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50073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133351</xdr:colOff>
      <xdr:row>23</xdr:row>
      <xdr:rowOff>66675</xdr:rowOff>
    </xdr:from>
    <xdr:to>
      <xdr:col>6</xdr:col>
      <xdr:colOff>581025</xdr:colOff>
      <xdr:row>28</xdr:row>
      <xdr:rowOff>9525</xdr:rowOff>
    </xdr:to>
    <xdr:sp macro="" textlink="">
      <xdr:nvSpPr>
        <xdr:cNvPr id="2" name="Chave direita 1"/>
        <xdr:cNvSpPr/>
      </xdr:nvSpPr>
      <xdr:spPr>
        <a:xfrm>
          <a:off x="4752976" y="3733800"/>
          <a:ext cx="447674" cy="8953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 b="1"/>
        </a:p>
      </xdr:txBody>
    </xdr:sp>
    <xdr:clientData/>
  </xdr:twoCellAnchor>
  <xdr:twoCellAnchor>
    <xdr:from>
      <xdr:col>9</xdr:col>
      <xdr:colOff>9524</xdr:colOff>
      <xdr:row>6</xdr:row>
      <xdr:rowOff>9525</xdr:rowOff>
    </xdr:from>
    <xdr:to>
      <xdr:col>17</xdr:col>
      <xdr:colOff>485774</xdr:colOff>
      <xdr:row>23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3</xdr:row>
      <xdr:rowOff>19050</xdr:rowOff>
    </xdr:from>
    <xdr:to>
      <xdr:col>8</xdr:col>
      <xdr:colOff>24226</xdr:colOff>
      <xdr:row>8</xdr:row>
      <xdr:rowOff>169168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90550"/>
          <a:ext cx="2605501" cy="1102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152400</xdr:colOff>
      <xdr:row>7</xdr:row>
      <xdr:rowOff>85725</xdr:rowOff>
    </xdr:from>
    <xdr:to>
      <xdr:col>4</xdr:col>
      <xdr:colOff>666750</xdr:colOff>
      <xdr:row>8</xdr:row>
      <xdr:rowOff>133350</xdr:rowOff>
    </xdr:to>
    <xdr:sp macro="" textlink="">
      <xdr:nvSpPr>
        <xdr:cNvPr id="3" name="CaixaDeTexto 8"/>
        <xdr:cNvSpPr txBox="1"/>
      </xdr:nvSpPr>
      <xdr:spPr>
        <a:xfrm>
          <a:off x="2590800" y="1419225"/>
          <a:ext cx="514350" cy="23812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050"/>
            <a:t>0,02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6" workbookViewId="0">
      <selection activeCell="B9" sqref="B9"/>
    </sheetView>
  </sheetViews>
  <sheetFormatPr defaultRowHeight="15" x14ac:dyDescent="0.25"/>
  <cols>
    <col min="3" max="3" width="12.7109375" customWidth="1"/>
    <col min="4" max="4" width="12.140625" customWidth="1"/>
    <col min="5" max="5" width="10.28515625" style="1" bestFit="1" customWidth="1"/>
    <col min="6" max="7" width="9.140625" style="1"/>
    <col min="10" max="11" width="9.140625" style="1"/>
    <col min="13" max="13" width="12.42578125" bestFit="1" customWidth="1"/>
  </cols>
  <sheetData>
    <row r="1" spans="1:15" ht="18.75" x14ac:dyDescent="0.25">
      <c r="A1" s="13" t="s">
        <v>7</v>
      </c>
      <c r="B1" s="17">
        <v>1</v>
      </c>
      <c r="C1" s="22" t="s">
        <v>8</v>
      </c>
    </row>
    <row r="2" spans="1:15" ht="18.75" x14ac:dyDescent="0.25">
      <c r="A2" s="14" t="s">
        <v>14</v>
      </c>
      <c r="B2" s="17">
        <v>0.7</v>
      </c>
      <c r="C2" s="22" t="s">
        <v>9</v>
      </c>
    </row>
    <row r="4" spans="1:15" ht="15.75" x14ac:dyDescent="0.25">
      <c r="A4" s="21" t="s">
        <v>10</v>
      </c>
      <c r="B4" s="19">
        <f>AVERAGE(G9:G23)</f>
        <v>1.7276612611271338</v>
      </c>
      <c r="D4" s="12" t="s">
        <v>11</v>
      </c>
    </row>
    <row r="5" spans="1:15" ht="15.75" x14ac:dyDescent="0.25">
      <c r="A5" s="21" t="s">
        <v>13</v>
      </c>
      <c r="B5" s="20">
        <f>AVERAGE(H9:H23)</f>
        <v>5.9808873574116045E-2</v>
      </c>
      <c r="D5" s="3" t="s">
        <v>12</v>
      </c>
    </row>
    <row r="7" spans="1:15" ht="15.75" x14ac:dyDescent="0.25">
      <c r="B7" s="11" t="s">
        <v>0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  <c r="H7" s="11" t="s">
        <v>6</v>
      </c>
    </row>
    <row r="8" spans="1:15" ht="18.75" x14ac:dyDescent="0.25">
      <c r="A8" s="33">
        <v>1989</v>
      </c>
      <c r="B8" s="34">
        <v>0</v>
      </c>
      <c r="C8" s="35"/>
      <c r="D8" s="36">
        <f>C9</f>
        <v>17.55</v>
      </c>
      <c r="E8" s="36">
        <f>C10-C9</f>
        <v>4.3099999999999987</v>
      </c>
      <c r="F8" s="37"/>
      <c r="G8" s="37"/>
      <c r="H8" s="37"/>
      <c r="M8" s="1"/>
      <c r="N8" s="1"/>
      <c r="O8" s="1"/>
    </row>
    <row r="9" spans="1:15" ht="18.75" x14ac:dyDescent="0.3">
      <c r="A9" s="4">
        <v>1990</v>
      </c>
      <c r="B9" s="5">
        <v>1</v>
      </c>
      <c r="C9" s="7">
        <v>17.55</v>
      </c>
      <c r="D9" s="6">
        <f t="shared" ref="D9:D23" si="0">$B$1*C9+(1-$B$1)*(D8+E8)</f>
        <v>17.55</v>
      </c>
      <c r="E9" s="6">
        <f t="shared" ref="E9:E23" si="1">$B$2*(D9-D8)+(1-$B$2)*E8</f>
        <v>1.2929999999999997</v>
      </c>
      <c r="F9" s="8">
        <f>D9+E9</f>
        <v>18.843</v>
      </c>
      <c r="G9" s="9">
        <f>ABS(F9-C9)</f>
        <v>1.2929999999999993</v>
      </c>
      <c r="H9" s="10">
        <f>G9/C9</f>
        <v>7.3675213675213624E-2</v>
      </c>
      <c r="J9" s="16"/>
      <c r="K9" s="18"/>
      <c r="L9" s="15"/>
      <c r="M9" s="1"/>
      <c r="N9" s="1"/>
      <c r="O9" s="1"/>
    </row>
    <row r="10" spans="1:15" ht="18.75" x14ac:dyDescent="0.3">
      <c r="A10" s="4">
        <v>1991</v>
      </c>
      <c r="B10" s="5">
        <v>2</v>
      </c>
      <c r="C10" s="7">
        <v>21.86</v>
      </c>
      <c r="D10" s="6">
        <f t="shared" si="0"/>
        <v>21.86</v>
      </c>
      <c r="E10" s="6">
        <f t="shared" si="1"/>
        <v>3.4048999999999991</v>
      </c>
      <c r="F10" s="8">
        <f t="shared" ref="F10:F23" si="2">D10+E10</f>
        <v>25.264899999999997</v>
      </c>
      <c r="G10" s="9">
        <f t="shared" ref="G10:G23" si="3">ABS(F10-C10)</f>
        <v>3.4048999999999978</v>
      </c>
      <c r="H10" s="10">
        <f t="shared" ref="H10:H23" si="4">G10/C10</f>
        <v>0.15575937785910329</v>
      </c>
      <c r="L10" s="15"/>
    </row>
    <row r="11" spans="1:15" ht="18.75" x14ac:dyDescent="0.3">
      <c r="A11" s="4">
        <v>1992</v>
      </c>
      <c r="B11" s="5">
        <v>3</v>
      </c>
      <c r="C11" s="7">
        <v>23.89</v>
      </c>
      <c r="D11" s="6">
        <f t="shared" si="0"/>
        <v>23.89</v>
      </c>
      <c r="E11" s="6">
        <f t="shared" si="1"/>
        <v>2.4424700000000006</v>
      </c>
      <c r="F11" s="8">
        <f t="shared" si="2"/>
        <v>26.332470000000001</v>
      </c>
      <c r="G11" s="9">
        <f t="shared" si="3"/>
        <v>2.4424700000000001</v>
      </c>
      <c r="H11" s="10">
        <f t="shared" si="4"/>
        <v>0.10223817496860611</v>
      </c>
      <c r="L11" s="15"/>
    </row>
    <row r="12" spans="1:15" x14ac:dyDescent="0.25">
      <c r="A12" s="4">
        <v>1993</v>
      </c>
      <c r="B12" s="5">
        <v>4</v>
      </c>
      <c r="C12" s="7">
        <v>26.93</v>
      </c>
      <c r="D12" s="6">
        <f t="shared" si="0"/>
        <v>26.93</v>
      </c>
      <c r="E12" s="6">
        <f t="shared" si="1"/>
        <v>2.8607409999999995</v>
      </c>
      <c r="F12" s="8">
        <f t="shared" si="2"/>
        <v>29.790741000000001</v>
      </c>
      <c r="G12" s="9">
        <f t="shared" si="3"/>
        <v>2.8607410000000009</v>
      </c>
      <c r="H12" s="10">
        <f t="shared" si="4"/>
        <v>0.10622877831414783</v>
      </c>
    </row>
    <row r="13" spans="1:15" x14ac:dyDescent="0.25">
      <c r="A13" s="4">
        <v>1994</v>
      </c>
      <c r="B13" s="5">
        <v>5</v>
      </c>
      <c r="C13" s="7">
        <v>26.89</v>
      </c>
      <c r="D13" s="6">
        <f t="shared" si="0"/>
        <v>26.89</v>
      </c>
      <c r="E13" s="6">
        <f t="shared" si="1"/>
        <v>0.83022230000000063</v>
      </c>
      <c r="F13" s="8">
        <f t="shared" si="2"/>
        <v>27.7202223</v>
      </c>
      <c r="G13" s="9">
        <f t="shared" si="3"/>
        <v>0.83022229999999908</v>
      </c>
      <c r="H13" s="10">
        <f t="shared" si="4"/>
        <v>3.0874760133878732E-2</v>
      </c>
    </row>
    <row r="14" spans="1:15" x14ac:dyDescent="0.25">
      <c r="A14" s="4">
        <v>1995</v>
      </c>
      <c r="B14" s="5">
        <v>6</v>
      </c>
      <c r="C14" s="7">
        <v>28.83</v>
      </c>
      <c r="D14" s="6">
        <f t="shared" si="0"/>
        <v>28.83</v>
      </c>
      <c r="E14" s="6">
        <f t="shared" si="1"/>
        <v>1.6070666899999986</v>
      </c>
      <c r="F14" s="8">
        <f t="shared" si="2"/>
        <v>30.437066689999998</v>
      </c>
      <c r="G14" s="9">
        <f t="shared" si="3"/>
        <v>1.6070666899999999</v>
      </c>
      <c r="H14" s="10">
        <f t="shared" si="4"/>
        <v>5.5742861255636489E-2</v>
      </c>
    </row>
    <row r="15" spans="1:15" x14ac:dyDescent="0.25">
      <c r="A15" s="4">
        <v>1996</v>
      </c>
      <c r="B15" s="5">
        <v>7</v>
      </c>
      <c r="C15" s="7">
        <v>30.08</v>
      </c>
      <c r="D15" s="6">
        <f t="shared" si="0"/>
        <v>30.08</v>
      </c>
      <c r="E15" s="6">
        <f t="shared" si="1"/>
        <v>1.3571200069999996</v>
      </c>
      <c r="F15" s="8">
        <f t="shared" si="2"/>
        <v>31.437120006999997</v>
      </c>
      <c r="G15" s="9">
        <f t="shared" si="3"/>
        <v>1.3571200069999989</v>
      </c>
      <c r="H15" s="10">
        <f t="shared" si="4"/>
        <v>4.5117021509308478E-2</v>
      </c>
    </row>
    <row r="16" spans="1:15" x14ac:dyDescent="0.25">
      <c r="A16" s="4">
        <v>1997</v>
      </c>
      <c r="B16" s="5">
        <v>8</v>
      </c>
      <c r="C16" s="7">
        <v>30.95</v>
      </c>
      <c r="D16" s="6">
        <f t="shared" si="0"/>
        <v>30.95</v>
      </c>
      <c r="E16" s="6">
        <f t="shared" si="1"/>
        <v>1.0161360021000005</v>
      </c>
      <c r="F16" s="8">
        <f t="shared" si="2"/>
        <v>31.966136002100001</v>
      </c>
      <c r="G16" s="9">
        <f t="shared" si="3"/>
        <v>1.0161360021000014</v>
      </c>
      <c r="H16" s="10">
        <f t="shared" si="4"/>
        <v>3.2831534801292452E-2</v>
      </c>
    </row>
    <row r="17" spans="1:10" x14ac:dyDescent="0.25">
      <c r="A17" s="4">
        <v>1998</v>
      </c>
      <c r="B17" s="5">
        <v>9</v>
      </c>
      <c r="C17" s="7">
        <v>30.19</v>
      </c>
      <c r="D17" s="6">
        <f t="shared" si="0"/>
        <v>30.19</v>
      </c>
      <c r="E17" s="6">
        <f t="shared" si="1"/>
        <v>-0.2271591993699984</v>
      </c>
      <c r="F17" s="8">
        <f t="shared" si="2"/>
        <v>29.962840800630001</v>
      </c>
      <c r="G17" s="9">
        <f t="shared" si="3"/>
        <v>0.22715919936999995</v>
      </c>
      <c r="H17" s="10">
        <f t="shared" si="4"/>
        <v>7.5243192901623037E-3</v>
      </c>
    </row>
    <row r="18" spans="1:10" x14ac:dyDescent="0.25">
      <c r="A18" s="4">
        <v>1999</v>
      </c>
      <c r="B18" s="5">
        <v>10</v>
      </c>
      <c r="C18" s="7">
        <v>31.58</v>
      </c>
      <c r="D18" s="6">
        <f t="shared" si="0"/>
        <v>31.58</v>
      </c>
      <c r="E18" s="6">
        <f t="shared" si="1"/>
        <v>0.90485224018899835</v>
      </c>
      <c r="F18" s="8">
        <f t="shared" si="2"/>
        <v>32.484852240188999</v>
      </c>
      <c r="G18" s="9">
        <f t="shared" si="3"/>
        <v>0.90485224018900112</v>
      </c>
      <c r="H18" s="10">
        <f t="shared" si="4"/>
        <v>2.8652699182678949E-2</v>
      </c>
    </row>
    <row r="19" spans="1:10" x14ac:dyDescent="0.25">
      <c r="A19" s="4">
        <v>2000</v>
      </c>
      <c r="B19" s="5">
        <v>11</v>
      </c>
      <c r="C19" s="7">
        <v>32.58</v>
      </c>
      <c r="D19" s="6">
        <f t="shared" si="0"/>
        <v>32.58</v>
      </c>
      <c r="E19" s="6">
        <f t="shared" si="1"/>
        <v>0.97145567205669958</v>
      </c>
      <c r="F19" s="8">
        <f t="shared" si="2"/>
        <v>33.551455672056697</v>
      </c>
      <c r="G19" s="9">
        <f t="shared" si="3"/>
        <v>0.97145567205669892</v>
      </c>
      <c r="H19" s="10">
        <f t="shared" si="4"/>
        <v>2.9817546717516848E-2</v>
      </c>
    </row>
    <row r="20" spans="1:10" x14ac:dyDescent="0.25">
      <c r="A20" s="4">
        <v>2001</v>
      </c>
      <c r="B20" s="5">
        <v>12</v>
      </c>
      <c r="C20" s="7">
        <v>33.479999999999997</v>
      </c>
      <c r="D20" s="6">
        <f t="shared" si="0"/>
        <v>33.479999999999997</v>
      </c>
      <c r="E20" s="6">
        <f t="shared" si="1"/>
        <v>0.92143670161700886</v>
      </c>
      <c r="F20" s="8">
        <f t="shared" si="2"/>
        <v>34.401436701617008</v>
      </c>
      <c r="G20" s="9">
        <f t="shared" si="3"/>
        <v>0.92143670161701152</v>
      </c>
      <c r="H20" s="10">
        <f t="shared" si="4"/>
        <v>2.7522004229898794E-2</v>
      </c>
    </row>
    <row r="21" spans="1:10" x14ac:dyDescent="0.25">
      <c r="A21" s="4">
        <v>2002</v>
      </c>
      <c r="B21" s="5">
        <v>13</v>
      </c>
      <c r="C21" s="7">
        <v>39.020000000000003</v>
      </c>
      <c r="D21" s="6">
        <f t="shared" si="0"/>
        <v>39.020000000000003</v>
      </c>
      <c r="E21" s="6">
        <f t="shared" si="1"/>
        <v>4.1544310104851068</v>
      </c>
      <c r="F21" s="8">
        <f t="shared" si="2"/>
        <v>43.174431010485108</v>
      </c>
      <c r="G21" s="9">
        <f t="shared" si="3"/>
        <v>4.154431010485105</v>
      </c>
      <c r="H21" s="10">
        <f t="shared" si="4"/>
        <v>0.10646927243682995</v>
      </c>
    </row>
    <row r="22" spans="1:10" x14ac:dyDescent="0.25">
      <c r="A22" s="4">
        <v>2003</v>
      </c>
      <c r="B22" s="5">
        <v>14</v>
      </c>
      <c r="C22" s="7">
        <v>41.39</v>
      </c>
      <c r="D22" s="6">
        <f t="shared" si="0"/>
        <v>41.39</v>
      </c>
      <c r="E22" s="6">
        <f t="shared" si="1"/>
        <v>2.9053293031455301</v>
      </c>
      <c r="F22" s="8">
        <f t="shared" si="2"/>
        <v>44.295329303145529</v>
      </c>
      <c r="G22" s="9">
        <f t="shared" si="3"/>
        <v>2.9053293031455283</v>
      </c>
      <c r="H22" s="10">
        <f t="shared" si="4"/>
        <v>7.0193991378244225E-2</v>
      </c>
    </row>
    <row r="23" spans="1:10" x14ac:dyDescent="0.25">
      <c r="A23" s="4">
        <v>2004</v>
      </c>
      <c r="B23" s="5">
        <v>15</v>
      </c>
      <c r="C23" s="7">
        <v>41.6</v>
      </c>
      <c r="D23" s="6">
        <f t="shared" si="0"/>
        <v>41.6</v>
      </c>
      <c r="E23" s="6">
        <f t="shared" si="1"/>
        <v>1.0185987909436598</v>
      </c>
      <c r="F23" s="8">
        <f t="shared" si="2"/>
        <v>42.618598790943665</v>
      </c>
      <c r="G23" s="9">
        <f t="shared" si="3"/>
        <v>1.0185987909436633</v>
      </c>
      <c r="H23" s="10">
        <f t="shared" si="4"/>
        <v>2.4485547859222676E-2</v>
      </c>
    </row>
    <row r="24" spans="1:10" x14ac:dyDescent="0.25">
      <c r="A24" s="23">
        <v>2005</v>
      </c>
      <c r="B24" s="24">
        <v>16</v>
      </c>
      <c r="C24" s="27"/>
      <c r="D24" s="26"/>
      <c r="E24" s="27"/>
      <c r="F24" s="28">
        <f>$C$23+2*$E$23</f>
        <v>43.637197581887321</v>
      </c>
      <c r="G24" s="29"/>
      <c r="H24" s="30"/>
    </row>
    <row r="25" spans="1:10" x14ac:dyDescent="0.25">
      <c r="A25" s="23">
        <v>2006</v>
      </c>
      <c r="B25" s="24">
        <v>17</v>
      </c>
      <c r="C25" s="27"/>
      <c r="D25" s="26"/>
      <c r="E25" s="27"/>
      <c r="F25" s="28">
        <f>$C$23+3*$E$23</f>
        <v>44.655796372830977</v>
      </c>
      <c r="G25" s="29"/>
      <c r="H25" s="31"/>
    </row>
    <row r="26" spans="1:10" x14ac:dyDescent="0.25">
      <c r="A26" s="23">
        <v>2007</v>
      </c>
      <c r="B26" s="24">
        <v>18</v>
      </c>
      <c r="C26" s="27"/>
      <c r="D26" s="26"/>
      <c r="E26" s="27"/>
      <c r="F26" s="28">
        <f>$C$23+4*$E$23</f>
        <v>45.674395163774641</v>
      </c>
      <c r="G26" s="29"/>
      <c r="H26" s="38" t="s">
        <v>15</v>
      </c>
      <c r="J26" s="38"/>
    </row>
    <row r="27" spans="1:10" x14ac:dyDescent="0.25">
      <c r="A27" s="23">
        <v>2008</v>
      </c>
      <c r="B27" s="24">
        <v>19</v>
      </c>
      <c r="C27" s="27"/>
      <c r="D27" s="23"/>
      <c r="E27" s="25"/>
      <c r="F27" s="28">
        <f>$C$23+5*$E$23</f>
        <v>46.692993954718304</v>
      </c>
      <c r="G27" s="32"/>
      <c r="H27" s="31"/>
    </row>
    <row r="28" spans="1:10" x14ac:dyDescent="0.25">
      <c r="A28" s="23">
        <v>2009</v>
      </c>
      <c r="B28" s="24">
        <v>20</v>
      </c>
      <c r="C28" s="27"/>
      <c r="D28" s="23"/>
      <c r="E28" s="25"/>
      <c r="F28" s="28">
        <f>$C$23+6*$E$23</f>
        <v>47.71159274566196</v>
      </c>
      <c r="G28" s="32"/>
      <c r="H28" s="31"/>
    </row>
    <row r="29" spans="1:10" x14ac:dyDescent="0.25">
      <c r="C29" s="1"/>
      <c r="F29" s="2"/>
    </row>
    <row r="30" spans="1:10" x14ac:dyDescent="0.25">
      <c r="F30" s="2"/>
    </row>
    <row r="31" spans="1:10" x14ac:dyDescent="0.25">
      <c r="F31" s="2"/>
    </row>
    <row r="32" spans="1:10" x14ac:dyDescent="0.25">
      <c r="F32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18"/>
  <sheetViews>
    <sheetView showGridLines="0" zoomScale="110" zoomScaleNormal="110" workbookViewId="0">
      <selection activeCell="E19" sqref="E19"/>
    </sheetView>
  </sheetViews>
  <sheetFormatPr defaultRowHeight="15" x14ac:dyDescent="0.25"/>
  <cols>
    <col min="5" max="5" width="11.42578125" bestFit="1" customWidth="1"/>
  </cols>
  <sheetData>
    <row r="1" spans="1:11" x14ac:dyDescent="0.25">
      <c r="A1" s="39"/>
      <c r="B1" s="40" t="s">
        <v>16</v>
      </c>
      <c r="C1" s="40"/>
      <c r="E1" t="s">
        <v>17</v>
      </c>
      <c r="F1">
        <f>B15</f>
        <v>95.42</v>
      </c>
      <c r="G1" t="s">
        <v>18</v>
      </c>
      <c r="H1">
        <f>B15</f>
        <v>95.42</v>
      </c>
      <c r="J1" t="s">
        <v>19</v>
      </c>
      <c r="K1">
        <v>12</v>
      </c>
    </row>
    <row r="2" spans="1:11" x14ac:dyDescent="0.25">
      <c r="A2" s="41" t="s">
        <v>20</v>
      </c>
      <c r="B2" s="41" t="s">
        <v>21</v>
      </c>
      <c r="C2" s="41" t="s">
        <v>22</v>
      </c>
      <c r="E2" t="s">
        <v>23</v>
      </c>
      <c r="F2">
        <v>95.42</v>
      </c>
      <c r="G2" t="s">
        <v>24</v>
      </c>
      <c r="H2">
        <v>98.83</v>
      </c>
      <c r="J2" t="s">
        <v>25</v>
      </c>
      <c r="K2">
        <f>STDEVA(B3:C14)</f>
        <v>4.2458419557307447</v>
      </c>
    </row>
    <row r="3" spans="1:11" x14ac:dyDescent="0.25">
      <c r="A3" s="42">
        <v>1</v>
      </c>
      <c r="B3" s="42">
        <v>95</v>
      </c>
      <c r="C3" s="42">
        <v>103</v>
      </c>
      <c r="J3" t="s">
        <v>0</v>
      </c>
      <c r="K3">
        <f>(B15-C15)/(K2/SQRT(K1))</f>
        <v>-2.7821540770437569</v>
      </c>
    </row>
    <row r="4" spans="1:11" x14ac:dyDescent="0.25">
      <c r="A4" s="42">
        <v>2</v>
      </c>
      <c r="B4" s="42">
        <v>100</v>
      </c>
      <c r="C4" s="42">
        <v>99</v>
      </c>
    </row>
    <row r="5" spans="1:11" x14ac:dyDescent="0.25">
      <c r="A5" s="42">
        <v>3</v>
      </c>
      <c r="B5" s="42">
        <v>92</v>
      </c>
      <c r="C5" s="42">
        <v>98</v>
      </c>
    </row>
    <row r="6" spans="1:11" x14ac:dyDescent="0.25">
      <c r="A6" s="42">
        <v>4</v>
      </c>
      <c r="B6" s="42">
        <v>98</v>
      </c>
      <c r="C6" s="42">
        <v>95</v>
      </c>
    </row>
    <row r="7" spans="1:11" x14ac:dyDescent="0.25">
      <c r="A7" s="42">
        <v>5</v>
      </c>
      <c r="B7" s="42">
        <v>97</v>
      </c>
      <c r="C7" s="42">
        <v>98</v>
      </c>
    </row>
    <row r="8" spans="1:11" x14ac:dyDescent="0.25">
      <c r="A8" s="42">
        <v>6</v>
      </c>
      <c r="B8" s="42">
        <v>91</v>
      </c>
      <c r="C8" s="42">
        <v>101</v>
      </c>
    </row>
    <row r="9" spans="1:11" x14ac:dyDescent="0.25">
      <c r="A9" s="42">
        <v>7</v>
      </c>
      <c r="B9" s="42">
        <v>99</v>
      </c>
      <c r="C9" s="42">
        <v>88</v>
      </c>
    </row>
    <row r="10" spans="1:11" x14ac:dyDescent="0.25">
      <c r="A10" s="42">
        <v>8</v>
      </c>
      <c r="B10" s="42">
        <v>90</v>
      </c>
      <c r="C10" s="42">
        <v>103</v>
      </c>
      <c r="E10" s="43">
        <v>-2.3281000000000001</v>
      </c>
    </row>
    <row r="11" spans="1:11" x14ac:dyDescent="0.25">
      <c r="A11" s="42">
        <v>9</v>
      </c>
      <c r="B11" s="42">
        <v>100</v>
      </c>
      <c r="C11" s="42">
        <v>101</v>
      </c>
    </row>
    <row r="12" spans="1:11" x14ac:dyDescent="0.25">
      <c r="A12" s="42">
        <v>10</v>
      </c>
      <c r="B12" s="42">
        <v>96</v>
      </c>
      <c r="C12" s="42">
        <v>101</v>
      </c>
      <c r="E12" t="s">
        <v>26</v>
      </c>
    </row>
    <row r="13" spans="1:11" x14ac:dyDescent="0.25">
      <c r="A13" s="42">
        <v>11</v>
      </c>
      <c r="B13" s="42">
        <v>90</v>
      </c>
      <c r="C13" s="42">
        <v>98</v>
      </c>
    </row>
    <row r="14" spans="1:11" x14ac:dyDescent="0.25">
      <c r="A14" s="42">
        <v>12</v>
      </c>
      <c r="B14" s="42">
        <v>97</v>
      </c>
      <c r="C14" s="42">
        <v>101</v>
      </c>
    </row>
    <row r="15" spans="1:11" x14ac:dyDescent="0.25">
      <c r="A15" s="44" t="s">
        <v>27</v>
      </c>
      <c r="B15" s="41">
        <v>95.42</v>
      </c>
      <c r="C15" s="41">
        <v>98.83</v>
      </c>
    </row>
    <row r="17" spans="1:1" x14ac:dyDescent="0.25">
      <c r="A17" t="s">
        <v>28</v>
      </c>
    </row>
    <row r="18" spans="1:1" x14ac:dyDescent="0.25">
      <c r="A18" t="s">
        <v>29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topLeftCell="A21" workbookViewId="0">
      <selection activeCell="A40" sqref="A40"/>
    </sheetView>
  </sheetViews>
  <sheetFormatPr defaultRowHeight="15" x14ac:dyDescent="0.25"/>
  <cols>
    <col min="1" max="1" width="34.5703125" bestFit="1" customWidth="1"/>
    <col min="2" max="2" width="12.7109375" bestFit="1" customWidth="1"/>
    <col min="3" max="3" width="14.140625" customWidth="1"/>
    <col min="4" max="4" width="10.570312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4" x14ac:dyDescent="0.25">
      <c r="A1" s="45" t="s">
        <v>30</v>
      </c>
    </row>
    <row r="3" spans="1:4" x14ac:dyDescent="0.25">
      <c r="A3" s="46"/>
      <c r="B3" s="47" t="s">
        <v>31</v>
      </c>
      <c r="C3" s="47" t="s">
        <v>32</v>
      </c>
      <c r="D3" s="47" t="s">
        <v>33</v>
      </c>
    </row>
    <row r="4" spans="1:4" x14ac:dyDescent="0.25">
      <c r="A4" s="47" t="s">
        <v>34</v>
      </c>
      <c r="B4" s="47" t="s">
        <v>35</v>
      </c>
      <c r="C4" s="47" t="s">
        <v>36</v>
      </c>
      <c r="D4" s="47" t="s">
        <v>37</v>
      </c>
    </row>
    <row r="5" spans="1:4" x14ac:dyDescent="0.25">
      <c r="A5" s="48">
        <v>1</v>
      </c>
      <c r="B5" s="48">
        <v>195</v>
      </c>
      <c r="C5" s="48">
        <v>4</v>
      </c>
      <c r="D5" s="48">
        <v>1004</v>
      </c>
    </row>
    <row r="6" spans="1:4" x14ac:dyDescent="0.25">
      <c r="A6" s="48">
        <v>2</v>
      </c>
      <c r="B6" s="48">
        <v>255</v>
      </c>
      <c r="C6" s="48">
        <v>4</v>
      </c>
      <c r="D6" s="48">
        <v>1636</v>
      </c>
    </row>
    <row r="7" spans="1:4" x14ac:dyDescent="0.25">
      <c r="A7" s="48">
        <v>3</v>
      </c>
      <c r="B7" s="48">
        <v>195</v>
      </c>
      <c r="C7" s="48">
        <v>4.5999999999999996</v>
      </c>
      <c r="D7" s="48">
        <v>852</v>
      </c>
    </row>
    <row r="8" spans="1:4" x14ac:dyDescent="0.25">
      <c r="A8" s="48">
        <v>4</v>
      </c>
      <c r="B8" s="48">
        <v>255</v>
      </c>
      <c r="C8" s="48">
        <v>4.5999999999999996</v>
      </c>
      <c r="D8" s="48">
        <v>1506</v>
      </c>
    </row>
    <row r="9" spans="1:4" x14ac:dyDescent="0.25">
      <c r="A9" s="48">
        <v>5</v>
      </c>
      <c r="B9" s="48">
        <v>225</v>
      </c>
      <c r="C9" s="48">
        <v>4.2</v>
      </c>
      <c r="D9" s="48">
        <v>1272</v>
      </c>
    </row>
    <row r="10" spans="1:4" x14ac:dyDescent="0.25">
      <c r="A10" s="48">
        <v>6</v>
      </c>
      <c r="B10" s="48">
        <v>225</v>
      </c>
      <c r="C10" s="48">
        <v>4.0999999999999996</v>
      </c>
      <c r="D10" s="48">
        <v>1270</v>
      </c>
    </row>
    <row r="11" spans="1:4" x14ac:dyDescent="0.25">
      <c r="A11" s="48">
        <v>7</v>
      </c>
      <c r="B11" s="48">
        <v>225</v>
      </c>
      <c r="C11" s="48">
        <v>4.5999999999999996</v>
      </c>
      <c r="D11" s="48">
        <v>1269</v>
      </c>
    </row>
    <row r="12" spans="1:4" x14ac:dyDescent="0.25">
      <c r="A12" s="48">
        <v>8</v>
      </c>
      <c r="B12" s="48">
        <v>195</v>
      </c>
      <c r="C12" s="48">
        <v>4.3</v>
      </c>
      <c r="D12" s="48">
        <v>903</v>
      </c>
    </row>
    <row r="13" spans="1:4" x14ac:dyDescent="0.25">
      <c r="A13" s="48">
        <v>9</v>
      </c>
      <c r="B13" s="48">
        <v>255</v>
      </c>
      <c r="C13" s="48">
        <v>4.3</v>
      </c>
      <c r="D13" s="48">
        <v>1555</v>
      </c>
    </row>
    <row r="14" spans="1:4" x14ac:dyDescent="0.25">
      <c r="A14" s="48">
        <v>10</v>
      </c>
      <c r="B14" s="48">
        <v>225</v>
      </c>
      <c r="C14" s="48">
        <v>4</v>
      </c>
      <c r="D14" s="48">
        <v>1260</v>
      </c>
    </row>
    <row r="15" spans="1:4" x14ac:dyDescent="0.25">
      <c r="A15" s="48">
        <v>11</v>
      </c>
      <c r="B15" s="48">
        <v>225</v>
      </c>
      <c r="C15" s="48">
        <v>4.7</v>
      </c>
      <c r="D15" s="48">
        <v>1146</v>
      </c>
    </row>
    <row r="16" spans="1:4" x14ac:dyDescent="0.25">
      <c r="A16" s="48">
        <v>12</v>
      </c>
      <c r="B16" s="48">
        <v>225</v>
      </c>
      <c r="C16" s="48">
        <v>4.3</v>
      </c>
      <c r="D16" s="48">
        <v>1276</v>
      </c>
    </row>
    <row r="17" spans="1:6" x14ac:dyDescent="0.25">
      <c r="A17" s="48">
        <v>13</v>
      </c>
      <c r="B17" s="48">
        <v>225</v>
      </c>
      <c r="C17" s="48">
        <v>4.72</v>
      </c>
      <c r="D17" s="48">
        <v>1225</v>
      </c>
    </row>
    <row r="18" spans="1:6" x14ac:dyDescent="0.25">
      <c r="A18" s="48">
        <v>14</v>
      </c>
      <c r="B18" s="48">
        <v>230</v>
      </c>
      <c r="C18" s="48">
        <v>4.3</v>
      </c>
      <c r="D18" s="48">
        <v>1321</v>
      </c>
    </row>
    <row r="20" spans="1:6" x14ac:dyDescent="0.25">
      <c r="A20" t="s">
        <v>38</v>
      </c>
    </row>
    <row r="21" spans="1:6" ht="15.75" thickBot="1" x14ac:dyDescent="0.3"/>
    <row r="22" spans="1:6" x14ac:dyDescent="0.25">
      <c r="A22" s="49" t="s">
        <v>39</v>
      </c>
      <c r="B22" s="49"/>
    </row>
    <row r="23" spans="1:6" x14ac:dyDescent="0.25">
      <c r="A23" s="50" t="s">
        <v>40</v>
      </c>
      <c r="B23" s="51">
        <v>0.98986343322398274</v>
      </c>
    </row>
    <row r="24" spans="1:6" x14ac:dyDescent="0.25">
      <c r="A24" s="50" t="s">
        <v>41</v>
      </c>
      <c r="B24" s="51">
        <v>0.97982961643397015</v>
      </c>
    </row>
    <row r="25" spans="1:6" x14ac:dyDescent="0.25">
      <c r="A25" s="50" t="s">
        <v>42</v>
      </c>
      <c r="B25" s="51">
        <v>0.97616227396741939</v>
      </c>
    </row>
    <row r="26" spans="1:6" x14ac:dyDescent="0.25">
      <c r="A26" s="50" t="s">
        <v>43</v>
      </c>
      <c r="B26" s="51">
        <v>34.929949811372332</v>
      </c>
    </row>
    <row r="27" spans="1:6" ht="15.75" thickBot="1" x14ac:dyDescent="0.3">
      <c r="A27" s="52" t="s">
        <v>44</v>
      </c>
      <c r="B27" s="52">
        <v>14</v>
      </c>
    </row>
    <row r="29" spans="1:6" ht="15.75" thickBot="1" x14ac:dyDescent="0.3">
      <c r="A29" t="s">
        <v>45</v>
      </c>
    </row>
    <row r="30" spans="1:6" x14ac:dyDescent="0.25">
      <c r="A30" s="53"/>
      <c r="B30" s="53" t="s">
        <v>46</v>
      </c>
      <c r="C30" s="53" t="s">
        <v>47</v>
      </c>
      <c r="D30" s="53" t="s">
        <v>48</v>
      </c>
      <c r="E30" s="53" t="s">
        <v>49</v>
      </c>
      <c r="F30" s="53" t="s">
        <v>50</v>
      </c>
    </row>
    <row r="31" spans="1:6" x14ac:dyDescent="0.25">
      <c r="A31" s="50" t="s">
        <v>51</v>
      </c>
      <c r="B31" s="50">
        <v>2</v>
      </c>
      <c r="C31" s="51">
        <v>651966.09895363927</v>
      </c>
      <c r="D31" s="51">
        <v>325983.04947681964</v>
      </c>
      <c r="E31" s="51">
        <v>267.1770158829753</v>
      </c>
      <c r="F31" s="51">
        <v>4.7416321980627194E-10</v>
      </c>
    </row>
    <row r="32" spans="1:6" x14ac:dyDescent="0.25">
      <c r="A32" s="50" t="s">
        <v>52</v>
      </c>
      <c r="B32" s="50">
        <v>11</v>
      </c>
      <c r="C32" s="51">
        <v>13421.115332074889</v>
      </c>
      <c r="D32" s="51">
        <v>1220.1013938249898</v>
      </c>
      <c r="E32" s="51"/>
      <c r="F32" s="51"/>
    </row>
    <row r="33" spans="1:9" ht="15.75" thickBot="1" x14ac:dyDescent="0.3">
      <c r="A33" s="52" t="s">
        <v>53</v>
      </c>
      <c r="B33" s="52">
        <v>13</v>
      </c>
      <c r="C33" s="54">
        <v>665387.2142857142</v>
      </c>
      <c r="D33" s="54"/>
      <c r="E33" s="54"/>
      <c r="F33" s="54"/>
    </row>
    <row r="34" spans="1:9" ht="15.75" thickBot="1" x14ac:dyDescent="0.3"/>
    <row r="35" spans="1:9" x14ac:dyDescent="0.25">
      <c r="A35" s="53"/>
      <c r="B35" s="53" t="s">
        <v>54</v>
      </c>
      <c r="C35" s="53" t="s">
        <v>43</v>
      </c>
      <c r="D35" s="53" t="s">
        <v>55</v>
      </c>
      <c r="E35" s="53" t="s">
        <v>56</v>
      </c>
      <c r="F35" s="53" t="s">
        <v>57</v>
      </c>
      <c r="G35" s="53" t="s">
        <v>58</v>
      </c>
      <c r="H35" s="53" t="s">
        <v>59</v>
      </c>
      <c r="I35" s="53" t="s">
        <v>60</v>
      </c>
    </row>
    <row r="36" spans="1:9" x14ac:dyDescent="0.25">
      <c r="A36" s="50" t="s">
        <v>61</v>
      </c>
      <c r="B36" s="51">
        <v>-520.07667692754785</v>
      </c>
      <c r="C36" s="51">
        <v>192.10709157287016</v>
      </c>
      <c r="D36" s="51">
        <v>-2.7072226884985771</v>
      </c>
      <c r="E36" s="51">
        <v>2.0391846280769815E-2</v>
      </c>
      <c r="F36" s="51">
        <v>-942.90153436465289</v>
      </c>
      <c r="G36" s="51">
        <v>-97.251819490442756</v>
      </c>
      <c r="H36" s="51">
        <v>-942.90153436465289</v>
      </c>
      <c r="I36" s="51">
        <v>-97.251819490442756</v>
      </c>
    </row>
    <row r="37" spans="1:9" x14ac:dyDescent="0.25">
      <c r="A37" s="50" t="s">
        <v>62</v>
      </c>
      <c r="B37" s="51">
        <v>10.781157891679987</v>
      </c>
      <c r="C37" s="51">
        <v>0.47431963333851529</v>
      </c>
      <c r="D37" s="51">
        <v>22.729731459346162</v>
      </c>
      <c r="E37" s="51">
        <v>1.3491245795373911E-10</v>
      </c>
      <c r="F37" s="51">
        <v>9.7371874182115299</v>
      </c>
      <c r="G37" s="51">
        <v>11.825128365148444</v>
      </c>
      <c r="H37" s="51">
        <v>9.7371874182115299</v>
      </c>
      <c r="I37" s="51">
        <v>11.825128365148444</v>
      </c>
    </row>
    <row r="38" spans="1:9" ht="15.75" thickBot="1" x14ac:dyDescent="0.3">
      <c r="A38" s="52" t="s">
        <v>63</v>
      </c>
      <c r="B38" s="54">
        <v>-152.14887469144753</v>
      </c>
      <c r="C38" s="54">
        <v>36.675438952565088</v>
      </c>
      <c r="D38" s="54">
        <v>-4.148522254586573</v>
      </c>
      <c r="E38" s="54">
        <v>1.62049933040931E-3</v>
      </c>
      <c r="F38" s="54">
        <v>-232.87097151565223</v>
      </c>
      <c r="G38" s="54">
        <v>-71.426777867242834</v>
      </c>
      <c r="H38" s="54">
        <v>-232.87097151565223</v>
      </c>
      <c r="I38" s="54">
        <v>-71.426777867242834</v>
      </c>
    </row>
    <row r="40" spans="1:9" x14ac:dyDescent="0.25">
      <c r="A40" s="55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1- Slide 32 - Passageiros</vt:lpstr>
      <vt:lpstr>2 - slide 12 - Teste Hipotese</vt:lpstr>
      <vt:lpstr>3 - slide 32 - Regressão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Zanin</dc:creator>
  <cp:lastModifiedBy>Guilherme Zanin</cp:lastModifiedBy>
  <dcterms:created xsi:type="dcterms:W3CDTF">2019-12-26T12:33:53Z</dcterms:created>
  <dcterms:modified xsi:type="dcterms:W3CDTF">2019-12-26T14:44:30Z</dcterms:modified>
</cp:coreProperties>
</file>