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3fc66dbf3aa34/DataScience/studies/Alura/Excel/3 - Procv - Lógica booleana e busca por valores/"/>
    </mc:Choice>
  </mc:AlternateContent>
  <xr:revisionPtr revIDLastSave="796" documentId="8_{D0156B20-A8FF-4CA3-99B0-3371CEBAA149}" xr6:coauthVersionLast="47" xr6:coauthVersionMax="47" xr10:uidLastSave="{25A5A9E4-A4BE-4C6B-8DD8-EA941502F8AD}"/>
  <bookViews>
    <workbookView xWindow="-120" yWindow="-120" windowWidth="38640" windowHeight="15840" activeTab="3" xr2:uid="{C1B61AA5-C757-4C13-B5B2-E36863709022}"/>
  </bookViews>
  <sheets>
    <sheet name="Produtos Infantis" sheetId="1" r:id="rId1"/>
    <sheet name="Produtos Infantis por Colunas" sheetId="18" r:id="rId2"/>
    <sheet name="Procura em Estoque" sheetId="17" r:id="rId3"/>
    <sheet name="Resumo de Vendas" sheetId="19" r:id="rId4"/>
    <sheet name="Meus Números" sheetId="12" r:id="rId5"/>
    <sheet name="Dados Filtrados" sheetId="11" state="hidden" r:id="rId6"/>
    <sheet name="Gráficos" sheetId="7" state="hidden" r:id="rId7"/>
  </sheets>
  <definedNames>
    <definedName name="_xlnm._FilterDatabase" localSheetId="0" hidden="1">'Produtos Infantis'!$A$2:$F$124</definedName>
    <definedName name="_xlnm.Extract" localSheetId="5">'Dados Filtrados'!$A$7:$E$7</definedName>
    <definedName name="_xlnm.Extract" localSheetId="4">'Meus Números'!$E$1</definedName>
    <definedName name="_xlnm.Criteria" localSheetId="5">'Dados Filtrados'!$A$2:$B$3</definedName>
    <definedName name="Descontos">'Produtos Infantis'!$D$3:$D$122</definedName>
    <definedName name="Descrição">'Produtos Infantis'!$A$3:$A$122</definedName>
    <definedName name="Preços">'Produtos Infantis'!$C$3:$C$122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9" l="1" a="1"/>
  <c r="B15" i="19" s="1"/>
  <c r="M9" i="19"/>
  <c r="E7" i="19"/>
  <c r="E5" i="19"/>
  <c r="E15" i="17"/>
  <c r="E13" i="17" s="1"/>
  <c r="E9" i="17"/>
  <c r="E4" i="17" s="1" a="1"/>
  <c r="E4" i="17" s="1"/>
  <c r="B12" i="12"/>
  <c r="B11" i="12"/>
  <c r="B9" i="12"/>
  <c r="B6" i="12"/>
  <c r="B5" i="12"/>
  <c r="B2" i="12"/>
  <c r="E9" i="19" l="1"/>
  <c r="C123" i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<sst xmlns="http://schemas.openxmlformats.org/spreadsheetml/2006/main" count="202" uniqueCount="44">
  <si>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</si>
  <si>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</si>
  <si>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</si>
  <si>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</si>
  <si>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</si>
  <si>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</si>
  <si>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</si>
  <si>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</si>
  <si>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</si>
  <si>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</si>
  <si>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</si>
  <si>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</si>
  <si>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</si>
  <si>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</si>
  <si>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</si>
  <si>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</si>
  <si>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</si>
  <si>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</si>
  <si>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</si>
  <si>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</si>
  <si>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</si>
  <si>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</si>
  <si>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</si>
  <si>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</si>
  <si>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</si>
  <si>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</si>
  <si>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</si>
  <si>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Tamanhos</t>
  </si>
  <si>
    <t>Preço</t>
  </si>
  <si>
    <t>Quantidade</t>
  </si>
  <si>
    <t>Qtd Estoque:</t>
  </si>
  <si>
    <t>Qtd Compra:</t>
  </si>
  <si>
    <t>Desconto:</t>
  </si>
  <si>
    <t>Descontos</t>
  </si>
  <si>
    <t xml:space="preserve">A partir de </t>
  </si>
  <si>
    <t xml:space="preserve">A partir de  </t>
  </si>
  <si>
    <t>Preço Total:</t>
  </si>
  <si>
    <t>Valor</t>
  </si>
  <si>
    <t>Resumo de Vendas</t>
  </si>
  <si>
    <t>Finalizar Pedido</t>
  </si>
  <si>
    <t>Preço Final:</t>
  </si>
  <si>
    <t>Comprador Cadastrado:</t>
  </si>
  <si>
    <t>Primeira Compra</t>
  </si>
  <si>
    <t>Apenas um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</si>
</sst>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13" fillId="4" borderId="12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0" fillId="4" borderId="28" xfId="0" applyFont="1" applyFill="1" applyBorder="1"/>
    <xf numFmtId="0" fontId="10" fillId="4" borderId="29" xfId="0" applyFont="1" applyFill="1" applyBorder="1"/>
    <xf numFmtId="164" fontId="14" fillId="2" borderId="30" xfId="1" applyFont="1" applyFill="1" applyBorder="1" applyAlignment="1">
      <alignment horizontal="center" vertical="center"/>
    </xf>
    <xf numFmtId="164" fontId="14" fillId="2" borderId="26" xfId="1" applyFont="1" applyFill="1" applyBorder="1" applyAlignment="1">
      <alignment horizontal="center" vertical="center"/>
    </xf>
    <xf numFmtId="164" fontId="14" fillId="2" borderId="31" xfId="1" applyFont="1" applyFill="1" applyBorder="1" applyAlignment="1">
      <alignment horizontal="center" vertical="center"/>
    </xf>
    <xf numFmtId="0" fontId="14" fillId="2" borderId="32" xfId="1" applyNumberFormat="1" applyFont="1" applyFill="1" applyBorder="1" applyAlignment="1">
      <alignment horizontal="center" vertical="center"/>
    </xf>
    <xf numFmtId="0" fontId="14" fillId="2" borderId="25" xfId="1" applyNumberFormat="1" applyFont="1" applyFill="1" applyBorder="1" applyAlignment="1">
      <alignment horizontal="center" vertical="center"/>
    </xf>
    <xf numFmtId="0" fontId="14" fillId="2" borderId="33" xfId="1" applyNumberFormat="1" applyFont="1" applyFill="1" applyBorder="1" applyAlignment="1">
      <alignment horizontal="center" vertical="center"/>
    </xf>
    <xf numFmtId="164" fontId="14" fillId="2" borderId="32" xfId="1" applyFont="1" applyFill="1" applyBorder="1" applyAlignment="1">
      <alignment horizontal="center" vertical="center"/>
    </xf>
    <xf numFmtId="164" fontId="14" fillId="2" borderId="25" xfId="1" applyFont="1" applyFill="1" applyBorder="1" applyAlignment="1">
      <alignment horizontal="center" vertical="center"/>
    </xf>
    <xf numFmtId="164" fontId="14" fillId="2" borderId="33" xfId="1" applyFont="1" applyFill="1" applyBorder="1" applyAlignment="1">
      <alignment horizontal="center" vertical="center"/>
    </xf>
    <xf numFmtId="0" fontId="14" fillId="2" borderId="34" xfId="1" applyNumberFormat="1" applyFont="1" applyFill="1" applyBorder="1" applyAlignment="1">
      <alignment horizontal="center" vertical="center"/>
    </xf>
    <xf numFmtId="0" fontId="14" fillId="2" borderId="35" xfId="1" applyNumberFormat="1" applyFont="1" applyFill="1" applyBorder="1" applyAlignment="1">
      <alignment horizontal="center" vertical="center"/>
    </xf>
    <xf numFmtId="0" fontId="14" fillId="2" borderId="36" xfId="1" applyNumberFormat="1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5" borderId="25" xfId="0" applyFill="1" applyBorder="1" applyProtection="1">
      <protection locked="0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5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7" borderId="21" xfId="0" applyFill="1" applyBorder="1"/>
    <xf numFmtId="0" fontId="0" fillId="7" borderId="9" xfId="0" applyFill="1" applyBorder="1"/>
    <xf numFmtId="0" fontId="0" fillId="7" borderId="22" xfId="0" applyFill="1" applyBorder="1"/>
    <xf numFmtId="0" fontId="0" fillId="7" borderId="37" xfId="0" applyFill="1" applyBorder="1"/>
    <xf numFmtId="0" fontId="0" fillId="7" borderId="0" xfId="0" applyFill="1" applyBorder="1"/>
    <xf numFmtId="0" fontId="0" fillId="7" borderId="38" xfId="0" applyFill="1" applyBorder="1"/>
    <xf numFmtId="0" fontId="0" fillId="7" borderId="0" xfId="0" applyFill="1" applyBorder="1" applyAlignment="1">
      <alignment horizontal="right"/>
    </xf>
    <xf numFmtId="0" fontId="0" fillId="7" borderId="23" xfId="0" applyFill="1" applyBorder="1"/>
    <xf numFmtId="0" fontId="0" fillId="7" borderId="39" xfId="0" applyFill="1" applyBorder="1"/>
    <xf numFmtId="0" fontId="0" fillId="7" borderId="24" xfId="0" applyFill="1" applyBorder="1"/>
    <xf numFmtId="0" fontId="0" fillId="3" borderId="21" xfId="0" applyFill="1" applyBorder="1" applyAlignment="1"/>
    <xf numFmtId="0" fontId="0" fillId="3" borderId="22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5" borderId="25" xfId="0" applyFill="1" applyBorder="1" applyAlignment="1" applyProtection="1">
      <alignment horizontal="center" vertical="center"/>
      <protection locked="0"/>
    </xf>
    <xf numFmtId="0" fontId="0" fillId="8" borderId="25" xfId="0" applyFill="1" applyBorder="1" applyAlignment="1" applyProtection="1">
      <alignment horizontal="center" vertical="center"/>
      <protection hidden="1"/>
    </xf>
    <xf numFmtId="164" fontId="0" fillId="8" borderId="25" xfId="1" applyFont="1" applyFill="1" applyBorder="1" applyAlignment="1" applyProtection="1">
      <alignment horizontal="center" vertical="center"/>
      <protection hidden="1"/>
    </xf>
    <xf numFmtId="0" fontId="15" fillId="7" borderId="0" xfId="0" applyFont="1" applyFill="1" applyBorder="1" applyAlignment="1">
      <alignment horizontal="center" vertical="center"/>
    </xf>
    <xf numFmtId="0" fontId="15" fillId="7" borderId="37" xfId="0" applyFont="1" applyFill="1" applyBorder="1" applyAlignment="1"/>
    <xf numFmtId="0" fontId="15" fillId="7" borderId="0" xfId="0" applyFont="1" applyFill="1" applyBorder="1" applyAlignment="1">
      <alignment horizontal="center"/>
    </xf>
    <xf numFmtId="0" fontId="15" fillId="7" borderId="38" xfId="0" applyFont="1" applyFill="1" applyBorder="1" applyAlignment="1"/>
    <xf numFmtId="0" fontId="0" fillId="7" borderId="0" xfId="0" applyFill="1" applyBorder="1" applyAlignment="1">
      <alignment horizontal="left" vertical="center"/>
    </xf>
    <xf numFmtId="9" fontId="0" fillId="5" borderId="25" xfId="2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9" fontId="0" fillId="8" borderId="25" xfId="2" applyFont="1" applyFill="1" applyBorder="1" applyAlignment="1" applyProtection="1">
      <alignment horizontal="center" vertical="center"/>
      <protection hidden="1"/>
    </xf>
    <xf numFmtId="0" fontId="0" fillId="5" borderId="25" xfId="0" applyFill="1" applyBorder="1" applyAlignment="1" applyProtection="1">
      <alignment horizontal="center" vertical="center"/>
      <protection hidden="1"/>
    </xf>
    <xf numFmtId="0" fontId="0" fillId="9" borderId="9" xfId="0" applyFill="1" applyBorder="1" applyAlignment="1">
      <alignment horizontal="center"/>
    </xf>
    <xf numFmtId="0" fontId="16" fillId="7" borderId="0" xfId="0" applyFont="1" applyFill="1" applyBorder="1" applyAlignment="1">
      <alignment horizontal="left"/>
    </xf>
    <xf numFmtId="164" fontId="0" fillId="7" borderId="0" xfId="1" applyFont="1" applyFill="1" applyBorder="1"/>
    <xf numFmtId="0" fontId="0" fillId="8" borderId="25" xfId="0" applyFill="1" applyBorder="1" applyProtection="1"/>
    <xf numFmtId="0" fontId="0" fillId="8" borderId="25" xfId="0" applyFill="1" applyBorder="1" applyAlignment="1" applyProtection="1">
      <alignment horizontal="center" vertical="center"/>
    </xf>
    <xf numFmtId="0" fontId="16" fillId="6" borderId="25" xfId="3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5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3" activePane="bottomLeft" state="frozen"/>
      <selection pane="bottomLeft" activeCell="A43" sqref="A43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61" t="s">
        <v>3</v>
      </c>
      <c r="B1" s="62"/>
      <c r="C1" s="62"/>
      <c r="D1" s="62"/>
      <c r="E1" s="62"/>
      <c r="F1" s="63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2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2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2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2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2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2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2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2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2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2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2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2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2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2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2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2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2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2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2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2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2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2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2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2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2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2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2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2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2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2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2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2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2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2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2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2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2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2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2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2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2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2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2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2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2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2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2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2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2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2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2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2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2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2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2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2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2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2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2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2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2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2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2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2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2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2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2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2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2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2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2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2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2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2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2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2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2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2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2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.75" thickBot="1" x14ac:dyDescent="0.3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64">
        <v>0.1</v>
      </c>
      <c r="D124" s="65"/>
      <c r="E124" s="65"/>
      <c r="F124" s="66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CE64-E0B6-42EF-999C-AA38DA427AA5}">
  <dimension ref="A1:V14"/>
  <sheetViews>
    <sheetView workbookViewId="0">
      <selection activeCell="A3" sqref="A3:A4"/>
    </sheetView>
  </sheetViews>
  <sheetFormatPr defaultRowHeight="15" x14ac:dyDescent="0.25"/>
  <cols>
    <col min="1" max="1" width="32.5703125" customWidth="1"/>
    <col min="2" max="2" width="14.28515625" bestFit="1" customWidth="1"/>
    <col min="3" max="22" width="10.28515625" customWidth="1"/>
  </cols>
  <sheetData>
    <row r="1" spans="1:22" ht="27" thickBot="1" x14ac:dyDescent="0.45">
      <c r="A1" s="83"/>
      <c r="B1" s="84"/>
      <c r="C1" s="68" t="s">
        <v>27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9"/>
    </row>
    <row r="2" spans="1:22" ht="24" thickBot="1" x14ac:dyDescent="0.3">
      <c r="A2" s="85"/>
      <c r="B2" s="86"/>
      <c r="C2" s="40">
        <v>17</v>
      </c>
      <c r="D2" s="41">
        <v>18</v>
      </c>
      <c r="E2" s="41">
        <v>19</v>
      </c>
      <c r="F2" s="41">
        <v>20</v>
      </c>
      <c r="G2" s="41">
        <v>21</v>
      </c>
      <c r="H2" s="41">
        <v>22</v>
      </c>
      <c r="I2" s="41">
        <v>23</v>
      </c>
      <c r="J2" s="41">
        <v>24</v>
      </c>
      <c r="K2" s="41">
        <v>25</v>
      </c>
      <c r="L2" s="41">
        <v>26</v>
      </c>
      <c r="M2" s="41">
        <v>27</v>
      </c>
      <c r="N2" s="41">
        <v>28</v>
      </c>
      <c r="O2" s="41">
        <v>29</v>
      </c>
      <c r="P2" s="41">
        <v>30</v>
      </c>
      <c r="Q2" s="41">
        <v>31</v>
      </c>
      <c r="R2" s="41">
        <v>32</v>
      </c>
      <c r="S2" s="41">
        <v>33</v>
      </c>
      <c r="T2" s="41">
        <v>34</v>
      </c>
      <c r="U2" s="41">
        <v>35</v>
      </c>
      <c r="V2" s="42">
        <v>36</v>
      </c>
    </row>
    <row r="3" spans="1:22" ht="30" customHeight="1" x14ac:dyDescent="0.3">
      <c r="A3" s="70" t="s">
        <v>13</v>
      </c>
      <c r="B3" s="43" t="s">
        <v>28</v>
      </c>
      <c r="C3" s="45">
        <v>79.8</v>
      </c>
      <c r="D3" s="46">
        <v>79.8</v>
      </c>
      <c r="E3" s="46">
        <v>79.8</v>
      </c>
      <c r="F3" s="46">
        <v>79.8</v>
      </c>
      <c r="G3" s="46">
        <v>79.8</v>
      </c>
      <c r="H3" s="46">
        <v>79.8</v>
      </c>
      <c r="I3" s="46">
        <v>79.8</v>
      </c>
      <c r="J3" s="46">
        <v>79.8</v>
      </c>
      <c r="K3" s="46">
        <v>79.8</v>
      </c>
      <c r="L3" s="46">
        <v>79.8</v>
      </c>
      <c r="M3" s="46">
        <v>79.8</v>
      </c>
      <c r="N3" s="46">
        <v>83.3</v>
      </c>
      <c r="O3" s="46">
        <v>83.3</v>
      </c>
      <c r="P3" s="46">
        <v>83.3</v>
      </c>
      <c r="Q3" s="46">
        <v>83.3</v>
      </c>
      <c r="R3" s="46">
        <v>83.3</v>
      </c>
      <c r="S3" s="46">
        <v>83.3</v>
      </c>
      <c r="T3" s="46">
        <v>83.3</v>
      </c>
      <c r="U3" s="46">
        <v>83.3</v>
      </c>
      <c r="V3" s="47">
        <v>83.3</v>
      </c>
    </row>
    <row r="4" spans="1:22" ht="30" customHeight="1" x14ac:dyDescent="0.3">
      <c r="A4" s="67"/>
      <c r="B4" s="44" t="s">
        <v>29</v>
      </c>
      <c r="C4" s="48">
        <v>15</v>
      </c>
      <c r="D4" s="49">
        <v>0</v>
      </c>
      <c r="E4" s="49">
        <v>3</v>
      </c>
      <c r="F4" s="49">
        <v>21</v>
      </c>
      <c r="G4" s="49">
        <v>12</v>
      </c>
      <c r="H4" s="49">
        <v>5</v>
      </c>
      <c r="I4" s="49">
        <v>8</v>
      </c>
      <c r="J4" s="49">
        <v>23</v>
      </c>
      <c r="K4" s="49">
        <v>15</v>
      </c>
      <c r="L4" s="49">
        <v>25</v>
      </c>
      <c r="M4" s="49">
        <v>2</v>
      </c>
      <c r="N4" s="49">
        <v>8</v>
      </c>
      <c r="O4" s="49">
        <v>7</v>
      </c>
      <c r="P4" s="49">
        <v>16</v>
      </c>
      <c r="Q4" s="49">
        <v>20</v>
      </c>
      <c r="R4" s="49">
        <v>0</v>
      </c>
      <c r="S4" s="49">
        <v>0</v>
      </c>
      <c r="T4" s="49">
        <v>6</v>
      </c>
      <c r="U4" s="49">
        <v>8</v>
      </c>
      <c r="V4" s="50">
        <v>14</v>
      </c>
    </row>
    <row r="5" spans="1:22" ht="30" customHeight="1" x14ac:dyDescent="0.3">
      <c r="A5" s="67" t="s">
        <v>14</v>
      </c>
      <c r="B5" s="44" t="s">
        <v>28</v>
      </c>
      <c r="C5" s="51">
        <v>79.8</v>
      </c>
      <c r="D5" s="52">
        <v>79.8</v>
      </c>
      <c r="E5" s="52">
        <v>79.8</v>
      </c>
      <c r="F5" s="52">
        <v>79.8</v>
      </c>
      <c r="G5" s="52">
        <v>79.8</v>
      </c>
      <c r="H5" s="52">
        <v>79.8</v>
      </c>
      <c r="I5" s="52">
        <v>79.8</v>
      </c>
      <c r="J5" s="52">
        <v>79.8</v>
      </c>
      <c r="K5" s="52">
        <v>79.8</v>
      </c>
      <c r="L5" s="52">
        <v>79.8</v>
      </c>
      <c r="M5" s="52">
        <v>79.8</v>
      </c>
      <c r="N5" s="52">
        <v>83.3</v>
      </c>
      <c r="O5" s="52">
        <v>83.3</v>
      </c>
      <c r="P5" s="52">
        <v>83.3</v>
      </c>
      <c r="Q5" s="52">
        <v>83.3</v>
      </c>
      <c r="R5" s="52">
        <v>83.3</v>
      </c>
      <c r="S5" s="52">
        <v>83.3</v>
      </c>
      <c r="T5" s="52">
        <v>83.3</v>
      </c>
      <c r="U5" s="52">
        <v>83.3</v>
      </c>
      <c r="V5" s="53">
        <v>83.3</v>
      </c>
    </row>
    <row r="6" spans="1:22" ht="30" customHeight="1" x14ac:dyDescent="0.3">
      <c r="A6" s="67"/>
      <c r="B6" s="44" t="s">
        <v>29</v>
      </c>
      <c r="C6" s="48">
        <v>17</v>
      </c>
      <c r="D6" s="49">
        <v>15</v>
      </c>
      <c r="E6" s="49">
        <v>2</v>
      </c>
      <c r="F6" s="49">
        <v>1</v>
      </c>
      <c r="G6" s="49">
        <v>0</v>
      </c>
      <c r="H6" s="49">
        <v>0</v>
      </c>
      <c r="I6" s="49">
        <v>6</v>
      </c>
      <c r="J6" s="49">
        <v>8</v>
      </c>
      <c r="K6" s="49">
        <v>9</v>
      </c>
      <c r="L6" s="49">
        <v>15</v>
      </c>
      <c r="M6" s="49">
        <v>18</v>
      </c>
      <c r="N6" s="49">
        <v>18</v>
      </c>
      <c r="O6" s="49">
        <v>2</v>
      </c>
      <c r="P6" s="49">
        <v>3</v>
      </c>
      <c r="Q6" s="49">
        <v>6</v>
      </c>
      <c r="R6" s="49">
        <v>0</v>
      </c>
      <c r="S6" s="49">
        <v>5</v>
      </c>
      <c r="T6" s="49">
        <v>19</v>
      </c>
      <c r="U6" s="49">
        <v>26</v>
      </c>
      <c r="V6" s="50">
        <v>5</v>
      </c>
    </row>
    <row r="7" spans="1:22" ht="30" customHeight="1" x14ac:dyDescent="0.3">
      <c r="A7" s="67" t="s">
        <v>12</v>
      </c>
      <c r="B7" s="44" t="s">
        <v>28</v>
      </c>
      <c r="C7" s="51">
        <v>79.8</v>
      </c>
      <c r="D7" s="52">
        <v>79.8</v>
      </c>
      <c r="E7" s="52">
        <v>79.8</v>
      </c>
      <c r="F7" s="52">
        <v>79.8</v>
      </c>
      <c r="G7" s="52">
        <v>79.8</v>
      </c>
      <c r="H7" s="52">
        <v>79.8</v>
      </c>
      <c r="I7" s="52">
        <v>79.8</v>
      </c>
      <c r="J7" s="52">
        <v>79.8</v>
      </c>
      <c r="K7" s="52">
        <v>79.8</v>
      </c>
      <c r="L7" s="52">
        <v>79.8</v>
      </c>
      <c r="M7" s="52">
        <v>79.8</v>
      </c>
      <c r="N7" s="52">
        <v>83.3</v>
      </c>
      <c r="O7" s="52">
        <v>83.3</v>
      </c>
      <c r="P7" s="52">
        <v>83.3</v>
      </c>
      <c r="Q7" s="52">
        <v>83.3</v>
      </c>
      <c r="R7" s="52">
        <v>83.3</v>
      </c>
      <c r="S7" s="52">
        <v>83.3</v>
      </c>
      <c r="T7" s="52">
        <v>83.3</v>
      </c>
      <c r="U7" s="52">
        <v>83.3</v>
      </c>
      <c r="V7" s="53">
        <v>83.3</v>
      </c>
    </row>
    <row r="8" spans="1:22" ht="30" customHeight="1" x14ac:dyDescent="0.3">
      <c r="A8" s="67"/>
      <c r="B8" s="44" t="s">
        <v>29</v>
      </c>
      <c r="C8" s="48">
        <v>25</v>
      </c>
      <c r="D8" s="49">
        <v>2</v>
      </c>
      <c r="E8" s="49">
        <v>3</v>
      </c>
      <c r="F8" s="49">
        <v>1</v>
      </c>
      <c r="G8" s="49">
        <v>0</v>
      </c>
      <c r="H8" s="49">
        <v>5</v>
      </c>
      <c r="I8" s="49">
        <v>16</v>
      </c>
      <c r="J8" s="49">
        <v>15</v>
      </c>
      <c r="K8" s="49">
        <v>16</v>
      </c>
      <c r="L8" s="49">
        <v>14</v>
      </c>
      <c r="M8" s="49">
        <v>15</v>
      </c>
      <c r="N8" s="49">
        <v>29</v>
      </c>
      <c r="O8" s="49">
        <v>5</v>
      </c>
      <c r="P8" s="49">
        <v>0</v>
      </c>
      <c r="Q8" s="49">
        <v>4</v>
      </c>
      <c r="R8" s="49">
        <v>5</v>
      </c>
      <c r="S8" s="49">
        <v>15</v>
      </c>
      <c r="T8" s="49">
        <v>16</v>
      </c>
      <c r="U8" s="49">
        <v>2</v>
      </c>
      <c r="V8" s="50">
        <v>36</v>
      </c>
    </row>
    <row r="9" spans="1:22" ht="30" customHeight="1" x14ac:dyDescent="0.3">
      <c r="A9" s="67" t="s">
        <v>10</v>
      </c>
      <c r="B9" s="44" t="s">
        <v>28</v>
      </c>
      <c r="C9" s="51">
        <v>85.5</v>
      </c>
      <c r="D9" s="52">
        <v>85.5</v>
      </c>
      <c r="E9" s="52">
        <v>85.5</v>
      </c>
      <c r="F9" s="52">
        <v>85.5</v>
      </c>
      <c r="G9" s="52">
        <v>85.5</v>
      </c>
      <c r="H9" s="52">
        <v>85.5</v>
      </c>
      <c r="I9" s="52">
        <v>85.5</v>
      </c>
      <c r="J9" s="52">
        <v>85.5</v>
      </c>
      <c r="K9" s="52">
        <v>85.5</v>
      </c>
      <c r="L9" s="52">
        <v>85.5</v>
      </c>
      <c r="M9" s="52">
        <v>85.5</v>
      </c>
      <c r="N9" s="52">
        <v>89.9</v>
      </c>
      <c r="O9" s="52">
        <v>89.9</v>
      </c>
      <c r="P9" s="52">
        <v>89.9</v>
      </c>
      <c r="Q9" s="52">
        <v>89.9</v>
      </c>
      <c r="R9" s="52">
        <v>89.9</v>
      </c>
      <c r="S9" s="52">
        <v>89.9</v>
      </c>
      <c r="T9" s="52">
        <v>89.9</v>
      </c>
      <c r="U9" s="52">
        <v>89.9</v>
      </c>
      <c r="V9" s="53">
        <v>89.9</v>
      </c>
    </row>
    <row r="10" spans="1:22" ht="30" customHeight="1" x14ac:dyDescent="0.3">
      <c r="A10" s="67"/>
      <c r="B10" s="44" t="s">
        <v>29</v>
      </c>
      <c r="C10" s="48">
        <v>2</v>
      </c>
      <c r="D10" s="49">
        <v>5</v>
      </c>
      <c r="E10" s="49">
        <v>16</v>
      </c>
      <c r="F10" s="49">
        <v>18</v>
      </c>
      <c r="G10" s="49">
        <v>19</v>
      </c>
      <c r="H10" s="49">
        <v>5</v>
      </c>
      <c r="I10" s="49">
        <v>0</v>
      </c>
      <c r="J10" s="49">
        <v>25</v>
      </c>
      <c r="K10" s="49">
        <v>6</v>
      </c>
      <c r="L10" s="49">
        <v>8</v>
      </c>
      <c r="M10" s="49">
        <v>30</v>
      </c>
      <c r="N10" s="49">
        <v>5</v>
      </c>
      <c r="O10" s="49">
        <v>8</v>
      </c>
      <c r="P10" s="49">
        <v>6</v>
      </c>
      <c r="Q10" s="49">
        <v>15</v>
      </c>
      <c r="R10" s="49">
        <v>8</v>
      </c>
      <c r="S10" s="49">
        <v>4</v>
      </c>
      <c r="T10" s="49">
        <v>15</v>
      </c>
      <c r="U10" s="49">
        <v>2</v>
      </c>
      <c r="V10" s="50">
        <v>0</v>
      </c>
    </row>
    <row r="11" spans="1:22" ht="30" customHeight="1" x14ac:dyDescent="0.3">
      <c r="A11" s="67" t="s">
        <v>11</v>
      </c>
      <c r="B11" s="44" t="s">
        <v>28</v>
      </c>
      <c r="C11" s="51">
        <v>85.5</v>
      </c>
      <c r="D11" s="52">
        <v>85.5</v>
      </c>
      <c r="E11" s="52">
        <v>85.5</v>
      </c>
      <c r="F11" s="52">
        <v>85.5</v>
      </c>
      <c r="G11" s="52">
        <v>85.5</v>
      </c>
      <c r="H11" s="52">
        <v>85.5</v>
      </c>
      <c r="I11" s="52">
        <v>85.5</v>
      </c>
      <c r="J11" s="52">
        <v>85.5</v>
      </c>
      <c r="K11" s="52">
        <v>85.5</v>
      </c>
      <c r="L11" s="52">
        <v>85.5</v>
      </c>
      <c r="M11" s="52">
        <v>85.5</v>
      </c>
      <c r="N11" s="52">
        <v>89.9</v>
      </c>
      <c r="O11" s="52">
        <v>89.9</v>
      </c>
      <c r="P11" s="52">
        <v>89.9</v>
      </c>
      <c r="Q11" s="52">
        <v>89.9</v>
      </c>
      <c r="R11" s="52">
        <v>89.9</v>
      </c>
      <c r="S11" s="52">
        <v>89.9</v>
      </c>
      <c r="T11" s="52">
        <v>89.9</v>
      </c>
      <c r="U11" s="52">
        <v>89.9</v>
      </c>
      <c r="V11" s="53">
        <v>89.9</v>
      </c>
    </row>
    <row r="12" spans="1:22" ht="30" customHeight="1" x14ac:dyDescent="0.3">
      <c r="A12" s="67"/>
      <c r="B12" s="44" t="s">
        <v>29</v>
      </c>
      <c r="C12" s="48">
        <v>6</v>
      </c>
      <c r="D12" s="49">
        <v>15</v>
      </c>
      <c r="E12" s="49">
        <v>25</v>
      </c>
      <c r="F12" s="49">
        <v>16</v>
      </c>
      <c r="G12" s="49">
        <v>19</v>
      </c>
      <c r="H12" s="49">
        <v>0</v>
      </c>
      <c r="I12" s="49">
        <v>5</v>
      </c>
      <c r="J12" s="49">
        <v>16</v>
      </c>
      <c r="K12" s="49">
        <v>19</v>
      </c>
      <c r="L12" s="49">
        <v>25</v>
      </c>
      <c r="M12" s="49">
        <v>26</v>
      </c>
      <c r="N12" s="49">
        <v>21</v>
      </c>
      <c r="O12" s="49">
        <v>1</v>
      </c>
      <c r="P12" s="49">
        <v>3</v>
      </c>
      <c r="Q12" s="49">
        <v>23</v>
      </c>
      <c r="R12" s="49">
        <v>8</v>
      </c>
      <c r="S12" s="49">
        <v>4</v>
      </c>
      <c r="T12" s="49">
        <v>25</v>
      </c>
      <c r="U12" s="49">
        <v>16</v>
      </c>
      <c r="V12" s="50">
        <v>3</v>
      </c>
    </row>
    <row r="13" spans="1:22" ht="30" customHeight="1" x14ac:dyDescent="0.3">
      <c r="A13" s="67" t="s">
        <v>9</v>
      </c>
      <c r="B13" s="44" t="s">
        <v>28</v>
      </c>
      <c r="C13" s="51">
        <v>85.5</v>
      </c>
      <c r="D13" s="52">
        <v>85.5</v>
      </c>
      <c r="E13" s="52">
        <v>85.5</v>
      </c>
      <c r="F13" s="52">
        <v>85.5</v>
      </c>
      <c r="G13" s="52">
        <v>85.5</v>
      </c>
      <c r="H13" s="52">
        <v>85.5</v>
      </c>
      <c r="I13" s="52">
        <v>85.5</v>
      </c>
      <c r="J13" s="52">
        <v>85.5</v>
      </c>
      <c r="K13" s="52">
        <v>85.5</v>
      </c>
      <c r="L13" s="52">
        <v>85.5</v>
      </c>
      <c r="M13" s="52">
        <v>85.5</v>
      </c>
      <c r="N13" s="52">
        <v>89.9</v>
      </c>
      <c r="O13" s="52">
        <v>89.9</v>
      </c>
      <c r="P13" s="52">
        <v>89.9</v>
      </c>
      <c r="Q13" s="52">
        <v>89.9</v>
      </c>
      <c r="R13" s="52">
        <v>89.9</v>
      </c>
      <c r="S13" s="52">
        <v>89.9</v>
      </c>
      <c r="T13" s="52">
        <v>89.9</v>
      </c>
      <c r="U13" s="52">
        <v>89.9</v>
      </c>
      <c r="V13" s="53">
        <v>89.9</v>
      </c>
    </row>
    <row r="14" spans="1:22" ht="30" customHeight="1" thickBot="1" x14ac:dyDescent="0.35">
      <c r="A14" s="67"/>
      <c r="B14" s="44" t="s">
        <v>29</v>
      </c>
      <c r="C14" s="54">
        <v>0</v>
      </c>
      <c r="D14" s="55">
        <v>3</v>
      </c>
      <c r="E14" s="55">
        <v>8</v>
      </c>
      <c r="F14" s="55">
        <v>16</v>
      </c>
      <c r="G14" s="55">
        <v>5</v>
      </c>
      <c r="H14" s="55">
        <v>8</v>
      </c>
      <c r="I14" s="55">
        <v>2</v>
      </c>
      <c r="J14" s="55">
        <v>25</v>
      </c>
      <c r="K14" s="55">
        <v>2</v>
      </c>
      <c r="L14" s="55">
        <v>26</v>
      </c>
      <c r="M14" s="55">
        <v>23</v>
      </c>
      <c r="N14" s="55">
        <v>5</v>
      </c>
      <c r="O14" s="55">
        <v>0</v>
      </c>
      <c r="P14" s="55">
        <v>25</v>
      </c>
      <c r="Q14" s="55">
        <v>8</v>
      </c>
      <c r="R14" s="55">
        <v>3</v>
      </c>
      <c r="S14" s="55">
        <v>6</v>
      </c>
      <c r="T14" s="55">
        <v>4</v>
      </c>
      <c r="U14" s="55">
        <v>21</v>
      </c>
      <c r="V14" s="56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B1:Q21"/>
  <sheetViews>
    <sheetView zoomScale="160" zoomScaleNormal="160" workbookViewId="0">
      <selection activeCell="E24" sqref="E24"/>
    </sheetView>
  </sheetViews>
  <sheetFormatPr defaultRowHeight="15" x14ac:dyDescent="0.25"/>
  <cols>
    <col min="1" max="1" width="5.85546875" style="57" customWidth="1"/>
    <col min="2" max="3" width="2.42578125" style="57" customWidth="1"/>
    <col min="4" max="4" width="14.42578125" style="57" customWidth="1"/>
    <col min="5" max="5" width="30.42578125" style="57" customWidth="1"/>
    <col min="6" max="6" width="2.7109375" style="57" customWidth="1"/>
    <col min="7" max="7" width="2.28515625" style="57" customWidth="1"/>
    <col min="8" max="9" width="2.7109375" style="57" customWidth="1"/>
    <col min="10" max="10" width="9.140625" style="57"/>
    <col min="11" max="11" width="9" style="57" customWidth="1"/>
    <col min="12" max="12" width="3" style="57" customWidth="1"/>
    <col min="13" max="13" width="9.28515625" style="57" customWidth="1"/>
    <col min="14" max="14" width="10.140625" style="57" bestFit="1" customWidth="1"/>
    <col min="15" max="15" width="12.85546875" style="57" customWidth="1"/>
    <col min="16" max="16" width="3.42578125" style="57" customWidth="1"/>
    <col min="17" max="16384" width="9.140625" style="57"/>
  </cols>
  <sheetData>
    <row r="1" spans="2:16" ht="20.25" customHeight="1" x14ac:dyDescent="0.25"/>
    <row r="2" spans="2:16" ht="20.25" customHeight="1" thickBot="1" x14ac:dyDescent="0.3"/>
    <row r="3" spans="2:16" ht="6" customHeight="1" x14ac:dyDescent="0.25">
      <c r="C3" s="73"/>
      <c r="D3" s="74"/>
      <c r="E3" s="74"/>
      <c r="F3" s="74"/>
      <c r="G3" s="75"/>
      <c r="L3" s="73"/>
      <c r="M3" s="74"/>
      <c r="N3" s="74"/>
      <c r="O3" s="74"/>
      <c r="P3" s="75"/>
    </row>
    <row r="4" spans="2:16" ht="23.25" customHeight="1" x14ac:dyDescent="0.3">
      <c r="B4" s="59"/>
      <c r="C4" s="76"/>
      <c r="D4" s="77"/>
      <c r="E4" s="90" t="str" cm="1">
        <f t="array" ref="E4">_xlfn.IFS(E9=0, "Produto Esgotado", E9 &lt;=4, "Estoque Baixo", TRUE, "")</f>
        <v/>
      </c>
      <c r="F4" s="77"/>
      <c r="G4" s="78"/>
      <c r="L4" s="91"/>
      <c r="M4" s="92" t="s">
        <v>33</v>
      </c>
      <c r="N4" s="92"/>
      <c r="O4" s="92"/>
      <c r="P4" s="93"/>
    </row>
    <row r="5" spans="2:16" ht="18" customHeight="1" x14ac:dyDescent="0.25">
      <c r="B5" s="59"/>
      <c r="C5" s="76"/>
      <c r="D5" s="79" t="s">
        <v>25</v>
      </c>
      <c r="E5" s="60" t="s">
        <v>13</v>
      </c>
      <c r="F5" s="77"/>
      <c r="G5" s="78"/>
      <c r="L5" s="76"/>
      <c r="M5" s="96" t="s">
        <v>29</v>
      </c>
      <c r="N5" s="96"/>
      <c r="O5" s="96"/>
      <c r="P5" s="78"/>
    </row>
    <row r="6" spans="2:16" ht="9.75" customHeight="1" x14ac:dyDescent="0.25">
      <c r="B6" s="59"/>
      <c r="C6" s="76"/>
      <c r="D6" s="79"/>
      <c r="E6" s="77"/>
      <c r="F6" s="77"/>
      <c r="G6" s="78"/>
      <c r="L6" s="76"/>
      <c r="M6" s="77"/>
      <c r="N6" s="100">
        <v>0</v>
      </c>
      <c r="O6" s="100">
        <v>0</v>
      </c>
      <c r="P6" s="78"/>
    </row>
    <row r="7" spans="2:16" x14ac:dyDescent="0.25">
      <c r="B7" s="59"/>
      <c r="C7" s="76"/>
      <c r="D7" s="79" t="s">
        <v>26</v>
      </c>
      <c r="E7" s="87">
        <v>21</v>
      </c>
      <c r="F7" s="77"/>
      <c r="G7" s="78"/>
      <c r="L7" s="76"/>
      <c r="M7" s="77" t="s">
        <v>35</v>
      </c>
      <c r="N7" s="94">
        <v>2</v>
      </c>
      <c r="O7" s="95">
        <v>0.05</v>
      </c>
      <c r="P7" s="78"/>
    </row>
    <row r="8" spans="2:16" ht="9.75" customHeight="1" x14ac:dyDescent="0.25">
      <c r="B8" s="59"/>
      <c r="C8" s="76"/>
      <c r="D8" s="79"/>
      <c r="E8" s="77"/>
      <c r="F8" s="77"/>
      <c r="G8" s="78"/>
      <c r="L8" s="76"/>
      <c r="M8" s="77"/>
      <c r="N8" s="77"/>
      <c r="O8" s="77"/>
      <c r="P8" s="78"/>
    </row>
    <row r="9" spans="2:16" x14ac:dyDescent="0.25">
      <c r="B9" s="59"/>
      <c r="C9" s="76"/>
      <c r="D9" s="79" t="s">
        <v>30</v>
      </c>
      <c r="E9" s="88">
        <f>IFERROR(HLOOKUP(E7,'Produtos Infantis por Colunas'!C2:V14,MATCH(E5,'Produtos Infantis por Colunas'!A1:A14,0),FALSE), "Produto não encontrado")</f>
        <v>12</v>
      </c>
      <c r="F9" s="77"/>
      <c r="G9" s="78"/>
      <c r="L9" s="76"/>
      <c r="M9" s="77" t="s">
        <v>34</v>
      </c>
      <c r="N9" s="94">
        <v>5</v>
      </c>
      <c r="O9" s="95">
        <v>0.09</v>
      </c>
      <c r="P9" s="78"/>
    </row>
    <row r="10" spans="2:16" ht="9.75" customHeight="1" thickBot="1" x14ac:dyDescent="0.3">
      <c r="B10" s="59"/>
      <c r="C10" s="76"/>
      <c r="D10" s="77"/>
      <c r="E10" s="77"/>
      <c r="F10" s="77"/>
      <c r="G10" s="78"/>
      <c r="L10" s="80"/>
      <c r="M10" s="81"/>
      <c r="N10" s="81"/>
      <c r="O10" s="81"/>
      <c r="P10" s="82"/>
    </row>
    <row r="11" spans="2:16" x14ac:dyDescent="0.25">
      <c r="B11" s="59"/>
      <c r="C11" s="76"/>
      <c r="D11" s="79" t="s">
        <v>31</v>
      </c>
      <c r="E11" s="98">
        <v>10</v>
      </c>
      <c r="F11" s="77"/>
      <c r="G11" s="78"/>
      <c r="L11" s="73"/>
      <c r="M11" s="99" t="s">
        <v>37</v>
      </c>
      <c r="N11" s="99"/>
      <c r="O11" s="99"/>
      <c r="P11" s="75"/>
    </row>
    <row r="12" spans="2:16" ht="9.75" customHeight="1" x14ac:dyDescent="0.25">
      <c r="B12" s="59"/>
      <c r="C12" s="76"/>
      <c r="D12" s="77"/>
      <c r="E12" s="77"/>
      <c r="F12" s="77"/>
      <c r="G12" s="78"/>
      <c r="L12" s="76"/>
      <c r="M12" s="77"/>
      <c r="N12" s="100">
        <v>0</v>
      </c>
      <c r="O12" s="100">
        <v>0</v>
      </c>
      <c r="P12" s="78"/>
    </row>
    <row r="13" spans="2:16" x14ac:dyDescent="0.25">
      <c r="B13" s="59"/>
      <c r="C13" s="76"/>
      <c r="D13" s="79" t="s">
        <v>32</v>
      </c>
      <c r="E13" s="97">
        <f ca="1">MAX(VLOOKUP(E11,N6:O9,2,TRUE),VLOOKUP(E15,N12:O15,2,TRUE))</f>
        <v>0.15</v>
      </c>
      <c r="F13" s="77"/>
      <c r="G13" s="78"/>
      <c r="L13" s="76"/>
      <c r="M13" s="77" t="s">
        <v>34</v>
      </c>
      <c r="N13" s="101">
        <v>150</v>
      </c>
      <c r="O13" s="95">
        <v>0.08</v>
      </c>
      <c r="P13" s="78"/>
    </row>
    <row r="14" spans="2:16" ht="9.75" customHeight="1" x14ac:dyDescent="0.25">
      <c r="B14" s="59"/>
      <c r="C14" s="76"/>
      <c r="D14" s="77"/>
      <c r="E14" s="77"/>
      <c r="F14" s="77"/>
      <c r="G14" s="78"/>
      <c r="L14" s="76"/>
      <c r="M14" s="77"/>
      <c r="N14" s="77"/>
      <c r="O14" s="77"/>
      <c r="P14" s="78"/>
    </row>
    <row r="15" spans="2:16" x14ac:dyDescent="0.25">
      <c r="B15" s="59"/>
      <c r="C15" s="76"/>
      <c r="D15" s="79" t="s">
        <v>36</v>
      </c>
      <c r="E15" s="89">
        <f ca="1">IFERROR(OFFSET('Produtos Infantis por Colunas'!B2,MATCH(E5,'Produtos Infantis por Colunas'!A3:A14,0),MATCH(E7,'Produtos Infantis por Colunas'!C2:V2,0))*E11, "Produto não encontrado")</f>
        <v>798</v>
      </c>
      <c r="F15" s="77"/>
      <c r="G15" s="78"/>
      <c r="L15" s="76"/>
      <c r="M15" s="77" t="s">
        <v>34</v>
      </c>
      <c r="N15" s="101">
        <v>300</v>
      </c>
      <c r="O15" s="95">
        <v>0.15</v>
      </c>
      <c r="P15" s="78"/>
    </row>
    <row r="16" spans="2:16" ht="6.75" customHeight="1" thickBot="1" x14ac:dyDescent="0.3">
      <c r="B16" s="59"/>
      <c r="C16" s="76"/>
      <c r="D16" s="77"/>
      <c r="E16" s="77"/>
      <c r="F16" s="77"/>
      <c r="G16" s="78"/>
      <c r="L16" s="80"/>
      <c r="M16" s="81"/>
      <c r="N16" s="81"/>
      <c r="O16" s="81"/>
      <c r="P16" s="82"/>
    </row>
    <row r="17" spans="2:17" ht="15" customHeight="1" x14ac:dyDescent="0.25">
      <c r="B17" s="59"/>
      <c r="C17" s="76"/>
      <c r="D17" s="104" t="s">
        <v>39</v>
      </c>
      <c r="E17" s="77"/>
      <c r="F17" s="77"/>
      <c r="G17" s="78"/>
      <c r="K17" s="58"/>
      <c r="L17" s="58"/>
      <c r="M17" s="58"/>
      <c r="N17" s="58"/>
      <c r="O17" s="58"/>
      <c r="P17" s="58"/>
      <c r="Q17" s="58"/>
    </row>
    <row r="18" spans="2:17" ht="6" customHeight="1" thickBot="1" x14ac:dyDescent="0.3">
      <c r="B18" s="59"/>
      <c r="C18" s="80"/>
      <c r="D18" s="81"/>
      <c r="E18" s="81"/>
      <c r="F18" s="81"/>
      <c r="G18" s="82"/>
      <c r="K18" s="58"/>
      <c r="L18" s="58"/>
      <c r="M18" s="58"/>
      <c r="N18" s="58"/>
      <c r="O18" s="58"/>
      <c r="P18" s="58"/>
      <c r="Q18" s="58"/>
    </row>
    <row r="19" spans="2:17" ht="12.75" customHeight="1" x14ac:dyDescent="0.25">
      <c r="B19" s="59"/>
      <c r="C19" s="59"/>
      <c r="D19" s="59"/>
      <c r="E19" s="59"/>
      <c r="F19" s="59"/>
      <c r="K19" s="58"/>
      <c r="L19" s="58"/>
      <c r="M19" s="58"/>
      <c r="N19" s="58"/>
      <c r="O19" s="58"/>
      <c r="P19" s="58"/>
      <c r="Q19" s="58"/>
    </row>
    <row r="20" spans="2:17" ht="7.5" customHeight="1" x14ac:dyDescent="0.25">
      <c r="K20" s="58"/>
      <c r="L20" s="58"/>
      <c r="M20" s="58"/>
      <c r="N20" s="58"/>
      <c r="O20" s="58"/>
      <c r="P20" s="58"/>
      <c r="Q20" s="58"/>
    </row>
    <row r="21" spans="2:17" x14ac:dyDescent="0.25">
      <c r="K21" s="58"/>
      <c r="L21" s="58"/>
      <c r="M21" s="58"/>
      <c r="N21" s="58"/>
      <c r="O21" s="58"/>
      <c r="P21" s="58"/>
      <c r="Q21" s="58"/>
    </row>
  </sheetData>
  <sheetProtection selectLockedCells="1"/>
  <mergeCells count="3">
    <mergeCell ref="M4:O4"/>
    <mergeCell ref="M5:O5"/>
    <mergeCell ref="M11:O11"/>
  </mergeCells>
  <conditionalFormatting sqref="E15">
    <cfRule type="expression" dxfId="4" priority="3">
      <formula>E9=0</formula>
    </cfRule>
  </conditionalFormatting>
  <conditionalFormatting sqref="E9">
    <cfRule type="cellIs" dxfId="3" priority="1" operator="equal">
      <formula>0</formula>
    </cfRule>
  </conditionalFormatting>
  <dataValidations count="1">
    <dataValidation type="custom" allowBlank="1" showInputMessage="1" showErrorMessage="1" sqref="E11" xr:uid="{06ED87D4-7A7E-4B4B-A416-48D8EF9DA310}">
      <formula1>E11 &lt;= E9</formula1>
    </dataValidation>
  </dataValidations>
  <hyperlinks>
    <hyperlink ref="D17" location="'Resumo de Vendas'!E5" display="Finalizar Pedido" xr:uid="{844C22D8-E73D-42A6-B97E-BB4FF6E30CD7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53B4-A58C-4F3B-9F59-773094B64004}">
  <dimension ref="B1:N15"/>
  <sheetViews>
    <sheetView tabSelected="1" zoomScale="160" zoomScaleNormal="160" workbookViewId="0">
      <selection activeCell="M5" sqref="M5"/>
    </sheetView>
  </sheetViews>
  <sheetFormatPr defaultRowHeight="15" x14ac:dyDescent="0.25"/>
  <cols>
    <col min="1" max="1" width="5.85546875" style="57" customWidth="1"/>
    <col min="2" max="2" width="2.140625" style="57" customWidth="1"/>
    <col min="3" max="3" width="2.7109375" style="57" customWidth="1"/>
    <col min="4" max="4" width="12.85546875" style="57" customWidth="1"/>
    <col min="5" max="5" width="30.42578125" style="57" customWidth="1"/>
    <col min="6" max="6" width="2.28515625" style="57" customWidth="1"/>
    <col min="7" max="8" width="2.7109375" style="57" customWidth="1"/>
    <col min="9" max="9" width="9.140625" style="57"/>
    <col min="10" max="10" width="2.140625" style="57" customWidth="1"/>
    <col min="11" max="11" width="4.42578125" style="57" customWidth="1"/>
    <col min="12" max="12" width="18.5703125" style="57" customWidth="1"/>
    <col min="13" max="13" width="23.42578125" style="57" customWidth="1"/>
    <col min="14" max="14" width="3.140625" style="57" customWidth="1"/>
    <col min="15" max="16384" width="9.140625" style="57"/>
  </cols>
  <sheetData>
    <row r="1" spans="2:14" ht="20.25" customHeight="1" x14ac:dyDescent="0.25"/>
    <row r="2" spans="2:14" ht="20.25" customHeight="1" thickBot="1" x14ac:dyDescent="0.3"/>
    <row r="3" spans="2:14" ht="6" customHeight="1" x14ac:dyDescent="0.25">
      <c r="C3" s="73"/>
      <c r="D3" s="74"/>
      <c r="E3" s="74"/>
      <c r="F3" s="75"/>
      <c r="K3" s="73"/>
      <c r="L3" s="74"/>
      <c r="M3" s="74"/>
      <c r="N3" s="75"/>
    </row>
    <row r="4" spans="2:14" ht="23.25" customHeight="1" x14ac:dyDescent="0.25">
      <c r="B4" s="59"/>
      <c r="C4" s="76"/>
      <c r="D4" s="77"/>
      <c r="E4" s="90" t="s">
        <v>38</v>
      </c>
      <c r="F4" s="78"/>
      <c r="J4" s="59"/>
      <c r="K4" s="76"/>
      <c r="L4" s="77"/>
      <c r="M4" s="90" t="s">
        <v>38</v>
      </c>
      <c r="N4" s="78"/>
    </row>
    <row r="5" spans="2:14" ht="14.25" customHeight="1" x14ac:dyDescent="0.25">
      <c r="B5" s="59"/>
      <c r="C5" s="76"/>
      <c r="D5" s="79" t="s">
        <v>25</v>
      </c>
      <c r="E5" s="102" t="str">
        <f>'Procura em Estoque'!E5</f>
        <v>Tênis Infantil Atitas Azul</v>
      </c>
      <c r="F5" s="78"/>
      <c r="J5" s="59"/>
      <c r="K5" s="76"/>
      <c r="L5" s="79" t="s">
        <v>41</v>
      </c>
      <c r="M5" s="103" t="b">
        <v>0</v>
      </c>
      <c r="N5" s="78"/>
    </row>
    <row r="6" spans="2:14" ht="9.75" customHeight="1" x14ac:dyDescent="0.25">
      <c r="B6" s="59"/>
      <c r="C6" s="76"/>
      <c r="D6" s="79"/>
      <c r="E6" s="77"/>
      <c r="F6" s="78"/>
      <c r="J6" s="59"/>
      <c r="K6" s="76"/>
      <c r="L6" s="79"/>
      <c r="M6" s="77"/>
      <c r="N6" s="78"/>
    </row>
    <row r="7" spans="2:14" ht="14.25" customHeight="1" x14ac:dyDescent="0.25">
      <c r="B7" s="59"/>
      <c r="C7" s="76"/>
      <c r="D7" s="79" t="s">
        <v>31</v>
      </c>
      <c r="E7" s="103">
        <f>'Procura em Estoque'!E11</f>
        <v>10</v>
      </c>
      <c r="F7" s="78"/>
      <c r="J7" s="59"/>
      <c r="K7" s="76"/>
      <c r="L7" s="79" t="s">
        <v>42</v>
      </c>
      <c r="M7" s="103" t="b">
        <v>1</v>
      </c>
      <c r="N7" s="78"/>
    </row>
    <row r="8" spans="2:14" ht="9.75" customHeight="1" x14ac:dyDescent="0.25">
      <c r="B8" s="59"/>
      <c r="C8" s="76"/>
      <c r="D8" s="77"/>
      <c r="E8" s="77"/>
      <c r="F8" s="78"/>
      <c r="J8" s="59"/>
      <c r="K8" s="76"/>
      <c r="L8" s="77"/>
      <c r="M8" s="77"/>
      <c r="N8" s="78"/>
    </row>
    <row r="9" spans="2:14" ht="14.25" customHeight="1" x14ac:dyDescent="0.25">
      <c r="B9" s="59"/>
      <c r="C9" s="76"/>
      <c r="D9" s="79" t="s">
        <v>40</v>
      </c>
      <c r="E9" s="89">
        <f ca="1">'Procura em Estoque'!E15*(1-'Procura em Estoque'!E13)</f>
        <v>678.3</v>
      </c>
      <c r="F9" s="78"/>
      <c r="J9" s="59"/>
      <c r="K9" s="76"/>
      <c r="L9" s="79" t="s">
        <v>43</v>
      </c>
      <c r="M9" s="89" t="b">
        <f>E7=1</f>
        <v>0</v>
      </c>
      <c r="N9" s="78"/>
    </row>
    <row r="10" spans="2:14" ht="6.75" customHeight="1" x14ac:dyDescent="0.25">
      <c r="B10" s="59"/>
      <c r="C10" s="76"/>
      <c r="D10" s="77"/>
      <c r="E10" s="77"/>
      <c r="F10" s="78"/>
      <c r="J10" s="59"/>
      <c r="K10" s="76"/>
      <c r="L10" s="77"/>
      <c r="M10" s="77"/>
      <c r="N10" s="78"/>
    </row>
    <row r="11" spans="2:14" ht="6" customHeight="1" thickBot="1" x14ac:dyDescent="0.3">
      <c r="B11" s="59"/>
      <c r="C11" s="80"/>
      <c r="D11" s="81"/>
      <c r="E11" s="81"/>
      <c r="F11" s="82"/>
      <c r="J11" s="59"/>
      <c r="K11" s="80"/>
      <c r="L11" s="81"/>
      <c r="M11" s="81"/>
      <c r="N11" s="82"/>
    </row>
    <row r="12" spans="2:14" ht="11.25" customHeight="1" x14ac:dyDescent="0.25">
      <c r="B12" s="59"/>
      <c r="C12" s="59"/>
      <c r="D12" s="59"/>
      <c r="E12" s="59"/>
      <c r="J12" s="59"/>
      <c r="K12" s="59"/>
      <c r="L12" s="59"/>
      <c r="M12" s="59"/>
    </row>
    <row r="13" spans="2:14" ht="7.5" customHeight="1" x14ac:dyDescent="0.25"/>
    <row r="15" spans="2:14" ht="44.25" customHeight="1" x14ac:dyDescent="0.25">
      <c r="B15" s="105" t="str" cm="1">
        <f t="array" ref="B15">_xlfn.IFS(NOT(M5),"Cadastrar Comprador",M7,"Fechar Pedido",AND(M5,M9),"Oferecer Mais Produtos",TRUE,"Fechar Pedido")</f>
        <v>Cadastrar Comprador</v>
      </c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</row>
  </sheetData>
  <sheetProtection selectLockedCells="1"/>
  <mergeCells count="1">
    <mergeCell ref="B15:N15"/>
  </mergeCells>
  <conditionalFormatting sqref="E9">
    <cfRule type="expression" dxfId="2" priority="3">
      <formula>#REF!=0</formula>
    </cfRule>
  </conditionalFormatting>
  <conditionalFormatting sqref="M9">
    <cfRule type="expression" dxfId="0" priority="1">
      <formula>#REF!=0</formula>
    </cfRule>
  </conditionalFormatting>
  <dataValidations count="1">
    <dataValidation type="list" allowBlank="1" showInputMessage="1" showErrorMessage="1" sqref="M5 M7" xr:uid="{7302DBF7-476F-4C11-BD26-74943379D20E}">
      <formula1>"VERDADEIRO,FALSO"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D5" sqref="D5"/>
    </sheetView>
  </sheetViews>
  <sheetFormatPr defaultRowHeight="15" x14ac:dyDescent="0.25"/>
  <cols>
    <col min="1" max="1" width="29.28515625" customWidth="1"/>
    <col min="2" max="2" width="14.85546875" customWidth="1"/>
    <col min="5" max="5" width="28" bestFit="1" customWidth="1"/>
  </cols>
  <sheetData>
    <row r="1" spans="1:5" ht="21.75" thickBot="1" x14ac:dyDescent="0.4">
      <c r="A1" s="71" t="s">
        <v>16</v>
      </c>
      <c r="B1" s="72"/>
      <c r="E1" s="34" t="s">
        <v>17</v>
      </c>
    </row>
    <row r="2" spans="1:5" x14ac:dyDescent="0.25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25">
      <c r="A3" s="28" t="s">
        <v>18</v>
      </c>
      <c r="B3" s="31">
        <f>'Produtos Infantis'!E123</f>
        <v>1273</v>
      </c>
      <c r="E3" s="32" t="s">
        <v>11</v>
      </c>
    </row>
    <row r="4" spans="1:5" x14ac:dyDescent="0.25">
      <c r="A4" s="28"/>
      <c r="B4" s="31"/>
      <c r="E4" s="32" t="s">
        <v>10</v>
      </c>
    </row>
    <row r="5" spans="1:5" x14ac:dyDescent="0.25">
      <c r="A5" s="28" t="s">
        <v>9</v>
      </c>
      <c r="B5" s="31">
        <f>COUNTIF(Descrição, A5)</f>
        <v>20</v>
      </c>
      <c r="E5" s="32" t="s">
        <v>12</v>
      </c>
    </row>
    <row r="6" spans="1:5" x14ac:dyDescent="0.25">
      <c r="A6" s="28" t="s">
        <v>19</v>
      </c>
      <c r="B6" s="31">
        <f>SUMIF(Descrição, A5, Quantidades)</f>
        <v>193</v>
      </c>
      <c r="E6" s="32" t="s">
        <v>14</v>
      </c>
    </row>
    <row r="7" spans="1:5" ht="15.75" thickBot="1" x14ac:dyDescent="0.3">
      <c r="A7" s="28"/>
      <c r="B7" s="31"/>
      <c r="E7" s="33" t="s">
        <v>13</v>
      </c>
    </row>
    <row r="8" spans="1:5" x14ac:dyDescent="0.25">
      <c r="A8" s="28" t="s">
        <v>20</v>
      </c>
      <c r="B8" s="35">
        <f>AVERAGEIF(Descrição, $A$5, Descontos)</f>
        <v>8.7480000000000011</v>
      </c>
    </row>
    <row r="9" spans="1:5" x14ac:dyDescent="0.25">
      <c r="A9" s="28" t="s">
        <v>21</v>
      </c>
      <c r="B9" s="35">
        <f>AVERAGEIF(Descrição, $A$5, Preços)</f>
        <v>87.480000000000047</v>
      </c>
    </row>
    <row r="10" spans="1:5" x14ac:dyDescent="0.25">
      <c r="A10" s="36" t="s">
        <v>22</v>
      </c>
      <c r="B10" s="38">
        <f>B8/B9</f>
        <v>9.9999999999999964E-2</v>
      </c>
    </row>
    <row r="11" spans="1:5" x14ac:dyDescent="0.25">
      <c r="A11" s="36" t="s">
        <v>23</v>
      </c>
      <c r="B11" s="37">
        <f>_xlfn.MAXIFS(Preços,Descrição,'Meus Números'!A5)</f>
        <v>89.9</v>
      </c>
    </row>
    <row r="12" spans="1:5" ht="15.75" thickBot="1" x14ac:dyDescent="0.3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4.85546875" customWidth="1"/>
    <col min="3" max="3" width="14.5703125" bestFit="1" customWidth="1"/>
    <col min="4" max="4" width="11.7109375" customWidth="1"/>
    <col min="5" max="5" width="14.140625" customWidth="1"/>
    <col min="6" max="6" width="14" customWidth="1"/>
  </cols>
  <sheetData>
    <row r="2" spans="1:5" x14ac:dyDescent="0.25">
      <c r="A2" t="s">
        <v>1</v>
      </c>
      <c r="B2" t="s">
        <v>4</v>
      </c>
    </row>
    <row r="3" spans="1:5" x14ac:dyDescent="0.25">
      <c r="A3" t="s">
        <v>15</v>
      </c>
      <c r="B3">
        <v>8</v>
      </c>
    </row>
    <row r="6" spans="1:5" ht="15.75" thickBot="1" x14ac:dyDescent="0.3"/>
    <row r="7" spans="1:5" ht="16.5" thickBot="1" x14ac:dyDescent="0.3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2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2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2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2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2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2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D59180-AF5E-4D5F-B5F2-FD9983DB5A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78D384-9AE1-45F2-A6A0-DA4B91BF7A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015A53-F126-4CCF-ABA9-FFC404E00010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</vt:i4>
      </vt:variant>
    </vt:vector>
  </HeadingPairs>
  <TitlesOfParts>
    <vt:vector size="14" baseType="lpstr">
      <vt:lpstr>Produtos Infantis</vt:lpstr>
      <vt:lpstr>Produtos Infantis por Colunas</vt:lpstr>
      <vt:lpstr>Procura em Estoque</vt:lpstr>
      <vt:lpstr>Resumo de Vendas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Guilherme Pereira</cp:lastModifiedBy>
  <cp:lastPrinted>2019-10-11T14:32:55Z</cp:lastPrinted>
  <dcterms:created xsi:type="dcterms:W3CDTF">2019-10-09T14:30:21Z</dcterms:created>
  <dcterms:modified xsi:type="dcterms:W3CDTF">2022-04-25T02:44:49Z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