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93fc66dbf3aa34/DataScience/studies/Alura/Excel/5 - Criação de macros e automatização de tarefas/"/>
    </mc:Choice>
  </mc:AlternateContent>
  <xr:revisionPtr revIDLastSave="37" documentId="13_ncr:1_{D1C1CA2E-53A3-4F49-93C5-6C8F41F7BC31}" xr6:coauthVersionLast="47" xr6:coauthVersionMax="47" xr10:uidLastSave="{5C6C46B7-36E7-4A68-B52C-7AFDBAB2CEE5}"/>
  <bookViews>
    <workbookView xWindow="-120" yWindow="-120" windowWidth="38640" windowHeight="15840" xr2:uid="{B673A230-CF2B-4926-840F-06DAC6DEF54A}"/>
  </bookViews>
  <sheets>
    <sheet name="Dashboard" sheetId="15" r:id="rId1"/>
    <sheet name="Indicadores Base" sheetId="16" state="hidden" r:id="rId2"/>
    <sheet name="Tabelas Dinamicas" sheetId="5" r:id="rId3"/>
    <sheet name="Controle de Entregas" sheetId="3" r:id="rId4"/>
  </sheets>
  <definedNames>
    <definedName name="NativeTimeline_Data_Contrato">#N/A</definedName>
    <definedName name="OrigemDinamica">'Controle de Entregas'!$A$1:$M$31</definedName>
    <definedName name="PesoOrigem">'Controle de Entregas'!$F$2:$F$31</definedName>
    <definedName name="SegmentaçãodeDados_Cliente">#N/A</definedName>
    <definedName name="SituacaoChegadas">'Controle de Entregas'!$M$2:$M$31</definedName>
    <definedName name="SituacaoPartidas">'Controle de Entregas'!$J$2:$J$31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6" l="1"/>
  <c r="BB16" i="15"/>
  <c r="BB10" i="15"/>
  <c r="AJ16" i="15"/>
  <c r="AJ10" i="15"/>
  <c r="AJ4" i="15"/>
  <c r="AS10" i="15"/>
  <c r="BB4" i="15"/>
  <c r="AA4" i="15"/>
  <c r="AS4" i="15"/>
  <c r="AA10" i="15"/>
  <c r="AS16" i="15" l="1"/>
  <c r="AA16" i="15"/>
  <c r="R16" i="15"/>
  <c r="R10" i="15"/>
  <c r="I4" i="15"/>
  <c r="R4" i="15"/>
  <c r="I10" i="15"/>
  <c r="I16" i="15" l="1"/>
  <c r="B2" i="15" s="1"/>
</calcChain>
</file>

<file path=xl/sharedStrings.xml><?xml version="1.0" encoding="utf-8"?>
<sst xmlns="http://schemas.openxmlformats.org/spreadsheetml/2006/main" count="297" uniqueCount="58">
  <si>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</si>
  <si>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</si>
  <si>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</si>
  <si>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</si>
  <si>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</si>
  <si>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</si>
  <si>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</si>
  <si>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</si>
  <si>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</si>
  <si>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</si>
  <si>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</si>
  <si>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</si>
  <si>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</si>
  <si>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</si>
  <si>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</si>
  <si>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</si>
  <si>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</si>
  <si>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</si>
  <si>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</si>
  <si>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</si>
  <si>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</si>
  <si>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</si>
  <si>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</si>
  <si>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</si>
  <si>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</si>
  <si>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</si>
  <si>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</si>
  <si>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</si>
  <si>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</si>
  <si>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</si>
  <si>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</si>
  <si>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</si>
  <si>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</si>
  <si>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</si>
  <si>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</si>
  <si>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</si>
  <si>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</si>
  <si>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</si>
  <si>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</si>
  <si>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</si>
  <si>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</si>
  <si>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</si>
  <si>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</si>
  <si>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</si>
  <si>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</si>
  <si>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</si>
  <si>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Logística de Entregas por Período</t>
  </si>
  <si>
    <t>Viagens</t>
  </si>
  <si>
    <t>Média Peso</t>
  </si>
  <si>
    <t>Valor Total dos Contratos</t>
  </si>
  <si>
    <t>Partidas com Atraso</t>
  </si>
  <si>
    <t>Viagens em Aberto</t>
  </si>
  <si>
    <t>Em Aberto - Em Dia</t>
  </si>
  <si>
    <t>Painel de Logística</t>
  </si>
  <si>
    <t>Painel de Veículos</t>
  </si>
  <si>
    <t>Painel de Cargas</t>
  </si>
  <si>
    <t>Média de peso geral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</si>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</sst>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44" fontId="0" fillId="2" borderId="0" xfId="0" applyNumberFormat="1" applyFill="1"/>
    <xf numFmtId="0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4" fontId="3" fillId="2" borderId="2" xfId="1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textRotation="90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4" fontId="0" fillId="0" borderId="0" xfId="0" applyNumberFormat="1"/>
  </cellXfs>
  <cellStyles count="2">
    <cellStyle name="Moeda" xfId="1" builtinId="4"/>
    <cellStyle name="Normal" xfId="0" builtinId="0"/>
  </cellStyles>
  <dxfs count="3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11" formatCode="&quot;R$&quot;\ #,##0.00;\-&quot;R$&quot;\ 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[Main.xlsx]Tabelas Dinamicas!Tabela dinâmica4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B-48A0-9691-1127708557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B-48A0-9691-1127708557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B-48A0-9691-1127708557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B-48A0-9691-1127708557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1B-48A0-9691-1127708557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[Main.xlsx]Tabelas Dinamicas!Tabela dinâmica6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8-473B-BB6A-ADA4401D61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98-473B-BB6A-ADA4401D6186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98-473B-BB6A-ADA4401D6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8-473B-BB6A-ADA4401D61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[Main.xlsx]Tabelas Dinamicas!Tabela dinâmica4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2-40E8-9FA3-FE834E760E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2-40E8-9FA3-FE834E760E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2-40E8-9FA3-FE834E760E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2-40E8-9FA3-FE834E760E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0E8-9FA3-FE834E760E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[Main.xlsx]Tabelas Dinamicas!Tabela dinâmica6</c:name>
    <c:fmtId val="1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7-4196-86A9-2787D05C27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97-4196-86A9-2787D05C27E6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97-4196-86A9-2787D05C27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7-4196-86A9-2787D05C27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[Main.xlsx]Tabelas Dinamicas!Tabela dinâmica4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4D-4664-AC35-20ED64095E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D-4664-AC35-20ED64095E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4D-4664-AC35-20ED64095E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4D-4664-AC35-20ED64095E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D-4664-AC35-20ED64095E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[Main.xlsx]Tabelas Dinamicas!Tabela dinâmica6</c:name>
    <c:fmtId val="1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D-4EA0-988C-73A4893D58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25D-4EA0-988C-73A4893D581A}"/>
              </c:ext>
            </c:extLst>
          </c:dPt>
          <c:dLbls>
            <c:dLbl>
              <c:idx val="7"/>
              <c:layout>
                <c:manualLayout>
                  <c:x val="2.9895366218237272E-3"/>
                  <c:y val="-3.724394785847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5D-4EA0-988C-73A4893D5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D-4EA0-988C-73A4893D58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201083</xdr:rowOff>
    </xdr:from>
    <xdr:to>
      <xdr:col>17</xdr:col>
      <xdr:colOff>1148292</xdr:colOff>
      <xdr:row>24</xdr:row>
      <xdr:rowOff>161924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C2E0CBFF-84ED-4943-8735-56C7719BC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89916"/>
              <a:ext cx="12451292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9</xdr:col>
      <xdr:colOff>19051</xdr:colOff>
      <xdr:row>2</xdr:row>
      <xdr:rowOff>19050</xdr:rowOff>
    </xdr:from>
    <xdr:to>
      <xdr:col>16</xdr:col>
      <xdr:colOff>581025</xdr:colOff>
      <xdr:row>19</xdr:row>
      <xdr:rowOff>152400</xdr:rowOff>
    </xdr:to>
    <xdr:graphicFrame macro="">
      <xdr:nvGraphicFramePr>
        <xdr:cNvPr id="2" name="Gráfico 13">
          <a:extLst>
            <a:ext uri="{FF2B5EF4-FFF2-40B4-BE49-F238E27FC236}">
              <a16:creationId xmlns:a16="http://schemas.microsoft.com/office/drawing/2014/main" id="{3A98B95D-E4DB-4188-9620-1200F6F3E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7</xdr:col>
      <xdr:colOff>590550</xdr:colOff>
      <xdr:row>19</xdr:row>
      <xdr:rowOff>171450</xdr:rowOff>
    </xdr:to>
    <xdr:graphicFrame macro="">
      <xdr:nvGraphicFramePr>
        <xdr:cNvPr id="3" name="Gráfico 12">
          <a:extLst>
            <a:ext uri="{FF2B5EF4-FFF2-40B4-BE49-F238E27FC236}">
              <a16:creationId xmlns:a16="http://schemas.microsoft.com/office/drawing/2014/main" id="{B7FC2C23-33AD-4911-8DE4-7FAE0B601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19051</xdr:colOff>
      <xdr:row>2</xdr:row>
      <xdr:rowOff>19050</xdr:rowOff>
    </xdr:from>
    <xdr:to>
      <xdr:col>34</xdr:col>
      <xdr:colOff>581025</xdr:colOff>
      <xdr:row>19</xdr:row>
      <xdr:rowOff>152400</xdr:rowOff>
    </xdr:to>
    <xdr:graphicFrame macro="">
      <xdr:nvGraphicFramePr>
        <xdr:cNvPr id="9" name="Gráfico 13">
          <a:extLst>
            <a:ext uri="{FF2B5EF4-FFF2-40B4-BE49-F238E27FC236}">
              <a16:creationId xmlns:a16="http://schemas.microsoft.com/office/drawing/2014/main" id="{A83CE791-2619-4E30-B43D-AE24BA32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19050</xdr:rowOff>
    </xdr:from>
    <xdr:to>
      <xdr:col>25</xdr:col>
      <xdr:colOff>590550</xdr:colOff>
      <xdr:row>19</xdr:row>
      <xdr:rowOff>171450</xdr:rowOff>
    </xdr:to>
    <xdr:graphicFrame macro="">
      <xdr:nvGraphicFramePr>
        <xdr:cNvPr id="10" name="Gráfico 12">
          <a:extLst>
            <a:ext uri="{FF2B5EF4-FFF2-40B4-BE49-F238E27FC236}">
              <a16:creationId xmlns:a16="http://schemas.microsoft.com/office/drawing/2014/main" id="{706280B0-6AF0-4BDA-B71B-9AE7E1601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19051</xdr:colOff>
      <xdr:row>2</xdr:row>
      <xdr:rowOff>19050</xdr:rowOff>
    </xdr:from>
    <xdr:to>
      <xdr:col>52</xdr:col>
      <xdr:colOff>581025</xdr:colOff>
      <xdr:row>19</xdr:row>
      <xdr:rowOff>152400</xdr:rowOff>
    </xdr:to>
    <xdr:graphicFrame macro="">
      <xdr:nvGraphicFramePr>
        <xdr:cNvPr id="11" name="Gráfico 13">
          <a:extLst>
            <a:ext uri="{FF2B5EF4-FFF2-40B4-BE49-F238E27FC236}">
              <a16:creationId xmlns:a16="http://schemas.microsoft.com/office/drawing/2014/main" id="{E5E75ACA-86C7-4087-AA37-56C280A97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2</xdr:row>
      <xdr:rowOff>19050</xdr:rowOff>
    </xdr:from>
    <xdr:to>
      <xdr:col>43</xdr:col>
      <xdr:colOff>590550</xdr:colOff>
      <xdr:row>19</xdr:row>
      <xdr:rowOff>171450</xdr:rowOff>
    </xdr:to>
    <xdr:graphicFrame macro="">
      <xdr:nvGraphicFramePr>
        <xdr:cNvPr id="12" name="Gráfico 12">
          <a:extLst>
            <a:ext uri="{FF2B5EF4-FFF2-40B4-BE49-F238E27FC236}">
              <a16:creationId xmlns:a16="http://schemas.microsoft.com/office/drawing/2014/main" id="{6F7C2D31-2A4A-4772-B48B-CE3938DB6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liente">
              <a:extLst>
                <a:ext uri="{FF2B5EF4-FFF2-40B4-BE49-F238E27FC236}">
                  <a16:creationId xmlns:a16="http://schemas.microsoft.com/office/drawing/2014/main" id="{EC25B143-4FAD-4FC3-8EB4-9E5A85569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657225</xdr:colOff>
      <xdr:row>0</xdr:row>
      <xdr:rowOff>0</xdr:rowOff>
    </xdr:from>
    <xdr:to>
      <xdr:col>8</xdr:col>
      <xdr:colOff>1285875</xdr:colOff>
      <xdr:row>8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a Contrato">
              <a:extLst>
                <a:ext uri="{FF2B5EF4-FFF2-40B4-BE49-F238E27FC236}">
                  <a16:creationId xmlns:a16="http://schemas.microsoft.com/office/drawing/2014/main" id="{DB3C4667-C034-44E2-BF74-A3CD5E15E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0"/>
              <a:ext cx="10210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3889.739431481481" createdVersion="6" refreshedVersion="6" minRefreshableVersion="3" recordCount="30" xr:uid="{1D9649D1-374E-41DE-A397-9D07F92F8AA2}">
  <cacheSource type="worksheet">
    <worksheetSource name="origemdinamica"/>
  </cacheSource>
  <cacheFields count="15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  <fieldGroup par="14" base="1">
        <rangePr groupBy="months" startDate="2019-03-01T00:00:00" endDate="2020-01-23T00:00:00"/>
        <groupItems count="14">
          <s v="&lt;01/03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1/2020"/>
        </groupItems>
      </fieldGroup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  <cacheField name="Trimestres" numFmtId="0" databaseField="0">
      <fieldGroup base="1">
        <rangePr groupBy="quarters" startDate="2019-03-01T00:00:00" endDate="2020-01-23T00:00:00"/>
        <groupItems count="6">
          <s v="&lt;01/03/2019"/>
          <s v="Trim1"/>
          <s v="Trim2"/>
          <s v="Trim3"/>
          <s v="Trim4"/>
          <s v="&gt;23/01/2020"/>
        </groupItems>
      </fieldGroup>
    </cacheField>
    <cacheField name="Anos" numFmtId="0" databaseField="0">
      <fieldGroup base="1">
        <rangePr groupBy="years" startDate="2019-03-01T00:00:00" endDate="2020-01-23T00:00:00"/>
        <groupItems count="4">
          <s v="&lt;01/03/2019"/>
          <s v="2019"/>
          <s v="2020"/>
          <s v="&gt;23/01/2020"/>
        </groupItems>
      </fieldGroup>
    </cacheField>
  </cacheFields>
  <extLst>
    <ext xmlns:x14="http://schemas.microsoft.com/office/spreadsheetml/2009/9/main" uri="{725AE2AE-9491-48be-B2B4-4EB974FC3084}">
      <x14:pivotCacheDefinition pivotCacheId="20159403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F72C-8458-4A51-B8A6-118F9EE55547}" name="Tabela dinâmica6" cacheId="0" dataPosition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 chartFormat="20">
  <location ref="D10:F19" firstHeaderRow="0" firstDataRow="1" firstDataCol="1"/>
  <pivotFields count="15">
    <pivotField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numFmtId="4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ubtotalTop="0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71C2-2003-47C1-8F04-BA49AFEC4FBF}" name="Tabela dinâ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9">
  <location ref="A10:B14" firstHeaderRow="1" firstDataRow="1" firstDataCol="1"/>
  <pivotFields count="15">
    <pivotField subtotalTop="0" multipleItemSelectionAllowed="1" showAll="0" defaultSubtotal="0">
      <items count="5">
        <item x="3"/>
        <item x="1"/>
        <item x="0"/>
        <item x="4"/>
        <item x="2"/>
      </items>
    </pivotField>
    <pivotField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/>
    <pivotField dataField="1" numFmtId="44"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3">
        <item x="2"/>
        <item x="1"/>
        <item x="0"/>
      </items>
    </pivotField>
    <pivotField name="Origem" subtotalTop="0" showAll="0" defaultSubtotal="0">
      <items count="4">
        <item x="2"/>
        <item x="0"/>
        <item x="1"/>
        <item x="3"/>
      </items>
    </pivotField>
    <pivotField numFmtId="14" subtotalTop="0" showAll="0" defaultSubtotal="0"/>
    <pivotField subtotalTop="0" showAll="0" defaultSubtotal="0"/>
    <pivotField subtotalTop="0" showAll="0" defaultSubtotal="0"/>
    <pivotField numFmtId="14" subtotalTop="0" showAll="0" defaultSubtotal="0"/>
    <pivotField subtotalTop="0" showAll="0" defaultSubtotal="0"/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4">
        <item x="0"/>
        <item x="1"/>
        <item x="2"/>
        <item x="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7" baseItem="1" numFmtId="44"/>
  </dataFields>
  <formats count="15">
    <format dxfId="26">
      <pivotArea outline="0" collapsedLevelsAreSubtotals="1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7" type="button" dataOnly="0" labelOnly="1" outline="0"/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7" type="button" dataOnly="0" labelOnly="1" outline="0"/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28"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88034406-B441-485D-8001-08AB519A55F2}" sourceName="Cliente">
  <pivotTables>
    <pivotTable tabId="5" name="Tabela dinâmica4"/>
    <pivotTable tabId="5" name="Tabela dinâmica6"/>
  </pivotTables>
  <data>
    <tabular pivotCacheId="2015940336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EBEA995A-40B6-4F7C-AFC8-061A11BEBC7B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1976828F-1317-437A-A7A8-B643AB875856}" sourceName="Data Contrato">
  <pivotTables>
    <pivotTable tabId="5" name="Tabela dinâmica4"/>
    <pivotTable tabId="5" name="Tabela dinâmica6"/>
  </pivotTables>
  <state minimalRefreshVersion="6" lastRefreshVersion="6" pivotCacheId="2015940336" filterType="unknown"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CD06EFE1-737F-4DC0-8384-784839A88857}" cache="NativeTimeline_Data_Contrato" caption="Data Contrato" showSelectionLabel="0" showTimeLevel="0" showHorizontalScrollbar="0" level="2" selectionLevel="2" scrollPosition="2019-02-01T00:00:00" style="TimeSlicerStyleLight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46EA8FC2-8F11-4C6A-977D-95D140D3C2ED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E6BB-AA8B-4FC1-93D4-5C92DEF678E8}">
  <dimension ref="A1:BB25"/>
  <sheetViews>
    <sheetView tabSelected="1" zoomScale="90" zoomScaleNormal="90" workbookViewId="0">
      <selection activeCell="X25" sqref="X25"/>
    </sheetView>
  </sheetViews>
  <sheetFormatPr defaultRowHeight="15" x14ac:dyDescent="0.25"/>
  <cols>
    <col min="2" max="8" width="9.140625" customWidth="1"/>
    <col min="9" max="9" width="22.140625" customWidth="1"/>
    <col min="10" max="17" width="9.140625" customWidth="1"/>
    <col min="18" max="18" width="27" customWidth="1"/>
    <col min="20" max="26" width="9.140625" customWidth="1"/>
    <col min="27" max="27" width="25.140625" customWidth="1"/>
    <col min="28" max="35" width="9.140625" customWidth="1"/>
    <col min="36" max="36" width="25.140625" customWidth="1"/>
    <col min="38" max="44" width="9.140625" customWidth="1"/>
    <col min="45" max="45" width="27.5703125" customWidth="1"/>
    <col min="46" max="53" width="9.140625" customWidth="1"/>
    <col min="54" max="54" width="27.5703125" customWidth="1"/>
  </cols>
  <sheetData>
    <row r="1" spans="1:54" ht="27" thickBot="1" x14ac:dyDescent="0.45">
      <c r="A1" s="32" t="s">
        <v>53</v>
      </c>
      <c r="B1" s="36" t="s">
        <v>46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  <c r="S1" s="15" t="s">
        <v>54</v>
      </c>
      <c r="T1" s="16" t="s">
        <v>46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8"/>
      <c r="AK1" s="15" t="s">
        <v>55</v>
      </c>
      <c r="AL1" s="16" t="s">
        <v>46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8"/>
    </row>
    <row r="2" spans="1:54" ht="15" customHeight="1" thickBot="1" x14ac:dyDescent="0.45">
      <c r="A2" s="32"/>
      <c r="B2" s="33" t="str">
        <f>IF(I16&lt;'Indicadores Base'!A2,"Média de peso abaixo do normal","")</f>
        <v/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  <c r="S2" s="15"/>
      <c r="T2" s="11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3"/>
      <c r="AK2" s="15"/>
      <c r="AL2" s="11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3"/>
    </row>
    <row r="3" spans="1:54" x14ac:dyDescent="0.25">
      <c r="A3" s="15"/>
      <c r="B3" s="22"/>
      <c r="C3" s="23"/>
      <c r="D3" s="23"/>
      <c r="E3" s="23"/>
      <c r="F3" s="23"/>
      <c r="G3" s="23"/>
      <c r="H3" s="24"/>
      <c r="I3" s="14" t="s">
        <v>45</v>
      </c>
      <c r="J3" s="22"/>
      <c r="K3" s="23"/>
      <c r="L3" s="23"/>
      <c r="M3" s="23"/>
      <c r="N3" s="23"/>
      <c r="O3" s="23"/>
      <c r="P3" s="23"/>
      <c r="Q3" s="24"/>
      <c r="R3" s="14" t="s">
        <v>49</v>
      </c>
      <c r="S3" s="15"/>
      <c r="T3" s="19"/>
      <c r="U3" s="20"/>
      <c r="V3" s="20"/>
      <c r="W3" s="20"/>
      <c r="X3" s="20"/>
      <c r="Y3" s="20"/>
      <c r="Z3" s="21"/>
      <c r="AA3" s="10" t="s">
        <v>45</v>
      </c>
      <c r="AB3" s="19"/>
      <c r="AC3" s="20"/>
      <c r="AD3" s="20"/>
      <c r="AE3" s="20"/>
      <c r="AF3" s="20"/>
      <c r="AG3" s="20"/>
      <c r="AH3" s="20"/>
      <c r="AI3" s="21"/>
      <c r="AJ3" s="10" t="s">
        <v>49</v>
      </c>
      <c r="AK3" s="15"/>
      <c r="AL3" s="19"/>
      <c r="AM3" s="20"/>
      <c r="AN3" s="20"/>
      <c r="AO3" s="20"/>
      <c r="AP3" s="20"/>
      <c r="AQ3" s="20"/>
      <c r="AR3" s="21"/>
      <c r="AS3" s="10" t="s">
        <v>45</v>
      </c>
      <c r="AT3" s="19"/>
      <c r="AU3" s="20"/>
      <c r="AV3" s="20"/>
      <c r="AW3" s="20"/>
      <c r="AX3" s="20"/>
      <c r="AY3" s="20"/>
      <c r="AZ3" s="20"/>
      <c r="BA3" s="21"/>
      <c r="BB3" s="10" t="s">
        <v>49</v>
      </c>
    </row>
    <row r="4" spans="1:54" x14ac:dyDescent="0.25">
      <c r="A4" s="15"/>
      <c r="B4" s="22"/>
      <c r="C4" s="23"/>
      <c r="D4" s="23"/>
      <c r="E4" s="23"/>
      <c r="F4" s="23"/>
      <c r="G4" s="23"/>
      <c r="H4" s="24"/>
      <c r="I4" s="28">
        <f>GETPIVOTDATA("Soma de Peso (Kg)",'Tabelas Dinamicas'!$D$10)</f>
        <v>3043</v>
      </c>
      <c r="J4" s="22"/>
      <c r="K4" s="23"/>
      <c r="L4" s="23"/>
      <c r="M4" s="23"/>
      <c r="N4" s="23"/>
      <c r="O4" s="23"/>
      <c r="P4" s="23"/>
      <c r="Q4" s="24"/>
      <c r="R4" s="30">
        <f>GETPIVOTDATA("Valor do Contrato",'Tabelas Dinamicas'!$A$10)</f>
        <v>25657.207243807243</v>
      </c>
      <c r="S4" s="15"/>
      <c r="T4" s="22"/>
      <c r="U4" s="23"/>
      <c r="V4" s="23"/>
      <c r="W4" s="23"/>
      <c r="X4" s="23"/>
      <c r="Y4" s="23"/>
      <c r="Z4" s="24"/>
      <c r="AA4" s="28">
        <f>GETPIVOTDATA("Soma de Peso (Kg)",'Tabelas Dinamicas'!$D$10)</f>
        <v>3043</v>
      </c>
      <c r="AB4" s="22"/>
      <c r="AC4" s="23"/>
      <c r="AD4" s="23"/>
      <c r="AE4" s="23"/>
      <c r="AF4" s="23"/>
      <c r="AG4" s="23"/>
      <c r="AH4" s="23"/>
      <c r="AI4" s="24"/>
      <c r="AJ4" s="30">
        <f>GETPIVOTDATA("Valor do Contrato",'Tabelas Dinamicas'!$A$10)</f>
        <v>25657.207243807243</v>
      </c>
      <c r="AK4" s="15"/>
      <c r="AL4" s="22"/>
      <c r="AM4" s="23"/>
      <c r="AN4" s="23"/>
      <c r="AO4" s="23"/>
      <c r="AP4" s="23"/>
      <c r="AQ4" s="23"/>
      <c r="AR4" s="24"/>
      <c r="AS4" s="28">
        <f>GETPIVOTDATA("Soma de Peso (Kg)",'Tabelas Dinamicas'!$D$10)</f>
        <v>3043</v>
      </c>
      <c r="AT4" s="22"/>
      <c r="AU4" s="23"/>
      <c r="AV4" s="23"/>
      <c r="AW4" s="23"/>
      <c r="AX4" s="23"/>
      <c r="AY4" s="23"/>
      <c r="AZ4" s="23"/>
      <c r="BA4" s="24"/>
      <c r="BB4" s="30">
        <f>GETPIVOTDATA("Valor do Contrato",'Tabelas Dinamicas'!$A$10)</f>
        <v>25657.207243807243</v>
      </c>
    </row>
    <row r="5" spans="1:54" x14ac:dyDescent="0.25">
      <c r="A5" s="15"/>
      <c r="B5" s="22"/>
      <c r="C5" s="23"/>
      <c r="D5" s="23"/>
      <c r="E5" s="23"/>
      <c r="F5" s="23"/>
      <c r="G5" s="23"/>
      <c r="H5" s="24"/>
      <c r="I5" s="28"/>
      <c r="J5" s="22"/>
      <c r="K5" s="23"/>
      <c r="L5" s="23"/>
      <c r="M5" s="23"/>
      <c r="N5" s="23"/>
      <c r="O5" s="23"/>
      <c r="P5" s="23"/>
      <c r="Q5" s="24"/>
      <c r="R5" s="30"/>
      <c r="S5" s="15"/>
      <c r="T5" s="22"/>
      <c r="U5" s="23"/>
      <c r="V5" s="23"/>
      <c r="W5" s="23"/>
      <c r="X5" s="23"/>
      <c r="Y5" s="23"/>
      <c r="Z5" s="24"/>
      <c r="AA5" s="28"/>
      <c r="AB5" s="22"/>
      <c r="AC5" s="23"/>
      <c r="AD5" s="23"/>
      <c r="AE5" s="23"/>
      <c r="AF5" s="23"/>
      <c r="AG5" s="23"/>
      <c r="AH5" s="23"/>
      <c r="AI5" s="24"/>
      <c r="AJ5" s="30"/>
      <c r="AK5" s="15"/>
      <c r="AL5" s="22"/>
      <c r="AM5" s="23"/>
      <c r="AN5" s="23"/>
      <c r="AO5" s="23"/>
      <c r="AP5" s="23"/>
      <c r="AQ5" s="23"/>
      <c r="AR5" s="24"/>
      <c r="AS5" s="28"/>
      <c r="AT5" s="22"/>
      <c r="AU5" s="23"/>
      <c r="AV5" s="23"/>
      <c r="AW5" s="23"/>
      <c r="AX5" s="23"/>
      <c r="AY5" s="23"/>
      <c r="AZ5" s="23"/>
      <c r="BA5" s="24"/>
      <c r="BB5" s="30"/>
    </row>
    <row r="6" spans="1:54" x14ac:dyDescent="0.25">
      <c r="A6" s="15"/>
      <c r="B6" s="22"/>
      <c r="C6" s="23"/>
      <c r="D6" s="23"/>
      <c r="E6" s="23"/>
      <c r="F6" s="23"/>
      <c r="G6" s="23"/>
      <c r="H6" s="24"/>
      <c r="I6" s="28"/>
      <c r="J6" s="22"/>
      <c r="K6" s="23"/>
      <c r="L6" s="23"/>
      <c r="M6" s="23"/>
      <c r="N6" s="23"/>
      <c r="O6" s="23"/>
      <c r="P6" s="23"/>
      <c r="Q6" s="24"/>
      <c r="R6" s="30"/>
      <c r="S6" s="15"/>
      <c r="T6" s="22"/>
      <c r="U6" s="23"/>
      <c r="V6" s="23"/>
      <c r="W6" s="23"/>
      <c r="X6" s="23"/>
      <c r="Y6" s="23"/>
      <c r="Z6" s="24"/>
      <c r="AA6" s="28"/>
      <c r="AB6" s="22"/>
      <c r="AC6" s="23"/>
      <c r="AD6" s="23"/>
      <c r="AE6" s="23"/>
      <c r="AF6" s="23"/>
      <c r="AG6" s="23"/>
      <c r="AH6" s="23"/>
      <c r="AI6" s="24"/>
      <c r="AJ6" s="30"/>
      <c r="AK6" s="15"/>
      <c r="AL6" s="22"/>
      <c r="AM6" s="23"/>
      <c r="AN6" s="23"/>
      <c r="AO6" s="23"/>
      <c r="AP6" s="23"/>
      <c r="AQ6" s="23"/>
      <c r="AR6" s="24"/>
      <c r="AS6" s="28"/>
      <c r="AT6" s="22"/>
      <c r="AU6" s="23"/>
      <c r="AV6" s="23"/>
      <c r="AW6" s="23"/>
      <c r="AX6" s="23"/>
      <c r="AY6" s="23"/>
      <c r="AZ6" s="23"/>
      <c r="BA6" s="24"/>
      <c r="BB6" s="30"/>
    </row>
    <row r="7" spans="1:54" x14ac:dyDescent="0.25">
      <c r="A7" s="15"/>
      <c r="B7" s="22"/>
      <c r="C7" s="23"/>
      <c r="D7" s="23"/>
      <c r="E7" s="23"/>
      <c r="F7" s="23"/>
      <c r="G7" s="23"/>
      <c r="H7" s="24"/>
      <c r="I7" s="28"/>
      <c r="J7" s="22"/>
      <c r="K7" s="23"/>
      <c r="L7" s="23"/>
      <c r="M7" s="23"/>
      <c r="N7" s="23"/>
      <c r="O7" s="23"/>
      <c r="P7" s="23"/>
      <c r="Q7" s="24"/>
      <c r="R7" s="30"/>
      <c r="S7" s="15"/>
      <c r="T7" s="22"/>
      <c r="U7" s="23"/>
      <c r="V7" s="23"/>
      <c r="W7" s="23"/>
      <c r="X7" s="23"/>
      <c r="Y7" s="23"/>
      <c r="Z7" s="24"/>
      <c r="AA7" s="28"/>
      <c r="AB7" s="22"/>
      <c r="AC7" s="23"/>
      <c r="AD7" s="23"/>
      <c r="AE7" s="23"/>
      <c r="AF7" s="23"/>
      <c r="AG7" s="23"/>
      <c r="AH7" s="23"/>
      <c r="AI7" s="24"/>
      <c r="AJ7" s="30"/>
      <c r="AK7" s="15"/>
      <c r="AL7" s="22"/>
      <c r="AM7" s="23"/>
      <c r="AN7" s="23"/>
      <c r="AO7" s="23"/>
      <c r="AP7" s="23"/>
      <c r="AQ7" s="23"/>
      <c r="AR7" s="24"/>
      <c r="AS7" s="28"/>
      <c r="AT7" s="22"/>
      <c r="AU7" s="23"/>
      <c r="AV7" s="23"/>
      <c r="AW7" s="23"/>
      <c r="AX7" s="23"/>
      <c r="AY7" s="23"/>
      <c r="AZ7" s="23"/>
      <c r="BA7" s="24"/>
      <c r="BB7" s="30"/>
    </row>
    <row r="8" spans="1:54" ht="15.75" thickBot="1" x14ac:dyDescent="0.3">
      <c r="A8" s="15"/>
      <c r="B8" s="22"/>
      <c r="C8" s="23"/>
      <c r="D8" s="23"/>
      <c r="E8" s="23"/>
      <c r="F8" s="23"/>
      <c r="G8" s="23"/>
      <c r="H8" s="24"/>
      <c r="I8" s="29"/>
      <c r="J8" s="22"/>
      <c r="K8" s="23"/>
      <c r="L8" s="23"/>
      <c r="M8" s="23"/>
      <c r="N8" s="23"/>
      <c r="O8" s="23"/>
      <c r="P8" s="23"/>
      <c r="Q8" s="24"/>
      <c r="R8" s="31"/>
      <c r="S8" s="15"/>
      <c r="T8" s="22"/>
      <c r="U8" s="23"/>
      <c r="V8" s="23"/>
      <c r="W8" s="23"/>
      <c r="X8" s="23"/>
      <c r="Y8" s="23"/>
      <c r="Z8" s="24"/>
      <c r="AA8" s="29"/>
      <c r="AB8" s="22"/>
      <c r="AC8" s="23"/>
      <c r="AD8" s="23"/>
      <c r="AE8" s="23"/>
      <c r="AF8" s="23"/>
      <c r="AG8" s="23"/>
      <c r="AH8" s="23"/>
      <c r="AI8" s="24"/>
      <c r="AJ8" s="31"/>
      <c r="AK8" s="15"/>
      <c r="AL8" s="22"/>
      <c r="AM8" s="23"/>
      <c r="AN8" s="23"/>
      <c r="AO8" s="23"/>
      <c r="AP8" s="23"/>
      <c r="AQ8" s="23"/>
      <c r="AR8" s="24"/>
      <c r="AS8" s="29"/>
      <c r="AT8" s="22"/>
      <c r="AU8" s="23"/>
      <c r="AV8" s="23"/>
      <c r="AW8" s="23"/>
      <c r="AX8" s="23"/>
      <c r="AY8" s="23"/>
      <c r="AZ8" s="23"/>
      <c r="BA8" s="24"/>
      <c r="BB8" s="31"/>
    </row>
    <row r="9" spans="1:54" x14ac:dyDescent="0.25">
      <c r="A9" s="15"/>
      <c r="B9" s="22"/>
      <c r="C9" s="23"/>
      <c r="D9" s="23"/>
      <c r="E9" s="23"/>
      <c r="F9" s="23"/>
      <c r="G9" s="23"/>
      <c r="H9" s="24"/>
      <c r="I9" s="10" t="s">
        <v>47</v>
      </c>
      <c r="J9" s="22"/>
      <c r="K9" s="23"/>
      <c r="L9" s="23"/>
      <c r="M9" s="23"/>
      <c r="N9" s="23"/>
      <c r="O9" s="23"/>
      <c r="P9" s="23"/>
      <c r="Q9" s="24"/>
      <c r="R9" s="10" t="s">
        <v>50</v>
      </c>
      <c r="S9" s="15"/>
      <c r="T9" s="22"/>
      <c r="U9" s="23"/>
      <c r="V9" s="23"/>
      <c r="W9" s="23"/>
      <c r="X9" s="23"/>
      <c r="Y9" s="23"/>
      <c r="Z9" s="24"/>
      <c r="AA9" s="10" t="s">
        <v>47</v>
      </c>
      <c r="AB9" s="22"/>
      <c r="AC9" s="23"/>
      <c r="AD9" s="23"/>
      <c r="AE9" s="23"/>
      <c r="AF9" s="23"/>
      <c r="AG9" s="23"/>
      <c r="AH9" s="23"/>
      <c r="AI9" s="24"/>
      <c r="AJ9" s="10" t="s">
        <v>50</v>
      </c>
      <c r="AK9" s="15"/>
      <c r="AL9" s="22"/>
      <c r="AM9" s="23"/>
      <c r="AN9" s="23"/>
      <c r="AO9" s="23"/>
      <c r="AP9" s="23"/>
      <c r="AQ9" s="23"/>
      <c r="AR9" s="24"/>
      <c r="AS9" s="10" t="s">
        <v>47</v>
      </c>
      <c r="AT9" s="22"/>
      <c r="AU9" s="23"/>
      <c r="AV9" s="23"/>
      <c r="AW9" s="23"/>
      <c r="AX9" s="23"/>
      <c r="AY9" s="23"/>
      <c r="AZ9" s="23"/>
      <c r="BA9" s="24"/>
      <c r="BB9" s="10" t="s">
        <v>50</v>
      </c>
    </row>
    <row r="10" spans="1:54" x14ac:dyDescent="0.25">
      <c r="A10" s="15"/>
      <c r="B10" s="22"/>
      <c r="C10" s="23"/>
      <c r="D10" s="23"/>
      <c r="E10" s="23"/>
      <c r="F10" s="23"/>
      <c r="G10" s="23"/>
      <c r="H10" s="24"/>
      <c r="I10" s="28">
        <f>GETPIVOTDATA("Contagem de Destino",'Tabelas Dinamicas'!$D$10)</f>
        <v>30</v>
      </c>
      <c r="J10" s="22"/>
      <c r="K10" s="23"/>
      <c r="L10" s="23"/>
      <c r="M10" s="23"/>
      <c r="N10" s="23"/>
      <c r="O10" s="23"/>
      <c r="P10" s="23"/>
      <c r="Q10" s="24"/>
      <c r="R10" s="28">
        <f>COUNTIF(SituacaoPartidas, "Em Aberto - Atrasada")</f>
        <v>10</v>
      </c>
      <c r="S10" s="15"/>
      <c r="T10" s="22"/>
      <c r="U10" s="23"/>
      <c r="V10" s="23"/>
      <c r="W10" s="23"/>
      <c r="X10" s="23"/>
      <c r="Y10" s="23"/>
      <c r="Z10" s="24"/>
      <c r="AA10" s="28">
        <f>GETPIVOTDATA("Contagem de Destino",'Tabelas Dinamicas'!$D$10)</f>
        <v>30</v>
      </c>
      <c r="AB10" s="22"/>
      <c r="AC10" s="23"/>
      <c r="AD10" s="23"/>
      <c r="AE10" s="23"/>
      <c r="AF10" s="23"/>
      <c r="AG10" s="23"/>
      <c r="AH10" s="23"/>
      <c r="AI10" s="24"/>
      <c r="AJ10" s="28">
        <f>COUNTIF(SituacaoPartidas, "Em Aberto - Atrasada")</f>
        <v>10</v>
      </c>
      <c r="AK10" s="15"/>
      <c r="AL10" s="22"/>
      <c r="AM10" s="23"/>
      <c r="AN10" s="23"/>
      <c r="AO10" s="23"/>
      <c r="AP10" s="23"/>
      <c r="AQ10" s="23"/>
      <c r="AR10" s="24"/>
      <c r="AS10" s="28">
        <f>GETPIVOTDATA("Contagem de Destino",'Tabelas Dinamicas'!$D$10)</f>
        <v>30</v>
      </c>
      <c r="AT10" s="22"/>
      <c r="AU10" s="23"/>
      <c r="AV10" s="23"/>
      <c r="AW10" s="23"/>
      <c r="AX10" s="23"/>
      <c r="AY10" s="23"/>
      <c r="AZ10" s="23"/>
      <c r="BA10" s="24"/>
      <c r="BB10" s="28">
        <f>COUNTIF(SituacaoPartidas, "Em Aberto - Atrasada")</f>
        <v>10</v>
      </c>
    </row>
    <row r="11" spans="1:54" x14ac:dyDescent="0.25">
      <c r="A11" s="15"/>
      <c r="B11" s="22"/>
      <c r="C11" s="23"/>
      <c r="D11" s="23"/>
      <c r="E11" s="23"/>
      <c r="F11" s="23"/>
      <c r="G11" s="23"/>
      <c r="H11" s="24"/>
      <c r="I11" s="28"/>
      <c r="J11" s="22"/>
      <c r="K11" s="23"/>
      <c r="L11" s="23"/>
      <c r="M11" s="23"/>
      <c r="N11" s="23"/>
      <c r="O11" s="23"/>
      <c r="P11" s="23"/>
      <c r="Q11" s="24"/>
      <c r="R11" s="28"/>
      <c r="S11" s="15"/>
      <c r="T11" s="22"/>
      <c r="U11" s="23"/>
      <c r="V11" s="23"/>
      <c r="W11" s="23"/>
      <c r="X11" s="23"/>
      <c r="Y11" s="23"/>
      <c r="Z11" s="24"/>
      <c r="AA11" s="28"/>
      <c r="AB11" s="22"/>
      <c r="AC11" s="23"/>
      <c r="AD11" s="23"/>
      <c r="AE11" s="23"/>
      <c r="AF11" s="23"/>
      <c r="AG11" s="23"/>
      <c r="AH11" s="23"/>
      <c r="AI11" s="24"/>
      <c r="AJ11" s="28"/>
      <c r="AK11" s="15"/>
      <c r="AL11" s="22"/>
      <c r="AM11" s="23"/>
      <c r="AN11" s="23"/>
      <c r="AO11" s="23"/>
      <c r="AP11" s="23"/>
      <c r="AQ11" s="23"/>
      <c r="AR11" s="24"/>
      <c r="AS11" s="28"/>
      <c r="AT11" s="22"/>
      <c r="AU11" s="23"/>
      <c r="AV11" s="23"/>
      <c r="AW11" s="23"/>
      <c r="AX11" s="23"/>
      <c r="AY11" s="23"/>
      <c r="AZ11" s="23"/>
      <c r="BA11" s="24"/>
      <c r="BB11" s="28"/>
    </row>
    <row r="12" spans="1:54" x14ac:dyDescent="0.25">
      <c r="A12" s="15"/>
      <c r="B12" s="22"/>
      <c r="C12" s="23"/>
      <c r="D12" s="23"/>
      <c r="E12" s="23"/>
      <c r="F12" s="23"/>
      <c r="G12" s="23"/>
      <c r="H12" s="24"/>
      <c r="I12" s="28"/>
      <c r="J12" s="22"/>
      <c r="K12" s="23"/>
      <c r="L12" s="23"/>
      <c r="M12" s="23"/>
      <c r="N12" s="23"/>
      <c r="O12" s="23"/>
      <c r="P12" s="23"/>
      <c r="Q12" s="24"/>
      <c r="R12" s="28"/>
      <c r="S12" s="15"/>
      <c r="T12" s="22"/>
      <c r="U12" s="23"/>
      <c r="V12" s="23"/>
      <c r="W12" s="23"/>
      <c r="X12" s="23"/>
      <c r="Y12" s="23"/>
      <c r="Z12" s="24"/>
      <c r="AA12" s="28"/>
      <c r="AB12" s="22"/>
      <c r="AC12" s="23"/>
      <c r="AD12" s="23"/>
      <c r="AE12" s="23"/>
      <c r="AF12" s="23"/>
      <c r="AG12" s="23"/>
      <c r="AH12" s="23"/>
      <c r="AI12" s="24"/>
      <c r="AJ12" s="28"/>
      <c r="AK12" s="15"/>
      <c r="AL12" s="22"/>
      <c r="AM12" s="23"/>
      <c r="AN12" s="23"/>
      <c r="AO12" s="23"/>
      <c r="AP12" s="23"/>
      <c r="AQ12" s="23"/>
      <c r="AR12" s="24"/>
      <c r="AS12" s="28"/>
      <c r="AT12" s="22"/>
      <c r="AU12" s="23"/>
      <c r="AV12" s="23"/>
      <c r="AW12" s="23"/>
      <c r="AX12" s="23"/>
      <c r="AY12" s="23"/>
      <c r="AZ12" s="23"/>
      <c r="BA12" s="24"/>
      <c r="BB12" s="28"/>
    </row>
    <row r="13" spans="1:54" x14ac:dyDescent="0.25">
      <c r="A13" s="15"/>
      <c r="B13" s="22"/>
      <c r="C13" s="23"/>
      <c r="D13" s="23"/>
      <c r="E13" s="23"/>
      <c r="F13" s="23"/>
      <c r="G13" s="23"/>
      <c r="H13" s="24"/>
      <c r="I13" s="28"/>
      <c r="J13" s="22"/>
      <c r="K13" s="23"/>
      <c r="L13" s="23"/>
      <c r="M13" s="23"/>
      <c r="N13" s="23"/>
      <c r="O13" s="23"/>
      <c r="P13" s="23"/>
      <c r="Q13" s="24"/>
      <c r="R13" s="28"/>
      <c r="S13" s="15"/>
      <c r="T13" s="22"/>
      <c r="U13" s="23"/>
      <c r="V13" s="23"/>
      <c r="W13" s="23"/>
      <c r="X13" s="23"/>
      <c r="Y13" s="23"/>
      <c r="Z13" s="24"/>
      <c r="AA13" s="28"/>
      <c r="AB13" s="22"/>
      <c r="AC13" s="23"/>
      <c r="AD13" s="23"/>
      <c r="AE13" s="23"/>
      <c r="AF13" s="23"/>
      <c r="AG13" s="23"/>
      <c r="AH13" s="23"/>
      <c r="AI13" s="24"/>
      <c r="AJ13" s="28"/>
      <c r="AK13" s="15"/>
      <c r="AL13" s="22"/>
      <c r="AM13" s="23"/>
      <c r="AN13" s="23"/>
      <c r="AO13" s="23"/>
      <c r="AP13" s="23"/>
      <c r="AQ13" s="23"/>
      <c r="AR13" s="24"/>
      <c r="AS13" s="28"/>
      <c r="AT13" s="22"/>
      <c r="AU13" s="23"/>
      <c r="AV13" s="23"/>
      <c r="AW13" s="23"/>
      <c r="AX13" s="23"/>
      <c r="AY13" s="23"/>
      <c r="AZ13" s="23"/>
      <c r="BA13" s="24"/>
      <c r="BB13" s="28"/>
    </row>
    <row r="14" spans="1:54" ht="15.75" thickBot="1" x14ac:dyDescent="0.3">
      <c r="A14" s="15"/>
      <c r="B14" s="22"/>
      <c r="C14" s="23"/>
      <c r="D14" s="23"/>
      <c r="E14" s="23"/>
      <c r="F14" s="23"/>
      <c r="G14" s="23"/>
      <c r="H14" s="24"/>
      <c r="I14" s="29"/>
      <c r="J14" s="22"/>
      <c r="K14" s="23"/>
      <c r="L14" s="23"/>
      <c r="M14" s="23"/>
      <c r="N14" s="23"/>
      <c r="O14" s="23"/>
      <c r="P14" s="23"/>
      <c r="Q14" s="24"/>
      <c r="R14" s="29"/>
      <c r="S14" s="15"/>
      <c r="T14" s="22"/>
      <c r="U14" s="23"/>
      <c r="V14" s="23"/>
      <c r="W14" s="23"/>
      <c r="X14" s="23"/>
      <c r="Y14" s="23"/>
      <c r="Z14" s="24"/>
      <c r="AA14" s="29"/>
      <c r="AB14" s="22"/>
      <c r="AC14" s="23"/>
      <c r="AD14" s="23"/>
      <c r="AE14" s="23"/>
      <c r="AF14" s="23"/>
      <c r="AG14" s="23"/>
      <c r="AH14" s="23"/>
      <c r="AI14" s="24"/>
      <c r="AJ14" s="29"/>
      <c r="AK14" s="15"/>
      <c r="AL14" s="22"/>
      <c r="AM14" s="23"/>
      <c r="AN14" s="23"/>
      <c r="AO14" s="23"/>
      <c r="AP14" s="23"/>
      <c r="AQ14" s="23"/>
      <c r="AR14" s="24"/>
      <c r="AS14" s="29"/>
      <c r="AT14" s="22"/>
      <c r="AU14" s="23"/>
      <c r="AV14" s="23"/>
      <c r="AW14" s="23"/>
      <c r="AX14" s="23"/>
      <c r="AY14" s="23"/>
      <c r="AZ14" s="23"/>
      <c r="BA14" s="24"/>
      <c r="BB14" s="29"/>
    </row>
    <row r="15" spans="1:54" x14ac:dyDescent="0.25">
      <c r="A15" s="15"/>
      <c r="B15" s="22"/>
      <c r="C15" s="23"/>
      <c r="D15" s="23"/>
      <c r="E15" s="23"/>
      <c r="F15" s="23"/>
      <c r="G15" s="23"/>
      <c r="H15" s="24"/>
      <c r="I15" s="10" t="s">
        <v>48</v>
      </c>
      <c r="J15" s="22"/>
      <c r="K15" s="23"/>
      <c r="L15" s="23"/>
      <c r="M15" s="23"/>
      <c r="N15" s="23"/>
      <c r="O15" s="23"/>
      <c r="P15" s="23"/>
      <c r="Q15" s="24"/>
      <c r="R15" s="10" t="s">
        <v>51</v>
      </c>
      <c r="S15" s="15"/>
      <c r="T15" s="22"/>
      <c r="U15" s="23"/>
      <c r="V15" s="23"/>
      <c r="W15" s="23"/>
      <c r="X15" s="23"/>
      <c r="Y15" s="23"/>
      <c r="Z15" s="24"/>
      <c r="AA15" s="10" t="s">
        <v>48</v>
      </c>
      <c r="AB15" s="22"/>
      <c r="AC15" s="23"/>
      <c r="AD15" s="23"/>
      <c r="AE15" s="23"/>
      <c r="AF15" s="23"/>
      <c r="AG15" s="23"/>
      <c r="AH15" s="23"/>
      <c r="AI15" s="24"/>
      <c r="AJ15" s="10" t="s">
        <v>51</v>
      </c>
      <c r="AK15" s="15"/>
      <c r="AL15" s="22"/>
      <c r="AM15" s="23"/>
      <c r="AN15" s="23"/>
      <c r="AO15" s="23"/>
      <c r="AP15" s="23"/>
      <c r="AQ15" s="23"/>
      <c r="AR15" s="24"/>
      <c r="AS15" s="10" t="s">
        <v>48</v>
      </c>
      <c r="AT15" s="22"/>
      <c r="AU15" s="23"/>
      <c r="AV15" s="23"/>
      <c r="AW15" s="23"/>
      <c r="AX15" s="23"/>
      <c r="AY15" s="23"/>
      <c r="AZ15" s="23"/>
      <c r="BA15" s="24"/>
      <c r="BB15" s="10" t="s">
        <v>51</v>
      </c>
    </row>
    <row r="16" spans="1:54" ht="15" customHeight="1" x14ac:dyDescent="0.25">
      <c r="A16" s="15"/>
      <c r="B16" s="22"/>
      <c r="C16" s="23"/>
      <c r="D16" s="23"/>
      <c r="E16" s="23"/>
      <c r="F16" s="23"/>
      <c r="G16" s="23"/>
      <c r="H16" s="24"/>
      <c r="I16" s="28">
        <f>I4/I10</f>
        <v>101.43333333333334</v>
      </c>
      <c r="J16" s="22"/>
      <c r="K16" s="23"/>
      <c r="L16" s="23"/>
      <c r="M16" s="23"/>
      <c r="N16" s="23"/>
      <c r="O16" s="23"/>
      <c r="P16" s="23"/>
      <c r="Q16" s="24"/>
      <c r="R16" s="28">
        <f>COUNTIF(SituacaoChegadas, "Em aberto*")</f>
        <v>11</v>
      </c>
      <c r="S16" s="15"/>
      <c r="T16" s="22"/>
      <c r="U16" s="23"/>
      <c r="V16" s="23"/>
      <c r="W16" s="23"/>
      <c r="X16" s="23"/>
      <c r="Y16" s="23"/>
      <c r="Z16" s="24"/>
      <c r="AA16" s="28">
        <f>AA4/AA10</f>
        <v>101.43333333333334</v>
      </c>
      <c r="AB16" s="22"/>
      <c r="AC16" s="23"/>
      <c r="AD16" s="23"/>
      <c r="AE16" s="23"/>
      <c r="AF16" s="23"/>
      <c r="AG16" s="23"/>
      <c r="AH16" s="23"/>
      <c r="AI16" s="24"/>
      <c r="AJ16" s="28">
        <f>COUNTIF(SituacaoChegadas, "Em aberto*")</f>
        <v>11</v>
      </c>
      <c r="AK16" s="15"/>
      <c r="AL16" s="22"/>
      <c r="AM16" s="23"/>
      <c r="AN16" s="23"/>
      <c r="AO16" s="23"/>
      <c r="AP16" s="23"/>
      <c r="AQ16" s="23"/>
      <c r="AR16" s="24"/>
      <c r="AS16" s="28">
        <f>AS4/AS10</f>
        <v>101.43333333333334</v>
      </c>
      <c r="AT16" s="22"/>
      <c r="AU16" s="23"/>
      <c r="AV16" s="23"/>
      <c r="AW16" s="23"/>
      <c r="AX16" s="23"/>
      <c r="AY16" s="23"/>
      <c r="AZ16" s="23"/>
      <c r="BA16" s="24"/>
      <c r="BB16" s="28">
        <f>COUNTIF(SituacaoChegadas, "Em aberto*")</f>
        <v>11</v>
      </c>
    </row>
    <row r="17" spans="1:54" x14ac:dyDescent="0.25">
      <c r="A17" s="15"/>
      <c r="B17" s="22"/>
      <c r="C17" s="23"/>
      <c r="D17" s="23"/>
      <c r="E17" s="23"/>
      <c r="F17" s="23"/>
      <c r="G17" s="23"/>
      <c r="H17" s="24"/>
      <c r="I17" s="28"/>
      <c r="J17" s="22"/>
      <c r="K17" s="23"/>
      <c r="L17" s="23"/>
      <c r="M17" s="23"/>
      <c r="N17" s="23"/>
      <c r="O17" s="23"/>
      <c r="P17" s="23"/>
      <c r="Q17" s="24"/>
      <c r="R17" s="28"/>
      <c r="S17" s="15"/>
      <c r="T17" s="22"/>
      <c r="U17" s="23"/>
      <c r="V17" s="23"/>
      <c r="W17" s="23"/>
      <c r="X17" s="23"/>
      <c r="Y17" s="23"/>
      <c r="Z17" s="24"/>
      <c r="AA17" s="28"/>
      <c r="AB17" s="22"/>
      <c r="AC17" s="23"/>
      <c r="AD17" s="23"/>
      <c r="AE17" s="23"/>
      <c r="AF17" s="23"/>
      <c r="AG17" s="23"/>
      <c r="AH17" s="23"/>
      <c r="AI17" s="24"/>
      <c r="AJ17" s="28"/>
      <c r="AK17" s="15"/>
      <c r="AL17" s="22"/>
      <c r="AM17" s="23"/>
      <c r="AN17" s="23"/>
      <c r="AO17" s="23"/>
      <c r="AP17" s="23"/>
      <c r="AQ17" s="23"/>
      <c r="AR17" s="24"/>
      <c r="AS17" s="28"/>
      <c r="AT17" s="22"/>
      <c r="AU17" s="23"/>
      <c r="AV17" s="23"/>
      <c r="AW17" s="23"/>
      <c r="AX17" s="23"/>
      <c r="AY17" s="23"/>
      <c r="AZ17" s="23"/>
      <c r="BA17" s="24"/>
      <c r="BB17" s="28"/>
    </row>
    <row r="18" spans="1:54" x14ac:dyDescent="0.25">
      <c r="A18" s="15"/>
      <c r="B18" s="22"/>
      <c r="C18" s="23"/>
      <c r="D18" s="23"/>
      <c r="E18" s="23"/>
      <c r="F18" s="23"/>
      <c r="G18" s="23"/>
      <c r="H18" s="24"/>
      <c r="I18" s="28"/>
      <c r="J18" s="22"/>
      <c r="K18" s="23"/>
      <c r="L18" s="23"/>
      <c r="M18" s="23"/>
      <c r="N18" s="23"/>
      <c r="O18" s="23"/>
      <c r="P18" s="23"/>
      <c r="Q18" s="24"/>
      <c r="R18" s="28"/>
      <c r="S18" s="15"/>
      <c r="T18" s="22"/>
      <c r="U18" s="23"/>
      <c r="V18" s="23"/>
      <c r="W18" s="23"/>
      <c r="X18" s="23"/>
      <c r="Y18" s="23"/>
      <c r="Z18" s="24"/>
      <c r="AA18" s="28"/>
      <c r="AB18" s="22"/>
      <c r="AC18" s="23"/>
      <c r="AD18" s="23"/>
      <c r="AE18" s="23"/>
      <c r="AF18" s="23"/>
      <c r="AG18" s="23"/>
      <c r="AH18" s="23"/>
      <c r="AI18" s="24"/>
      <c r="AJ18" s="28"/>
      <c r="AK18" s="15"/>
      <c r="AL18" s="22"/>
      <c r="AM18" s="23"/>
      <c r="AN18" s="23"/>
      <c r="AO18" s="23"/>
      <c r="AP18" s="23"/>
      <c r="AQ18" s="23"/>
      <c r="AR18" s="24"/>
      <c r="AS18" s="28"/>
      <c r="AT18" s="22"/>
      <c r="AU18" s="23"/>
      <c r="AV18" s="23"/>
      <c r="AW18" s="23"/>
      <c r="AX18" s="23"/>
      <c r="AY18" s="23"/>
      <c r="AZ18" s="23"/>
      <c r="BA18" s="24"/>
      <c r="BB18" s="28"/>
    </row>
    <row r="19" spans="1:54" x14ac:dyDescent="0.25">
      <c r="A19" s="15"/>
      <c r="B19" s="22"/>
      <c r="C19" s="23"/>
      <c r="D19" s="23"/>
      <c r="E19" s="23"/>
      <c r="F19" s="23"/>
      <c r="G19" s="23"/>
      <c r="H19" s="24"/>
      <c r="I19" s="28"/>
      <c r="J19" s="22"/>
      <c r="K19" s="23"/>
      <c r="L19" s="23"/>
      <c r="M19" s="23"/>
      <c r="N19" s="23"/>
      <c r="O19" s="23"/>
      <c r="P19" s="23"/>
      <c r="Q19" s="24"/>
      <c r="R19" s="28"/>
      <c r="S19" s="15"/>
      <c r="T19" s="22"/>
      <c r="U19" s="23"/>
      <c r="V19" s="23"/>
      <c r="W19" s="23"/>
      <c r="X19" s="23"/>
      <c r="Y19" s="23"/>
      <c r="Z19" s="24"/>
      <c r="AA19" s="28"/>
      <c r="AB19" s="22"/>
      <c r="AC19" s="23"/>
      <c r="AD19" s="23"/>
      <c r="AE19" s="23"/>
      <c r="AF19" s="23"/>
      <c r="AG19" s="23"/>
      <c r="AH19" s="23"/>
      <c r="AI19" s="24"/>
      <c r="AJ19" s="28"/>
      <c r="AK19" s="15"/>
      <c r="AL19" s="22"/>
      <c r="AM19" s="23"/>
      <c r="AN19" s="23"/>
      <c r="AO19" s="23"/>
      <c r="AP19" s="23"/>
      <c r="AQ19" s="23"/>
      <c r="AR19" s="24"/>
      <c r="AS19" s="28"/>
      <c r="AT19" s="22"/>
      <c r="AU19" s="23"/>
      <c r="AV19" s="23"/>
      <c r="AW19" s="23"/>
      <c r="AX19" s="23"/>
      <c r="AY19" s="23"/>
      <c r="AZ19" s="23"/>
      <c r="BA19" s="24"/>
      <c r="BB19" s="28"/>
    </row>
    <row r="20" spans="1:54" ht="15.75" thickBot="1" x14ac:dyDescent="0.3">
      <c r="A20" s="15"/>
      <c r="B20" s="25"/>
      <c r="C20" s="26"/>
      <c r="D20" s="26"/>
      <c r="E20" s="26"/>
      <c r="F20" s="26"/>
      <c r="G20" s="26"/>
      <c r="H20" s="27"/>
      <c r="I20" s="29"/>
      <c r="J20" s="25"/>
      <c r="K20" s="26"/>
      <c r="L20" s="26"/>
      <c r="M20" s="26"/>
      <c r="N20" s="26"/>
      <c r="O20" s="26"/>
      <c r="P20" s="26"/>
      <c r="Q20" s="27"/>
      <c r="R20" s="29"/>
      <c r="S20" s="15"/>
      <c r="T20" s="25"/>
      <c r="U20" s="26"/>
      <c r="V20" s="26"/>
      <c r="W20" s="26"/>
      <c r="X20" s="26"/>
      <c r="Y20" s="26"/>
      <c r="Z20" s="27"/>
      <c r="AA20" s="29"/>
      <c r="AB20" s="25"/>
      <c r="AC20" s="26"/>
      <c r="AD20" s="26"/>
      <c r="AE20" s="26"/>
      <c r="AF20" s="26"/>
      <c r="AG20" s="26"/>
      <c r="AH20" s="26"/>
      <c r="AI20" s="27"/>
      <c r="AJ20" s="29"/>
      <c r="AK20" s="15"/>
      <c r="AL20" s="25"/>
      <c r="AM20" s="26"/>
      <c r="AN20" s="26"/>
      <c r="AO20" s="26"/>
      <c r="AP20" s="26"/>
      <c r="AQ20" s="26"/>
      <c r="AR20" s="27"/>
      <c r="AS20" s="29"/>
      <c r="AT20" s="25"/>
      <c r="AU20" s="26"/>
      <c r="AV20" s="26"/>
      <c r="AW20" s="26"/>
      <c r="AX20" s="26"/>
      <c r="AY20" s="26"/>
      <c r="AZ20" s="26"/>
      <c r="BA20" s="27"/>
      <c r="BB20" s="29"/>
    </row>
    <row r="23" spans="1:54" x14ac:dyDescent="0.25">
      <c r="W23" s="39"/>
    </row>
    <row r="25" spans="1:54" x14ac:dyDescent="0.25">
      <c r="X25" s="39" t="s">
        <v>57</v>
      </c>
    </row>
  </sheetData>
  <mergeCells count="31">
    <mergeCell ref="A1:A20"/>
    <mergeCell ref="S1:S20"/>
    <mergeCell ref="AJ10:AJ14"/>
    <mergeCell ref="AA16:AA20"/>
    <mergeCell ref="AJ16:AJ20"/>
    <mergeCell ref="B2:R2"/>
    <mergeCell ref="B1:R1"/>
    <mergeCell ref="B3:H20"/>
    <mergeCell ref="J3:Q20"/>
    <mergeCell ref="I4:I8"/>
    <mergeCell ref="I10:I14"/>
    <mergeCell ref="I16:I20"/>
    <mergeCell ref="R4:R8"/>
    <mergeCell ref="R10:R14"/>
    <mergeCell ref="R16:R20"/>
    <mergeCell ref="T1:AJ1"/>
    <mergeCell ref="T3:Z20"/>
    <mergeCell ref="AB3:AI20"/>
    <mergeCell ref="AA4:AA8"/>
    <mergeCell ref="AJ4:AJ8"/>
    <mergeCell ref="AA10:AA14"/>
    <mergeCell ref="AK1:AK20"/>
    <mergeCell ref="AL1:BB1"/>
    <mergeCell ref="AL3:AR20"/>
    <mergeCell ref="AT3:BA20"/>
    <mergeCell ref="AS4:AS8"/>
    <mergeCell ref="BB4:BB8"/>
    <mergeCell ref="AS10:AS14"/>
    <mergeCell ref="BB10:BB14"/>
    <mergeCell ref="AS16:AS20"/>
    <mergeCell ref="BB16:BB20"/>
  </mergeCells>
  <conditionalFormatting sqref="R10:R14">
    <cfRule type="expression" dxfId="33" priority="14">
      <formula>$R$10=$R$16</formula>
    </cfRule>
    <cfRule type="expression" dxfId="32" priority="15">
      <formula>$R$10&gt;=($R$16/2)</formula>
    </cfRule>
  </conditionalFormatting>
  <conditionalFormatting sqref="AJ10:AJ14">
    <cfRule type="expression" dxfId="31" priority="4">
      <formula>$R$10=$R$16</formula>
    </cfRule>
    <cfRule type="expression" dxfId="30" priority="5">
      <formula>$R$10&gt;=($R$16/2)</formula>
    </cfRule>
  </conditionalFormatting>
  <conditionalFormatting sqref="BB10:BB14">
    <cfRule type="expression" dxfId="29" priority="2">
      <formula>$R$10=$R$16</formula>
    </cfRule>
    <cfRule type="expression" dxfId="28" priority="3">
      <formula>$R$10&gt;=($R$16/2)</formula>
    </cfRule>
  </conditionalFormatting>
  <conditionalFormatting sqref="B2:R2">
    <cfRule type="containsText" dxfId="27" priority="1" operator="containsText" text="Média">
      <formula>NOT(ISERROR(SEARCH("Média",B2)))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465F-4C7B-49B4-9F80-E000A411190F}">
  <dimension ref="A1:A2"/>
  <sheetViews>
    <sheetView workbookViewId="0">
      <selection activeCell="E23" sqref="E23"/>
    </sheetView>
  </sheetViews>
  <sheetFormatPr defaultRowHeight="15" x14ac:dyDescent="0.25"/>
  <cols>
    <col min="1" max="1" width="17.5703125" customWidth="1"/>
  </cols>
  <sheetData>
    <row r="1" spans="1:1" x14ac:dyDescent="0.25">
      <c r="A1" t="s">
        <v>56</v>
      </c>
    </row>
    <row r="2" spans="1:1" x14ac:dyDescent="0.25">
      <c r="A2">
        <f>AVERAGE(PesoOrigem)</f>
        <v>101.43333333333334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74A-B42D-44DD-AA2C-2E61D5DFFD07}">
  <dimension ref="A10:J22"/>
  <sheetViews>
    <sheetView showGridLines="0" workbookViewId="0">
      <selection activeCell="B12" sqref="B12"/>
    </sheetView>
  </sheetViews>
  <sheetFormatPr defaultRowHeight="15" x14ac:dyDescent="0.25"/>
  <cols>
    <col min="1" max="1" width="19.5703125" style="6" bestFit="1" customWidth="1"/>
    <col min="2" max="2" width="25" style="6" bestFit="1" customWidth="1"/>
    <col min="3" max="3" width="21.28515625" style="6" customWidth="1"/>
    <col min="4" max="4" width="19" style="6" bestFit="1" customWidth="1"/>
    <col min="5" max="5" width="17.5703125" style="6" bestFit="1" customWidth="1"/>
    <col min="6" max="10" width="20.28515625" style="6" bestFit="1" customWidth="1"/>
    <col min="11" max="12" width="19" style="6" bestFit="1" customWidth="1"/>
    <col min="13" max="13" width="10.7109375" style="6" bestFit="1" customWidth="1"/>
    <col min="14" max="16384" width="9.140625" style="6"/>
  </cols>
  <sheetData>
    <row r="10" spans="1:10" x14ac:dyDescent="0.25">
      <c r="A10" s="6" t="s">
        <v>40</v>
      </c>
      <c r="B10" s="6" t="s">
        <v>41</v>
      </c>
      <c r="D10" s="6" t="s">
        <v>1</v>
      </c>
      <c r="E10" s="6" t="s">
        <v>43</v>
      </c>
      <c r="F10" s="6" t="s">
        <v>44</v>
      </c>
      <c r="G10"/>
      <c r="H10"/>
      <c r="I10"/>
      <c r="J10"/>
    </row>
    <row r="11" spans="1:10" x14ac:dyDescent="0.25">
      <c r="A11" s="7" t="s">
        <v>36</v>
      </c>
      <c r="B11" s="8">
        <v>5316.2790697674418</v>
      </c>
      <c r="D11" s="6" t="s">
        <v>39</v>
      </c>
      <c r="E11" s="9">
        <v>382</v>
      </c>
      <c r="F11" s="9">
        <v>9</v>
      </c>
      <c r="G11"/>
      <c r="H11"/>
      <c r="I11"/>
      <c r="J11"/>
    </row>
    <row r="12" spans="1:10" x14ac:dyDescent="0.25">
      <c r="A12" s="7" t="s">
        <v>31</v>
      </c>
      <c r="B12" s="8">
        <v>8330.1311953352779</v>
      </c>
      <c r="D12" s="6" t="s">
        <v>29</v>
      </c>
      <c r="E12" s="9">
        <v>1193</v>
      </c>
      <c r="F12" s="9">
        <v>5</v>
      </c>
      <c r="G12"/>
      <c r="H12"/>
      <c r="I12"/>
      <c r="J12"/>
    </row>
    <row r="13" spans="1:10" x14ac:dyDescent="0.25">
      <c r="A13" s="7" t="s">
        <v>22</v>
      </c>
      <c r="B13" s="8">
        <v>12010.796978704524</v>
      </c>
      <c r="D13" s="6" t="s">
        <v>34</v>
      </c>
      <c r="E13" s="9">
        <v>5</v>
      </c>
      <c r="F13" s="9">
        <v>2</v>
      </c>
      <c r="G13"/>
      <c r="H13"/>
      <c r="I13"/>
      <c r="J13"/>
    </row>
    <row r="14" spans="1:10" x14ac:dyDescent="0.25">
      <c r="A14" s="7" t="s">
        <v>42</v>
      </c>
      <c r="B14" s="8">
        <v>25657.207243807243</v>
      </c>
      <c r="D14" s="6" t="s">
        <v>32</v>
      </c>
      <c r="E14" s="9">
        <v>55</v>
      </c>
      <c r="F14" s="9">
        <v>4</v>
      </c>
      <c r="G14"/>
      <c r="H14"/>
      <c r="I14"/>
      <c r="J14"/>
    </row>
    <row r="15" spans="1:10" x14ac:dyDescent="0.25">
      <c r="A15"/>
      <c r="B15"/>
      <c r="D15" s="6" t="s">
        <v>20</v>
      </c>
      <c r="E15" s="9">
        <v>76</v>
      </c>
      <c r="F15" s="9">
        <v>3</v>
      </c>
      <c r="G15"/>
      <c r="H15"/>
      <c r="I15"/>
      <c r="J15"/>
    </row>
    <row r="16" spans="1:10" x14ac:dyDescent="0.25">
      <c r="A16"/>
      <c r="B16"/>
      <c r="D16" s="6" t="s">
        <v>35</v>
      </c>
      <c r="E16" s="9">
        <v>1270</v>
      </c>
      <c r="F16" s="9">
        <v>3</v>
      </c>
      <c r="G16"/>
      <c r="H16"/>
    </row>
    <row r="17" spans="1:8" x14ac:dyDescent="0.25">
      <c r="A17"/>
      <c r="B17"/>
      <c r="D17" s="6" t="s">
        <v>5</v>
      </c>
      <c r="E17" s="9">
        <v>39</v>
      </c>
      <c r="F17" s="9">
        <v>3</v>
      </c>
      <c r="G17"/>
      <c r="H17"/>
    </row>
    <row r="18" spans="1:8" x14ac:dyDescent="0.25">
      <c r="A18"/>
      <c r="B18"/>
      <c r="D18" s="6" t="s">
        <v>33</v>
      </c>
      <c r="E18" s="9">
        <v>23</v>
      </c>
      <c r="F18" s="9">
        <v>1</v>
      </c>
      <c r="G18"/>
      <c r="H18"/>
    </row>
    <row r="19" spans="1:8" x14ac:dyDescent="0.25">
      <c r="A19"/>
      <c r="B19"/>
      <c r="D19" s="6" t="s">
        <v>42</v>
      </c>
      <c r="E19" s="9">
        <v>3043</v>
      </c>
      <c r="F19" s="9">
        <v>30</v>
      </c>
      <c r="G19"/>
      <c r="H19"/>
    </row>
    <row r="20" spans="1:8" x14ac:dyDescent="0.25">
      <c r="A20"/>
      <c r="B20"/>
      <c r="D20"/>
      <c r="E20"/>
      <c r="F20"/>
      <c r="G20"/>
      <c r="H20"/>
    </row>
    <row r="21" spans="1:8" x14ac:dyDescent="0.25">
      <c r="D21"/>
      <c r="E21"/>
      <c r="F21"/>
      <c r="G21"/>
      <c r="H21"/>
    </row>
    <row r="22" spans="1:8" x14ac:dyDescent="0.25">
      <c r="D22"/>
      <c r="E22"/>
      <c r="F22"/>
      <c r="G22"/>
      <c r="H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37"/>
  <sheetViews>
    <sheetView zoomScaleNormal="100" workbookViewId="0">
      <selection activeCell="G15" sqref="G15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52</v>
      </c>
      <c r="K27" s="4" t="s">
        <v>27</v>
      </c>
      <c r="L27" s="5">
        <v>43808</v>
      </c>
      <c r="M27" s="4" t="s">
        <v>52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Dashboard</vt:lpstr>
      <vt:lpstr>Indicadores Base</vt:lpstr>
      <vt:lpstr>Tabelas Dinamicas</vt:lpstr>
      <vt:lpstr>Controle de Entregas</vt:lpstr>
      <vt:lpstr>OrigemDinamica</vt:lpstr>
      <vt:lpstr>PesoOrigem</vt:lpstr>
      <vt:lpstr>SituacaoChegadas</vt:lpstr>
      <vt:lpstr>SituacaoPartidas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Guilherme Pereira</cp:lastModifiedBy>
  <dcterms:created xsi:type="dcterms:W3CDTF">2020-01-28T18:38:11Z</dcterms:created>
  <dcterms:modified xsi:type="dcterms:W3CDTF">2022-05-15T03:10:29Z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