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xg2fh-my.sharepoint.com/personal/guilherme_xg2fh_onmicrosoft_com/Documents/"/>
    </mc:Choice>
  </mc:AlternateContent>
  <xr:revisionPtr revIDLastSave="677" documentId="8_{47DE586B-65C5-4A4D-B43D-0260ADF3E71E}" xr6:coauthVersionLast="47" xr6:coauthVersionMax="47" xr10:uidLastSave="{B09D04AA-005B-4F01-AF72-8EA3C90BF7FC}"/>
  <bookViews>
    <workbookView xWindow="-110" yWindow="-110" windowWidth="38620" windowHeight="21220" xr2:uid="{7FCA0913-A8AB-4113-A715-27AFA8B6D951}"/>
  </bookViews>
  <sheets>
    <sheet name="Relatório" sheetId="1" r:id="rId1"/>
    <sheet name="Raw Data" sheetId="5" r:id="rId2"/>
  </sheets>
  <definedNames>
    <definedName name="_xlnm._FilterDatabase" localSheetId="1" hidden="1">'Raw Data'!$B$2:$K$2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I4" i="5" s="1"/>
  <c r="C16" i="1"/>
  <c r="I5" i="5"/>
  <c r="I7" i="5"/>
  <c r="I6" i="5"/>
  <c r="I3" i="5"/>
  <c r="H7" i="5"/>
  <c r="H6" i="5"/>
  <c r="H5" i="5"/>
  <c r="H4" i="5"/>
  <c r="H3" i="5"/>
  <c r="F7" i="5"/>
  <c r="F6" i="5"/>
  <c r="F5" i="5"/>
  <c r="F4" i="5"/>
  <c r="F3" i="5"/>
  <c r="E4" i="5"/>
  <c r="E5" i="5"/>
  <c r="G5" i="5" s="1"/>
  <c r="E6" i="5"/>
  <c r="E7" i="5"/>
  <c r="G7" i="5" s="1"/>
  <c r="E3" i="5"/>
  <c r="F5" i="1"/>
  <c r="E5" i="1"/>
  <c r="D5" i="1"/>
  <c r="C5" i="1"/>
  <c r="G5" i="1"/>
  <c r="G8" i="1"/>
  <c r="F8" i="1"/>
  <c r="D8" i="1"/>
  <c r="E8" i="1"/>
  <c r="C8" i="1"/>
  <c r="E9" i="1"/>
  <c r="G9" i="1"/>
  <c r="F9" i="1"/>
  <c r="D9" i="1"/>
  <c r="C9" i="1"/>
  <c r="G15" i="1"/>
  <c r="F15" i="1"/>
  <c r="E15" i="1"/>
  <c r="D15" i="1"/>
  <c r="C15" i="1"/>
  <c r="G10" i="1"/>
  <c r="G11" i="1" s="1"/>
  <c r="F10" i="1"/>
  <c r="F11" i="1" s="1"/>
  <c r="E10" i="1"/>
  <c r="E11" i="1" s="1"/>
  <c r="D10" i="1"/>
  <c r="D11" i="1" s="1"/>
  <c r="C10" i="1"/>
  <c r="C11" i="1" s="1"/>
  <c r="J6" i="5" l="1"/>
  <c r="J4" i="5"/>
  <c r="J3" i="5"/>
  <c r="J7" i="5"/>
  <c r="G3" i="5"/>
  <c r="J5" i="5"/>
  <c r="G6" i="5"/>
  <c r="G4" i="5"/>
  <c r="G12" i="1"/>
  <c r="D12" i="1"/>
  <c r="E12" i="1"/>
  <c r="F12" i="1"/>
  <c r="G17" i="1"/>
  <c r="G19" i="1" s="1"/>
  <c r="K7" i="5" s="1"/>
  <c r="F17" i="1"/>
  <c r="C12" i="1"/>
  <c r="D17" i="1"/>
  <c r="E17" i="1"/>
  <c r="C17" i="1"/>
  <c r="C19" i="1" l="1"/>
  <c r="K3" i="5" s="1"/>
  <c r="D19" i="1"/>
  <c r="K4" i="5" s="1"/>
  <c r="E19" i="1"/>
  <c r="K5" i="5" s="1"/>
  <c r="F19" i="1"/>
  <c r="K6" i="5" s="1"/>
</calcChain>
</file>

<file path=xl/sharedStrings.xml><?xml version="1.0" encoding="utf-8"?>
<sst xmlns="http://schemas.openxmlformats.org/spreadsheetml/2006/main" count="67" uniqueCount="44">
  <si>
    <t>Capacidade (KG)</t>
  </si>
  <si>
    <t>Preço do Pedágio</t>
  </si>
  <si>
    <t>Caminhão</t>
  </si>
  <si>
    <t>Rota</t>
  </si>
  <si>
    <t>8 Eixos 1</t>
  </si>
  <si>
    <t>8 Eixos 2</t>
  </si>
  <si>
    <t>8 Eixos 3</t>
  </si>
  <si>
    <t>6 Eixos 1</t>
  </si>
  <si>
    <t>6 Eixos 2</t>
  </si>
  <si>
    <t>São Paulo – Manaus</t>
  </si>
  <si>
    <t>São Paulo – Paraíba</t>
  </si>
  <si>
    <t>São Paulo – Rio Grande do Sul</t>
  </si>
  <si>
    <t>São Paulo - Argentina</t>
  </si>
  <si>
    <t xml:space="preserve">São Paulo - Acre </t>
  </si>
  <si>
    <t>8 Eixos</t>
  </si>
  <si>
    <t>6 Eixos</t>
  </si>
  <si>
    <t>Quantidade de Diesel (L)</t>
  </si>
  <si>
    <t>KM por Tanque</t>
  </si>
  <si>
    <t>Preço do Diesel (P/L)</t>
  </si>
  <si>
    <t>Distância (KM)</t>
  </si>
  <si>
    <t>Pedágios (KM)</t>
  </si>
  <si>
    <t>Custo Pedágio</t>
  </si>
  <si>
    <t>Quant. Pedágio</t>
  </si>
  <si>
    <t>Faturamento por Carga</t>
  </si>
  <si>
    <t>Faturamento por Carga (KG)</t>
  </si>
  <si>
    <t>Faturamento por KM</t>
  </si>
  <si>
    <t>Faturamento Total</t>
  </si>
  <si>
    <t>Lucro</t>
  </si>
  <si>
    <t>Gastos:</t>
  </si>
  <si>
    <t>Quant. Abastecimento</t>
  </si>
  <si>
    <t>Gasto Total:</t>
  </si>
  <si>
    <t>Faturamento:</t>
  </si>
  <si>
    <t>Fatutamento Total:</t>
  </si>
  <si>
    <t>Manaus</t>
  </si>
  <si>
    <t>Paraíba</t>
  </si>
  <si>
    <t>São Paulo</t>
  </si>
  <si>
    <t>Argentina</t>
  </si>
  <si>
    <t>Acre</t>
  </si>
  <si>
    <t>Transportadora de Cargas – Planilha de Gastos e Faturamento</t>
  </si>
  <si>
    <t>Custo Abastecimento</t>
  </si>
  <si>
    <t>Origem</t>
  </si>
  <si>
    <t>Destino</t>
  </si>
  <si>
    <t>Rio Grande do Sul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</si>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</sst>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#,##0_);\(#,##0\);\-\-_)"/>
    <numFmt numFmtId="166" formatCode="_-[$R$-416]\ * #,##0_-;\-[$R$-416]\ * #,##0_-;_-[$R$-416]\ * &quot;-&quot;_-;_-@_-"/>
    <numFmt numFmtId="168" formatCode="_-[$R$-416]\ * #,##0_-;\-[$R$-416]\ * #,##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93D68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4" fillId="0" borderId="4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165" fontId="9" fillId="0" borderId="0" xfId="0" applyNumberFormat="1" applyFont="1"/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4" borderId="5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3" borderId="0" xfId="0" applyFont="1" applyFill="1"/>
    <xf numFmtId="17" fontId="6" fillId="3" borderId="0" xfId="0" applyNumberFormat="1" applyFont="1" applyFill="1" applyAlignment="1">
      <alignment horizontal="center"/>
    </xf>
    <xf numFmtId="0" fontId="5" fillId="3" borderId="6" xfId="0" applyFont="1" applyFill="1" applyBorder="1"/>
    <xf numFmtId="166" fontId="9" fillId="0" borderId="0" xfId="0" applyNumberFormat="1" applyFont="1"/>
    <xf numFmtId="166" fontId="10" fillId="4" borderId="5" xfId="0" applyNumberFormat="1" applyFont="1" applyFill="1" applyBorder="1"/>
    <xf numFmtId="168" fontId="0" fillId="0" borderId="1" xfId="1" applyNumberFormat="1" applyFont="1" applyBorder="1"/>
    <xf numFmtId="168" fontId="0" fillId="0" borderId="1" xfId="1" applyNumberFormat="1" applyFont="1" applyBorder="1" applyAlignment="1"/>
    <xf numFmtId="168" fontId="3" fillId="0" borderId="2" xfId="1" applyNumberFormat="1" applyFont="1" applyBorder="1" applyAlignment="1"/>
    <xf numFmtId="17" fontId="5" fillId="3" borderId="6" xfId="0" applyNumberFormat="1" applyFont="1" applyFill="1" applyBorder="1" applyAlignment="1">
      <alignment horizontal="center" vertical="center" wrapText="1"/>
    </xf>
    <xf numFmtId="17" fontId="5" fillId="3" borderId="0" xfId="0" applyNumberFormat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E356-5F4D-4D43-85ED-6D8B148D3F31}">
  <dimension ref="B2:P19"/>
  <sheetViews>
    <sheetView showGridLines="0" tabSelected="1" workbookViewId="0">
      <selection activeCell="C21" sqref="C21"/>
    </sheetView>
  </sheetViews>
  <sheetFormatPr defaultRowHeight="14.5" x14ac:dyDescent="0.35"/>
  <cols>
    <col min="2" max="2" width="24.453125" bestFit="1" customWidth="1"/>
    <col min="3" max="7" width="16.54296875" customWidth="1"/>
    <col min="8" max="8" width="12.90625" bestFit="1" customWidth="1"/>
    <col min="9" max="9" width="14.1796875" bestFit="1" customWidth="1"/>
    <col min="10" max="10" width="24.453125" bestFit="1" customWidth="1"/>
    <col min="11" max="12" width="10.90625" customWidth="1"/>
    <col min="13" max="13" width="3.81640625" bestFit="1" customWidth="1"/>
    <col min="14" max="14" width="9.26953125" bestFit="1" customWidth="1"/>
    <col min="15" max="15" width="26" bestFit="1" customWidth="1"/>
    <col min="16" max="16" width="13.08984375" bestFit="1" customWidth="1"/>
    <col min="17" max="18" width="4.81640625" bestFit="1" customWidth="1"/>
    <col min="19" max="19" width="5.81640625" bestFit="1" customWidth="1"/>
    <col min="20" max="20" width="17.81640625" bestFit="1" customWidth="1"/>
    <col min="21" max="21" width="6.7265625" bestFit="1" customWidth="1"/>
    <col min="22" max="23" width="10.7265625" bestFit="1" customWidth="1"/>
  </cols>
  <sheetData>
    <row r="2" spans="2:16" ht="21" x14ac:dyDescent="0.5">
      <c r="B2" s="4" t="s">
        <v>38</v>
      </c>
      <c r="C2" s="4"/>
      <c r="D2" s="4"/>
      <c r="E2" s="4"/>
      <c r="F2" s="4"/>
      <c r="G2" s="4"/>
    </row>
    <row r="4" spans="2:16" ht="15.5" x14ac:dyDescent="0.35">
      <c r="B4" s="15" t="s">
        <v>2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K4" s="12" t="s">
        <v>14</v>
      </c>
      <c r="L4" s="12" t="s">
        <v>15</v>
      </c>
      <c r="N4" s="13" t="s">
        <v>2</v>
      </c>
      <c r="O4" s="13" t="s">
        <v>3</v>
      </c>
      <c r="P4" s="14" t="s">
        <v>19</v>
      </c>
    </row>
    <row r="5" spans="2:16" ht="15.5" customHeight="1" x14ac:dyDescent="0.35">
      <c r="B5" s="17" t="s">
        <v>3</v>
      </c>
      <c r="C5" s="23" t="str">
        <f t="shared" ref="C5:F5" si="0">_xlfn.XLOOKUP(C$4,$N$5:$N$9,$O$5:$O$9)</f>
        <v>São Paulo – Manaus</v>
      </c>
      <c r="D5" s="23" t="str">
        <f t="shared" si="0"/>
        <v>São Paulo – Paraíba</v>
      </c>
      <c r="E5" s="23" t="str">
        <f t="shared" si="0"/>
        <v>São Paulo – Rio Grande do Sul</v>
      </c>
      <c r="F5" s="23" t="str">
        <f t="shared" si="0"/>
        <v>São Paulo - Argentina</v>
      </c>
      <c r="G5" s="23" t="str">
        <f>_xlfn.XLOOKUP(G$4,$N$5:$N$9,$O$5:$O$9)</f>
        <v xml:space="preserve">São Paulo - Acre </v>
      </c>
      <c r="J5" s="2" t="s">
        <v>16</v>
      </c>
      <c r="K5" s="2">
        <v>100</v>
      </c>
      <c r="L5" s="2">
        <v>80</v>
      </c>
      <c r="N5" s="2" t="s">
        <v>4</v>
      </c>
      <c r="O5" s="2" t="s">
        <v>9</v>
      </c>
      <c r="P5" s="2">
        <v>2500</v>
      </c>
    </row>
    <row r="6" spans="2:16" ht="14.5" customHeight="1" x14ac:dyDescent="0.35">
      <c r="C6" s="24"/>
      <c r="D6" s="24"/>
      <c r="E6" s="24"/>
      <c r="F6" s="24"/>
      <c r="G6" s="24"/>
      <c r="J6" s="2" t="s">
        <v>17</v>
      </c>
      <c r="K6" s="2">
        <v>250</v>
      </c>
      <c r="L6" s="2">
        <v>320</v>
      </c>
      <c r="N6" s="2" t="s">
        <v>5</v>
      </c>
      <c r="O6" s="2" t="s">
        <v>10</v>
      </c>
      <c r="P6" s="2">
        <v>2600</v>
      </c>
    </row>
    <row r="7" spans="2:16" ht="15.5" x14ac:dyDescent="0.35">
      <c r="B7" s="5" t="s">
        <v>28</v>
      </c>
      <c r="J7" s="2" t="s">
        <v>0</v>
      </c>
      <c r="K7" s="2">
        <v>3000</v>
      </c>
      <c r="L7" s="2">
        <v>2500</v>
      </c>
      <c r="N7" s="2" t="s">
        <v>6</v>
      </c>
      <c r="O7" s="2" t="s">
        <v>11</v>
      </c>
      <c r="P7" s="2">
        <v>1250</v>
      </c>
    </row>
    <row r="8" spans="2:16" ht="15.5" x14ac:dyDescent="0.35">
      <c r="B8" s="6" t="s">
        <v>29</v>
      </c>
      <c r="C8" s="7">
        <f>ROUNDUP(_xlfn.XLOOKUP(C$4,$N$5:$N$9,$P$5:$P$9)/$K$6,0)</f>
        <v>10</v>
      </c>
      <c r="D8" s="7">
        <f>ROUNDUP(_xlfn.XLOOKUP(D$4,$N$5:$N$9,$P$5:$P$9)/$K$6,0)</f>
        <v>11</v>
      </c>
      <c r="E8" s="7">
        <f>ROUNDUP(_xlfn.XLOOKUP(E$4,$N$5:$N$9,$P$5:$P$9)/$K$6,0)</f>
        <v>5</v>
      </c>
      <c r="F8" s="7">
        <f>ROUNDUP(_xlfn.XLOOKUP(F$4,$N$5:$N$9,$P$5:$P$9)/$L$6,0)</f>
        <v>10</v>
      </c>
      <c r="G8" s="7">
        <f>ROUNDUP(_xlfn.XLOOKUP(G$4,$N$5:$N$9,$P$5:$P$9)/$L$6,0)</f>
        <v>11</v>
      </c>
      <c r="J8" s="2" t="s">
        <v>1</v>
      </c>
      <c r="K8" s="21">
        <v>25</v>
      </c>
      <c r="L8" s="20">
        <v>20</v>
      </c>
      <c r="N8" s="2" t="s">
        <v>7</v>
      </c>
      <c r="O8" s="2" t="s">
        <v>12</v>
      </c>
      <c r="P8" s="2">
        <v>3100</v>
      </c>
    </row>
    <row r="9" spans="2:16" ht="15.5" x14ac:dyDescent="0.35">
      <c r="B9" s="6" t="s">
        <v>39</v>
      </c>
      <c r="C9" s="18">
        <f>($K$10*$K$5)*_xlfn.XLOOKUP(C$4,$N$5:$N$9,$P$5:$P$9)/$K$6</f>
        <v>1800</v>
      </c>
      <c r="D9" s="18">
        <f>($K$10*$K$5)*_xlfn.XLOOKUP(D$4,$N$5:$N$9,$P$5:$P$9)/$K$6</f>
        <v>1872</v>
      </c>
      <c r="E9" s="18">
        <f>($K$10*$K$5)*_xlfn.XLOOKUP(E$4,$N$5:$N$9,$P$5:$P$9)/$K$6</f>
        <v>900</v>
      </c>
      <c r="F9" s="18">
        <f>($K$10*$L$5)*_xlfn.XLOOKUP(F$4,$N$5:$N$9,$P$5:$P$9)/$L$6</f>
        <v>1395</v>
      </c>
      <c r="G9" s="18">
        <f>($K$10*$L$5)*_xlfn.XLOOKUP(G$4,$N$5:$N$9,$P$5:$P$9)/$L$6</f>
        <v>1575</v>
      </c>
      <c r="K9" s="1"/>
      <c r="L9" s="1"/>
      <c r="N9" s="2" t="s">
        <v>8</v>
      </c>
      <c r="O9" s="2" t="s">
        <v>13</v>
      </c>
      <c r="P9" s="2">
        <v>3500</v>
      </c>
    </row>
    <row r="10" spans="2:16" ht="15.5" x14ac:dyDescent="0.35">
      <c r="B10" s="6" t="s">
        <v>22</v>
      </c>
      <c r="C10" s="7">
        <f>ROUNDUP(_xlfn.XLOOKUP(C$4,$N$5:$N$9,$P$5:$P$9)/$K$11,0)</f>
        <v>10</v>
      </c>
      <c r="D10" s="7">
        <f>ROUNDUP(_xlfn.XLOOKUP(D$4,$N$5:$N$9,$P$5:$P$9)/$K$11,0)</f>
        <v>11</v>
      </c>
      <c r="E10" s="7">
        <f>ROUNDUP(_xlfn.XLOOKUP(E$4,$N$5:$N$9,$P$5:$P$9)/$K$11,0)</f>
        <v>5</v>
      </c>
      <c r="F10" s="7">
        <f>ROUNDUP(_xlfn.XLOOKUP(F$4,$N$5:$N$9,$P$5:$P$9)/$K$11,0)</f>
        <v>13</v>
      </c>
      <c r="G10" s="7">
        <f>ROUNDUP(_xlfn.XLOOKUP(G$4,$N$5:$N$9,$P$5:$P$9)/$K$11,0)</f>
        <v>14</v>
      </c>
      <c r="J10" s="2" t="s">
        <v>18</v>
      </c>
      <c r="K10" s="3">
        <v>1.8</v>
      </c>
    </row>
    <row r="11" spans="2:16" ht="15.5" x14ac:dyDescent="0.35">
      <c r="B11" s="6" t="s">
        <v>21</v>
      </c>
      <c r="C11" s="18">
        <f>C$10*$K$8</f>
        <v>250</v>
      </c>
      <c r="D11" s="18">
        <f>D$10*$K$8</f>
        <v>275</v>
      </c>
      <c r="E11" s="18">
        <f>E$10*$K$8</f>
        <v>125</v>
      </c>
      <c r="F11" s="18">
        <f>F$10*$L$8</f>
        <v>260</v>
      </c>
      <c r="G11" s="18">
        <f>G$10*$L$8</f>
        <v>280</v>
      </c>
      <c r="J11" s="2" t="s">
        <v>20</v>
      </c>
      <c r="K11" s="2">
        <v>250</v>
      </c>
    </row>
    <row r="12" spans="2:16" ht="15.5" x14ac:dyDescent="0.35">
      <c r="B12" s="8" t="s">
        <v>30</v>
      </c>
      <c r="C12" s="22">
        <f>C9+C11</f>
        <v>2050</v>
      </c>
      <c r="D12" s="22">
        <f t="shared" ref="D12:G12" si="1">D9+D11</f>
        <v>2147</v>
      </c>
      <c r="E12" s="22">
        <f t="shared" si="1"/>
        <v>1025</v>
      </c>
      <c r="F12" s="22">
        <f t="shared" si="1"/>
        <v>1655</v>
      </c>
      <c r="G12" s="22">
        <f t="shared" si="1"/>
        <v>1855</v>
      </c>
      <c r="J12" s="2" t="s">
        <v>24</v>
      </c>
      <c r="K12" s="20">
        <v>3</v>
      </c>
    </row>
    <row r="13" spans="2:16" ht="15.5" x14ac:dyDescent="0.35">
      <c r="B13" s="9"/>
      <c r="C13" s="10"/>
      <c r="D13" s="10"/>
      <c r="E13" s="10"/>
      <c r="F13" s="10"/>
      <c r="G13" s="10"/>
      <c r="J13" s="2" t="s">
        <v>25</v>
      </c>
      <c r="K13" s="20">
        <v>1</v>
      </c>
    </row>
    <row r="14" spans="2:16" ht="15.5" x14ac:dyDescent="0.35">
      <c r="B14" s="5" t="s">
        <v>31</v>
      </c>
    </row>
    <row r="15" spans="2:16" ht="15.5" x14ac:dyDescent="0.35">
      <c r="B15" s="6" t="s">
        <v>23</v>
      </c>
      <c r="C15" s="18">
        <f>$K$7*$K$12</f>
        <v>9000</v>
      </c>
      <c r="D15" s="18">
        <f>$K$7*$K$12</f>
        <v>9000</v>
      </c>
      <c r="E15" s="18">
        <f>$K$7*$K$12</f>
        <v>9000</v>
      </c>
      <c r="F15" s="18">
        <f>$L$7*$K$12</f>
        <v>7500</v>
      </c>
      <c r="G15" s="18">
        <f>$L$7*$K$12</f>
        <v>7500</v>
      </c>
    </row>
    <row r="16" spans="2:16" ht="15.5" x14ac:dyDescent="0.35">
      <c r="B16" s="6" t="s">
        <v>25</v>
      </c>
      <c r="C16" s="18">
        <f>_xlfn.XLOOKUP(C$4,$N$5:$N$9,$P$5:$P$9)*$K$13</f>
        <v>2500</v>
      </c>
      <c r="D16" s="18">
        <f t="shared" ref="D16:G16" si="2">_xlfn.XLOOKUP(D$4,$N$5:$N$9,$P$5:$P$9)*$K$13</f>
        <v>2600</v>
      </c>
      <c r="E16" s="18">
        <f t="shared" si="2"/>
        <v>1250</v>
      </c>
      <c r="F16" s="18">
        <f t="shared" si="2"/>
        <v>3100</v>
      </c>
      <c r="G16" s="18">
        <f t="shared" si="2"/>
        <v>3500</v>
      </c>
    </row>
    <row r="17" spans="2:7" ht="15.5" x14ac:dyDescent="0.35">
      <c r="B17" s="8" t="s">
        <v>32</v>
      </c>
      <c r="C17" s="22">
        <f>SUM(C15:C16)</f>
        <v>11500</v>
      </c>
      <c r="D17" s="22">
        <f>SUM(D15:D16)</f>
        <v>11600</v>
      </c>
      <c r="E17" s="22">
        <f>SUM(E15:E16)</f>
        <v>10250</v>
      </c>
      <c r="F17" s="22">
        <f>SUM(F15:F16)</f>
        <v>10600</v>
      </c>
      <c r="G17" s="22">
        <f>SUM(G15:G16)</f>
        <v>11000</v>
      </c>
    </row>
    <row r="19" spans="2:7" ht="15.5" x14ac:dyDescent="0.35">
      <c r="B19" s="11" t="s">
        <v>27</v>
      </c>
      <c r="C19" s="19">
        <f>C17-C12</f>
        <v>9450</v>
      </c>
      <c r="D19" s="19">
        <f t="shared" ref="D19:G19" si="3">D17-D12</f>
        <v>9453</v>
      </c>
      <c r="E19" s="19">
        <f t="shared" si="3"/>
        <v>9225</v>
      </c>
      <c r="F19" s="19">
        <f t="shared" si="3"/>
        <v>8945</v>
      </c>
      <c r="G19" s="19">
        <f t="shared" si="3"/>
        <v>9145</v>
      </c>
    </row>
  </sheetData>
  <mergeCells count="5">
    <mergeCell ref="C5:C6"/>
    <mergeCell ref="D5:D6"/>
    <mergeCell ref="E5:E6"/>
    <mergeCell ref="F5:F6"/>
    <mergeCell ref="G5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01DD-5BA5-447F-95F3-8D738C60F2D1}">
  <dimension ref="B2:K7"/>
  <sheetViews>
    <sheetView showGridLines="0" workbookViewId="0">
      <selection activeCell="E14" sqref="E14"/>
    </sheetView>
  </sheetViews>
  <sheetFormatPr defaultRowHeight="14.5" x14ac:dyDescent="0.35"/>
  <cols>
    <col min="2" max="2" width="9.26953125" bestFit="1" customWidth="1"/>
    <col min="3" max="3" width="8.90625" bestFit="1" customWidth="1"/>
    <col min="4" max="4" width="15.7265625" bestFit="1" customWidth="1"/>
    <col min="5" max="5" width="18.6328125" bestFit="1" customWidth="1"/>
    <col min="6" max="6" width="12.54296875" bestFit="1" customWidth="1"/>
    <col min="7" max="7" width="10.1796875" bestFit="1" customWidth="1"/>
    <col min="8" max="8" width="20.36328125" bestFit="1" customWidth="1"/>
    <col min="9" max="9" width="18.36328125" bestFit="1" customWidth="1"/>
    <col min="10" max="10" width="16.36328125" bestFit="1" customWidth="1"/>
    <col min="11" max="11" width="5.36328125" bestFit="1" customWidth="1"/>
    <col min="12" max="12" width="10.7265625" bestFit="1" customWidth="1"/>
  </cols>
  <sheetData>
    <row r="2" spans="2:11" x14ac:dyDescent="0.35">
      <c r="B2" t="s">
        <v>2</v>
      </c>
      <c r="C2" t="s">
        <v>40</v>
      </c>
      <c r="D2" t="s">
        <v>41</v>
      </c>
      <c r="E2" t="s">
        <v>39</v>
      </c>
      <c r="F2" t="s">
        <v>21</v>
      </c>
      <c r="G2" t="s">
        <v>43</v>
      </c>
      <c r="H2" t="s">
        <v>23</v>
      </c>
      <c r="I2" t="s">
        <v>25</v>
      </c>
      <c r="J2" t="s">
        <v>26</v>
      </c>
      <c r="K2" t="s">
        <v>27</v>
      </c>
    </row>
    <row r="3" spans="2:11" x14ac:dyDescent="0.35">
      <c r="B3" t="s">
        <v>4</v>
      </c>
      <c r="C3" t="s">
        <v>35</v>
      </c>
      <c r="D3" t="s">
        <v>33</v>
      </c>
      <c r="E3">
        <f>INDEX(Relatório!$B$4:$G$19,MATCH('Raw Data'!E$2,Relatório!$B$4:$B$19,0),MATCH('Raw Data'!$B3,Relatório!$B$4:$G$4,0))</f>
        <v>1800</v>
      </c>
      <c r="F3">
        <f>INDEX(Relatório!$B$4:$G$19,MATCH('Raw Data'!F$2,Relatório!$B$4:$B$19,0),MATCH('Raw Data'!$B3,Relatório!$B$4:$G$4,0))</f>
        <v>250</v>
      </c>
      <c r="G3">
        <f>SUM(E3:F3)</f>
        <v>2050</v>
      </c>
      <c r="H3">
        <f>INDEX(Relatório!$B$4:$G$19,MATCH('Raw Data'!H$2,Relatório!$B$4:$B$19,0),MATCH('Raw Data'!$B3,Relatório!$B$4:$G$4,0))</f>
        <v>9000</v>
      </c>
      <c r="I3">
        <f>INDEX(Relatório!$B$4:$G$19,MATCH('Raw Data'!I$2,Relatório!$B$4:$B$19,0),MATCH('Raw Data'!$B3,Relatório!$B$4:$G$4,0))</f>
        <v>2500</v>
      </c>
      <c r="J3">
        <f>SUM(H3:I3)</f>
        <v>11500</v>
      </c>
      <c r="K3">
        <f>INDEX(Relatório!$B$4:$G$19,MATCH('Raw Data'!K$2,Relatório!$B$4:$B$19,0),MATCH('Raw Data'!$B3,Relatório!$B$4:$G$4,0))</f>
        <v>9450</v>
      </c>
    </row>
    <row r="4" spans="2:11" x14ac:dyDescent="0.35">
      <c r="B4" t="s">
        <v>5</v>
      </c>
      <c r="C4" t="s">
        <v>35</v>
      </c>
      <c r="D4" t="s">
        <v>34</v>
      </c>
      <c r="E4">
        <f>INDEX(Relatório!$B$4:$G$19,MATCH('Raw Data'!E$2,Relatório!$B$4:$B$19,0),MATCH('Raw Data'!$B4,Relatório!$B$4:$G$4,0))</f>
        <v>1872</v>
      </c>
      <c r="F4">
        <f>INDEX(Relatório!$B$4:$G$19,MATCH('Raw Data'!F$2,Relatório!$B$4:$B$19,0),MATCH('Raw Data'!$B4,Relatório!$B$4:$G$4,0))</f>
        <v>275</v>
      </c>
      <c r="G4">
        <f t="shared" ref="G4:G7" si="0">SUM(E4:F4)</f>
        <v>2147</v>
      </c>
      <c r="H4">
        <f>INDEX(Relatório!$B$4:$G$19,MATCH('Raw Data'!H$2,Relatório!$B$4:$B$19,0),MATCH('Raw Data'!$B4,Relatório!$B$4:$G$4,0))</f>
        <v>9000</v>
      </c>
      <c r="I4">
        <f>INDEX(Relatório!$B$4:$G$19,MATCH('Raw Data'!I$2,Relatório!$B$4:$B$19,0),MATCH('Raw Data'!$B4,Relatório!$B$4:$G$4,0))</f>
        <v>2600</v>
      </c>
      <c r="J4">
        <f t="shared" ref="J4:J7" si="1">SUM(H4:I4)</f>
        <v>11600</v>
      </c>
      <c r="K4">
        <f>INDEX(Relatório!$B$4:$G$19,MATCH('Raw Data'!K$2,Relatório!$B$4:$B$19,0),MATCH('Raw Data'!$B4,Relatório!$B$4:$G$4,0))</f>
        <v>9453</v>
      </c>
    </row>
    <row r="5" spans="2:11" x14ac:dyDescent="0.35">
      <c r="B5" t="s">
        <v>6</v>
      </c>
      <c r="C5" t="s">
        <v>35</v>
      </c>
      <c r="D5" t="s">
        <v>42</v>
      </c>
      <c r="E5">
        <f>INDEX(Relatório!$B$4:$G$19,MATCH('Raw Data'!E$2,Relatório!$B$4:$B$19,0),MATCH('Raw Data'!$B5,Relatório!$B$4:$G$4,0))</f>
        <v>900</v>
      </c>
      <c r="F5">
        <f>INDEX(Relatório!$B$4:$G$19,MATCH('Raw Data'!F$2,Relatório!$B$4:$B$19,0),MATCH('Raw Data'!$B5,Relatório!$B$4:$G$4,0))</f>
        <v>125</v>
      </c>
      <c r="G5">
        <f t="shared" si="0"/>
        <v>1025</v>
      </c>
      <c r="H5">
        <f>INDEX(Relatório!$B$4:$G$19,MATCH('Raw Data'!H$2,Relatório!$B$4:$B$19,0),MATCH('Raw Data'!$B5,Relatório!$B$4:$G$4,0))</f>
        <v>9000</v>
      </c>
      <c r="I5">
        <f>INDEX(Relatório!$B$4:$G$19,MATCH('Raw Data'!I$2,Relatório!$B$4:$B$19,0),MATCH('Raw Data'!$B5,Relatório!$B$4:$G$4,0))</f>
        <v>1250</v>
      </c>
      <c r="J5">
        <f t="shared" si="1"/>
        <v>10250</v>
      </c>
      <c r="K5">
        <f>INDEX(Relatório!$B$4:$G$19,MATCH('Raw Data'!K$2,Relatório!$B$4:$B$19,0),MATCH('Raw Data'!$B5,Relatório!$B$4:$G$4,0))</f>
        <v>9225</v>
      </c>
    </row>
    <row r="6" spans="2:11" x14ac:dyDescent="0.35">
      <c r="B6" t="s">
        <v>7</v>
      </c>
      <c r="C6" t="s">
        <v>35</v>
      </c>
      <c r="D6" t="s">
        <v>36</v>
      </c>
      <c r="E6">
        <f>INDEX(Relatório!$B$4:$G$19,MATCH('Raw Data'!E$2,Relatório!$B$4:$B$19,0),MATCH('Raw Data'!$B6,Relatório!$B$4:$G$4,0))</f>
        <v>1395</v>
      </c>
      <c r="F6">
        <f>INDEX(Relatório!$B$4:$G$19,MATCH('Raw Data'!F$2,Relatório!$B$4:$B$19,0),MATCH('Raw Data'!$B6,Relatório!$B$4:$G$4,0))</f>
        <v>260</v>
      </c>
      <c r="G6">
        <f t="shared" si="0"/>
        <v>1655</v>
      </c>
      <c r="H6">
        <f>INDEX(Relatório!$B$4:$G$19,MATCH('Raw Data'!H$2,Relatório!$B$4:$B$19,0),MATCH('Raw Data'!$B6,Relatório!$B$4:$G$4,0))</f>
        <v>7500</v>
      </c>
      <c r="I6">
        <f>INDEX(Relatório!$B$4:$G$19,MATCH('Raw Data'!I$2,Relatório!$B$4:$B$19,0),MATCH('Raw Data'!$B6,Relatório!$B$4:$G$4,0))</f>
        <v>3100</v>
      </c>
      <c r="J6">
        <f t="shared" si="1"/>
        <v>10600</v>
      </c>
      <c r="K6">
        <f>INDEX(Relatório!$B$4:$G$19,MATCH('Raw Data'!K$2,Relatório!$B$4:$B$19,0),MATCH('Raw Data'!$B6,Relatório!$B$4:$G$4,0))</f>
        <v>8945</v>
      </c>
    </row>
    <row r="7" spans="2:11" x14ac:dyDescent="0.35">
      <c r="B7" t="s">
        <v>8</v>
      </c>
      <c r="C7" t="s">
        <v>35</v>
      </c>
      <c r="D7" t="s">
        <v>37</v>
      </c>
      <c r="E7">
        <f>INDEX(Relatório!$B$4:$G$19,MATCH('Raw Data'!E$2,Relatório!$B$4:$B$19,0),MATCH('Raw Data'!$B7,Relatório!$B$4:$G$4,0))</f>
        <v>1575</v>
      </c>
      <c r="F7">
        <f>INDEX(Relatório!$B$4:$G$19,MATCH('Raw Data'!F$2,Relatório!$B$4:$B$19,0),MATCH('Raw Data'!$B7,Relatório!$B$4:$G$4,0))</f>
        <v>280</v>
      </c>
      <c r="G7">
        <f t="shared" si="0"/>
        <v>1855</v>
      </c>
      <c r="H7">
        <f>INDEX(Relatório!$B$4:$G$19,MATCH('Raw Data'!H$2,Relatório!$B$4:$B$19,0),MATCH('Raw Data'!$B7,Relatório!$B$4:$G$4,0))</f>
        <v>7500</v>
      </c>
      <c r="I7">
        <f>INDEX(Relatório!$B$4:$G$19,MATCH('Raw Data'!I$2,Relatório!$B$4:$B$19,0),MATCH('Raw Data'!$B7,Relatório!$B$4:$G$4,0))</f>
        <v>3500</v>
      </c>
      <c r="J7">
        <f t="shared" si="1"/>
        <v>11000</v>
      </c>
      <c r="K7">
        <f>INDEX(Relatório!$B$4:$G$19,MATCH('Raw Data'!K$2,Relatório!$B$4:$B$19,0),MATCH('Raw Data'!$B7,Relatório!$B$4:$G$4,0))</f>
        <v>9145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7FE9D3285FC34CB7FADFCB92C53AA7" ma:contentTypeVersion="2" ma:contentTypeDescription="Create a new document." ma:contentTypeScope="" ma:versionID="7ea495bc018aaf7c799b13da27db7b15">
  <xsd:schema xmlns:xsd="http://www.w3.org/2001/XMLSchema" xmlns:xs="http://www.w3.org/2001/XMLSchema" xmlns:p="http://schemas.microsoft.com/office/2006/metadata/properties" xmlns:ns3="437377a6-1c7d-4c7b-9b56-e60be71fb33d" targetNamespace="http://schemas.microsoft.com/office/2006/metadata/properties" ma:root="true" ma:fieldsID="0c06015bf16f39be161b50c6f8b6667d" ns3:_="">
    <xsd:import namespace="437377a6-1c7d-4c7b-9b56-e60be71fb3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377a6-1c7d-4c7b-9b56-e60be71fb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812FE-5BE8-4099-B317-F26831BA1FDA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437377a6-1c7d-4c7b-9b56-e60be71fb33d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4E0FCE-0B2F-4E81-986E-A2D920CD77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A48181-4E5C-4753-95C0-E81240BD3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377a6-1c7d-4c7b-9b56-e60be71fb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Relatório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Boa</dc:creator>
  <cp:lastModifiedBy>Guilherme Boa</cp:lastModifiedBy>
  <dcterms:created xsi:type="dcterms:W3CDTF">2023-03-14T23:44:00Z</dcterms:created>
  <dcterms:modified xsi:type="dcterms:W3CDTF">2023-03-16T23:50:46Z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2023-03-15T00:23:20Z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0653e4ff-d0ee-43fe-acf9-4eccfbfd2080</vt:lpwstr>
  </property>
  <property fmtid="{D5CDD505-2E9C-101B-9397-08002B2CF9AE}" pid="7" name="MSIP_Label_defa4170-0d19-0005-0004-bc88714345d2_ActionId">
    <vt:lpwstr>09588054-4e24-46b8-ac34-cff205f79ced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0x010100DA7FE9D3285FC34CB7FADFCB92C53AA7</vt:lpwstr>
  </property>
</Properties>
</file>