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d2e6b5b813af4a/Área de Trabalho/Projects/Real Estate Financial Modeling - OP/"/>
    </mc:Choice>
  </mc:AlternateContent>
  <xr:revisionPtr revIDLastSave="159" documentId="13_ncr:1_{F2AA3E90-4E8D-4997-87A2-0C88515D7F72}" xr6:coauthVersionLast="47" xr6:coauthVersionMax="47" xr10:uidLastSave="{85D95A1A-8C12-4A0A-881B-971EABD7FE38}"/>
  <bookViews>
    <workbookView xWindow="3840" yWindow="3840" windowWidth="21600" windowHeight="11295" tabRatio="586" xr2:uid="{00000000-000D-0000-FFFF-FFFF00000000}"/>
  </bookViews>
  <sheets>
    <sheet name="Deal Summary" sheetId="40" r:id="rId1"/>
    <sheet name="Cash Flows - Monthly" sheetId="50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_123Graph_ACurrent" hidden="1">'[1]Office Space'!$O$33:$AA$33</definedName>
    <definedName name="__123Graph_B" localSheetId="1" hidden="1">'[2]Comp. Transaction'!#REF!</definedName>
    <definedName name="__123Graph_B" hidden="1">'[2]Comp. Transaction'!#REF!</definedName>
    <definedName name="__123Graph_BCurrent" hidden="1">'[1]Office Space'!$O$34:$AA$34</definedName>
    <definedName name="__123Graph_D" localSheetId="1" hidden="1">'[2]Comp. Transaction'!#REF!</definedName>
    <definedName name="__123Graph_D" hidden="1">'[2]Comp. Transaction'!#REF!</definedName>
    <definedName name="__123Graph_XCurrent" hidden="1">'[1]Office Space'!$O$9:$AA$9</definedName>
    <definedName name="__FDS_HYPERLINK_TOGGLE_STATE__" hidden="1">"ON"</definedName>
    <definedName name="_1_0__123Grap" localSheetId="1" hidden="1">'[3]Comp. Transaction'!#REF!</definedName>
    <definedName name="_2_0__123Grap" hidden="1">'[3]Comp. Transaction'!#REF!</definedName>
    <definedName name="_3_0__123Grap" localSheetId="1" hidden="1">'[3]Comp. Transaction'!#REF!</definedName>
    <definedName name="_4_0__123Grap" hidden="1">'[3]Comp. Transaction'!#REF!</definedName>
    <definedName name="_fff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ff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il1" localSheetId="0" hidden="1">#REF!</definedName>
    <definedName name="_Fil1" hidden="1">#REF!</definedName>
    <definedName name="_Fill" localSheetId="1" hidden="1">#REF!</definedName>
    <definedName name="_Fill" hidden="1">#REF!</definedName>
    <definedName name="_ggg2" localSheetId="1" hidden="1">{"View1",#N/A,FALSE,"Sheet1";"View2",#N/A,FALSE,"Sheet1"}</definedName>
    <definedName name="_ggg2" localSheetId="0" hidden="1">{"View1",#N/A,FALSE,"Sheet1";"View2",#N/A,FALSE,"Sheet1"}</definedName>
    <definedName name="_ggg2" hidden="1">{"View1",#N/A,FALSE,"Sheet1";"View2",#N/A,FALSE,"Sheet1"}</definedName>
    <definedName name="_Key1" hidden="1">#REF!</definedName>
    <definedName name="_Key2" localSheetId="1" hidden="1">#REF!</definedName>
    <definedName name="_Key2" hidden="1">#REF!</definedName>
    <definedName name="_Key5" localSheetId="1" hidden="1">#REF!</definedName>
    <definedName name="_Key5" hidden="1">#REF!</definedName>
    <definedName name="_Key6" localSheetId="1" hidden="1">#REF!</definedName>
    <definedName name="_Key6" hidden="1">#REF!</definedName>
    <definedName name="_Key8" localSheetId="1" hidden="1">#REF!</definedName>
    <definedName name="_Key8" hidden="1">#REF!</definedName>
    <definedName name="_Key9" localSheetId="1" hidden="1">#REF!</definedName>
    <definedName name="_Key9" localSheetId="0" hidden="1">#REF!</definedName>
    <definedName name="_Key9" hidden="1">#REF!</definedName>
    <definedName name="_MRG2" localSheetId="1" hidden="1">{"INCOME",#N/A,FALSE,"ProNet";"VALUE",#N/A,FALSE,"ProNet"}</definedName>
    <definedName name="_MRG2" localSheetId="0" hidden="1">{"INCOME",#N/A,FALSE,"ProNet";"VALUE",#N/A,FALSE,"ProNet"}</definedName>
    <definedName name="_MRG2" hidden="1">{"INCOME",#N/A,FALSE,"ProNet";"VALUE",#N/A,FALSE,"ProNet"}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localSheetId="1" hidden="1">[4]Current_CF!#REF!</definedName>
    <definedName name="_Table2_Out" localSheetId="0" hidden="1">'[5]Current_CF Print-1'!#REF!</definedName>
    <definedName name="_Table2_Out" hidden="1">[4]Current_CF!#REF!</definedName>
    <definedName name="a" localSheetId="1" hidden="1">#REF!</definedName>
    <definedName name="a" hidden="1">#REF!</definedName>
    <definedName name="aaaaaa" localSheetId="1" hidden="1">#REF!</definedName>
    <definedName name="aaaaaa" hidden="1">#REF!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sdfa" localSheetId="1" hidden="1">{"rtn",#N/A,FALSE,"RTN";"tables",#N/A,FALSE,"RTN";"cf",#N/A,FALSE,"CF";"stats",#N/A,FALSE,"Stats";"prop",#N/A,FALSE,"Prop"}</definedName>
    <definedName name="aasdfa" localSheetId="0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nscount" hidden="1">1</definedName>
    <definedName name="as" localSheetId="1" hidden="1">{"Outflow 1",#N/A,FALSE,"Outflows-Inflows";"Outflow 2",#N/A,FALSE,"Outflows-Inflows";"Inflow 1",#N/A,FALSE,"Outflows-Inflows";"Inflow 2",#N/A,FALSE,"Outflows-Inflows"}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1" hidden="1">{"rtn",#N/A,FALSE,"RTN";"tables",#N/A,FALSE,"RTN";"cf",#N/A,FALSE,"CF";"stats",#N/A,FALSE,"Stats";"prop",#N/A,FALSE,"Prop"}</definedName>
    <definedName name="asdfasdf" localSheetId="0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fag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g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1" hidden="1">{"rtn",#N/A,FALSE,"RTN";"tables",#N/A,FALSE,"RTN";"cf",#N/A,FALSE,"CF";"stats",#N/A,FALSE,"Stats";"prop",#N/A,FALSE,"Prop"}</definedName>
    <definedName name="asss" localSheetId="0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z" localSheetId="1" hidden="1">{#N/A,#N/A,FALSE,"Trans Summary";#N/A,#N/A,FALSE,"Proforma Five Yr";#N/A,#N/A,FALSE,"Occ and Rate"}</definedName>
    <definedName name="az" localSheetId="0" hidden="1">{#N/A,#N/A,FALSE,"Trans Summary";#N/A,#N/A,FALSE,"Proforma Five Yr";#N/A,#N/A,FALSE,"Occ and Rate"}</definedName>
    <definedName name="az" hidden="1">{#N/A,#N/A,FALSE,"Trans Summary";#N/A,#N/A,FALSE,"Proforma Five Yr";#N/A,#N/A,FALSE,"Occ and Rate"}</definedName>
    <definedName name="BadLink" localSheetId="1" hidden="1">#REF!</definedName>
    <definedName name="BadLink" hidden="1">#REF!</definedName>
    <definedName name="ccc" localSheetId="1" hidden="1">{#N/A,#N/A,FALSE,"LoanAssumptions"}</definedName>
    <definedName name="ccc" localSheetId="0" hidden="1">{#N/A,#N/A,FALSE,"LoanAssumptions"}</definedName>
    <definedName name="ccc" hidden="1">{#N/A,#N/A,FALSE,"LoanAssumptions"}</definedName>
    <definedName name="construction" localSheetId="1" hidden="1">{"Construction Costs",#N/A,FALSE,"Total Costs"}</definedName>
    <definedName name="construction" localSheetId="0" hidden="1">{"Construction Costs",#N/A,FALSE,"Total Costs"}</definedName>
    <definedName name="construction" hidden="1">{"Construction Costs",#N/A,FALSE,"Total Costs"}</definedName>
    <definedName name="Cottage" localSheetId="1" hidden="1">{"cot1",#N/A,FALSE,"Cottages";"cot2",#N/A,FALSE,"Cottages";"cot3",#N/A,FALSE,"Cottages"}</definedName>
    <definedName name="Cottage" localSheetId="0" hidden="1">{"cot1",#N/A,FALSE,"Cottages";"cot2",#N/A,FALSE,"Cottages";"cot3",#N/A,FALSE,"Cottages"}</definedName>
    <definedName name="Cottage" hidden="1">{"cot1",#N/A,FALSE,"Cottages";"cot2",#N/A,FALSE,"Cottages";"cot3",#N/A,FALSE,"Cottages"}</definedName>
    <definedName name="dc" localSheetId="1" hidden="1">{#N/A,#N/A,FALSE,"Proforma Five Yr";#N/A,#N/A,FALSE,"Capital Input";#N/A,#N/A,FALSE,"Calculations";#N/A,#N/A,FALSE,"Transaction Summary-DTW"}</definedName>
    <definedName name="dc" localSheetId="0" hidden="1">{#N/A,#N/A,FALSE,"Proforma Five Yr";#N/A,#N/A,FALSE,"Capital Input";#N/A,#N/A,FALSE,"Calculations";#N/A,#N/A,FALSE,"Transaction Summary-DTW"}</definedName>
    <definedName name="dc" hidden="1">{#N/A,#N/A,FALSE,"Proforma Five Yr";#N/A,#N/A,FALSE,"Capital Input";#N/A,#N/A,FALSE,"Calculations";#N/A,#N/A,FALSE,"Transaction Summary-DTW"}</definedName>
    <definedName name="del" localSheetId="1" hidden="1">{"Page1",#N/A,FALSE,"7979";"Page2",#N/A,FALSE,"7979";"Page3",#N/A,FALSE,"7979"}</definedName>
    <definedName name="del" localSheetId="0" hidden="1">{"Page1",#N/A,FALSE,"7979";"Page2",#N/A,FALSE,"7979";"Page3",#N/A,FALSE,"7979"}</definedName>
    <definedName name="del" hidden="1">{"Page1",#N/A,FALSE,"7979";"Page2",#N/A,FALSE,"7979";"Page3",#N/A,FALSE,"7979"}</definedName>
    <definedName name="er" localSheetId="1" hidden="1">{"demand",#N/A,FALSE,"Sheet3";"Market Mix",#N/A,FALSE,"Sheet4";"Occ Projection",#N/A,FALSE,"Sheet6"}</definedName>
    <definedName name="er" localSheetId="0" hidden="1">{"demand",#N/A,FALSE,"Sheet3";"Market Mix",#N/A,FALSE,"Sheet4";"Occ Projection",#N/A,FALSE,"Sheet6"}</definedName>
    <definedName name="er" hidden="1">{"demand",#N/A,FALSE,"Sheet3";"Market Mix",#N/A,FALSE,"Sheet4";"Occ Projection",#N/A,FALSE,"Sheet6"}</definedName>
    <definedName name="fds" localSheetId="1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" localSheetId="0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f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ller" localSheetId="1" hidden="1">{"Annual Cash Flows",#N/A,FALSE,"Annual Summary"}</definedName>
    <definedName name="filler" localSheetId="0" hidden="1">{"Annual Cash Flows",#N/A,FALSE,"Annual Summary"}</definedName>
    <definedName name="filler" hidden="1">{"Annual Cash Flows",#N/A,FALSE,"Annual Summary"}</definedName>
    <definedName name="filler2" localSheetId="1" hidden="1">{"Assumptions",#N/A,FALSE,"Assumptions"}</definedName>
    <definedName name="filler2" localSheetId="0" hidden="1">{"Assumptions",#N/A,FALSE,"Assumptions"}</definedName>
    <definedName name="filler2" hidden="1">{"Assumptions",#N/A,FALSE,"Assumptions"}</definedName>
    <definedName name="filler3" localSheetId="1" hidden="1">{"Construction Costs",#N/A,FALSE,"Total Costs"}</definedName>
    <definedName name="filler3" localSheetId="0" hidden="1">{"Construction Costs",#N/A,FALSE,"Total Costs"}</definedName>
    <definedName name="filler3" hidden="1">{"Construction Costs",#N/A,FALSE,"Total Costs"}</definedName>
    <definedName name="fv" localSheetId="1" hidden="1">{"Project Input",#N/A,FALSE,"Sheet1";"additions",#N/A,FALSE,"Sheet2";"demand",#N/A,FALSE,"Sheet3";"Market Mix",#N/A,FALSE,"Sheet4";"Occ projection",#N/A,FALSE,"Sheet6"}</definedName>
    <definedName name="fv" localSheetId="0" hidden="1">{"Project Input",#N/A,FALSE,"Sheet1";"additions",#N/A,FALSE,"Sheet2";"demand",#N/A,FALSE,"Sheet3";"Market Mix",#N/A,FALSE,"Sheet4";"Occ projection",#N/A,FALSE,"Sheet6"}</definedName>
    <definedName name="fv" hidden="1">{"Project Input",#N/A,FALSE,"Sheet1";"additions",#N/A,FALSE,"Sheet2";"demand",#N/A,FALSE,"Sheet3";"Market Mix",#N/A,FALSE,"Sheet4";"Occ projection",#N/A,FALSE,"Sheet6"}</definedName>
    <definedName name="gb" localSheetId="1" hidden="1">{#N/A,#N/A,FALSE,"Proforma Five Yr";#N/A,#N/A,FALSE,"Occ and Rate";#N/A,#N/A,FALSE,"PF Input";#N/A,#N/A,FALSE,"Hotcomps"}</definedName>
    <definedName name="gb" localSheetId="0" hidden="1">{#N/A,#N/A,FALSE,"Proforma Five Yr";#N/A,#N/A,FALSE,"Occ and Rate";#N/A,#N/A,FALSE,"PF Input";#N/A,#N/A,FALSE,"Hotcomps"}</definedName>
    <definedName name="gb" hidden="1">{#N/A,#N/A,FALSE,"Proforma Five Yr";#N/A,#N/A,FALSE,"Occ and Rate";#N/A,#N/A,FALSE,"PF Input";#N/A,#N/A,FALSE,"Hotcomps"}</definedName>
    <definedName name="gg" localSheetId="1" hidden="1">{"View1",#N/A,FALSE,"Sheet1";"View2",#N/A,FALSE,"Sheet1"}</definedName>
    <definedName name="gg" localSheetId="0" hidden="1">{"View1",#N/A,FALSE,"Sheet1";"View2",#N/A,FALSE,"Sheet1"}</definedName>
    <definedName name="gg" hidden="1">{"View1",#N/A,FALSE,"Sheet1";"View2",#N/A,FALSE,"Sheet1"}</definedName>
    <definedName name="ggg" localSheetId="1" hidden="1">{"View1",#N/A,FALSE,"Sheet1";"View2",#N/A,FALSE,"Sheet1"}</definedName>
    <definedName name="ggg" localSheetId="0" hidden="1">{"View1",#N/A,FALSE,"Sheet1";"View2",#N/A,FALSE,"Sheet1"}</definedName>
    <definedName name="ggg" hidden="1">{"View1",#N/A,FALSE,"Sheet1";"View2",#N/A,FALSE,"Sheet1"}</definedName>
    <definedName name="gggg2" localSheetId="1" hidden="1">{"View1",#N/A,FALSE,"Sheet1";"View2",#N/A,FALSE,"Sheet1"}</definedName>
    <definedName name="gggg2" localSheetId="0" hidden="1">{"View1",#N/A,FALSE,"Sheet1";"View2",#N/A,FALSE,"Sheet1"}</definedName>
    <definedName name="gggg2" hidden="1">{"View1",#N/A,FALSE,"Sheet1";"View2",#N/A,FALSE,"Sheet1"}</definedName>
    <definedName name="h" localSheetId="1" hidden="1">{#N/A,#N/A,FALSE,"PropertyInfo"}</definedName>
    <definedName name="h" localSheetId="0" hidden="1">{#N/A,#N/A,FALSE,"PropertyInfo"}</definedName>
    <definedName name="h" hidden="1">{#N/A,#N/A,FALSE,"PropertyInfo"}</definedName>
    <definedName name="hh" localSheetId="1" hidden="1">{#N/A,#N/A,FALSE,"Summary"}</definedName>
    <definedName name="hh" localSheetId="0" hidden="1">{#N/A,#N/A,FALSE,"Summary"}</definedName>
    <definedName name="hh" hidden="1">{#N/A,#N/A,FALSE,"Summary"}</definedName>
    <definedName name="hn" localSheetId="1" hidden="1">{#N/A,#N/A,FALSE,"Proforma Five Yr";#N/A,#N/A,FALSE,"Occ and Rate";#N/A,#N/A,FALSE,"PF Input";#N/A,#N/A,FALSE,"Ops Summary";#N/A,#N/A,FALSE,"Hotcomps"}</definedName>
    <definedName name="hn" localSheetId="0" hidden="1">{#N/A,#N/A,FALSE,"Proforma Five Yr";#N/A,#N/A,FALSE,"Occ and Rate";#N/A,#N/A,FALSE,"PF Input";#N/A,#N/A,FALSE,"Ops Summary";#N/A,#N/A,FALSE,"Hotcomps"}</definedName>
    <definedName name="hn" hidden="1">{#N/A,#N/A,FALSE,"Proforma Five Yr";#N/A,#N/A,FALSE,"Occ and Rate";#N/A,#N/A,FALSE,"PF Input";#N/A,#N/A,FALSE,"Ops Summary";#N/A,#N/A,FALSE,"Hotcomps"}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43412.7003240741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klk" hidden="1">#REF!</definedName>
    <definedName name="MRG" localSheetId="1" hidden="1">{"INCOME",#N/A,FALSE,"ProNet";"VALUE",#N/A,FALSE,"ProNet"}</definedName>
    <definedName name="MRG" localSheetId="0" hidden="1">{"INCOME",#N/A,FALSE,"ProNet";"VALUE",#N/A,FALSE,"ProNet"}</definedName>
    <definedName name="MRG" hidden="1">{"INCOME",#N/A,FALSE,"ProNet";"VALUE",#N/A,FALSE,"ProNet"}</definedName>
    <definedName name="Name1" localSheetId="1" hidden="1">{"cot1",#N/A,FALSE,"Cottages";"cot2",#N/A,FALSE,"Cottages";"cot3",#N/A,FALSE,"Cottages"}</definedName>
    <definedName name="Name1" localSheetId="0" hidden="1">{"cot1",#N/A,FALSE,"Cottages";"cot2",#N/A,FALSE,"Cottages";"cot3",#N/A,FALSE,"Cottages"}</definedName>
    <definedName name="Name1" hidden="1">{"cot1",#N/A,FALSE,"Cottages";"cot2",#N/A,FALSE,"Cottages";"cot3",#N/A,FALSE,"Cottages"}</definedName>
    <definedName name="newrange" localSheetId="1" hidden="1">{"Annual Cash Flows",#N/A,FALSE,"Annual Summary"}</definedName>
    <definedName name="newrange" localSheetId="0" hidden="1">{"Annual Cash Flows",#N/A,FALSE,"Annual Summary"}</definedName>
    <definedName name="newrange" hidden="1">{"Annual Cash Flows",#N/A,FALSE,"Annual Summary"}</definedName>
    <definedName name="PJAM3Yr" localSheetId="1" hidden="1">{"INCOME",#N/A,FALSE,"ProNet";"VALUE",#N/A,FALSE,"ProNet"}</definedName>
    <definedName name="PJAM3Yr" localSheetId="0" hidden="1">{"INCOME",#N/A,FALSE,"ProNet";"VALUE",#N/A,FALSE,"ProNet"}</definedName>
    <definedName name="PJAM3Yr" hidden="1">{"INCOME",#N/A,FALSE,"ProNet";"VALUE",#N/A,FALSE,"ProNet"}</definedName>
    <definedName name="_xlnm.Print_Area" localSheetId="1">'Cash Flows - Monthly'!$A$1:$AS$142</definedName>
    <definedName name="promte" localSheetId="1" hidden="1">{"Assumptions",#N/A,FALSE,"Assumptions"}</definedName>
    <definedName name="promte" localSheetId="0" hidden="1">{"Assumptions",#N/A,FALSE,"Assumptions"}</definedName>
    <definedName name="promte" hidden="1">{"Assumptions",#N/A,FALSE,"Assumptions"}</definedName>
    <definedName name="qw" localSheetId="1" hidden="1">{#N/A,#N/A,FALSE,"Transaction Summary-DTW";#N/A,#N/A,FALSE,"Proforma Five Yr";#N/A,#N/A,FALSE,"Occ and Rate"}</definedName>
    <definedName name="qw" localSheetId="0" hidden="1">{#N/A,#N/A,FALSE,"Transaction Summary-DTW";#N/A,#N/A,FALSE,"Proforma Five Yr";#N/A,#N/A,FALSE,"Occ and Rate"}</definedName>
    <definedName name="qw" hidden="1">{#N/A,#N/A,FALSE,"Transaction Summary-DTW";#N/A,#N/A,FALSE,"Proforma Five Yr";#N/A,#N/A,FALSE,"Occ and Rate"}</definedName>
    <definedName name="saa" localSheetId="1" hidden="1">{"rtn",#N/A,FALSE,"RTN";"tables",#N/A,FALSE,"RTN";"cf",#N/A,FALSE,"CF";"stats",#N/A,FALSE,"Stats";"prop",#N/A,FALSE,"Prop"}</definedName>
    <definedName name="saa" localSheetId="0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x" localSheetId="1" hidden="1">{#N/A,#N/A,FALSE,"Occ and Rate";#N/A,#N/A,FALSE,"PF Input";#N/A,#N/A,FALSE,"Capital Input";#N/A,#N/A,FALSE,"Proforma Five Yr";#N/A,#N/A,FALSE,"Calculations";#N/A,#N/A,FALSE,"Transaction Summary-DTW"}</definedName>
    <definedName name="sx" localSheetId="0" hidden="1">{#N/A,#N/A,FALSE,"Occ and Rate";#N/A,#N/A,FALSE,"PF Input";#N/A,#N/A,FALSE,"Capital Input";#N/A,#N/A,FALSE,"Proforma Five Yr";#N/A,#N/A,FALSE,"Calculations";#N/A,#N/A,FALSE,"Transaction Summary-DTW"}</definedName>
    <definedName name="sx" hidden="1">{#N/A,#N/A,FALSE,"Occ and Rate";#N/A,#N/A,FALSE,"PF Input";#N/A,#N/A,FALSE,"Capital Input";#N/A,#N/A,FALSE,"Proforma Five Yr";#N/A,#N/A,FALSE,"Calculations";#N/A,#N/A,FALSE,"Transaction Summary-DTW"}</definedName>
    <definedName name="Table_3out" localSheetId="1" hidden="1">#REF!</definedName>
    <definedName name="Table_3out" hidden="1">#REF!</definedName>
    <definedName name="Test" localSheetId="1" hidden="1">{"INCOME",#N/A,FALSE,"ProNet";"VALUE",#N/A,FALSE,"ProNet"}</definedName>
    <definedName name="Test" localSheetId="0" hidden="1">{"INCOME",#N/A,FALSE,"ProNet";"VALUE",#N/A,FALSE,"ProNet"}</definedName>
    <definedName name="Test" hidden="1">{"INCOME",#N/A,FALSE,"ProNet";"VALUE",#N/A,FALSE,"ProNet"}</definedName>
    <definedName name="Test2" localSheetId="1" hidden="1">{"INCOME",#N/A,FALSE,"ProNet";"VALUE",#N/A,FALSE,"ProNet"}</definedName>
    <definedName name="Test2" localSheetId="0" hidden="1">{"INCOME",#N/A,FALSE,"ProNet";"VALUE",#N/A,FALSE,"ProNet"}</definedName>
    <definedName name="Test2" hidden="1">{"INCOME",#N/A,FALSE,"ProNet";"VALUE",#N/A,FALSE,"ProNet"}</definedName>
    <definedName name="Test3" localSheetId="1" hidden="1">{"INCOME",#N/A,FALSE,"ProNet";"VALUE",#N/A,FALSE,"ProNet"}</definedName>
    <definedName name="Test3" localSheetId="0" hidden="1">{"INCOME",#N/A,FALSE,"ProNet";"VALUE",#N/A,FALSE,"ProNet"}</definedName>
    <definedName name="Test3" hidden="1">{"INCOME",#N/A,FALSE,"ProNet";"VALUE",#N/A,FALSE,"ProNet"}</definedName>
    <definedName name="test4" localSheetId="1" hidden="1">{"CHART",#N/A,FALSE,"Arch Communications"}</definedName>
    <definedName name="test4" localSheetId="0" hidden="1">{"CHART",#N/A,FALSE,"Arch Communications"}</definedName>
    <definedName name="test4" hidden="1">{"CHART",#N/A,FALSE,"Arch Communications"}</definedName>
    <definedName name="we" localSheetId="1" hidden="1">{#N/A,#N/A,FALSE,"Occ and Rate";#N/A,#N/A,FALSE,"PF Input";#N/A,#N/A,FALSE,"Proforma Five Yr";#N/A,#N/A,FALSE,"Hotcomps"}</definedName>
    <definedName name="we" localSheetId="0" hidden="1">{#N/A,#N/A,FALSE,"Occ and Rate";#N/A,#N/A,FALSE,"PF Input";#N/A,#N/A,FALSE,"Proforma Five Yr";#N/A,#N/A,FALSE,"Hotcomps"}</definedName>
    <definedName name="we" hidden="1">{#N/A,#N/A,FALSE,"Occ and Rate";#N/A,#N/A,FALSE,"PF Input";#N/A,#N/A,FALSE,"Proforma Five Yr";#N/A,#N/A,FALSE,"Hotcomps"}</definedName>
    <definedName name="what" localSheetId="1" hidden="1">{"Page1",#N/A,FALSE,"7979";"Page2",#N/A,FALSE,"7979";"Page3",#N/A,FALSE,"7979"}</definedName>
    <definedName name="what" localSheetId="0" hidden="1">{"Page1",#N/A,FALSE,"7979";"Page2",#N/A,FALSE,"7979";"Page3",#N/A,FALSE,"7979"}</definedName>
    <definedName name="what" hidden="1">{"Page1",#N/A,FALSE,"7979";"Page2",#N/A,FALSE,"7979";"Page3",#N/A,FALSE,"7979"}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" localSheetId="1" hidden="1">{"INCOME",#N/A,FALSE,"ProNet";"VALUE",#N/A,FALSE,"ProNet"}</definedName>
    <definedName name="wrn.ALL." localSheetId="0" hidden="1">{"INCOME",#N/A,FALSE,"ProNet";"VALUE",#N/A,FALSE,"ProNet"}</definedName>
    <definedName name="wrn.ALL.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nnual._.Summary." localSheetId="1" hidden="1">{"Annual Cash Flows",#N/A,FALSE,"Annual Summary"}</definedName>
    <definedName name="wrn.Annual._.Summary." localSheetId="0" hidden="1">{"Annual Cash Flows",#N/A,FALSE,"Annual Summary"}</definedName>
    <definedName name="wrn.Annual._.Summary." hidden="1">{"Annual Cash Flows",#N/A,FALSE,"Annual Summary"}</definedName>
    <definedName name="wrn.AnnualRentRoll." localSheetId="1" hidden="1">{"AnnualRentRoll",#N/A,FALSE,"RentRoll"}</definedName>
    <definedName name="wrn.AnnualRentRoll." localSheetId="0" hidden="1">{"AnnualRentRoll",#N/A,FALSE,"RentRoll"}</definedName>
    <definedName name="wrn.AnnualRentRoll." hidden="1">{"AnnualRentRoll",#N/A,FALSE,"RentRoll"}</definedName>
    <definedName name="wrn.Assumptions." localSheetId="1" hidden="1">{"Assumptions",#N/A,FALSE,"Assumptions"}</definedName>
    <definedName name="wrn.Assumptions." localSheetId="0" hidden="1">{"Assumptions",#N/A,FALSE,"Assumptions"}</definedName>
    <definedName name="wrn.Assumptions." hidden="1">{"Assumptions",#N/A,FALSE,"Assumptions"}</definedName>
    <definedName name="wrn.Birdie." localSheetId="1" hidden="1">{#N/A,#N/A,FALSE,"Trans Summary";#N/A,#N/A,FALSE,"Proforma Five Yr";#N/A,#N/A,FALSE,"Occ and Rate"}</definedName>
    <definedName name="wrn.Birdie." localSheetId="0" hidden="1">{#N/A,#N/A,FALSE,"Trans Summary";#N/A,#N/A,FALSE,"Proforma Five Yr";#N/A,#N/A,FALSE,"Occ and Rate"}</definedName>
    <definedName name="wrn.Birdie." hidden="1">{#N/A,#N/A,FALSE,"Trans Summary";#N/A,#N/A,FALSE,"Proforma Five Yr";#N/A,#N/A,FALSE,"Occ and Rate"}</definedName>
    <definedName name="wrn.Capx." localSheetId="1" hidden="1">{"Capx/exp",#N/A,FALSE,"CapX"}</definedName>
    <definedName name="wrn.Capx." localSheetId="0" hidden="1">{"Capx/exp",#N/A,FALSE,"CapX"}</definedName>
    <definedName name="wrn.Capx." hidden="1">{"Capx/exp",#N/A,FALSE,"CapX"}</definedName>
    <definedName name="wrn.CHART." localSheetId="1" hidden="1">{"CHART",#N/A,FALSE,"Arch Communications"}</definedName>
    <definedName name="wrn.CHART." localSheetId="0" hidden="1">{"CHART",#N/A,FALSE,"Arch Communications"}</definedName>
    <definedName name="wrn.CHART." hidden="1">{"CHART",#N/A,FALSE,"Arch Communications"}</definedName>
    <definedName name="wrn.Complete._.Review." localSheetId="1" hidden="1">{#N/A,#N/A,FALSE,"Occ and Rate";#N/A,#N/A,FALSE,"PF Input";#N/A,#N/A,FALSE,"Capital Input";#N/A,#N/A,FALSE,"Proforma Five Yr";#N/A,#N/A,FALSE,"Calculations";#N/A,#N/A,FALSE,"Transaction Summary-DTW"}</definedName>
    <definedName name="wrn.Complete._.Review." localSheetId="0" hidden="1">{#N/A,#N/A,FALSE,"Occ and Rate";#N/A,#N/A,FALSE,"PF Input";#N/A,#N/A,FALSE,"Capital Input";#N/A,#N/A,FALSE,"Proforma Five Yr";#N/A,#N/A,FALSE,"Calculations";#N/A,#N/A,FALSE,"Transaction Summary-DTW"}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struction._.Costs." localSheetId="1" hidden="1">{"Construction Costs",#N/A,FALSE,"Total Costs"}</definedName>
    <definedName name="wrn.Construction._.Costs." localSheetId="0" hidden="1">{"Construction Costs",#N/A,FALSE,"Total Costs"}</definedName>
    <definedName name="wrn.Construction._.Costs." hidden="1">{"Construction Costs",#N/A,FALSE,"Total Costs"}</definedName>
    <definedName name="wrn.Cottage._.Summary." localSheetId="1" hidden="1">{"cot1",#N/A,FALSE,"Cottages";"cot2",#N/A,FALSE,"Cottages";"cot3",#N/A,FALSE,"Cottages"}</definedName>
    <definedName name="wrn.Cottage._.Summary." localSheetId="0" hidden="1">{"cot1",#N/A,FALSE,"Cottages";"cot2",#N/A,FALSE,"Cottages";"cot3",#N/A,FALSE,"Cottages"}</definedName>
    <definedName name="wrn.Cottage._.Summary." hidden="1">{"cot1",#N/A,FALSE,"Cottages";"cot2",#N/A,FALSE,"Cottages";"cot3",#N/A,FALSE,"Cottages"}</definedName>
    <definedName name="wrn.DETAIL._.SCHEDULES." localSheetId="1" hidden="1">{"ACCOUNT DETAIL",#N/A,FALSE,"SCHEDULE E";"ACCOUNT DETAIL",#N/A,FALSE,"SCHEDULE G";"ACCOUNT DETAIL",#N/A,FALSE,"SCHEDULE H";"ACCOUNT DETAIL",#N/A,FALSE,"SCHEDULE I"}</definedName>
    <definedName name="wrn.DETAIL._.SCHEDULES." localSheetId="0" hidden="1">{"ACCOUNT DETAIL",#N/A,FALSE,"SCHEDULE E";"ACCOUNT DETAIL",#N/A,FALSE,"SCHEDULE G";"ACCOUNT DETAIL",#N/A,FALSE,"SCHEDULE H";"ACCOUNT DETAIL",#N/A,FALSE,"SCHEDULE I"}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ownside." localSheetId="1" hidden="1">{"Downside",#N/A,FALSE,"Downside"}</definedName>
    <definedName name="wrn.Downside." localSheetId="0" hidden="1">{"Downside",#N/A,FALSE,"Downside"}</definedName>
    <definedName name="wrn.Downside." hidden="1">{"Downside",#N/A,FALSE,"Downside"}</definedName>
    <definedName name="wrn.ExitAndSalesAssumptions." localSheetId="1" hidden="1">{#N/A,#N/A,FALSE,"ExitStratigy"}</definedName>
    <definedName name="wrn.ExitAndSalesAssumptions." localSheetId="0" hidden="1">{#N/A,#N/A,FALSE,"ExitStratigy"}</definedName>
    <definedName name="wrn.ExitAndSalesAssumptions." hidden="1">{#N/A,#N/A,FALSE,"ExitStratigy"}</definedName>
    <definedName name="wrn.Freq_Res." localSheetId="1" hidden="1">{#N/A,#N/A,TRUE,"FR_HC";#N/A,#N/A,TRUE,"FR_REST";#N/A,#N/A,TRUE,"FR_RETA";#N/A,#N/A,TRUE,"FR_TECSOF";#N/A,#N/A,TRUE,"FR_NETTEC";#N/A,#N/A,TRUE,"FR_CLISER"}</definedName>
    <definedName name="wrn.Freq_Res." localSheetId="0" hidden="1">{#N/A,#N/A,TRUE,"FR_HC";#N/A,#N/A,TRUE,"FR_REST";#N/A,#N/A,TRUE,"FR_RETA";#N/A,#N/A,TRUE,"FR_TECSOF";#N/A,#N/A,TRUE,"FR_NETTEC";#N/A,#N/A,TRUE,"FR_CLISER"}</definedName>
    <definedName name="wrn.Freq_Res." hidden="1">{#N/A,#N/A,TRUE,"FR_HC";#N/A,#N/A,TRUE,"FR_REST";#N/A,#N/A,TRUE,"FR_RETA";#N/A,#N/A,TRUE,"FR_TECSOF";#N/A,#N/A,TRUE,"FR_NETTEC";#N/A,#N/A,TRUE,"FR_CLISER"}</definedName>
    <definedName name="wrn.Golf._.Summary." localSheetId="1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olf._.Summary." localSheetId="0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Investment._.Review." localSheetId="1" hidden="1">{#N/A,#N/A,FALSE,"Proforma Five Yr";#N/A,#N/A,FALSE,"Capital Input";#N/A,#N/A,FALSE,"Calculations";#N/A,#N/A,FALSE,"Transaction Summary-DTW"}</definedName>
    <definedName name="wrn.Investment._.Review." localSheetId="0" hidden="1">{#N/A,#N/A,FALSE,"Proforma Five Yr";#N/A,#N/A,FALSE,"Capital Input";#N/A,#N/A,FALSE,"Calculations";#N/A,#N/A,FALSE,"Transaction Summary-DTW"}</definedName>
    <definedName name="wrn.Investment._.Review." hidden="1">{#N/A,#N/A,FALSE,"Proforma Five Yr";#N/A,#N/A,FALSE,"Capital Input";#N/A,#N/A,FALSE,"Calculations";#N/A,#N/A,FALSE,"Transaction Summary-DTW"}</definedName>
    <definedName name="wrn.Land._.Takedown._.Summary." localSheetId="1" hidden="1">{"land1",#N/A,FALSE,"Land";"land2",#N/A,FALSE,"Land";"land3",#N/A,FALSE,"Land"}</definedName>
    <definedName name="wrn.Land._.Takedown._.Summary." localSheetId="0" hidden="1">{"land1",#N/A,FALSE,"Land";"land2",#N/A,FALSE,"Land";"land3",#N/A,FALSE,"Land"}</definedName>
    <definedName name="wrn.Land._.Takedown._.Summary." hidden="1">{"land1",#N/A,FALSE,"Land";"land2",#N/A,FALSE,"Land";"land3",#N/A,FALSE,"Land"}</definedName>
    <definedName name="wrn.LETTERED." localSheetId="1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localSheetId="0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oan._.Summary." localSheetId="1" hidden="1">{"Loan Summary",#N/A,FALSE,"Phase 1 loan &amp; data"}</definedName>
    <definedName name="wrn.Loan._.Summary." localSheetId="0" hidden="1">{"Loan Summary",#N/A,FALSE,"Phase 1 loan &amp; data"}</definedName>
    <definedName name="wrn.Loan._.Summary." hidden="1">{"Loan Summary",#N/A,FALSE,"Phase 1 loan &amp; data"}</definedName>
    <definedName name="wrn.LoanInformation." localSheetId="1" hidden="1">{#N/A,#N/A,FALSE,"LoanAssumptions"}</definedName>
    <definedName name="wrn.LoanInformation." localSheetId="0" hidden="1">{#N/A,#N/A,FALSE,"LoanAssumptions"}</definedName>
    <definedName name="wrn.LoanInformation." hidden="1">{#N/A,#N/A,FALSE,"LoanAssumptions"}</definedName>
    <definedName name="wrn.Lot._.Inventory." localSheetId="1" hidden="1">{"lot inventory",#N/A,FALSE,"Lot List"}</definedName>
    <definedName name="wrn.Lot._.Inventory." localSheetId="0" hidden="1">{"lot inventory",#N/A,FALSE,"Lot List"}</definedName>
    <definedName name="wrn.Lot._.Inventory." hidden="1">{"lot inventory",#N/A,FALSE,"Lot List"}</definedName>
    <definedName name="wrn.Lot._.Summary." localSheetId="1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ot._.Summary." localSheetId="0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MARKETING." localSheetId="1" hidden="1">{#N/A,#N/A,FALSE,"MARKETING I";#N/A,#N/A,FALSE,"MARKETING II";#N/A,#N/A,FALSE,"MARKETING III"}</definedName>
    <definedName name="wrn.MARKETING." localSheetId="0" hidden="1">{#N/A,#N/A,FALSE,"MARKETING I";#N/A,#N/A,FALSE,"MARKETING II";#N/A,#N/A,FALSE,"MARKETING III"}</definedName>
    <definedName name="wrn.MARKETING." hidden="1">{#N/A,#N/A,FALSE,"MARKETING I";#N/A,#N/A,FALSE,"MARKETING II";#N/A,#N/A,FALSE,"MARKETING III"}</definedName>
    <definedName name="wrn.MINRENT." localSheetId="1" hidden="1">{"MINRENT2",#N/A,FALSE,"SCHEDULE B"}</definedName>
    <definedName name="wrn.MINRENT." localSheetId="0" hidden="1">{"MINRENT2",#N/A,FALSE,"SCHEDULE B"}</definedName>
    <definedName name="wrn.MINRENT." hidden="1">{"MINRENT2",#N/A,FALSE,"SCHEDULE B"}</definedName>
    <definedName name="wrn.mktstd." localSheetId="1" hidden="1">{"Project Input",#N/A,FALSE,"Sheet1";"additions",#N/A,FALSE,"Sheet2";"demand",#N/A,FALSE,"Sheet3";"Market Mix",#N/A,FALSE,"Sheet4";"Occ projection",#N/A,FALSE,"Sheet6"}</definedName>
    <definedName name="wrn.mktstd." localSheetId="0" hidden="1">{"Project Input",#N/A,FALSE,"Sheet1";"additions",#N/A,FALSE,"Sheet2";"demand",#N/A,FALSE,"Sheet3";"Market Mix",#N/A,FALSE,"Sheet4";"Occ projection",#N/A,FALSE,"Sheet6"}</definedName>
    <definedName name="wrn.mktstd." hidden="1">{"Project Input",#N/A,FALSE,"Sheet1";"additions",#N/A,FALSE,"Sheet2";"demand",#N/A,FALSE,"Sheet3";"Market Mix",#N/A,FALSE,"Sheet4";"Occ projection",#N/A,FALSE,"Sheet6"}</definedName>
    <definedName name="wrn.MonthlyRentRoll." localSheetId="1" hidden="1">{"MonthlyRentRoll",#N/A,FALSE,"RentRoll"}</definedName>
    <definedName name="wrn.MonthlyRentRoll." localSheetId="0" hidden="1">{"MonthlyRentRoll",#N/A,FALSE,"RentRoll"}</definedName>
    <definedName name="wrn.MonthlyRentRoll." hidden="1">{"MonthlyRentRoll",#N/A,FALSE,"RentRoll"}</definedName>
    <definedName name="wrn.OperatingAssumtions." localSheetId="1" hidden="1">{#N/A,#N/A,FALSE,"OperatingAssumptions"}</definedName>
    <definedName name="wrn.OperatingAssumtions." localSheetId="0" hidden="1">{#N/A,#N/A,FALSE,"OperatingAssumptions"}</definedName>
    <definedName name="wrn.OperatingAssumtions." hidden="1">{#N/A,#N/A,FALSE,"OperatingAssumptions"}</definedName>
    <definedName name="wrn.Operations._.Review." localSheetId="1" hidden="1">{#N/A,#N/A,FALSE,"Proforma Five Yr";#N/A,#N/A,FALSE,"Occ and Rate";#N/A,#N/A,FALSE,"PF Input";#N/A,#N/A,FALSE,"Hotcomps"}</definedName>
    <definedName name="wrn.Operations._.Review." localSheetId="0" hidden="1">{#N/A,#N/A,FALSE,"Proforma Five Yr";#N/A,#N/A,FALSE,"Occ and Rate";#N/A,#N/A,FALSE,"PF Input";#N/A,#N/A,FALSE,"Hotcomps"}</definedName>
    <definedName name="wrn.Operations._.Review." hidden="1">{#N/A,#N/A,FALSE,"Proforma Five Yr";#N/A,#N/A,FALSE,"Occ and Rate";#N/A,#N/A,FALSE,"PF Input";#N/A,#N/A,FALSE,"Hotcomps"}</definedName>
    <definedName name="wrn.Ops._.Charlie._.Packet." localSheetId="1" hidden="1">{#N/A,#N/A,FALSE,"Proforma Five Yr";#N/A,#N/A,FALSE,"Occ and Rate";#N/A,#N/A,FALSE,"PF Input";#N/A,#N/A,FALSE,"Ops Summary";#N/A,#N/A,FALSE,"Hotcomps"}</definedName>
    <definedName name="wrn.Ops._.Charlie._.Packet." localSheetId="0" hidden="1">{#N/A,#N/A,FALSE,"Proforma Five Yr";#N/A,#N/A,FALSE,"Occ and Rate";#N/A,#N/A,FALSE,"PF Input";#N/A,#N/A,FALSE,"Ops Summary";#N/A,#N/A,FALSE,"Hotcomps"}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PERCENTAGE._.RENT." localSheetId="1" hidden="1">{"PERCENTAGE RENT",#N/A,TRUE,"SCHEDULE B"}</definedName>
    <definedName name="wrn.PERCENTAGE._.RENT." localSheetId="0" hidden="1">{"PERCENTAGE RENT",#N/A,TRUE,"SCHEDULE B"}</definedName>
    <definedName name="wrn.PERCENTAGE._.RENT." hidden="1">{"PERCENTAGE RENT",#N/A,TRUE,"SCHEDULE B"}</definedName>
    <definedName name="wrn.Phase._.I." localSheetId="1" hidden="1">{#N/A,#N/A,FALSE,"Transaction Summary-DTW";#N/A,#N/A,FALSE,"Proforma Five Yr";#N/A,#N/A,FALSE,"Occ and Rate"}</definedName>
    <definedName name="wrn.Phase._.I." localSheetId="0" hidden="1">{#N/A,#N/A,FALSE,"Transaction Summary-DTW";#N/A,#N/A,FALSE,"Proforma Five Yr";#N/A,#N/A,FALSE,"Occ and Rate"}</definedName>
    <definedName name="wrn.Phase._.I." hidden="1">{#N/A,#N/A,FALSE,"Transaction Summary-DTW";#N/A,#N/A,FALSE,"Proforma Five Yr";#N/A,#N/A,FALSE,"Occ and Rate"}</definedName>
    <definedName name="wrn.Presentation." localSheetId="1" hidden="1">{#N/A,#N/A,TRUE,"Summary";"AnnualRentRoll",#N/A,TRUE,"RentRoll";#N/A,#N/A,TRUE,"ExitStratigy";#N/A,#N/A,TRUE,"OperatingAssumptions"}</definedName>
    <definedName name="wrn.Presentation." localSheetId="0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1" hidden="1">{"View1",#N/A,FALSE,"Sheet1";"View2",#N/A,FALSE,"Sheet1"}</definedName>
    <definedName name="wrn.Print." localSheetId="0" hidden="1">{"View1",#N/A,FALSE,"Sheet1";"View2",#N/A,FALSE,"Sheet1"}</definedName>
    <definedName name="wrn.Print." hidden="1">{"View1",#N/A,FALSE,"Sheet1";"View2",#N/A,FALSE,"Sheet1"}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Entire._.Workbook." localSheetId="1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Entire._.Workbook." localSheetId="0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B" localSheetId="1" hidden="1">{"View1",#N/A,FALSE,"Sheet1";"View2",#N/A,FALSE,"Sheet1"}</definedName>
    <definedName name="wrn.Print.B" localSheetId="0" hidden="1">{"View1",#N/A,FALSE,"Sheet1";"View2",#N/A,FALSE,"Sheet1"}</definedName>
    <definedName name="wrn.Print.B" hidden="1">{"View1",#N/A,FALSE,"Sheet1";"View2",#N/A,FALSE,"Sheet1"}</definedName>
    <definedName name="wrn.print2" localSheetId="1" hidden="1">{"View1",#N/A,FALSE,"Sheet1";"View2",#N/A,FALSE,"Sheet1"}</definedName>
    <definedName name="wrn.print2" localSheetId="0" hidden="1">{"View1",#N/A,FALSE,"Sheet1";"View2",#N/A,FALSE,"Sheet1"}</definedName>
    <definedName name="wrn.print2" hidden="1">{"View1",#N/A,FALSE,"Sheet1";"View2",#N/A,FALSE,"Sheet1"}</definedName>
    <definedName name="wrn.printb2" localSheetId="1" hidden="1">{"View1",#N/A,FALSE,"Sheet1";"View2",#N/A,FALSE,"Sheet1"}</definedName>
    <definedName name="wrn.printb2" localSheetId="0" hidden="1">{"View1",#N/A,FALSE,"Sheet1";"View2",#N/A,FALSE,"Sheet1"}</definedName>
    <definedName name="wrn.printb2" hidden="1">{"View1",#N/A,FALSE,"Sheet1";"View2",#N/A,FALSE,"Sheet1"}</definedName>
    <definedName name="wrn.Prints._.All.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localSheetId="1" hidden="1">{#N/A,#N/A,FALSE,"Occ and Rate";#N/A,#N/A,FALSE,"PF Input";#N/A,#N/A,FALSE,"Proforma Five Yr";#N/A,#N/A,FALSE,"Hotcomps"}</definedName>
    <definedName name="wrn.Proforma._.Review." localSheetId="0" hidden="1">{#N/A,#N/A,FALSE,"Occ and Rate";#N/A,#N/A,FALSE,"PF Input";#N/A,#N/A,FALSE,"Proforma Five Yr";#N/A,#N/A,FALSE,"Hotcomps"}</definedName>
    <definedName name="wrn.Proforma._.Review." hidden="1">{#N/A,#N/A,FALSE,"Occ and Rate";#N/A,#N/A,FALSE,"PF Input";#N/A,#N/A,FALSE,"Proforma Five Yr";#N/A,#N/A,FALSE,"Hotcomps"}</definedName>
    <definedName name="wrn.PropertyInformation." localSheetId="1" hidden="1">{#N/A,#N/A,FALSE,"PropertyInfo"}</definedName>
    <definedName name="wrn.PropertyInformation." localSheetId="0" hidden="1">{#N/A,#N/A,FALSE,"PropertyInfo"}</definedName>
    <definedName name="wrn.PropertyInformation." hidden="1">{#N/A,#N/A,FALSE,"PropertyInfo"}</definedName>
    <definedName name="wrn.Quarterly._.Summary." localSheetId="1" hidden="1">{"qtrl1",#N/A,TRUE,"Annual Summary";"qtrl2",#N/A,TRUE,"Annual Summary";"qtrl3",#N/A,TRUE,"Annual Summary";"qtrl4",#N/A,TRUE,"QTLY Summary";"qtrl5",#N/A,TRUE,"QTLY Summary";"qtrl6",#N/A,TRUE,"QTLY Summary"}</definedName>
    <definedName name="wrn.Quarterly._.Summary." localSheetId="0" hidden="1">{"qtrl1",#N/A,TRUE,"Annual Summary";"qtrl2",#N/A,TRUE,"Annual Summary";"qtrl3",#N/A,TRUE,"Annual Summary";"qtrl4",#N/A,TRUE,"QTLY Summary";"qtrl5",#N/A,TRUE,"QTLY Summary";"qtrl6",#N/A,TRUE,"QTLY Summary"}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RATES." localSheetId="1" hidden="1">{"RATES",#N/A,FALSE,"RECOVERY RATES";"CONTRIBUTIONS",#N/A,FALSE,"RECOVERY RATES";"GLA CATEGORY SUMMARY",#N/A,FALSE,"RECOVERY RATES"}</definedName>
    <definedName name="wrn.RATES." localSheetId="0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V._.SAR." localSheetId="1" hidden="1">{#N/A,#N/A,FALSE,"COVER";#N/A,#N/A,FALSE,"WEEKLY SUMMARY";"RiverView I",#N/A,FALSE,"EAST TOWER";#N/A,#N/A,FALSE,"WEST TOWER";"Parking",#N/A,FALSE,"EAST TOWER"}</definedName>
    <definedName name="wrn.RV._.SAR." localSheetId="0" hidden="1">{#N/A,#N/A,FALSE,"COVER";#N/A,#N/A,FALSE,"WEEKLY SUMMARY";"RiverView I",#N/A,FALSE,"EAST TOWER";#N/A,#N/A,FALSE,"WEST TOWER";"Parking",#N/A,FALSE,"EAST TOWER"}</definedName>
    <definedName name="wrn.RV._.SAR." hidden="1">{#N/A,#N/A,FALSE,"COVER";#N/A,#N/A,FALSE,"WEEKLY SUMMARY";"RiverView I",#N/A,FALSE,"EAST TOWER";#N/A,#N/A,FALSE,"WEST TOWER";"Parking",#N/A,FALSE,"EAST TOWER"}</definedName>
    <definedName name="wrn.Scenario." localSheetId="1" hidden="1">{"scen1",#N/A,FALSE,"Scenarios";"scen2",#N/A,FALSE,"Scenarios"}</definedName>
    <definedName name="wrn.Scenario." localSheetId="0" hidden="1">{"scen1",#N/A,FALSE,"Scenarios";"scen2",#N/A,FALSE,"Scenarios"}</definedName>
    <definedName name="wrn.Scenario." hidden="1">{"scen1",#N/A,FALSE,"Scenarios";"scen2",#N/A,FALSE,"Scenarios"}</definedName>
    <definedName name="wrn.SCHAs." localSheetId="1" hidden="1">{"ACCOUNTING COPY",#N/A,FALSE,"SCHEDULE A";"FINANCE COPY",#N/A,FALSE,"SCHEDULE A";"P.L. COPY",#N/A,FALSE,"SCHEDULE A"}</definedName>
    <definedName name="wrn.SCHAs." localSheetId="0" hidden="1">{"ACCOUNTING COPY",#N/A,FALSE,"SCHEDULE A";"FINANCE COPY",#N/A,FALSE,"SCHEDULE A";"P.L. COPY",#N/A,FALSE,"SCHEDULE A"}</definedName>
    <definedName name="wrn.SCHAs." hidden="1">{"ACCOUNTING COPY",#N/A,FALSE,"SCHEDULE A";"FINANCE COPY",#N/A,FALSE,"SCHEDULE A";"P.L. COPY",#N/A,FALSE,"SCHEDULE A"}</definedName>
    <definedName name="wrn.SCHEDULES._.ABC." localSheetId="1" hidden="1">{#N/A,#N/A,FALSE,"SCHEDULE A";"MINIMUM RENT",#N/A,FALSE,"SCHEDULES B &amp; C";"PERCENTAGE RENT",#N/A,FALSE,"SCHEDULES B &amp; C"}</definedName>
    <definedName name="wrn.SCHEDULES._.ABC." localSheetId="0" hidden="1">{#N/A,#N/A,FALSE,"SCHEDULE A";"MINIMUM RENT",#N/A,FALSE,"SCHEDULES B &amp; C";"PERCENTAGE RENT",#N/A,FALSE,"SCHEDULES B &amp; C"}</definedName>
    <definedName name="wrn.SCHEDULES._.ABC." hidden="1">{#N/A,#N/A,FALSE,"SCHEDULE A";"MINIMUM RENT",#N/A,FALSE,"SCHEDULES B &amp; C";"PERCENTAGE RENT",#N/A,FALSE,"SCHEDULES B &amp; C"}</definedName>
    <definedName name="wrn.Summary." localSheetId="1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mmary." localSheetId="0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mmary.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pplyDemand." localSheetId="1" hidden="1">{"demand",#N/A,FALSE,"Sheet3";"Market Mix",#N/A,FALSE,"Sheet4";"Occ Projection",#N/A,FALSE,"Sheet6"}</definedName>
    <definedName name="wrn.SupplyDemand." localSheetId="0" hidden="1">{"demand",#N/A,FALSE,"Sheet3";"Market Mix",#N/A,FALSE,"Sheet4";"Occ Projection",#N/A,FALSE,"Sheet6"}</definedName>
    <definedName name="wrn.SupplyDemand." hidden="1">{"demand",#N/A,FALSE,"Sheet3";"Market Mix",#N/A,FALSE,"Sheet4";"Occ Projection",#N/A,FALSE,"Sheet6"}</definedName>
    <definedName name="wrn.TEST." localSheetId="1" hidden="1">{#N/A,#N/A,FALSE,"SCHEDULE G"}</definedName>
    <definedName name="wrn.TEST." localSheetId="0" hidden="1">{#N/A,#N/A,FALSE,"SCHEDULE G"}</definedName>
    <definedName name="wrn.TEST." hidden="1">{#N/A,#N/A,FALSE,"SCHEDULE G"}</definedName>
    <definedName name="wrn.Tycon._.Model." localSheetId="1" hidden="1">{"rtn",#N/A,FALSE,"RTN";"tables",#N/A,FALSE,"RTN";"cf",#N/A,FALSE,"CF";"stats",#N/A,FALSE,"Stats";"prop",#N/A,FALSE,"Prop"}</definedName>
    <definedName name="wrn.Tycon._.Model." localSheetId="0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valuation." localSheetId="1" hidden="1">{"Page1",#N/A,FALSE,"7979";"Page2",#N/A,FALSE,"7979";"Page3",#N/A,FALSE,"7979"}</definedName>
    <definedName name="wrn.valuation." localSheetId="0" hidden="1">{"Page1",#N/A,FALSE,"7979";"Page2",#N/A,FALSE,"7979";"Page3",#N/A,FALSE,"7979"}</definedName>
    <definedName name="wrn.valuation." hidden="1">{"Page1",#N/A,FALSE,"7979";"Page2",#N/A,FALSE,"7979";"Page3",#N/A,FALSE,"7979"}</definedName>
    <definedName name="wrnprintall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xfg" localSheetId="1" hidden="1">{"scen1",#N/A,FALSE,"Scenarios";"scen2",#N/A,FALSE,"Scenarios"}</definedName>
    <definedName name="xfg" localSheetId="0" hidden="1">{"scen1",#N/A,FALSE,"Scenarios";"scen2",#N/A,FALSE,"Scenarios"}</definedName>
    <definedName name="xfg" hidden="1">{"scen1",#N/A,FALSE,"Scenarios";"scen2",#N/A,FALSE,"Scenarios"}</definedName>
  </definedNames>
  <calcPr calcId="191029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" i="50" l="1"/>
  <c r="AU3" i="50"/>
  <c r="AV3" i="50" l="1"/>
  <c r="AU24" i="50"/>
  <c r="AU1" i="50"/>
  <c r="AU25" i="50"/>
  <c r="AU23" i="50"/>
  <c r="AT1" i="50"/>
  <c r="AT8" i="50"/>
  <c r="AT25" i="50"/>
  <c r="AT2" i="50"/>
  <c r="AU2" i="50" s="1"/>
  <c r="AT24" i="50"/>
  <c r="AT23" i="50"/>
  <c r="AT26" i="50" l="1"/>
  <c r="AW3" i="50"/>
  <c r="AV24" i="50"/>
  <c r="AV1" i="50"/>
  <c r="AV2" i="50"/>
  <c r="AV23" i="50"/>
  <c r="AV25" i="50"/>
  <c r="AU26" i="50"/>
  <c r="AT9" i="50"/>
  <c r="AX3" i="50" l="1"/>
  <c r="AW24" i="50"/>
  <c r="AW1" i="50"/>
  <c r="AW25" i="50"/>
  <c r="AW2" i="50"/>
  <c r="AW23" i="50"/>
  <c r="AU8" i="50"/>
  <c r="AV26" i="50"/>
  <c r="AU9" i="50" l="1"/>
  <c r="AW26" i="50"/>
  <c r="AX23" i="50"/>
  <c r="AY3" i="50"/>
  <c r="AX24" i="50"/>
  <c r="AX1" i="50"/>
  <c r="AX2" i="50"/>
  <c r="AX25" i="50"/>
  <c r="AY2" i="50" l="1"/>
  <c r="AY23" i="50"/>
  <c r="AY1" i="50"/>
  <c r="AZ3" i="50"/>
  <c r="AY24" i="50"/>
  <c r="AY25" i="50"/>
  <c r="AX26" i="50"/>
  <c r="AV9" i="50"/>
  <c r="AV8" i="50"/>
  <c r="AY26" i="50" l="1"/>
  <c r="AZ25" i="50"/>
  <c r="AZ2" i="50"/>
  <c r="AZ23" i="50"/>
  <c r="BA3" i="50"/>
  <c r="AZ24" i="50"/>
  <c r="AZ1" i="50"/>
  <c r="AW8" i="50"/>
  <c r="AZ26" i="50" l="1"/>
  <c r="AW9" i="50"/>
  <c r="BA25" i="50"/>
  <c r="BA2" i="50"/>
  <c r="BA23" i="50"/>
  <c r="BB3" i="50"/>
  <c r="BA1" i="50"/>
  <c r="BA24" i="50"/>
  <c r="AX8" i="50" l="1"/>
  <c r="BB1" i="50"/>
  <c r="BB25" i="50"/>
  <c r="BB2" i="50"/>
  <c r="BC3" i="50"/>
  <c r="BB23" i="50"/>
  <c r="BB24" i="50"/>
  <c r="BA26" i="50"/>
  <c r="BD3" i="50" l="1"/>
  <c r="BC24" i="50"/>
  <c r="BC1" i="50"/>
  <c r="BC25" i="50"/>
  <c r="BC23" i="50"/>
  <c r="BC2" i="50"/>
  <c r="AX9" i="50"/>
  <c r="BB26" i="50"/>
  <c r="BE3" i="50" l="1"/>
  <c r="BD24" i="50"/>
  <c r="BD1" i="50"/>
  <c r="BD2" i="50"/>
  <c r="BD25" i="50"/>
  <c r="BD23" i="50"/>
  <c r="BC26" i="50"/>
  <c r="AY9" i="50"/>
  <c r="AY8" i="50"/>
  <c r="BD26" i="50" l="1"/>
  <c r="BF3" i="50"/>
  <c r="BE24" i="50"/>
  <c r="BE1" i="50"/>
  <c r="BE25" i="50"/>
  <c r="BE23" i="50"/>
  <c r="BE2" i="50"/>
  <c r="AZ8" i="50"/>
  <c r="BE26" i="50" l="1"/>
  <c r="AZ9" i="50"/>
  <c r="BF23" i="50"/>
  <c r="BG3" i="50"/>
  <c r="BF24" i="50"/>
  <c r="BF1" i="50"/>
  <c r="BF2" i="50"/>
  <c r="BF25" i="50"/>
  <c r="BF26" i="50" l="1"/>
  <c r="BA8" i="50"/>
  <c r="BG2" i="50"/>
  <c r="BG23" i="50"/>
  <c r="BG1" i="50"/>
  <c r="BH3" i="50"/>
  <c r="BG24" i="50"/>
  <c r="BG25" i="50"/>
  <c r="BG26" i="50" l="1"/>
  <c r="BA9" i="50"/>
  <c r="BH25" i="50"/>
  <c r="BH2" i="50"/>
  <c r="BH23" i="50"/>
  <c r="BI3" i="50"/>
  <c r="BH24" i="50"/>
  <c r="BH1" i="50"/>
  <c r="BB8" i="50" l="1"/>
  <c r="BI25" i="50"/>
  <c r="BI2" i="50"/>
  <c r="BI23" i="50"/>
  <c r="BI24" i="50"/>
  <c r="BJ3" i="50"/>
  <c r="BI1" i="50"/>
  <c r="BH26" i="50"/>
  <c r="BI26" i="50" l="1"/>
  <c r="BJ1" i="50"/>
  <c r="BJ25" i="50"/>
  <c r="BJ2" i="50"/>
  <c r="BJ23" i="50"/>
  <c r="BJ24" i="50"/>
  <c r="BK3" i="50"/>
  <c r="BB9" i="50"/>
  <c r="BJ26" i="50" l="1"/>
  <c r="BC8" i="50"/>
  <c r="BL3" i="50"/>
  <c r="BK24" i="50"/>
  <c r="BK1" i="50"/>
  <c r="BK25" i="50"/>
  <c r="BK23" i="50"/>
  <c r="BK2" i="50"/>
  <c r="BK26" i="50" l="1"/>
  <c r="BC9" i="50"/>
  <c r="BL24" i="50"/>
  <c r="BL1" i="50"/>
  <c r="BL2" i="50"/>
  <c r="BL25" i="50"/>
  <c r="BL23" i="50"/>
  <c r="BL26" i="50" l="1"/>
  <c r="BD8" i="50"/>
  <c r="BD9" i="50" l="1"/>
  <c r="BE8" i="50" l="1"/>
  <c r="BE9" i="50" l="1"/>
  <c r="BF8" i="50" l="1"/>
  <c r="BF9" i="50" l="1"/>
  <c r="BG8" i="50" l="1"/>
  <c r="BG9" i="50" l="1"/>
  <c r="BH8" i="50" l="1"/>
  <c r="BH9" i="50" l="1"/>
  <c r="BI8" i="50" l="1"/>
  <c r="BI9" i="50" l="1"/>
  <c r="BJ8" i="50" l="1"/>
  <c r="BJ9" i="50" l="1"/>
  <c r="K25" i="40"/>
  <c r="D95" i="50"/>
  <c r="D97" i="50"/>
  <c r="D81" i="50"/>
  <c r="M68" i="50"/>
  <c r="C110" i="50"/>
  <c r="K68" i="50"/>
  <c r="C99" i="50"/>
  <c r="I68" i="50"/>
  <c r="I69" i="50"/>
  <c r="G68" i="50"/>
  <c r="G69" i="50"/>
  <c r="D41" i="50"/>
  <c r="D53" i="50" s="1"/>
  <c r="C38" i="50"/>
  <c r="C17" i="50"/>
  <c r="C15" i="50"/>
  <c r="C16" i="50"/>
  <c r="D3" i="50"/>
  <c r="C41" i="40"/>
  <c r="D41" i="40" s="1"/>
  <c r="I27" i="40"/>
  <c r="C38" i="40" s="1"/>
  <c r="D38" i="40" s="1"/>
  <c r="C26" i="40"/>
  <c r="D26" i="40" s="1"/>
  <c r="D25" i="40"/>
  <c r="D24" i="40"/>
  <c r="D23" i="40"/>
  <c r="D22" i="40"/>
  <c r="D21" i="40"/>
  <c r="C20" i="40"/>
  <c r="E20" i="40" s="1"/>
  <c r="D19" i="40"/>
  <c r="D18" i="40"/>
  <c r="D17" i="40"/>
  <c r="E9" i="40"/>
  <c r="H7" i="40"/>
  <c r="H8" i="40" s="1"/>
  <c r="M69" i="50"/>
  <c r="C84" i="50"/>
  <c r="C98" i="50"/>
  <c r="K69" i="50"/>
  <c r="D83" i="50"/>
  <c r="BK8" i="50" l="1"/>
  <c r="D20" i="40"/>
  <c r="D27" i="40" s="1"/>
  <c r="C42" i="40"/>
  <c r="D42" i="40" s="1"/>
  <c r="C27" i="40"/>
  <c r="D43" i="50"/>
  <c r="E17" i="40"/>
  <c r="E19" i="40"/>
  <c r="E22" i="40"/>
  <c r="E18" i="40"/>
  <c r="E24" i="40"/>
  <c r="E25" i="40"/>
  <c r="E26" i="40"/>
  <c r="K10" i="40"/>
  <c r="J25" i="40" s="1"/>
  <c r="E23" i="40"/>
  <c r="E21" i="40"/>
  <c r="D10" i="50"/>
  <c r="D24" i="50"/>
  <c r="D1" i="50"/>
  <c r="D25" i="50"/>
  <c r="D8" i="50"/>
  <c r="D9" i="50" s="1"/>
  <c r="D23" i="50"/>
  <c r="E3" i="50"/>
  <c r="D2" i="50"/>
  <c r="BK9" i="50" l="1"/>
  <c r="C14" i="50"/>
  <c r="I25" i="40"/>
  <c r="C36" i="40" s="1"/>
  <c r="D36" i="40" s="1"/>
  <c r="E36" i="40" s="1"/>
  <c r="K27" i="40"/>
  <c r="E41" i="40"/>
  <c r="E42" i="40"/>
  <c r="E38" i="40"/>
  <c r="E27" i="40"/>
  <c r="D26" i="50"/>
  <c r="E23" i="50"/>
  <c r="E24" i="50"/>
  <c r="E8" i="50"/>
  <c r="E9" i="50" s="1"/>
  <c r="E1" i="50"/>
  <c r="E25" i="50"/>
  <c r="E2" i="50"/>
  <c r="F3" i="50"/>
  <c r="D17" i="50"/>
  <c r="D11" i="50"/>
  <c r="D15" i="50" l="1"/>
  <c r="AT15" i="50"/>
  <c r="AU15" i="50"/>
  <c r="AV15" i="50"/>
  <c r="AW15" i="50"/>
  <c r="AX15" i="50"/>
  <c r="AY15" i="50"/>
  <c r="AZ15" i="50"/>
  <c r="BA15" i="50"/>
  <c r="BB15" i="50"/>
  <c r="BC15" i="50"/>
  <c r="BD15" i="50"/>
  <c r="BE15" i="50"/>
  <c r="BF15" i="50"/>
  <c r="BG15" i="50"/>
  <c r="BH15" i="50"/>
  <c r="BI15" i="50"/>
  <c r="BJ15" i="50"/>
  <c r="BK15" i="50"/>
  <c r="BL8" i="50"/>
  <c r="BL15" i="50" s="1"/>
  <c r="D16" i="50"/>
  <c r="I26" i="40"/>
  <c r="J26" i="40" s="1"/>
  <c r="J28" i="40" s="1"/>
  <c r="D14" i="50"/>
  <c r="F2" i="50"/>
  <c r="F23" i="50"/>
  <c r="F1" i="50"/>
  <c r="F24" i="50"/>
  <c r="F8" i="50"/>
  <c r="F15" i="50" s="1"/>
  <c r="G3" i="50"/>
  <c r="F25" i="50"/>
  <c r="D28" i="50"/>
  <c r="D29" i="50"/>
  <c r="E15" i="50"/>
  <c r="E26" i="50"/>
  <c r="E10" i="50"/>
  <c r="E11" i="50" s="1"/>
  <c r="BL9" i="50" l="1"/>
  <c r="K26" i="40"/>
  <c r="K28" i="40" s="1"/>
  <c r="D18" i="50"/>
  <c r="D31" i="50" s="1"/>
  <c r="D51" i="50" s="1"/>
  <c r="C29" i="40"/>
  <c r="D29" i="40" s="1"/>
  <c r="C37" i="40"/>
  <c r="D37" i="40" s="1"/>
  <c r="E37" i="40" s="1"/>
  <c r="E39" i="40" s="1"/>
  <c r="I28" i="40"/>
  <c r="E28" i="50"/>
  <c r="F10" i="50"/>
  <c r="F26" i="50"/>
  <c r="E17" i="50"/>
  <c r="E14" i="50"/>
  <c r="E16" i="50"/>
  <c r="G24" i="50"/>
  <c r="G25" i="50"/>
  <c r="G26" i="50" s="1"/>
  <c r="G2" i="50"/>
  <c r="H3" i="50"/>
  <c r="G1" i="50"/>
  <c r="G23" i="50"/>
  <c r="F9" i="50"/>
  <c r="D39" i="40" l="1"/>
  <c r="D33" i="50"/>
  <c r="D52" i="50" s="1"/>
  <c r="C39" i="40"/>
  <c r="E29" i="40"/>
  <c r="F28" i="50"/>
  <c r="G28" i="50" s="1"/>
  <c r="H24" i="50"/>
  <c r="I3" i="50"/>
  <c r="H2" i="50"/>
  <c r="H25" i="50"/>
  <c r="H23" i="50"/>
  <c r="H1" i="50"/>
  <c r="F17" i="50"/>
  <c r="F16" i="50"/>
  <c r="F14" i="50"/>
  <c r="G8" i="50"/>
  <c r="G15" i="50" s="1"/>
  <c r="E18" i="50"/>
  <c r="F11" i="50"/>
  <c r="D42" i="50" l="1"/>
  <c r="D54" i="50" s="1"/>
  <c r="D55" i="50" s="1"/>
  <c r="F18" i="50"/>
  <c r="F33" i="50" s="1"/>
  <c r="F52" i="50" s="1"/>
  <c r="E33" i="50"/>
  <c r="E52" i="50" s="1"/>
  <c r="E31" i="50"/>
  <c r="E51" i="50" s="1"/>
  <c r="I25" i="50"/>
  <c r="I23" i="50"/>
  <c r="I1" i="50"/>
  <c r="I24" i="50"/>
  <c r="J3" i="50"/>
  <c r="I2" i="50"/>
  <c r="H26" i="50"/>
  <c r="H28" i="50" s="1"/>
  <c r="G9" i="50"/>
  <c r="G10" i="50"/>
  <c r="D44" i="50" l="1"/>
  <c r="E40" i="50" s="1"/>
  <c r="F31" i="50"/>
  <c r="F51" i="50" s="1"/>
  <c r="I26" i="50"/>
  <c r="I28" i="50" s="1"/>
  <c r="G17" i="50"/>
  <c r="G16" i="50"/>
  <c r="G14" i="50"/>
  <c r="H8" i="50"/>
  <c r="H15" i="50" s="1"/>
  <c r="G11" i="50"/>
  <c r="J2" i="50"/>
  <c r="J1" i="50"/>
  <c r="J23" i="50"/>
  <c r="J24" i="50"/>
  <c r="K3" i="50"/>
  <c r="J25" i="50"/>
  <c r="D74" i="50"/>
  <c r="D57" i="50"/>
  <c r="D77" i="50"/>
  <c r="D73" i="50"/>
  <c r="G18" i="50" l="1"/>
  <c r="G31" i="50" s="1"/>
  <c r="G51" i="50" s="1"/>
  <c r="H9" i="50"/>
  <c r="J26" i="50"/>
  <c r="J28" i="50" s="1"/>
  <c r="H10" i="50"/>
  <c r="L3" i="50"/>
  <c r="K23" i="50"/>
  <c r="K1" i="50"/>
  <c r="K2" i="50"/>
  <c r="K24" i="50"/>
  <c r="K25" i="50"/>
  <c r="D96" i="50"/>
  <c r="D82" i="50"/>
  <c r="D75" i="50"/>
  <c r="K26" i="50" l="1"/>
  <c r="K28" i="50" s="1"/>
  <c r="D84" i="50"/>
  <c r="G33" i="50"/>
  <c r="G52" i="50" s="1"/>
  <c r="H17" i="50"/>
  <c r="H16" i="50"/>
  <c r="H14" i="50"/>
  <c r="H11" i="50"/>
  <c r="I8" i="50"/>
  <c r="I15" i="50" s="1"/>
  <c r="L23" i="50"/>
  <c r="M3" i="50"/>
  <c r="L1" i="50"/>
  <c r="L2" i="50"/>
  <c r="L24" i="50"/>
  <c r="L25" i="50"/>
  <c r="D98" i="50" l="1"/>
  <c r="D87" i="50"/>
  <c r="D85" i="50"/>
  <c r="E81" i="50" s="1"/>
  <c r="E83" i="50" s="1"/>
  <c r="H18" i="50"/>
  <c r="H33" i="50" s="1"/>
  <c r="H52" i="50" s="1"/>
  <c r="L26" i="50"/>
  <c r="L28" i="50" s="1"/>
  <c r="I9" i="50"/>
  <c r="I10" i="50"/>
  <c r="N3" i="50"/>
  <c r="M24" i="50"/>
  <c r="M23" i="50"/>
  <c r="M2" i="50"/>
  <c r="M1" i="50"/>
  <c r="M25" i="50"/>
  <c r="D88" i="50" l="1"/>
  <c r="D125" i="50" s="1"/>
  <c r="D120" i="50"/>
  <c r="H31" i="50"/>
  <c r="H51" i="50" s="1"/>
  <c r="N23" i="50"/>
  <c r="N24" i="50"/>
  <c r="N2" i="50"/>
  <c r="N1" i="50"/>
  <c r="O3" i="50"/>
  <c r="N25" i="50"/>
  <c r="I17" i="50"/>
  <c r="I16" i="50"/>
  <c r="I14" i="50"/>
  <c r="I11" i="50"/>
  <c r="M26" i="50"/>
  <c r="M28" i="50" s="1"/>
  <c r="J8" i="50"/>
  <c r="J15" i="50" s="1"/>
  <c r="N26" i="50" l="1"/>
  <c r="N28" i="50" s="1"/>
  <c r="D89" i="50"/>
  <c r="D91" i="50" s="1"/>
  <c r="D99" i="50" s="1"/>
  <c r="D102" i="50" s="1"/>
  <c r="D121" i="50" s="1"/>
  <c r="I18" i="50"/>
  <c r="I31" i="50" s="1"/>
  <c r="I51" i="50" s="1"/>
  <c r="O2" i="50"/>
  <c r="P3" i="50"/>
  <c r="O1" i="50"/>
  <c r="O23" i="50"/>
  <c r="O24" i="50"/>
  <c r="O25" i="50"/>
  <c r="J9" i="50"/>
  <c r="J10" i="50"/>
  <c r="D103" i="50" l="1"/>
  <c r="D126" i="50" s="1"/>
  <c r="D100" i="50"/>
  <c r="E95" i="50" s="1"/>
  <c r="E97" i="50" s="1"/>
  <c r="I33" i="50"/>
  <c r="I52" i="50" s="1"/>
  <c r="O26" i="50"/>
  <c r="O28" i="50" s="1"/>
  <c r="P1" i="50"/>
  <c r="Q3" i="50"/>
  <c r="P2" i="50"/>
  <c r="P24" i="50"/>
  <c r="P23" i="50"/>
  <c r="J17" i="50"/>
  <c r="J16" i="50"/>
  <c r="J14" i="50"/>
  <c r="J11" i="50"/>
  <c r="K8" i="50"/>
  <c r="K15" i="50" s="1"/>
  <c r="D104" i="50" l="1"/>
  <c r="D106" i="50" s="1"/>
  <c r="D110" i="50" s="1"/>
  <c r="D112" i="50" s="1"/>
  <c r="D113" i="50" s="1"/>
  <c r="D127" i="50" s="1"/>
  <c r="J18" i="50"/>
  <c r="J33" i="50" s="1"/>
  <c r="J52" i="50" s="1"/>
  <c r="K10" i="50"/>
  <c r="K9" i="50"/>
  <c r="Q23" i="50"/>
  <c r="Q24" i="50"/>
  <c r="Q1" i="50"/>
  <c r="R3" i="50"/>
  <c r="Q2" i="50"/>
  <c r="D122" i="50" l="1"/>
  <c r="D123" i="50" s="1"/>
  <c r="J31" i="50"/>
  <c r="J51" i="50" s="1"/>
  <c r="L8" i="50"/>
  <c r="L15" i="50" s="1"/>
  <c r="K17" i="50"/>
  <c r="K16" i="50"/>
  <c r="K14" i="50"/>
  <c r="R23" i="50"/>
  <c r="R24" i="50"/>
  <c r="R1" i="50"/>
  <c r="S3" i="50"/>
  <c r="R2" i="50"/>
  <c r="K11" i="50"/>
  <c r="D128" i="50"/>
  <c r="D133" i="50" s="1"/>
  <c r="D114" i="50"/>
  <c r="D116" i="50" s="1"/>
  <c r="K18" i="50" l="1"/>
  <c r="K33" i="50" s="1"/>
  <c r="K52" i="50" s="1"/>
  <c r="L10" i="50"/>
  <c r="S24" i="50"/>
  <c r="S2" i="50"/>
  <c r="S1" i="50"/>
  <c r="T3" i="50"/>
  <c r="S23" i="50"/>
  <c r="L9" i="50"/>
  <c r="D130" i="50"/>
  <c r="D132" i="50"/>
  <c r="K31" i="50" l="1"/>
  <c r="K51" i="50" s="1"/>
  <c r="T24" i="50"/>
  <c r="U3" i="50"/>
  <c r="T2" i="50"/>
  <c r="T1" i="50"/>
  <c r="T23" i="50"/>
  <c r="L17" i="50"/>
  <c r="L14" i="50"/>
  <c r="L16" i="50"/>
  <c r="M8" i="50"/>
  <c r="M15" i="50" s="1"/>
  <c r="L11" i="50"/>
  <c r="D134" i="50"/>
  <c r="M10" i="50" l="1"/>
  <c r="M9" i="50"/>
  <c r="U24" i="50"/>
  <c r="U23" i="50"/>
  <c r="U1" i="50"/>
  <c r="U2" i="50"/>
  <c r="V3" i="50"/>
  <c r="L18" i="50"/>
  <c r="M17" i="50" l="1"/>
  <c r="M16" i="50"/>
  <c r="M14" i="50"/>
  <c r="M11" i="50"/>
  <c r="L31" i="50"/>
  <c r="L51" i="50" s="1"/>
  <c r="L33" i="50"/>
  <c r="L52" i="50" s="1"/>
  <c r="N8" i="50"/>
  <c r="N15" i="50" s="1"/>
  <c r="V1" i="50"/>
  <c r="V23" i="50"/>
  <c r="W3" i="50"/>
  <c r="V24" i="50"/>
  <c r="V2" i="50"/>
  <c r="N9" i="50" l="1"/>
  <c r="M18" i="50"/>
  <c r="M31" i="50" s="1"/>
  <c r="M51" i="50" s="1"/>
  <c r="X3" i="50"/>
  <c r="W1" i="50"/>
  <c r="W2" i="50"/>
  <c r="W23" i="50"/>
  <c r="W24" i="50"/>
  <c r="O8" i="50"/>
  <c r="O15" i="50" s="1"/>
  <c r="N10" i="50"/>
  <c r="M33" i="50" l="1"/>
  <c r="M52" i="50" s="1"/>
  <c r="N17" i="50"/>
  <c r="N14" i="50"/>
  <c r="N16" i="50"/>
  <c r="N11" i="50"/>
  <c r="O9" i="50"/>
  <c r="X2" i="50"/>
  <c r="X1" i="50"/>
  <c r="Y3" i="50"/>
  <c r="X24" i="50"/>
  <c r="X23" i="50"/>
  <c r="N18" i="50" l="1"/>
  <c r="P8" i="50"/>
  <c r="P15" i="50" s="1"/>
  <c r="Y24" i="50"/>
  <c r="Y23" i="50"/>
  <c r="Y1" i="50"/>
  <c r="Y2" i="50"/>
  <c r="Z3" i="50"/>
  <c r="O10" i="50"/>
  <c r="Z24" i="50" l="1"/>
  <c r="Z23" i="50"/>
  <c r="AA3" i="50"/>
  <c r="Z2" i="50"/>
  <c r="Z1" i="50"/>
  <c r="P9" i="50"/>
  <c r="O17" i="50"/>
  <c r="O16" i="50"/>
  <c r="O14" i="50"/>
  <c r="O11" i="50"/>
  <c r="N33" i="50"/>
  <c r="N52" i="50" s="1"/>
  <c r="N31" i="50"/>
  <c r="N51" i="50" s="1"/>
  <c r="O18" i="50" l="1"/>
  <c r="O31" i="50" s="1"/>
  <c r="O51" i="50" s="1"/>
  <c r="P10" i="50"/>
  <c r="P11" i="50" s="1"/>
  <c r="AA24" i="50"/>
  <c r="AA1" i="50"/>
  <c r="AA2" i="50"/>
  <c r="AA23" i="50"/>
  <c r="AB3" i="50"/>
  <c r="Q8" i="50"/>
  <c r="Q15" i="50" s="1"/>
  <c r="O33" i="50" l="1"/>
  <c r="O52" i="50" s="1"/>
  <c r="Q10" i="50"/>
  <c r="Q9" i="50"/>
  <c r="AB1" i="50"/>
  <c r="AB24" i="50"/>
  <c r="AB23" i="50"/>
  <c r="AB2" i="50"/>
  <c r="AC3" i="50"/>
  <c r="P17" i="50"/>
  <c r="P16" i="50"/>
  <c r="P14" i="50"/>
  <c r="P18" i="50" l="1"/>
  <c r="R8" i="50"/>
  <c r="R15" i="50" s="1"/>
  <c r="Q17" i="50"/>
  <c r="Q14" i="50"/>
  <c r="Q16" i="50"/>
  <c r="AD3" i="50"/>
  <c r="AC24" i="50"/>
  <c r="AC23" i="50"/>
  <c r="AC1" i="50"/>
  <c r="AC2" i="50"/>
  <c r="Q11" i="50"/>
  <c r="R10" i="50" l="1"/>
  <c r="Q18" i="50"/>
  <c r="AD24" i="50"/>
  <c r="AE3" i="50"/>
  <c r="AD23" i="50"/>
  <c r="AD2" i="50"/>
  <c r="AD1" i="50"/>
  <c r="R9" i="50"/>
  <c r="AE2" i="50" l="1"/>
  <c r="AE24" i="50"/>
  <c r="AF3" i="50"/>
  <c r="AE23" i="50"/>
  <c r="AE1" i="50"/>
  <c r="R17" i="50"/>
  <c r="R14" i="50"/>
  <c r="R16" i="50"/>
  <c r="S8" i="50"/>
  <c r="S15" i="50" s="1"/>
  <c r="R11" i="50"/>
  <c r="S10" i="50" l="1"/>
  <c r="R18" i="50"/>
  <c r="AF1" i="50"/>
  <c r="AF23" i="50"/>
  <c r="AF2" i="50"/>
  <c r="AG3" i="50"/>
  <c r="AF24" i="50"/>
  <c r="S9" i="50"/>
  <c r="S17" i="50" l="1"/>
  <c r="S16" i="50"/>
  <c r="S14" i="50"/>
  <c r="T8" i="50"/>
  <c r="T15" i="50" s="1"/>
  <c r="AG23" i="50"/>
  <c r="AG24" i="50"/>
  <c r="AH3" i="50"/>
  <c r="AG1" i="50"/>
  <c r="AG2" i="50"/>
  <c r="S11" i="50"/>
  <c r="S18" i="50" l="1"/>
  <c r="T9" i="50"/>
  <c r="T10" i="50"/>
  <c r="T11" i="50" s="1"/>
  <c r="AI3" i="50"/>
  <c r="AH2" i="50"/>
  <c r="AH1" i="50"/>
  <c r="AH23" i="50"/>
  <c r="AH24" i="50"/>
  <c r="U10" i="50" l="1"/>
  <c r="AJ3" i="50"/>
  <c r="AI2" i="50"/>
  <c r="AI1" i="50"/>
  <c r="AI23" i="50"/>
  <c r="AI24" i="50"/>
  <c r="U8" i="50"/>
  <c r="U15" i="50" s="1"/>
  <c r="T17" i="50"/>
  <c r="T16" i="50"/>
  <c r="T14" i="50"/>
  <c r="U9" i="50" l="1"/>
  <c r="T18" i="50"/>
  <c r="V8" i="50"/>
  <c r="V15" i="50" s="1"/>
  <c r="AJ2" i="50"/>
  <c r="AJ1" i="50"/>
  <c r="AJ23" i="50"/>
  <c r="AK3" i="50"/>
  <c r="AJ24" i="50"/>
  <c r="U17" i="50"/>
  <c r="U14" i="50"/>
  <c r="U16" i="50"/>
  <c r="U11" i="50"/>
  <c r="U18" i="50" l="1"/>
  <c r="V9" i="50"/>
  <c r="V10" i="50"/>
  <c r="AK2" i="50"/>
  <c r="AK1" i="50"/>
  <c r="AL3" i="50"/>
  <c r="AK24" i="50"/>
  <c r="AK23" i="50"/>
  <c r="V17" i="50" l="1"/>
  <c r="V16" i="50"/>
  <c r="V14" i="50"/>
  <c r="V11" i="50"/>
  <c r="W8" i="50"/>
  <c r="W15" i="50" s="1"/>
  <c r="AL1" i="50"/>
  <c r="AM3" i="50"/>
  <c r="AL2" i="50"/>
  <c r="AL23" i="50"/>
  <c r="AL24" i="50"/>
  <c r="W9" i="50" l="1"/>
  <c r="W10" i="50"/>
  <c r="W11" i="50" s="1"/>
  <c r="V18" i="50"/>
  <c r="AM1" i="50"/>
  <c r="AM23" i="50"/>
  <c r="AM24" i="50"/>
  <c r="AM2" i="50"/>
  <c r="AN3" i="50"/>
  <c r="X10" i="50" l="1"/>
  <c r="AN24" i="50"/>
  <c r="AO3" i="50"/>
  <c r="AN2" i="50"/>
  <c r="AN23" i="50"/>
  <c r="AN1" i="50"/>
  <c r="AN25" i="50"/>
  <c r="X8" i="50"/>
  <c r="X15" i="50" s="1"/>
  <c r="W17" i="50"/>
  <c r="W14" i="50"/>
  <c r="W16" i="50"/>
  <c r="AN26" i="50" l="1"/>
  <c r="X9" i="50"/>
  <c r="Y8" i="50" s="1"/>
  <c r="Y15" i="50" s="1"/>
  <c r="AP3" i="50"/>
  <c r="AO2" i="50"/>
  <c r="AO25" i="50"/>
  <c r="AO23" i="50"/>
  <c r="AO24" i="50"/>
  <c r="AO1" i="50"/>
  <c r="X17" i="50"/>
  <c r="X16" i="50"/>
  <c r="X14" i="50"/>
  <c r="X11" i="50"/>
  <c r="W18" i="50"/>
  <c r="X18" i="50" l="1"/>
  <c r="Y9" i="50"/>
  <c r="AO26" i="50"/>
  <c r="AQ3" i="50"/>
  <c r="AP25" i="50"/>
  <c r="AP2" i="50"/>
  <c r="AP1" i="50"/>
  <c r="AP23" i="50"/>
  <c r="AP24" i="50"/>
  <c r="Y10" i="50"/>
  <c r="Y11" i="50" s="1"/>
  <c r="AP26" i="50" l="1"/>
  <c r="Z10" i="50"/>
  <c r="Z11" i="50" s="1"/>
  <c r="Z8" i="50"/>
  <c r="Z15" i="50" s="1"/>
  <c r="AQ1" i="50"/>
  <c r="AQ2" i="50"/>
  <c r="AQ23" i="50"/>
  <c r="AQ25" i="50"/>
  <c r="AR3" i="50"/>
  <c r="AQ24" i="50"/>
  <c r="Y17" i="50"/>
  <c r="Y14" i="50"/>
  <c r="Y16" i="50"/>
  <c r="AA10" i="50" l="1"/>
  <c r="AR25" i="50"/>
  <c r="AR23" i="50"/>
  <c r="AR2" i="50"/>
  <c r="AS3" i="50"/>
  <c r="AR24" i="50"/>
  <c r="AR1" i="50"/>
  <c r="AQ26" i="50"/>
  <c r="Z17" i="50"/>
  <c r="Z14" i="50"/>
  <c r="Z16" i="50"/>
  <c r="Z9" i="50"/>
  <c r="Y18" i="50"/>
  <c r="Z18" i="50" l="1"/>
  <c r="AR26" i="50"/>
  <c r="AS23" i="50"/>
  <c r="C23" i="50" s="1"/>
  <c r="AS24" i="50"/>
  <c r="C24" i="50" s="1"/>
  <c r="AS2" i="50"/>
  <c r="AS25" i="50"/>
  <c r="AS1" i="50"/>
  <c r="AA17" i="50"/>
  <c r="AA14" i="50"/>
  <c r="AA16" i="50"/>
  <c r="AA8" i="50"/>
  <c r="AA15" i="50" s="1"/>
  <c r="AA11" i="50"/>
  <c r="P25" i="50" l="1"/>
  <c r="P26" i="50" s="1"/>
  <c r="Q25" i="50"/>
  <c r="Q26" i="50" s="1"/>
  <c r="R25" i="50"/>
  <c r="R26" i="50" s="1"/>
  <c r="S25" i="50"/>
  <c r="S26" i="50" s="1"/>
  <c r="T25" i="50"/>
  <c r="T26" i="50" s="1"/>
  <c r="U25" i="50"/>
  <c r="U26" i="50" s="1"/>
  <c r="V25" i="50"/>
  <c r="V26" i="50" s="1"/>
  <c r="W25" i="50"/>
  <c r="W26" i="50" s="1"/>
  <c r="X25" i="50"/>
  <c r="X26" i="50" s="1"/>
  <c r="Y25" i="50"/>
  <c r="Y26" i="50" s="1"/>
  <c r="Z25" i="50"/>
  <c r="Z26" i="50" s="1"/>
  <c r="AA25" i="50"/>
  <c r="AA26" i="50" s="1"/>
  <c r="AB25" i="50"/>
  <c r="AB26" i="50" s="1"/>
  <c r="AC25" i="50"/>
  <c r="AC26" i="50" s="1"/>
  <c r="AD25" i="50"/>
  <c r="AD26" i="50" s="1"/>
  <c r="AE25" i="50"/>
  <c r="AE26" i="50" s="1"/>
  <c r="AF25" i="50"/>
  <c r="AF26" i="50" s="1"/>
  <c r="AG25" i="50"/>
  <c r="AG26" i="50" s="1"/>
  <c r="AH25" i="50"/>
  <c r="AH26" i="50" s="1"/>
  <c r="AI25" i="50"/>
  <c r="AI26" i="50" s="1"/>
  <c r="AJ25" i="50"/>
  <c r="AJ26" i="50" s="1"/>
  <c r="AK25" i="50"/>
  <c r="AK26" i="50" s="1"/>
  <c r="AL25" i="50"/>
  <c r="AL26" i="50" s="1"/>
  <c r="AM25" i="50"/>
  <c r="AM26" i="50" s="1"/>
  <c r="AS26" i="50"/>
  <c r="AA18" i="50"/>
  <c r="AB10" i="50"/>
  <c r="AA9" i="50"/>
  <c r="T33" i="50" l="1"/>
  <c r="T52" i="50" s="1"/>
  <c r="T31" i="50"/>
  <c r="T51" i="50" s="1"/>
  <c r="S31" i="50"/>
  <c r="S51" i="50" s="1"/>
  <c r="S33" i="50"/>
  <c r="S52" i="50" s="1"/>
  <c r="U33" i="50"/>
  <c r="U52" i="50" s="1"/>
  <c r="U31" i="50"/>
  <c r="U51" i="50" s="1"/>
  <c r="X33" i="50"/>
  <c r="X52" i="50" s="1"/>
  <c r="X31" i="50"/>
  <c r="X51" i="50" s="1"/>
  <c r="P28" i="50"/>
  <c r="Q28" i="50" s="1"/>
  <c r="R28" i="50" s="1"/>
  <c r="S28" i="50" s="1"/>
  <c r="T28" i="50" s="1"/>
  <c r="U28" i="50" s="1"/>
  <c r="V28" i="50" s="1"/>
  <c r="W28" i="50" s="1"/>
  <c r="X28" i="50" s="1"/>
  <c r="Y28" i="50" s="1"/>
  <c r="Z28" i="50" s="1"/>
  <c r="AA28" i="50" s="1"/>
  <c r="AB28" i="50" s="1"/>
  <c r="AC28" i="50" s="1"/>
  <c r="AD28" i="50" s="1"/>
  <c r="AE28" i="50" s="1"/>
  <c r="AF28" i="50" s="1"/>
  <c r="AG28" i="50" s="1"/>
  <c r="AH28" i="50" s="1"/>
  <c r="AI28" i="50" s="1"/>
  <c r="AJ28" i="50" s="1"/>
  <c r="AK28" i="50" s="1"/>
  <c r="AL28" i="50" s="1"/>
  <c r="AM28" i="50" s="1"/>
  <c r="AN28" i="50" s="1"/>
  <c r="AO28" i="50" s="1"/>
  <c r="AP28" i="50" s="1"/>
  <c r="AQ28" i="50" s="1"/>
  <c r="AR28" i="50" s="1"/>
  <c r="AS28" i="50" s="1"/>
  <c r="AT28" i="50" s="1"/>
  <c r="AU28" i="50" s="1"/>
  <c r="AV28" i="50" s="1"/>
  <c r="AW28" i="50" s="1"/>
  <c r="AX28" i="50" s="1"/>
  <c r="AY28" i="50" s="1"/>
  <c r="AZ28" i="50" s="1"/>
  <c r="BA28" i="50" s="1"/>
  <c r="BB28" i="50" s="1"/>
  <c r="BC28" i="50" s="1"/>
  <c r="BD28" i="50" s="1"/>
  <c r="BE28" i="50" s="1"/>
  <c r="BF28" i="50" s="1"/>
  <c r="BG28" i="50" s="1"/>
  <c r="BH28" i="50" s="1"/>
  <c r="BI28" i="50" s="1"/>
  <c r="BJ28" i="50" s="1"/>
  <c r="BK28" i="50" s="1"/>
  <c r="BL28" i="50" s="1"/>
  <c r="P33" i="50"/>
  <c r="P52" i="50" s="1"/>
  <c r="P31" i="50"/>
  <c r="P51" i="50" s="1"/>
  <c r="Y33" i="50"/>
  <c r="Y52" i="50" s="1"/>
  <c r="Y31" i="50"/>
  <c r="Y51" i="50" s="1"/>
  <c r="Z33" i="50"/>
  <c r="Z52" i="50" s="1"/>
  <c r="W33" i="50"/>
  <c r="W52" i="50" s="1"/>
  <c r="W31" i="50"/>
  <c r="W51" i="50" s="1"/>
  <c r="Z31" i="50"/>
  <c r="Z51" i="50" s="1"/>
  <c r="C25" i="50"/>
  <c r="C26" i="50" s="1"/>
  <c r="R31" i="50"/>
  <c r="R51" i="50" s="1"/>
  <c r="R33" i="50"/>
  <c r="R52" i="50" s="1"/>
  <c r="Q33" i="50"/>
  <c r="Q52" i="50" s="1"/>
  <c r="Q31" i="50"/>
  <c r="Q51" i="50" s="1"/>
  <c r="V31" i="50"/>
  <c r="V51" i="50" s="1"/>
  <c r="V33" i="50"/>
  <c r="V52" i="50" s="1"/>
  <c r="AB8" i="50"/>
  <c r="AB15" i="50" s="1"/>
  <c r="AB17" i="50"/>
  <c r="AB14" i="50"/>
  <c r="AB16" i="50"/>
  <c r="AB11" i="50"/>
  <c r="AA31" i="50"/>
  <c r="AA51" i="50" s="1"/>
  <c r="AA33" i="50"/>
  <c r="AA52" i="50" s="1"/>
  <c r="AC10" i="50" l="1"/>
  <c r="AB18" i="50"/>
  <c r="AB9" i="50"/>
  <c r="AC8" i="50" l="1"/>
  <c r="AC15" i="50" s="1"/>
  <c r="AB31" i="50"/>
  <c r="AB51" i="50" s="1"/>
  <c r="AB33" i="50"/>
  <c r="AB52" i="50" s="1"/>
  <c r="AC17" i="50"/>
  <c r="AC16" i="50"/>
  <c r="AC14" i="50"/>
  <c r="AC11" i="50"/>
  <c r="AD10" i="50" l="1"/>
  <c r="AC18" i="50"/>
  <c r="AC9" i="50"/>
  <c r="AC31" i="50" l="1"/>
  <c r="AC51" i="50" s="1"/>
  <c r="AC33" i="50"/>
  <c r="AC52" i="50" s="1"/>
  <c r="AD8" i="50"/>
  <c r="AD15" i="50" s="1"/>
  <c r="AD17" i="50"/>
  <c r="AD14" i="50"/>
  <c r="AD16" i="50"/>
  <c r="AD11" i="50"/>
  <c r="AE10" i="50" l="1"/>
  <c r="AD18" i="50"/>
  <c r="AD9" i="50"/>
  <c r="AD33" i="50" l="1"/>
  <c r="AD52" i="50" s="1"/>
  <c r="AD31" i="50"/>
  <c r="AD51" i="50" s="1"/>
  <c r="AE8" i="50"/>
  <c r="AE15" i="50" s="1"/>
  <c r="AE17" i="50"/>
  <c r="AE14" i="50"/>
  <c r="AE16" i="50"/>
  <c r="AE11" i="50"/>
  <c r="AE18" i="50" l="1"/>
  <c r="AF10" i="50"/>
  <c r="AE9" i="50"/>
  <c r="AF17" i="50" l="1"/>
  <c r="AF14" i="50"/>
  <c r="AF16" i="50"/>
  <c r="AF8" i="50"/>
  <c r="AF15" i="50" s="1"/>
  <c r="AF11" i="50"/>
  <c r="AE33" i="50"/>
  <c r="AE52" i="50" s="1"/>
  <c r="AE31" i="50"/>
  <c r="AE51" i="50" s="1"/>
  <c r="AG10" i="50" l="1"/>
  <c r="AF9" i="50"/>
  <c r="AF18" i="50"/>
  <c r="AG8" i="50" l="1"/>
  <c r="AG15" i="50" s="1"/>
  <c r="AF31" i="50"/>
  <c r="AF51" i="50" s="1"/>
  <c r="AF33" i="50"/>
  <c r="AF52" i="50" s="1"/>
  <c r="AG17" i="50"/>
  <c r="AG14" i="50"/>
  <c r="AG16" i="50"/>
  <c r="AG11" i="50"/>
  <c r="AH10" i="50" l="1"/>
  <c r="AG18" i="50"/>
  <c r="AG9" i="50"/>
  <c r="AG31" i="50" l="1"/>
  <c r="AG51" i="50" s="1"/>
  <c r="AG33" i="50"/>
  <c r="AG52" i="50" s="1"/>
  <c r="AH8" i="50"/>
  <c r="AH15" i="50" s="1"/>
  <c r="AH17" i="50"/>
  <c r="AH16" i="50"/>
  <c r="AH14" i="50"/>
  <c r="AH11" i="50"/>
  <c r="AI10" i="50" l="1"/>
  <c r="AH9" i="50"/>
  <c r="AH18" i="50"/>
  <c r="AH33" i="50" l="1"/>
  <c r="AH52" i="50" s="1"/>
  <c r="AH31" i="50"/>
  <c r="AH51" i="50" s="1"/>
  <c r="AI8" i="50"/>
  <c r="AI15" i="50" s="1"/>
  <c r="AI17" i="50"/>
  <c r="AI16" i="50"/>
  <c r="AI14" i="50"/>
  <c r="AI11" i="50"/>
  <c r="AJ10" i="50" l="1"/>
  <c r="AI9" i="50"/>
  <c r="AI18" i="50"/>
  <c r="AI33" i="50" l="1"/>
  <c r="AI52" i="50" s="1"/>
  <c r="AI31" i="50"/>
  <c r="AI51" i="50" s="1"/>
  <c r="AJ8" i="50"/>
  <c r="AJ15" i="50" s="1"/>
  <c r="AJ17" i="50"/>
  <c r="AJ16" i="50"/>
  <c r="AJ14" i="50"/>
  <c r="AJ11" i="50"/>
  <c r="AK10" i="50" l="1"/>
  <c r="AJ18" i="50"/>
  <c r="AJ9" i="50"/>
  <c r="AK17" i="50" l="1"/>
  <c r="AK16" i="50"/>
  <c r="AK14" i="50"/>
  <c r="AK8" i="50"/>
  <c r="AK15" i="50" s="1"/>
  <c r="AJ31" i="50"/>
  <c r="AJ51" i="50" s="1"/>
  <c r="AJ33" i="50"/>
  <c r="AJ52" i="50" s="1"/>
  <c r="AK11" i="50"/>
  <c r="AL10" i="50" l="1"/>
  <c r="AK18" i="50"/>
  <c r="AK9" i="50"/>
  <c r="AK31" i="50" l="1"/>
  <c r="AK51" i="50" s="1"/>
  <c r="AK33" i="50"/>
  <c r="AK52" i="50" s="1"/>
  <c r="AL8" i="50"/>
  <c r="AL15" i="50" s="1"/>
  <c r="AL17" i="50"/>
  <c r="AL16" i="50"/>
  <c r="AL14" i="50"/>
  <c r="AL11" i="50"/>
  <c r="AM10" i="50" l="1"/>
  <c r="AL18" i="50"/>
  <c r="AL9" i="50"/>
  <c r="AM8" i="50" l="1"/>
  <c r="AM15" i="50" s="1"/>
  <c r="AL33" i="50"/>
  <c r="AL52" i="50" s="1"/>
  <c r="AL31" i="50"/>
  <c r="AL51" i="50" s="1"/>
  <c r="AM17" i="50"/>
  <c r="AM16" i="50"/>
  <c r="AM14" i="50"/>
  <c r="AM11" i="50"/>
  <c r="AM18" i="50" l="1"/>
  <c r="AM33" i="50" s="1"/>
  <c r="AM52" i="50" s="1"/>
  <c r="AN10" i="50"/>
  <c r="AM9" i="50"/>
  <c r="AM31" i="50" l="1"/>
  <c r="AM51" i="50" s="1"/>
  <c r="AN8" i="50"/>
  <c r="AN15" i="50" s="1"/>
  <c r="AN17" i="50"/>
  <c r="AN16" i="50"/>
  <c r="AN14" i="50"/>
  <c r="AN11" i="50"/>
  <c r="AN18" i="50" l="1"/>
  <c r="AN31" i="50" s="1"/>
  <c r="AN51" i="50" s="1"/>
  <c r="AO10" i="50"/>
  <c r="AN9" i="50"/>
  <c r="AN33" i="50" l="1"/>
  <c r="AN52" i="50" s="1"/>
  <c r="AO8" i="50"/>
  <c r="AO15" i="50" s="1"/>
  <c r="AO17" i="50"/>
  <c r="AO16" i="50"/>
  <c r="AO14" i="50"/>
  <c r="AO11" i="50"/>
  <c r="AO18" i="50" l="1"/>
  <c r="AO31" i="50" s="1"/>
  <c r="AO51" i="50" s="1"/>
  <c r="AP10" i="50"/>
  <c r="AO9" i="50"/>
  <c r="AO33" i="50" l="1"/>
  <c r="AO52" i="50" s="1"/>
  <c r="AP17" i="50"/>
  <c r="AP14" i="50"/>
  <c r="AP16" i="50"/>
  <c r="AP8" i="50"/>
  <c r="AP15" i="50" s="1"/>
  <c r="AP11" i="50"/>
  <c r="AQ10" i="50" l="1"/>
  <c r="AP18" i="50"/>
  <c r="AP9" i="50"/>
  <c r="AP31" i="50" l="1"/>
  <c r="AP51" i="50" s="1"/>
  <c r="AP33" i="50"/>
  <c r="AP52" i="50" s="1"/>
  <c r="AQ17" i="50"/>
  <c r="AQ14" i="50"/>
  <c r="AQ16" i="50"/>
  <c r="AQ8" i="50"/>
  <c r="AQ15" i="50" s="1"/>
  <c r="AQ11" i="50"/>
  <c r="AQ9" i="50" l="1"/>
  <c r="AR10" i="50"/>
  <c r="AQ18" i="50"/>
  <c r="AQ33" i="50" l="1"/>
  <c r="AQ52" i="50" s="1"/>
  <c r="AQ31" i="50"/>
  <c r="AQ51" i="50" s="1"/>
  <c r="AR17" i="50"/>
  <c r="AR16" i="50"/>
  <c r="AR14" i="50"/>
  <c r="AR11" i="50"/>
  <c r="AR8" i="50"/>
  <c r="AR15" i="50" s="1"/>
  <c r="AR9" i="50" l="1"/>
  <c r="AR18" i="50"/>
  <c r="AS10" i="50"/>
  <c r="AS17" i="50" l="1"/>
  <c r="AS16" i="50"/>
  <c r="AS14" i="50"/>
  <c r="AS11" i="50"/>
  <c r="AR31" i="50"/>
  <c r="AR51" i="50" s="1"/>
  <c r="AR33" i="50"/>
  <c r="AR52" i="50" s="1"/>
  <c r="AS8" i="50"/>
  <c r="AS15" i="50" s="1"/>
  <c r="AT10" i="50" l="1"/>
  <c r="AT11" i="50" s="1"/>
  <c r="AU10" i="50" s="1"/>
  <c r="AS9" i="50"/>
  <c r="AS18" i="50"/>
  <c r="AU11" i="50" l="1"/>
  <c r="AU17" i="50"/>
  <c r="AU14" i="50"/>
  <c r="AU16" i="50"/>
  <c r="AT17" i="50"/>
  <c r="AT16" i="50"/>
  <c r="AT14" i="50"/>
  <c r="AT18" i="50" s="1"/>
  <c r="AS33" i="50"/>
  <c r="AS52" i="50" s="1"/>
  <c r="AS31" i="50"/>
  <c r="AS51" i="50" s="1"/>
  <c r="E41" i="50"/>
  <c r="E43" i="50" s="1"/>
  <c r="F41" i="50"/>
  <c r="F53" i="50" s="1"/>
  <c r="G41" i="50"/>
  <c r="G53" i="50" s="1"/>
  <c r="H41" i="50"/>
  <c r="H53" i="50" s="1"/>
  <c r="I41" i="50"/>
  <c r="I53" i="50" s="1"/>
  <c r="AT33" i="50" l="1"/>
  <c r="AT52" i="50" s="1"/>
  <c r="AT31" i="50"/>
  <c r="AT51" i="50" s="1"/>
  <c r="AU18" i="50"/>
  <c r="AV10" i="50"/>
  <c r="E29" i="50"/>
  <c r="E42" i="50"/>
  <c r="E53" i="50"/>
  <c r="AV17" i="50" l="1"/>
  <c r="AV14" i="50"/>
  <c r="AV16" i="50"/>
  <c r="AV11" i="50"/>
  <c r="AU33" i="50"/>
  <c r="AU52" i="50" s="1"/>
  <c r="AU31" i="50"/>
  <c r="AU51" i="50" s="1"/>
  <c r="E44" i="50"/>
  <c r="F40" i="50" s="1"/>
  <c r="F43" i="50" s="1"/>
  <c r="E54" i="50"/>
  <c r="E55" i="50" s="1"/>
  <c r="AW10" i="50" l="1"/>
  <c r="AV18" i="50"/>
  <c r="E74" i="50"/>
  <c r="E77" i="50"/>
  <c r="E84" i="50" s="1"/>
  <c r="E57" i="50"/>
  <c r="E73" i="50"/>
  <c r="F29" i="50"/>
  <c r="F42" i="50"/>
  <c r="AV33" i="50" l="1"/>
  <c r="AV52" i="50" s="1"/>
  <c r="AV31" i="50"/>
  <c r="AV51" i="50" s="1"/>
  <c r="AW17" i="50"/>
  <c r="AW16" i="50"/>
  <c r="AW14" i="50"/>
  <c r="AW11" i="50"/>
  <c r="E96" i="50"/>
  <c r="E75" i="50"/>
  <c r="E82" i="50"/>
  <c r="E85" i="50" s="1"/>
  <c r="F81" i="50" s="1"/>
  <c r="F83" i="50" s="1"/>
  <c r="E98" i="50"/>
  <c r="E87" i="50"/>
  <c r="F54" i="50"/>
  <c r="F55" i="50" s="1"/>
  <c r="F44" i="50"/>
  <c r="AW18" i="50" l="1"/>
  <c r="AW31" i="50" s="1"/>
  <c r="AW51" i="50" s="1"/>
  <c r="AX10" i="50"/>
  <c r="E120" i="50"/>
  <c r="E88" i="50"/>
  <c r="F77" i="50"/>
  <c r="F73" i="50"/>
  <c r="F74" i="50"/>
  <c r="F57" i="50"/>
  <c r="G40" i="50"/>
  <c r="AW33" i="50" l="1"/>
  <c r="AW52" i="50" s="1"/>
  <c r="AX17" i="50"/>
  <c r="AX14" i="50"/>
  <c r="AX16" i="50"/>
  <c r="AX11" i="50"/>
  <c r="E125" i="50"/>
  <c r="E89" i="50"/>
  <c r="E91" i="50" s="1"/>
  <c r="E99" i="50" s="1"/>
  <c r="E102" i="50" s="1"/>
  <c r="F82" i="50"/>
  <c r="F96" i="50"/>
  <c r="F75" i="50"/>
  <c r="G43" i="50"/>
  <c r="F84" i="50"/>
  <c r="AX18" i="50" l="1"/>
  <c r="AY10" i="50"/>
  <c r="AY11" i="50" s="1"/>
  <c r="E100" i="50"/>
  <c r="F95" i="50" s="1"/>
  <c r="F97" i="50" s="1"/>
  <c r="G29" i="50"/>
  <c r="G42" i="50"/>
  <c r="F98" i="50"/>
  <c r="F87" i="50"/>
  <c r="E103" i="50"/>
  <c r="E126" i="50" s="1"/>
  <c r="E121" i="50"/>
  <c r="F85" i="50"/>
  <c r="G81" i="50" s="1"/>
  <c r="AZ10" i="50" l="1"/>
  <c r="AY17" i="50"/>
  <c r="AY16" i="50"/>
  <c r="AY14" i="50"/>
  <c r="AY18" i="50" s="1"/>
  <c r="AX33" i="50"/>
  <c r="AX52" i="50" s="1"/>
  <c r="AX31" i="50"/>
  <c r="AX51" i="50" s="1"/>
  <c r="F88" i="50"/>
  <c r="F125" i="50" s="1"/>
  <c r="F120" i="50"/>
  <c r="G83" i="50"/>
  <c r="G54" i="50"/>
  <c r="G55" i="50" s="1"/>
  <c r="G44" i="50"/>
  <c r="E104" i="50"/>
  <c r="E106" i="50" s="1"/>
  <c r="AY33" i="50" l="1"/>
  <c r="AY52" i="50" s="1"/>
  <c r="AY31" i="50"/>
  <c r="AY51" i="50" s="1"/>
  <c r="AZ17" i="50"/>
  <c r="AZ14" i="50"/>
  <c r="AZ16" i="50"/>
  <c r="AZ11" i="50"/>
  <c r="H40" i="50"/>
  <c r="E110" i="50"/>
  <c r="E112" i="50" s="1"/>
  <c r="G77" i="50"/>
  <c r="G73" i="50"/>
  <c r="G74" i="50"/>
  <c r="G57" i="50"/>
  <c r="F89" i="50"/>
  <c r="F91" i="50" s="1"/>
  <c r="BA10" i="50" l="1"/>
  <c r="BA11" i="50" s="1"/>
  <c r="BB10" i="50" s="1"/>
  <c r="AZ18" i="50"/>
  <c r="E122" i="50"/>
  <c r="E113" i="50"/>
  <c r="E127" i="50" s="1"/>
  <c r="F99" i="50"/>
  <c r="G75" i="50"/>
  <c r="G82" i="50"/>
  <c r="G96" i="50"/>
  <c r="G84" i="50"/>
  <c r="H43" i="50"/>
  <c r="H42" i="50" s="1"/>
  <c r="BB11" i="50" l="1"/>
  <c r="BB17" i="50"/>
  <c r="BB16" i="50"/>
  <c r="BB14" i="50"/>
  <c r="AZ31" i="50"/>
  <c r="AZ51" i="50" s="1"/>
  <c r="AZ33" i="50"/>
  <c r="AZ52" i="50" s="1"/>
  <c r="BA17" i="50"/>
  <c r="BA16" i="50"/>
  <c r="BA14" i="50"/>
  <c r="E114" i="50"/>
  <c r="E116" i="50" s="1"/>
  <c r="G87" i="50"/>
  <c r="G98" i="50"/>
  <c r="H54" i="50"/>
  <c r="H55" i="50" s="1"/>
  <c r="H29" i="50"/>
  <c r="E123" i="50"/>
  <c r="F102" i="50"/>
  <c r="F100" i="50"/>
  <c r="G95" i="50" s="1"/>
  <c r="E128" i="50"/>
  <c r="E133" i="50" s="1"/>
  <c r="G85" i="50"/>
  <c r="H81" i="50" s="1"/>
  <c r="H44" i="50"/>
  <c r="BB18" i="50" l="1"/>
  <c r="BB33" i="50" s="1"/>
  <c r="BB52" i="50" s="1"/>
  <c r="BA18" i="50"/>
  <c r="BC10" i="50"/>
  <c r="E130" i="50"/>
  <c r="E132" i="50"/>
  <c r="I40" i="50"/>
  <c r="H83" i="50"/>
  <c r="H74" i="50"/>
  <c r="H77" i="50"/>
  <c r="H73" i="50"/>
  <c r="H57" i="50"/>
  <c r="G97" i="50"/>
  <c r="F103" i="50"/>
  <c r="F126" i="50" s="1"/>
  <c r="F121" i="50"/>
  <c r="G88" i="50"/>
  <c r="G125" i="50" s="1"/>
  <c r="G120" i="50"/>
  <c r="BB31" i="50" l="1"/>
  <c r="BB51" i="50" s="1"/>
  <c r="BC17" i="50"/>
  <c r="BC14" i="50"/>
  <c r="BC16" i="50"/>
  <c r="BC11" i="50"/>
  <c r="BD10" i="50" s="1"/>
  <c r="BA31" i="50"/>
  <c r="BA51" i="50" s="1"/>
  <c r="BA33" i="50"/>
  <c r="BA52" i="50" s="1"/>
  <c r="G89" i="50"/>
  <c r="G91" i="50" s="1"/>
  <c r="G99" i="50" s="1"/>
  <c r="F104" i="50"/>
  <c r="F106" i="50" s="1"/>
  <c r="H75" i="50"/>
  <c r="H82" i="50"/>
  <c r="H96" i="50"/>
  <c r="I43" i="50"/>
  <c r="E134" i="50"/>
  <c r="BD11" i="50" l="1"/>
  <c r="BD17" i="50"/>
  <c r="BD16" i="50"/>
  <c r="BD14" i="50"/>
  <c r="BC18" i="50"/>
  <c r="F110" i="50"/>
  <c r="F112" i="50" s="1"/>
  <c r="I29" i="50"/>
  <c r="I42" i="50"/>
  <c r="H84" i="50"/>
  <c r="G102" i="50"/>
  <c r="G100" i="50"/>
  <c r="H95" i="50" s="1"/>
  <c r="BD18" i="50" l="1"/>
  <c r="BD33" i="50"/>
  <c r="BD52" i="50" s="1"/>
  <c r="BD31" i="50"/>
  <c r="BD51" i="50" s="1"/>
  <c r="BC33" i="50"/>
  <c r="BC52" i="50" s="1"/>
  <c r="BC31" i="50"/>
  <c r="BC51" i="50" s="1"/>
  <c r="BE10" i="50"/>
  <c r="H87" i="50"/>
  <c r="H98" i="50"/>
  <c r="I54" i="50"/>
  <c r="I55" i="50" s="1"/>
  <c r="I44" i="50"/>
  <c r="H97" i="50"/>
  <c r="G103" i="50"/>
  <c r="G126" i="50" s="1"/>
  <c r="G121" i="50"/>
  <c r="F122" i="50"/>
  <c r="F113" i="50"/>
  <c r="F127" i="50" s="1"/>
  <c r="H85" i="50"/>
  <c r="I81" i="50" s="1"/>
  <c r="BE17" i="50" l="1"/>
  <c r="BE14" i="50"/>
  <c r="BE16" i="50"/>
  <c r="BE11" i="50"/>
  <c r="F114" i="50"/>
  <c r="F116" i="50" s="1"/>
  <c r="G104" i="50"/>
  <c r="G106" i="50" s="1"/>
  <c r="G110" i="50" s="1"/>
  <c r="G112" i="50" s="1"/>
  <c r="I83" i="50"/>
  <c r="F128" i="50"/>
  <c r="F133" i="50" s="1"/>
  <c r="J40" i="50"/>
  <c r="F123" i="50"/>
  <c r="I74" i="50"/>
  <c r="I73" i="50"/>
  <c r="I77" i="50"/>
  <c r="I57" i="50"/>
  <c r="H88" i="50"/>
  <c r="H125" i="50" s="1"/>
  <c r="H120" i="50"/>
  <c r="BF10" i="50" l="1"/>
  <c r="BF11" i="50" s="1"/>
  <c r="BE18" i="50"/>
  <c r="I82" i="50"/>
  <c r="I75" i="50"/>
  <c r="I96" i="50"/>
  <c r="H89" i="50"/>
  <c r="H91" i="50" s="1"/>
  <c r="G122" i="50"/>
  <c r="G113" i="50"/>
  <c r="G127" i="50" s="1"/>
  <c r="F130" i="50"/>
  <c r="F132" i="50"/>
  <c r="BG10" i="50" l="1"/>
  <c r="BG11" i="50" s="1"/>
  <c r="BE31" i="50"/>
  <c r="BE51" i="50" s="1"/>
  <c r="BE33" i="50"/>
  <c r="BE52" i="50" s="1"/>
  <c r="BF17" i="50"/>
  <c r="BF16" i="50"/>
  <c r="BF14" i="50"/>
  <c r="G114" i="50"/>
  <c r="G116" i="50" s="1"/>
  <c r="G123" i="50"/>
  <c r="G128" i="50"/>
  <c r="G133" i="50" s="1"/>
  <c r="H99" i="50"/>
  <c r="F134" i="50"/>
  <c r="I84" i="50"/>
  <c r="I85" i="50" s="1"/>
  <c r="J81" i="50" s="1"/>
  <c r="BF18" i="50" l="1"/>
  <c r="BF31" i="50" s="1"/>
  <c r="BF51" i="50" s="1"/>
  <c r="BH10" i="50"/>
  <c r="BG17" i="50"/>
  <c r="BG16" i="50"/>
  <c r="BG14" i="50"/>
  <c r="I87" i="50"/>
  <c r="I98" i="50"/>
  <c r="J83" i="50"/>
  <c r="H102" i="50"/>
  <c r="H100" i="50"/>
  <c r="I95" i="50" s="1"/>
  <c r="G130" i="50"/>
  <c r="G132" i="50"/>
  <c r="BF33" i="50" l="1"/>
  <c r="BF52" i="50" s="1"/>
  <c r="BG18" i="50"/>
  <c r="BG31" i="50" s="1"/>
  <c r="BG51" i="50" s="1"/>
  <c r="BH17" i="50"/>
  <c r="BH16" i="50"/>
  <c r="BH14" i="50"/>
  <c r="BH11" i="50"/>
  <c r="H103" i="50"/>
  <c r="H126" i="50" s="1"/>
  <c r="H121" i="50"/>
  <c r="G134" i="50"/>
  <c r="I97" i="50"/>
  <c r="I88" i="50"/>
  <c r="I125" i="50" s="1"/>
  <c r="I120" i="50"/>
  <c r="BH18" i="50" l="1"/>
  <c r="BH31" i="50" s="1"/>
  <c r="BH51" i="50" s="1"/>
  <c r="BG33" i="50"/>
  <c r="BG52" i="50" s="1"/>
  <c r="BI10" i="50"/>
  <c r="BI11" i="50" s="1"/>
  <c r="H104" i="50"/>
  <c r="H106" i="50" s="1"/>
  <c r="H110" i="50" s="1"/>
  <c r="H112" i="50" s="1"/>
  <c r="I89" i="50"/>
  <c r="I91" i="50" s="1"/>
  <c r="BH33" i="50" l="1"/>
  <c r="BH52" i="50" s="1"/>
  <c r="BJ10" i="50"/>
  <c r="BJ11" i="50" s="1"/>
  <c r="BI17" i="50"/>
  <c r="BI16" i="50"/>
  <c r="BI14" i="50"/>
  <c r="I99" i="50"/>
  <c r="H113" i="50"/>
  <c r="H127" i="50" s="1"/>
  <c r="H122" i="50"/>
  <c r="BI18" i="50" l="1"/>
  <c r="BI33" i="50" s="1"/>
  <c r="BI52" i="50" s="1"/>
  <c r="BK10" i="50"/>
  <c r="BJ17" i="50"/>
  <c r="BJ14" i="50"/>
  <c r="BJ16" i="50"/>
  <c r="H114" i="50"/>
  <c r="H116" i="50" s="1"/>
  <c r="H123" i="50"/>
  <c r="H128" i="50"/>
  <c r="H133" i="50" s="1"/>
  <c r="I102" i="50"/>
  <c r="I100" i="50"/>
  <c r="J95" i="50" s="1"/>
  <c r="BI31" i="50" l="1"/>
  <c r="BI51" i="50" s="1"/>
  <c r="BJ18" i="50"/>
  <c r="BJ33" i="50" s="1"/>
  <c r="BJ52" i="50" s="1"/>
  <c r="BK17" i="50"/>
  <c r="BK14" i="50"/>
  <c r="BK16" i="50"/>
  <c r="BK11" i="50"/>
  <c r="J97" i="50"/>
  <c r="I103" i="50"/>
  <c r="I126" i="50" s="1"/>
  <c r="I121" i="50"/>
  <c r="H130" i="50"/>
  <c r="H132" i="50"/>
  <c r="BJ31" i="50" l="1"/>
  <c r="BJ51" i="50" s="1"/>
  <c r="BL10" i="50"/>
  <c r="BL11" i="50"/>
  <c r="BK18" i="50"/>
  <c r="I104" i="50"/>
  <c r="I106" i="50" s="1"/>
  <c r="I110" i="50" s="1"/>
  <c r="I112" i="50" s="1"/>
  <c r="H134" i="50"/>
  <c r="BK33" i="50" l="1"/>
  <c r="BK52" i="50" s="1"/>
  <c r="BK31" i="50"/>
  <c r="BK51" i="50" s="1"/>
  <c r="BL17" i="50"/>
  <c r="BL14" i="50"/>
  <c r="BL16" i="50"/>
  <c r="I113" i="50"/>
  <c r="I127" i="50" s="1"/>
  <c r="I122" i="50"/>
  <c r="BL18" i="50" l="1"/>
  <c r="BL31" i="50" s="1"/>
  <c r="BL51" i="50" s="1"/>
  <c r="I114" i="50"/>
  <c r="I116" i="50" s="1"/>
  <c r="I123" i="50"/>
  <c r="I128" i="50"/>
  <c r="I133" i="50" s="1"/>
  <c r="BL33" i="50" l="1"/>
  <c r="BL52" i="50" s="1"/>
  <c r="I130" i="50"/>
  <c r="I132" i="50"/>
  <c r="I134" i="50" l="1"/>
  <c r="J41" i="50" l="1"/>
  <c r="J43" i="50" s="1"/>
  <c r="K41" i="50"/>
  <c r="K53" i="50" s="1"/>
  <c r="L41" i="50"/>
  <c r="L53" i="50" s="1"/>
  <c r="M41" i="50"/>
  <c r="M53" i="50" s="1"/>
  <c r="N41" i="50"/>
  <c r="N53" i="50" s="1"/>
  <c r="O41" i="50"/>
  <c r="O53" i="50" s="1"/>
  <c r="J53" i="50" l="1"/>
  <c r="J42" i="50"/>
  <c r="J29" i="50"/>
  <c r="J44" i="50" l="1"/>
  <c r="J54" i="50"/>
  <c r="J55" i="50" s="1"/>
  <c r="K40" i="50" l="1"/>
  <c r="J57" i="50"/>
  <c r="J74" i="50"/>
  <c r="J77" i="50"/>
  <c r="J73" i="50"/>
  <c r="J82" i="50" l="1"/>
  <c r="J75" i="50"/>
  <c r="J96" i="50"/>
  <c r="K43" i="50"/>
  <c r="J84" i="50"/>
  <c r="K29" i="50" l="1"/>
  <c r="K42" i="50"/>
  <c r="J98" i="50"/>
  <c r="J87" i="50"/>
  <c r="J85" i="50"/>
  <c r="K81" i="50" s="1"/>
  <c r="K54" i="50" l="1"/>
  <c r="K55" i="50" s="1"/>
  <c r="K44" i="50"/>
  <c r="K83" i="50"/>
  <c r="J88" i="50"/>
  <c r="J125" i="50" s="1"/>
  <c r="J120" i="50"/>
  <c r="J89" i="50" l="1"/>
  <c r="J91" i="50" s="1"/>
  <c r="L40" i="50"/>
  <c r="K74" i="50"/>
  <c r="K77" i="50"/>
  <c r="K73" i="50"/>
  <c r="K57" i="50"/>
  <c r="K82" i="50" l="1"/>
  <c r="K75" i="50"/>
  <c r="K96" i="50"/>
  <c r="K84" i="50"/>
  <c r="L43" i="50"/>
  <c r="L42" i="50" s="1"/>
  <c r="L44" i="50" s="1"/>
  <c r="J99" i="50"/>
  <c r="K87" i="50" l="1"/>
  <c r="K98" i="50"/>
  <c r="K85" i="50"/>
  <c r="L81" i="50" s="1"/>
  <c r="J102" i="50"/>
  <c r="J100" i="50"/>
  <c r="K95" i="50" s="1"/>
  <c r="L54" i="50"/>
  <c r="L55" i="50" s="1"/>
  <c r="M40" i="50"/>
  <c r="L29" i="50"/>
  <c r="L74" i="50" l="1"/>
  <c r="L77" i="50"/>
  <c r="L73" i="50"/>
  <c r="L57" i="50"/>
  <c r="J103" i="50"/>
  <c r="J126" i="50" s="1"/>
  <c r="J121" i="50"/>
  <c r="M43" i="50"/>
  <c r="M29" i="50" s="1"/>
  <c r="K97" i="50"/>
  <c r="L83" i="50"/>
  <c r="K88" i="50"/>
  <c r="K125" i="50" s="1"/>
  <c r="K120" i="50"/>
  <c r="M42" i="50" l="1"/>
  <c r="M54" i="50" s="1"/>
  <c r="M55" i="50" s="1"/>
  <c r="L84" i="50"/>
  <c r="L82" i="50"/>
  <c r="L96" i="50"/>
  <c r="L75" i="50"/>
  <c r="K89" i="50"/>
  <c r="K91" i="50" s="1"/>
  <c r="J104" i="50"/>
  <c r="J106" i="50" s="1"/>
  <c r="M44" i="50" l="1"/>
  <c r="N40" i="50" s="1"/>
  <c r="L85" i="50"/>
  <c r="M81" i="50" s="1"/>
  <c r="M83" i="50" s="1"/>
  <c r="K99" i="50"/>
  <c r="J110" i="50"/>
  <c r="J112" i="50" s="1"/>
  <c r="M73" i="50"/>
  <c r="M77" i="50"/>
  <c r="M74" i="50"/>
  <c r="M57" i="50"/>
  <c r="L87" i="50"/>
  <c r="L98" i="50"/>
  <c r="M84" i="50" l="1"/>
  <c r="J122" i="50"/>
  <c r="J113" i="50"/>
  <c r="J127" i="50" s="1"/>
  <c r="L88" i="50"/>
  <c r="L125" i="50" s="1"/>
  <c r="L120" i="50"/>
  <c r="M75" i="50"/>
  <c r="M82" i="50"/>
  <c r="M96" i="50"/>
  <c r="N43" i="50"/>
  <c r="N29" i="50" s="1"/>
  <c r="K102" i="50"/>
  <c r="K100" i="50"/>
  <c r="L95" i="50" s="1"/>
  <c r="M85" i="50" l="1"/>
  <c r="N81" i="50" s="1"/>
  <c r="N83" i="50" s="1"/>
  <c r="N42" i="50"/>
  <c r="N44" i="50" s="1"/>
  <c r="O40" i="50" s="1"/>
  <c r="J128" i="50"/>
  <c r="J133" i="50" s="1"/>
  <c r="J123" i="50"/>
  <c r="L97" i="50"/>
  <c r="K103" i="50"/>
  <c r="K126" i="50" s="1"/>
  <c r="K121" i="50"/>
  <c r="J114" i="50"/>
  <c r="J116" i="50" s="1"/>
  <c r="L89" i="50"/>
  <c r="L91" i="50" s="1"/>
  <c r="M87" i="50"/>
  <c r="M98" i="50"/>
  <c r="N54" i="50" l="1"/>
  <c r="N55" i="50" s="1"/>
  <c r="N77" i="50" s="1"/>
  <c r="K104" i="50"/>
  <c r="K106" i="50" s="1"/>
  <c r="K110" i="50" s="1"/>
  <c r="K112" i="50" s="1"/>
  <c r="L99" i="50"/>
  <c r="L102" i="50" s="1"/>
  <c r="J130" i="50"/>
  <c r="J132" i="50"/>
  <c r="M88" i="50"/>
  <c r="M125" i="50" s="1"/>
  <c r="M120" i="50"/>
  <c r="O43" i="50"/>
  <c r="O29" i="50" s="1"/>
  <c r="N74" i="50" l="1"/>
  <c r="N73" i="50"/>
  <c r="N57" i="50"/>
  <c r="O42" i="50"/>
  <c r="O54" i="50" s="1"/>
  <c r="O55" i="50" s="1"/>
  <c r="O73" i="50" s="1"/>
  <c r="K113" i="50"/>
  <c r="K127" i="50" s="1"/>
  <c r="K122" i="50"/>
  <c r="N84" i="50"/>
  <c r="L103" i="50"/>
  <c r="L126" i="50" s="1"/>
  <c r="L121" i="50"/>
  <c r="M89" i="50"/>
  <c r="M91" i="50" s="1"/>
  <c r="J134" i="50"/>
  <c r="N82" i="50"/>
  <c r="N96" i="50"/>
  <c r="L100" i="50"/>
  <c r="M95" i="50" s="1"/>
  <c r="N75" i="50" l="1"/>
  <c r="O44" i="50"/>
  <c r="P40" i="50" s="1"/>
  <c r="O57" i="50"/>
  <c r="O77" i="50"/>
  <c r="O84" i="50" s="1"/>
  <c r="N85" i="50"/>
  <c r="O81" i="50" s="1"/>
  <c r="O83" i="50" s="1"/>
  <c r="O74" i="50"/>
  <c r="O75" i="50" s="1"/>
  <c r="L104" i="50"/>
  <c r="L106" i="50" s="1"/>
  <c r="L110" i="50" s="1"/>
  <c r="L112" i="50" s="1"/>
  <c r="M99" i="50"/>
  <c r="M102" i="50" s="1"/>
  <c r="N87" i="50"/>
  <c r="N98" i="50"/>
  <c r="K128" i="50"/>
  <c r="K133" i="50" s="1"/>
  <c r="M97" i="50"/>
  <c r="K123" i="50"/>
  <c r="K114" i="50"/>
  <c r="K116" i="50" s="1"/>
  <c r="O82" i="50"/>
  <c r="O96" i="50"/>
  <c r="M100" i="50" l="1"/>
  <c r="N95" i="50" s="1"/>
  <c r="N97" i="50" s="1"/>
  <c r="O85" i="50"/>
  <c r="P81" i="50" s="1"/>
  <c r="P83" i="50" s="1"/>
  <c r="N88" i="50"/>
  <c r="N125" i="50" s="1"/>
  <c r="N120" i="50"/>
  <c r="L122" i="50"/>
  <c r="L113" i="50"/>
  <c r="L127" i="50" s="1"/>
  <c r="M103" i="50"/>
  <c r="M126" i="50" s="1"/>
  <c r="M121" i="50"/>
  <c r="K130" i="50"/>
  <c r="K132" i="50"/>
  <c r="O87" i="50"/>
  <c r="O98" i="50"/>
  <c r="L114" i="50" l="1"/>
  <c r="L116" i="50" s="1"/>
  <c r="L123" i="50"/>
  <c r="N89" i="50"/>
  <c r="N91" i="50" s="1"/>
  <c r="O88" i="50"/>
  <c r="O125" i="50" s="1"/>
  <c r="O120" i="50"/>
  <c r="M104" i="50"/>
  <c r="M106" i="50" s="1"/>
  <c r="K134" i="50"/>
  <c r="L128" i="50"/>
  <c r="L133" i="50" s="1"/>
  <c r="O89" i="50" l="1"/>
  <c r="O91" i="50" s="1"/>
  <c r="O99" i="50" s="1"/>
  <c r="O102" i="50" s="1"/>
  <c r="M110" i="50"/>
  <c r="M112" i="50" s="1"/>
  <c r="N99" i="50"/>
  <c r="L130" i="50"/>
  <c r="L132" i="50"/>
  <c r="L134" i="50" l="1"/>
  <c r="M122" i="50"/>
  <c r="M113" i="50"/>
  <c r="M127" i="50" s="1"/>
  <c r="O103" i="50"/>
  <c r="O126" i="50" s="1"/>
  <c r="O121" i="50"/>
  <c r="N102" i="50"/>
  <c r="N100" i="50"/>
  <c r="O95" i="50" s="1"/>
  <c r="M114" i="50" l="1"/>
  <c r="M116" i="50" s="1"/>
  <c r="O104" i="50"/>
  <c r="O106" i="50" s="1"/>
  <c r="O110" i="50" s="1"/>
  <c r="O112" i="50" s="1"/>
  <c r="M128" i="50"/>
  <c r="M133" i="50" s="1"/>
  <c r="M123" i="50"/>
  <c r="O97" i="50"/>
  <c r="O100" i="50" s="1"/>
  <c r="P95" i="50" s="1"/>
  <c r="N103" i="50"/>
  <c r="N126" i="50" s="1"/>
  <c r="N121" i="50"/>
  <c r="P97" i="50" l="1"/>
  <c r="M130" i="50"/>
  <c r="M132" i="50"/>
  <c r="N104" i="50"/>
  <c r="N106" i="50" s="1"/>
  <c r="O122" i="50"/>
  <c r="O123" i="50" s="1"/>
  <c r="O113" i="50"/>
  <c r="O127" i="50" s="1"/>
  <c r="O128" i="50" s="1"/>
  <c r="O133" i="50" s="1"/>
  <c r="O130" i="50" l="1"/>
  <c r="O132" i="50"/>
  <c r="O134" i="50" s="1"/>
  <c r="M134" i="50"/>
  <c r="O114" i="50"/>
  <c r="O116" i="50" s="1"/>
  <c r="N110" i="50"/>
  <c r="N112" i="50" s="1"/>
  <c r="N122" i="50" l="1"/>
  <c r="N113" i="50"/>
  <c r="N127" i="50" s="1"/>
  <c r="N128" i="50" l="1"/>
  <c r="N133" i="50" s="1"/>
  <c r="N114" i="50"/>
  <c r="N116" i="50" s="1"/>
  <c r="N123" i="50"/>
  <c r="N130" i="50" l="1"/>
  <c r="N132" i="50"/>
  <c r="N134" i="50" l="1"/>
  <c r="P29" i="50" l="1"/>
  <c r="Q29" i="50"/>
  <c r="R29" i="50"/>
  <c r="S29" i="50"/>
  <c r="T29" i="50"/>
  <c r="U29" i="50"/>
  <c r="V29" i="50"/>
  <c r="W29" i="50"/>
  <c r="X29" i="50"/>
  <c r="Y29" i="50"/>
  <c r="Z29" i="50"/>
  <c r="AA29" i="50"/>
  <c r="AB29" i="50"/>
  <c r="AC29" i="50"/>
  <c r="AD29" i="50"/>
  <c r="AE29" i="50"/>
  <c r="AF29" i="50"/>
  <c r="AG29" i="50"/>
  <c r="AH29" i="50"/>
  <c r="AI29" i="50"/>
  <c r="AJ29" i="50"/>
  <c r="AK29" i="50"/>
  <c r="AL29" i="50"/>
  <c r="AM29" i="50"/>
  <c r="AN29" i="50"/>
  <c r="AO29" i="50"/>
  <c r="AP29" i="50"/>
  <c r="AQ29" i="50"/>
  <c r="AR29" i="50"/>
  <c r="AS29" i="50"/>
  <c r="AT29" i="50"/>
  <c r="AU29" i="50"/>
  <c r="AV29" i="50"/>
  <c r="AW29" i="50"/>
  <c r="AX29" i="50"/>
  <c r="AY29" i="50"/>
  <c r="AZ29" i="50"/>
  <c r="BA29" i="50"/>
  <c r="BB29" i="50"/>
  <c r="BC29" i="50"/>
  <c r="BD29" i="50"/>
  <c r="BE29" i="50"/>
  <c r="BF29" i="50"/>
  <c r="BG29" i="50"/>
  <c r="BH29" i="50"/>
  <c r="BI29" i="50"/>
  <c r="BJ29" i="50"/>
  <c r="BK29" i="50"/>
  <c r="BL29" i="50"/>
  <c r="Q40" i="50"/>
  <c r="R40" i="50"/>
  <c r="S40" i="50"/>
  <c r="T40" i="50"/>
  <c r="U40" i="50"/>
  <c r="V40" i="50"/>
  <c r="W40" i="50"/>
  <c r="X40" i="50"/>
  <c r="Y40" i="50"/>
  <c r="Z40" i="50"/>
  <c r="AA40" i="50"/>
  <c r="AB40" i="50"/>
  <c r="AC40" i="50"/>
  <c r="AD40" i="50"/>
  <c r="AE40" i="50"/>
  <c r="AF40" i="50"/>
  <c r="AG40" i="50"/>
  <c r="AH40" i="50"/>
  <c r="AI40" i="50"/>
  <c r="AJ40" i="50"/>
  <c r="AK40" i="50"/>
  <c r="AL40" i="50"/>
  <c r="AM40" i="50"/>
  <c r="AN40" i="50"/>
  <c r="AO40" i="50"/>
  <c r="AP40" i="50"/>
  <c r="AQ40" i="50"/>
  <c r="AR40" i="50"/>
  <c r="AS40" i="50"/>
  <c r="AT40" i="50"/>
  <c r="AU40" i="50"/>
  <c r="AV40" i="50"/>
  <c r="AW40" i="50"/>
  <c r="AX40" i="50"/>
  <c r="AY40" i="50"/>
  <c r="AZ40" i="50"/>
  <c r="BA40" i="50"/>
  <c r="BB40" i="50"/>
  <c r="BC40" i="50"/>
  <c r="BD40" i="50"/>
  <c r="BE40" i="50"/>
  <c r="BF40" i="50"/>
  <c r="BG40" i="50"/>
  <c r="BH40" i="50"/>
  <c r="BI40" i="50"/>
  <c r="BJ40" i="50"/>
  <c r="BK40" i="50"/>
  <c r="BL40" i="50"/>
  <c r="C41" i="50"/>
  <c r="P41" i="50"/>
  <c r="Q41" i="50"/>
  <c r="R41" i="50"/>
  <c r="S41" i="50"/>
  <c r="T41" i="50"/>
  <c r="U41" i="50"/>
  <c r="V41" i="50"/>
  <c r="W41" i="50"/>
  <c r="X41" i="50"/>
  <c r="Y41" i="50"/>
  <c r="Z41" i="50"/>
  <c r="AA41" i="50"/>
  <c r="AB41" i="50"/>
  <c r="AC41" i="50"/>
  <c r="AD41" i="50"/>
  <c r="AE41" i="50"/>
  <c r="AF41" i="50"/>
  <c r="AG41" i="50"/>
  <c r="AH41" i="50"/>
  <c r="AI41" i="50"/>
  <c r="AJ41" i="50"/>
  <c r="AK41" i="50"/>
  <c r="AL41" i="50"/>
  <c r="AM41" i="50"/>
  <c r="AN41" i="50"/>
  <c r="AO41" i="50"/>
  <c r="AP41" i="50"/>
  <c r="AQ41" i="50"/>
  <c r="AR41" i="50"/>
  <c r="AS41" i="50"/>
  <c r="AT41" i="50"/>
  <c r="AU41" i="50"/>
  <c r="AV41" i="50"/>
  <c r="AW41" i="50"/>
  <c r="AX41" i="50"/>
  <c r="AY41" i="50"/>
  <c r="AZ41" i="50"/>
  <c r="BA41" i="50"/>
  <c r="BB41" i="50"/>
  <c r="BC41" i="50"/>
  <c r="BD41" i="50"/>
  <c r="BE41" i="50"/>
  <c r="BF41" i="50"/>
  <c r="BG41" i="50"/>
  <c r="BH41" i="50"/>
  <c r="BI41" i="50"/>
  <c r="BJ41" i="50"/>
  <c r="BK41" i="50"/>
  <c r="BL41" i="50"/>
  <c r="C42" i="50"/>
  <c r="P42" i="50"/>
  <c r="Q42" i="50"/>
  <c r="R42" i="50"/>
  <c r="S42" i="50"/>
  <c r="T42" i="50"/>
  <c r="U42" i="50"/>
  <c r="V42" i="50"/>
  <c r="W42" i="50"/>
  <c r="X42" i="50"/>
  <c r="Y42" i="50"/>
  <c r="Z42" i="50"/>
  <c r="AA42" i="50"/>
  <c r="AB42" i="50"/>
  <c r="AC42" i="50"/>
  <c r="AD42" i="50"/>
  <c r="AE42" i="50"/>
  <c r="AF42" i="50"/>
  <c r="AG42" i="50"/>
  <c r="AH42" i="50"/>
  <c r="AI42" i="50"/>
  <c r="AJ42" i="50"/>
  <c r="AK42" i="50"/>
  <c r="AL42" i="50"/>
  <c r="AM42" i="50"/>
  <c r="AN42" i="50"/>
  <c r="AO42" i="50"/>
  <c r="AP42" i="50"/>
  <c r="AQ42" i="50"/>
  <c r="AR42" i="50"/>
  <c r="AS42" i="50"/>
  <c r="AT42" i="50"/>
  <c r="AU42" i="50"/>
  <c r="AV42" i="50"/>
  <c r="AW42" i="50"/>
  <c r="AX42" i="50"/>
  <c r="AY42" i="50"/>
  <c r="AZ42" i="50"/>
  <c r="BA42" i="50"/>
  <c r="BB42" i="50"/>
  <c r="BC42" i="50"/>
  <c r="BD42" i="50"/>
  <c r="BE42" i="50"/>
  <c r="BF42" i="50"/>
  <c r="BG42" i="50"/>
  <c r="BH42" i="50"/>
  <c r="BI42" i="50"/>
  <c r="BJ42" i="50"/>
  <c r="BK42" i="50"/>
  <c r="BL42" i="50"/>
  <c r="C43" i="50"/>
  <c r="P43" i="50"/>
  <c r="Q43" i="50"/>
  <c r="R43" i="50"/>
  <c r="S43" i="50"/>
  <c r="T43" i="50"/>
  <c r="U43" i="50"/>
  <c r="V43" i="50"/>
  <c r="W43" i="50"/>
  <c r="X43" i="50"/>
  <c r="Y43" i="50"/>
  <c r="Z43" i="50"/>
  <c r="AA43" i="50"/>
  <c r="AB43" i="50"/>
  <c r="AC43" i="50"/>
  <c r="AD43" i="50"/>
  <c r="AE43" i="50"/>
  <c r="AF43" i="50"/>
  <c r="AG43" i="50"/>
  <c r="AH43" i="50"/>
  <c r="AI43" i="50"/>
  <c r="AJ43" i="50"/>
  <c r="AK43" i="50"/>
  <c r="AL43" i="50"/>
  <c r="AM43" i="50"/>
  <c r="AN43" i="50"/>
  <c r="AO43" i="50"/>
  <c r="AP43" i="50"/>
  <c r="AQ43" i="50"/>
  <c r="AR43" i="50"/>
  <c r="AS43" i="50"/>
  <c r="AT43" i="50"/>
  <c r="AU43" i="50"/>
  <c r="AV43" i="50"/>
  <c r="AW43" i="50"/>
  <c r="AX43" i="50"/>
  <c r="AY43" i="50"/>
  <c r="AZ43" i="50"/>
  <c r="BA43" i="50"/>
  <c r="BB43" i="50"/>
  <c r="BC43" i="50"/>
  <c r="BD43" i="50"/>
  <c r="BE43" i="50"/>
  <c r="BF43" i="50"/>
  <c r="BG43" i="50"/>
  <c r="BH43" i="50"/>
  <c r="BI43" i="50"/>
  <c r="BJ43" i="50"/>
  <c r="BK43" i="50"/>
  <c r="BL43" i="50"/>
  <c r="C44" i="50"/>
  <c r="P44" i="50"/>
  <c r="Q44" i="50"/>
  <c r="R44" i="50"/>
  <c r="S44" i="50"/>
  <c r="T44" i="50"/>
  <c r="U44" i="50"/>
  <c r="V44" i="50"/>
  <c r="W44" i="50"/>
  <c r="X44" i="50"/>
  <c r="Y44" i="50"/>
  <c r="Z44" i="50"/>
  <c r="AA44" i="50"/>
  <c r="AB44" i="50"/>
  <c r="AC44" i="50"/>
  <c r="AD44" i="50"/>
  <c r="AE44" i="50"/>
  <c r="AF44" i="50"/>
  <c r="AG44" i="50"/>
  <c r="AH44" i="50"/>
  <c r="AI44" i="50"/>
  <c r="AJ44" i="50"/>
  <c r="AK44" i="50"/>
  <c r="AL44" i="50"/>
  <c r="AM44" i="50"/>
  <c r="AN44" i="50"/>
  <c r="AO44" i="50"/>
  <c r="AP44" i="50"/>
  <c r="AQ44" i="50"/>
  <c r="AR44" i="50"/>
  <c r="AS44" i="50"/>
  <c r="AT44" i="50"/>
  <c r="AU44" i="50"/>
  <c r="AV44" i="50"/>
  <c r="AW44" i="50"/>
  <c r="AX44" i="50"/>
  <c r="AY44" i="50"/>
  <c r="AZ44" i="50"/>
  <c r="BA44" i="50"/>
  <c r="BB44" i="50"/>
  <c r="BC44" i="50"/>
  <c r="BD44" i="50"/>
  <c r="BE44" i="50"/>
  <c r="BF44" i="50"/>
  <c r="BG44" i="50"/>
  <c r="BH44" i="50"/>
  <c r="BI44" i="50"/>
  <c r="BJ44" i="50"/>
  <c r="BK44" i="50"/>
  <c r="BL44" i="50"/>
  <c r="C46" i="50"/>
  <c r="P53" i="50"/>
  <c r="Q53" i="50"/>
  <c r="R53" i="50"/>
  <c r="S53" i="50"/>
  <c r="T53" i="50"/>
  <c r="U53" i="50"/>
  <c r="V53" i="50"/>
  <c r="W53" i="50"/>
  <c r="X53" i="50"/>
  <c r="Y53" i="50"/>
  <c r="Z53" i="50"/>
  <c r="AA53" i="50"/>
  <c r="AB53" i="50"/>
  <c r="AC53" i="50"/>
  <c r="AD53" i="50"/>
  <c r="AE53" i="50"/>
  <c r="AF53" i="50"/>
  <c r="AG53" i="50"/>
  <c r="AH53" i="50"/>
  <c r="AI53" i="50"/>
  <c r="AJ53" i="50"/>
  <c r="AK53" i="50"/>
  <c r="AL53" i="50"/>
  <c r="AM53" i="50"/>
  <c r="AN53" i="50"/>
  <c r="AO53" i="50"/>
  <c r="AP53" i="50"/>
  <c r="AQ53" i="50"/>
  <c r="AR53" i="50"/>
  <c r="AS53" i="50"/>
  <c r="AT53" i="50"/>
  <c r="AU53" i="50"/>
  <c r="AV53" i="50"/>
  <c r="AW53" i="50"/>
  <c r="AX53" i="50"/>
  <c r="AY53" i="50"/>
  <c r="AZ53" i="50"/>
  <c r="BA53" i="50"/>
  <c r="BB53" i="50"/>
  <c r="BC53" i="50"/>
  <c r="BD53" i="50"/>
  <c r="BE53" i="50"/>
  <c r="BF53" i="50"/>
  <c r="BG53" i="50"/>
  <c r="BH53" i="50"/>
  <c r="BI53" i="50"/>
  <c r="BJ53" i="50"/>
  <c r="BK53" i="50"/>
  <c r="BL53" i="50"/>
  <c r="P54" i="50"/>
  <c r="Q54" i="50"/>
  <c r="R54" i="50"/>
  <c r="S54" i="50"/>
  <c r="T54" i="50"/>
  <c r="U54" i="50"/>
  <c r="V54" i="50"/>
  <c r="W54" i="50"/>
  <c r="X54" i="50"/>
  <c r="Y54" i="50"/>
  <c r="Z54" i="50"/>
  <c r="AA54" i="50"/>
  <c r="AB54" i="50"/>
  <c r="AC54" i="50"/>
  <c r="AD54" i="50"/>
  <c r="AE54" i="50"/>
  <c r="AF54" i="50"/>
  <c r="AG54" i="50"/>
  <c r="AH54" i="50"/>
  <c r="AI54" i="50"/>
  <c r="AJ54" i="50"/>
  <c r="AK54" i="50"/>
  <c r="AL54" i="50"/>
  <c r="AM54" i="50"/>
  <c r="AN54" i="50"/>
  <c r="AO54" i="50"/>
  <c r="AP54" i="50"/>
  <c r="AQ54" i="50"/>
  <c r="AR54" i="50"/>
  <c r="AS54" i="50"/>
  <c r="AT54" i="50"/>
  <c r="AU54" i="50"/>
  <c r="AV54" i="50"/>
  <c r="AW54" i="50"/>
  <c r="AX54" i="50"/>
  <c r="AY54" i="50"/>
  <c r="AZ54" i="50"/>
  <c r="BA54" i="50"/>
  <c r="BB54" i="50"/>
  <c r="BC54" i="50"/>
  <c r="BD54" i="50"/>
  <c r="BE54" i="50"/>
  <c r="BF54" i="50"/>
  <c r="BG54" i="50"/>
  <c r="BH54" i="50"/>
  <c r="BI54" i="50"/>
  <c r="BJ54" i="50"/>
  <c r="BK54" i="50"/>
  <c r="BL54" i="50"/>
  <c r="C55" i="50"/>
  <c r="P55" i="50"/>
  <c r="Q55" i="50"/>
  <c r="R55" i="50"/>
  <c r="S55" i="50"/>
  <c r="T55" i="50"/>
  <c r="U55" i="50"/>
  <c r="V55" i="50"/>
  <c r="W55" i="50"/>
  <c r="X55" i="50"/>
  <c r="Y55" i="50"/>
  <c r="Z55" i="50"/>
  <c r="AA55" i="50"/>
  <c r="AB55" i="50"/>
  <c r="AC55" i="50"/>
  <c r="AD55" i="50"/>
  <c r="AE55" i="50"/>
  <c r="AF55" i="50"/>
  <c r="AG55" i="50"/>
  <c r="AH55" i="50"/>
  <c r="AI55" i="50"/>
  <c r="AJ55" i="50"/>
  <c r="AK55" i="50"/>
  <c r="AL55" i="50"/>
  <c r="AM55" i="50"/>
  <c r="AN55" i="50"/>
  <c r="AO55" i="50"/>
  <c r="AP55" i="50"/>
  <c r="AQ55" i="50"/>
  <c r="AR55" i="50"/>
  <c r="AS55" i="50"/>
  <c r="AT55" i="50"/>
  <c r="AU55" i="50"/>
  <c r="AV55" i="50"/>
  <c r="AW55" i="50"/>
  <c r="AX55" i="50"/>
  <c r="AY55" i="50"/>
  <c r="AZ55" i="50"/>
  <c r="BA55" i="50"/>
  <c r="BB55" i="50"/>
  <c r="BC55" i="50"/>
  <c r="BD55" i="50"/>
  <c r="BE55" i="50"/>
  <c r="BF55" i="50"/>
  <c r="BG55" i="50"/>
  <c r="BH55" i="50"/>
  <c r="BI55" i="50"/>
  <c r="BJ55" i="50"/>
  <c r="BK55" i="50"/>
  <c r="BL55" i="50"/>
  <c r="C57" i="50"/>
  <c r="P57" i="50"/>
  <c r="Q57" i="50"/>
  <c r="R57" i="50"/>
  <c r="S57" i="50"/>
  <c r="T57" i="50"/>
  <c r="U57" i="50"/>
  <c r="V57" i="50"/>
  <c r="W57" i="50"/>
  <c r="X57" i="50"/>
  <c r="Y57" i="50"/>
  <c r="Z57" i="50"/>
  <c r="AA57" i="50"/>
  <c r="AB57" i="50"/>
  <c r="AC57" i="50"/>
  <c r="AD57" i="50"/>
  <c r="AE57" i="50"/>
  <c r="AF57" i="50"/>
  <c r="AG57" i="50"/>
  <c r="AH57" i="50"/>
  <c r="AI57" i="50"/>
  <c r="AJ57" i="50"/>
  <c r="AK57" i="50"/>
  <c r="AL57" i="50"/>
  <c r="AM57" i="50"/>
  <c r="AN57" i="50"/>
  <c r="AO57" i="50"/>
  <c r="AP57" i="50"/>
  <c r="AQ57" i="50"/>
  <c r="AR57" i="50"/>
  <c r="AS57" i="50"/>
  <c r="AT57" i="50"/>
  <c r="AU57" i="50"/>
  <c r="AV57" i="50"/>
  <c r="AW57" i="50"/>
  <c r="AX57" i="50"/>
  <c r="AY57" i="50"/>
  <c r="AZ57" i="50"/>
  <c r="BA57" i="50"/>
  <c r="BB57" i="50"/>
  <c r="BC57" i="50"/>
  <c r="BD57" i="50"/>
  <c r="BE57" i="50"/>
  <c r="BF57" i="50"/>
  <c r="BG57" i="50"/>
  <c r="BH57" i="50"/>
  <c r="BI57" i="50"/>
  <c r="BJ57" i="50"/>
  <c r="BK57" i="50"/>
  <c r="BL57" i="50"/>
  <c r="C59" i="50"/>
  <c r="P73" i="50"/>
  <c r="Q73" i="50"/>
  <c r="R73" i="50"/>
  <c r="S73" i="50"/>
  <c r="T73" i="50"/>
  <c r="U73" i="50"/>
  <c r="V73" i="50"/>
  <c r="W73" i="50"/>
  <c r="X73" i="50"/>
  <c r="Y73" i="50"/>
  <c r="Z73" i="50"/>
  <c r="AA73" i="50"/>
  <c r="AB73" i="50"/>
  <c r="AC73" i="50"/>
  <c r="AD73" i="50"/>
  <c r="AE73" i="50"/>
  <c r="AF73" i="50"/>
  <c r="AG73" i="50"/>
  <c r="AH73" i="50"/>
  <c r="AI73" i="50"/>
  <c r="AJ73" i="50"/>
  <c r="AK73" i="50"/>
  <c r="AL73" i="50"/>
  <c r="AM73" i="50"/>
  <c r="AN73" i="50"/>
  <c r="AO73" i="50"/>
  <c r="AP73" i="50"/>
  <c r="AQ73" i="50"/>
  <c r="AR73" i="50"/>
  <c r="AS73" i="50"/>
  <c r="AT73" i="50"/>
  <c r="AU73" i="50"/>
  <c r="AV73" i="50"/>
  <c r="AW73" i="50"/>
  <c r="AX73" i="50"/>
  <c r="AY73" i="50"/>
  <c r="AZ73" i="50"/>
  <c r="BA73" i="50"/>
  <c r="BB73" i="50"/>
  <c r="BC73" i="50"/>
  <c r="BD73" i="50"/>
  <c r="BE73" i="50"/>
  <c r="BF73" i="50"/>
  <c r="BG73" i="50"/>
  <c r="BH73" i="50"/>
  <c r="BI73" i="50"/>
  <c r="BJ73" i="50"/>
  <c r="BK73" i="50"/>
  <c r="BL73" i="50"/>
  <c r="P74" i="50"/>
  <c r="Q74" i="50"/>
  <c r="R74" i="50"/>
  <c r="S74" i="50"/>
  <c r="T74" i="50"/>
  <c r="U74" i="50"/>
  <c r="V74" i="50"/>
  <c r="W74" i="50"/>
  <c r="X74" i="50"/>
  <c r="Y74" i="50"/>
  <c r="Z74" i="50"/>
  <c r="AA74" i="50"/>
  <c r="AB74" i="50"/>
  <c r="AC74" i="50"/>
  <c r="AD74" i="50"/>
  <c r="AE74" i="50"/>
  <c r="AF74" i="50"/>
  <c r="AG74" i="50"/>
  <c r="AH74" i="50"/>
  <c r="AI74" i="50"/>
  <c r="AJ74" i="50"/>
  <c r="AK74" i="50"/>
  <c r="AL74" i="50"/>
  <c r="AM74" i="50"/>
  <c r="AN74" i="50"/>
  <c r="AO74" i="50"/>
  <c r="AP74" i="50"/>
  <c r="AQ74" i="50"/>
  <c r="AR74" i="50"/>
  <c r="AS74" i="50"/>
  <c r="AT74" i="50"/>
  <c r="AU74" i="50"/>
  <c r="AV74" i="50"/>
  <c r="AW74" i="50"/>
  <c r="AX74" i="50"/>
  <c r="AY74" i="50"/>
  <c r="AZ74" i="50"/>
  <c r="BA74" i="50"/>
  <c r="BB74" i="50"/>
  <c r="BC74" i="50"/>
  <c r="BD74" i="50"/>
  <c r="BE74" i="50"/>
  <c r="BF74" i="50"/>
  <c r="BG74" i="50"/>
  <c r="BH74" i="50"/>
  <c r="BI74" i="50"/>
  <c r="BJ74" i="50"/>
  <c r="BK74" i="50"/>
  <c r="BL74" i="50"/>
  <c r="P75" i="50"/>
  <c r="Q75" i="50"/>
  <c r="R75" i="50"/>
  <c r="S75" i="50"/>
  <c r="T75" i="50"/>
  <c r="U75" i="50"/>
  <c r="V75" i="50"/>
  <c r="W75" i="50"/>
  <c r="X75" i="50"/>
  <c r="Y75" i="50"/>
  <c r="Z75" i="50"/>
  <c r="AA75" i="50"/>
  <c r="AB75" i="50"/>
  <c r="AC75" i="50"/>
  <c r="AD75" i="50"/>
  <c r="AE75" i="50"/>
  <c r="AF75" i="50"/>
  <c r="AG75" i="50"/>
  <c r="AH75" i="50"/>
  <c r="AI75" i="50"/>
  <c r="AJ75" i="50"/>
  <c r="AK75" i="50"/>
  <c r="AL75" i="50"/>
  <c r="AM75" i="50"/>
  <c r="AN75" i="50"/>
  <c r="AO75" i="50"/>
  <c r="AP75" i="50"/>
  <c r="AQ75" i="50"/>
  <c r="AR75" i="50"/>
  <c r="AS75" i="50"/>
  <c r="AT75" i="50"/>
  <c r="AU75" i="50"/>
  <c r="AV75" i="50"/>
  <c r="AW75" i="50"/>
  <c r="AX75" i="50"/>
  <c r="AY75" i="50"/>
  <c r="AZ75" i="50"/>
  <c r="BA75" i="50"/>
  <c r="BB75" i="50"/>
  <c r="BC75" i="50"/>
  <c r="BD75" i="50"/>
  <c r="BE75" i="50"/>
  <c r="BF75" i="50"/>
  <c r="BG75" i="50"/>
  <c r="BH75" i="50"/>
  <c r="BI75" i="50"/>
  <c r="BJ75" i="50"/>
  <c r="BK75" i="50"/>
  <c r="BL75" i="50"/>
  <c r="P77" i="50"/>
  <c r="Q77" i="50"/>
  <c r="R77" i="50"/>
  <c r="S77" i="50"/>
  <c r="T77" i="50"/>
  <c r="U77" i="50"/>
  <c r="V77" i="50"/>
  <c r="W77" i="50"/>
  <c r="X77" i="50"/>
  <c r="Y77" i="50"/>
  <c r="Z77" i="50"/>
  <c r="AA77" i="50"/>
  <c r="AB77" i="50"/>
  <c r="AC77" i="50"/>
  <c r="AD77" i="50"/>
  <c r="AE77" i="50"/>
  <c r="AF77" i="50"/>
  <c r="AG77" i="50"/>
  <c r="AH77" i="50"/>
  <c r="AI77" i="50"/>
  <c r="AJ77" i="50"/>
  <c r="AK77" i="50"/>
  <c r="AL77" i="50"/>
  <c r="AM77" i="50"/>
  <c r="AN77" i="50"/>
  <c r="AO77" i="50"/>
  <c r="AP77" i="50"/>
  <c r="AQ77" i="50"/>
  <c r="AR77" i="50"/>
  <c r="AS77" i="50"/>
  <c r="AT77" i="50"/>
  <c r="AU77" i="50"/>
  <c r="AV77" i="50"/>
  <c r="AW77" i="50"/>
  <c r="AX77" i="50"/>
  <c r="AY77" i="50"/>
  <c r="AZ77" i="50"/>
  <c r="BA77" i="50"/>
  <c r="BB77" i="50"/>
  <c r="BC77" i="50"/>
  <c r="BD77" i="50"/>
  <c r="BE77" i="50"/>
  <c r="BF77" i="50"/>
  <c r="BG77" i="50"/>
  <c r="BH77" i="50"/>
  <c r="BI77" i="50"/>
  <c r="BJ77" i="50"/>
  <c r="BK77" i="50"/>
  <c r="BL77" i="50"/>
  <c r="Q81" i="50"/>
  <c r="R81" i="50"/>
  <c r="S81" i="50"/>
  <c r="T81" i="50"/>
  <c r="U81" i="50"/>
  <c r="V81" i="50"/>
  <c r="W81" i="50"/>
  <c r="X81" i="50"/>
  <c r="Y81" i="50"/>
  <c r="Z81" i="50"/>
  <c r="AA81" i="50"/>
  <c r="AB81" i="50"/>
  <c r="AC81" i="50"/>
  <c r="AD81" i="50"/>
  <c r="AE81" i="50"/>
  <c r="AF81" i="50"/>
  <c r="AG81" i="50"/>
  <c r="AH81" i="50"/>
  <c r="AI81" i="50"/>
  <c r="AJ81" i="50"/>
  <c r="AK81" i="50"/>
  <c r="AL81" i="50"/>
  <c r="AM81" i="50"/>
  <c r="AN81" i="50"/>
  <c r="AO81" i="50"/>
  <c r="AP81" i="50"/>
  <c r="AQ81" i="50"/>
  <c r="AR81" i="50"/>
  <c r="AS81" i="50"/>
  <c r="AT81" i="50"/>
  <c r="AU81" i="50"/>
  <c r="AV81" i="50"/>
  <c r="AW81" i="50"/>
  <c r="AX81" i="50"/>
  <c r="AY81" i="50"/>
  <c r="AZ81" i="50"/>
  <c r="BA81" i="50"/>
  <c r="BB81" i="50"/>
  <c r="BC81" i="50"/>
  <c r="BD81" i="50"/>
  <c r="BE81" i="50"/>
  <c r="BF81" i="50"/>
  <c r="BG81" i="50"/>
  <c r="BH81" i="50"/>
  <c r="BI81" i="50"/>
  <c r="BJ81" i="50"/>
  <c r="BK81" i="50"/>
  <c r="BL81" i="50"/>
  <c r="P82" i="50"/>
  <c r="Q82" i="50"/>
  <c r="R82" i="50"/>
  <c r="S82" i="50"/>
  <c r="T82" i="50"/>
  <c r="U82" i="50"/>
  <c r="V82" i="50"/>
  <c r="W82" i="50"/>
  <c r="X82" i="50"/>
  <c r="Y82" i="50"/>
  <c r="Z82" i="50"/>
  <c r="AA82" i="50"/>
  <c r="AB82" i="50"/>
  <c r="AC82" i="50"/>
  <c r="AD82" i="50"/>
  <c r="AE82" i="50"/>
  <c r="AF82" i="50"/>
  <c r="AG82" i="50"/>
  <c r="AH82" i="50"/>
  <c r="AI82" i="50"/>
  <c r="AJ82" i="50"/>
  <c r="AK82" i="50"/>
  <c r="AL82" i="50"/>
  <c r="AM82" i="50"/>
  <c r="AN82" i="50"/>
  <c r="AO82" i="50"/>
  <c r="AP82" i="50"/>
  <c r="AQ82" i="50"/>
  <c r="AR82" i="50"/>
  <c r="AS82" i="50"/>
  <c r="AT82" i="50"/>
  <c r="AU82" i="50"/>
  <c r="AV82" i="50"/>
  <c r="AW82" i="50"/>
  <c r="AX82" i="50"/>
  <c r="AY82" i="50"/>
  <c r="AZ82" i="50"/>
  <c r="BA82" i="50"/>
  <c r="BB82" i="50"/>
  <c r="BC82" i="50"/>
  <c r="BD82" i="50"/>
  <c r="BE82" i="50"/>
  <c r="BF82" i="50"/>
  <c r="BG82" i="50"/>
  <c r="BH82" i="50"/>
  <c r="BI82" i="50"/>
  <c r="BJ82" i="50"/>
  <c r="BK82" i="50"/>
  <c r="BL82" i="50"/>
  <c r="Q83" i="50"/>
  <c r="R83" i="50"/>
  <c r="S83" i="50"/>
  <c r="T83" i="50"/>
  <c r="U83" i="50"/>
  <c r="V83" i="50"/>
  <c r="W83" i="50"/>
  <c r="X83" i="50"/>
  <c r="Y83" i="50"/>
  <c r="Z83" i="50"/>
  <c r="AA83" i="50"/>
  <c r="AB83" i="50"/>
  <c r="AC83" i="50"/>
  <c r="AD83" i="50"/>
  <c r="AE83" i="50"/>
  <c r="AF83" i="50"/>
  <c r="AG83" i="50"/>
  <c r="AH83" i="50"/>
  <c r="AI83" i="50"/>
  <c r="AJ83" i="50"/>
  <c r="AK83" i="50"/>
  <c r="AL83" i="50"/>
  <c r="AM83" i="50"/>
  <c r="AN83" i="50"/>
  <c r="AO83" i="50"/>
  <c r="AP83" i="50"/>
  <c r="AQ83" i="50"/>
  <c r="AR83" i="50"/>
  <c r="AS83" i="50"/>
  <c r="AT83" i="50"/>
  <c r="AU83" i="50"/>
  <c r="AV83" i="50"/>
  <c r="AW83" i="50"/>
  <c r="AX83" i="50"/>
  <c r="AY83" i="50"/>
  <c r="AZ83" i="50"/>
  <c r="BA83" i="50"/>
  <c r="BB83" i="50"/>
  <c r="BC83" i="50"/>
  <c r="BD83" i="50"/>
  <c r="BE83" i="50"/>
  <c r="BF83" i="50"/>
  <c r="BG83" i="50"/>
  <c r="BH83" i="50"/>
  <c r="BI83" i="50"/>
  <c r="BJ83" i="50"/>
  <c r="BK83" i="50"/>
  <c r="BL83" i="50"/>
  <c r="P84" i="50"/>
  <c r="Q84" i="50"/>
  <c r="R84" i="50"/>
  <c r="S84" i="50"/>
  <c r="T84" i="50"/>
  <c r="U84" i="50"/>
  <c r="V84" i="50"/>
  <c r="W84" i="50"/>
  <c r="X84" i="50"/>
  <c r="Y84" i="50"/>
  <c r="Z84" i="50"/>
  <c r="AA84" i="50"/>
  <c r="AB84" i="50"/>
  <c r="AC84" i="50"/>
  <c r="AD84" i="50"/>
  <c r="AE84" i="50"/>
  <c r="AF84" i="50"/>
  <c r="AG84" i="50"/>
  <c r="AH84" i="50"/>
  <c r="AI84" i="50"/>
  <c r="AJ84" i="50"/>
  <c r="AK84" i="50"/>
  <c r="AL84" i="50"/>
  <c r="AM84" i="50"/>
  <c r="AN84" i="50"/>
  <c r="AO84" i="50"/>
  <c r="AP84" i="50"/>
  <c r="AQ84" i="50"/>
  <c r="AR84" i="50"/>
  <c r="AS84" i="50"/>
  <c r="AT84" i="50"/>
  <c r="AU84" i="50"/>
  <c r="AV84" i="50"/>
  <c r="AW84" i="50"/>
  <c r="AX84" i="50"/>
  <c r="AY84" i="50"/>
  <c r="AZ84" i="50"/>
  <c r="BA84" i="50"/>
  <c r="BB84" i="50"/>
  <c r="BC84" i="50"/>
  <c r="BD84" i="50"/>
  <c r="BE84" i="50"/>
  <c r="BF84" i="50"/>
  <c r="BG84" i="50"/>
  <c r="BH84" i="50"/>
  <c r="BI84" i="50"/>
  <c r="BJ84" i="50"/>
  <c r="BK84" i="50"/>
  <c r="BL84" i="50"/>
  <c r="P85" i="50"/>
  <c r="Q85" i="50"/>
  <c r="R85" i="50"/>
  <c r="S85" i="50"/>
  <c r="T85" i="50"/>
  <c r="U85" i="50"/>
  <c r="V85" i="50"/>
  <c r="W85" i="50"/>
  <c r="X85" i="50"/>
  <c r="Y85" i="50"/>
  <c r="Z85" i="50"/>
  <c r="AA85" i="50"/>
  <c r="AB85" i="50"/>
  <c r="AC85" i="50"/>
  <c r="AD85" i="50"/>
  <c r="AE85" i="50"/>
  <c r="AF85" i="50"/>
  <c r="AG85" i="50"/>
  <c r="AH85" i="50"/>
  <c r="AI85" i="50"/>
  <c r="AJ85" i="50"/>
  <c r="AK85" i="50"/>
  <c r="AL85" i="50"/>
  <c r="AM85" i="50"/>
  <c r="AN85" i="50"/>
  <c r="AO85" i="50"/>
  <c r="AP85" i="50"/>
  <c r="AQ85" i="50"/>
  <c r="AR85" i="50"/>
  <c r="AS85" i="50"/>
  <c r="AT85" i="50"/>
  <c r="AU85" i="50"/>
  <c r="AV85" i="50"/>
  <c r="AW85" i="50"/>
  <c r="AX85" i="50"/>
  <c r="AY85" i="50"/>
  <c r="AZ85" i="50"/>
  <c r="BA85" i="50"/>
  <c r="BB85" i="50"/>
  <c r="BC85" i="50"/>
  <c r="BD85" i="50"/>
  <c r="BE85" i="50"/>
  <c r="BF85" i="50"/>
  <c r="BG85" i="50"/>
  <c r="BH85" i="50"/>
  <c r="BI85" i="50"/>
  <c r="BJ85" i="50"/>
  <c r="BK85" i="50"/>
  <c r="BL85" i="50"/>
  <c r="P87" i="50"/>
  <c r="Q87" i="50"/>
  <c r="R87" i="50"/>
  <c r="S87" i="50"/>
  <c r="T87" i="50"/>
  <c r="U87" i="50"/>
  <c r="V87" i="50"/>
  <c r="W87" i="50"/>
  <c r="X87" i="50"/>
  <c r="Y87" i="50"/>
  <c r="Z87" i="50"/>
  <c r="AA87" i="50"/>
  <c r="AB87" i="50"/>
  <c r="AC87" i="50"/>
  <c r="AD87" i="50"/>
  <c r="AE87" i="50"/>
  <c r="AF87" i="50"/>
  <c r="AG87" i="50"/>
  <c r="AH87" i="50"/>
  <c r="AI87" i="50"/>
  <c r="AJ87" i="50"/>
  <c r="AK87" i="50"/>
  <c r="AL87" i="50"/>
  <c r="AM87" i="50"/>
  <c r="AN87" i="50"/>
  <c r="AO87" i="50"/>
  <c r="AP87" i="50"/>
  <c r="AQ87" i="50"/>
  <c r="AR87" i="50"/>
  <c r="AS87" i="50"/>
  <c r="AT87" i="50"/>
  <c r="AU87" i="50"/>
  <c r="AV87" i="50"/>
  <c r="AW87" i="50"/>
  <c r="AX87" i="50"/>
  <c r="AY87" i="50"/>
  <c r="AZ87" i="50"/>
  <c r="BA87" i="50"/>
  <c r="BB87" i="50"/>
  <c r="BC87" i="50"/>
  <c r="BD87" i="50"/>
  <c r="BE87" i="50"/>
  <c r="BF87" i="50"/>
  <c r="BG87" i="50"/>
  <c r="BH87" i="50"/>
  <c r="BI87" i="50"/>
  <c r="BJ87" i="50"/>
  <c r="BK87" i="50"/>
  <c r="BL87" i="50"/>
  <c r="P88" i="50"/>
  <c r="Q88" i="50"/>
  <c r="R88" i="50"/>
  <c r="S88" i="50"/>
  <c r="T88" i="50"/>
  <c r="U88" i="50"/>
  <c r="V88" i="50"/>
  <c r="W88" i="50"/>
  <c r="X88" i="50"/>
  <c r="Y88" i="50"/>
  <c r="Z88" i="50"/>
  <c r="AA88" i="50"/>
  <c r="AB88" i="50"/>
  <c r="AC88" i="50"/>
  <c r="AD88" i="50"/>
  <c r="AE88" i="50"/>
  <c r="AF88" i="50"/>
  <c r="AG88" i="50"/>
  <c r="AH88" i="50"/>
  <c r="AI88" i="50"/>
  <c r="AJ88" i="50"/>
  <c r="AK88" i="50"/>
  <c r="AL88" i="50"/>
  <c r="AM88" i="50"/>
  <c r="AN88" i="50"/>
  <c r="AO88" i="50"/>
  <c r="AP88" i="50"/>
  <c r="AQ88" i="50"/>
  <c r="AR88" i="50"/>
  <c r="AS88" i="50"/>
  <c r="AT88" i="50"/>
  <c r="AU88" i="50"/>
  <c r="AV88" i="50"/>
  <c r="AW88" i="50"/>
  <c r="AX88" i="50"/>
  <c r="AY88" i="50"/>
  <c r="AZ88" i="50"/>
  <c r="BA88" i="50"/>
  <c r="BB88" i="50"/>
  <c r="BC88" i="50"/>
  <c r="BD88" i="50"/>
  <c r="BE88" i="50"/>
  <c r="BF88" i="50"/>
  <c r="BG88" i="50"/>
  <c r="BH88" i="50"/>
  <c r="BI88" i="50"/>
  <c r="BJ88" i="50"/>
  <c r="BK88" i="50"/>
  <c r="BL88" i="50"/>
  <c r="P89" i="50"/>
  <c r="Q89" i="50"/>
  <c r="R89" i="50"/>
  <c r="S89" i="50"/>
  <c r="T89" i="50"/>
  <c r="U89" i="50"/>
  <c r="V89" i="50"/>
  <c r="W89" i="50"/>
  <c r="X89" i="50"/>
  <c r="Y89" i="50"/>
  <c r="Z89" i="50"/>
  <c r="AA89" i="50"/>
  <c r="AB89" i="50"/>
  <c r="AC89" i="50"/>
  <c r="AD89" i="50"/>
  <c r="AE89" i="50"/>
  <c r="AF89" i="50"/>
  <c r="AG89" i="50"/>
  <c r="AH89" i="50"/>
  <c r="AI89" i="50"/>
  <c r="AJ89" i="50"/>
  <c r="AK89" i="50"/>
  <c r="AL89" i="50"/>
  <c r="AM89" i="50"/>
  <c r="AN89" i="50"/>
  <c r="AO89" i="50"/>
  <c r="AP89" i="50"/>
  <c r="AQ89" i="50"/>
  <c r="AR89" i="50"/>
  <c r="AS89" i="50"/>
  <c r="AT89" i="50"/>
  <c r="AU89" i="50"/>
  <c r="AV89" i="50"/>
  <c r="AW89" i="50"/>
  <c r="AX89" i="50"/>
  <c r="AY89" i="50"/>
  <c r="AZ89" i="50"/>
  <c r="BA89" i="50"/>
  <c r="BB89" i="50"/>
  <c r="BC89" i="50"/>
  <c r="BD89" i="50"/>
  <c r="BE89" i="50"/>
  <c r="BF89" i="50"/>
  <c r="BG89" i="50"/>
  <c r="BH89" i="50"/>
  <c r="BI89" i="50"/>
  <c r="BJ89" i="50"/>
  <c r="BK89" i="50"/>
  <c r="BL89" i="50"/>
  <c r="P91" i="50"/>
  <c r="Q91" i="50"/>
  <c r="R91" i="50"/>
  <c r="S91" i="50"/>
  <c r="T91" i="50"/>
  <c r="U91" i="50"/>
  <c r="V91" i="50"/>
  <c r="W91" i="50"/>
  <c r="X91" i="50"/>
  <c r="Y91" i="50"/>
  <c r="Z91" i="50"/>
  <c r="AA91" i="50"/>
  <c r="AB91" i="50"/>
  <c r="AC91" i="50"/>
  <c r="AD91" i="50"/>
  <c r="AE91" i="50"/>
  <c r="AF91" i="50"/>
  <c r="AG91" i="50"/>
  <c r="AH91" i="50"/>
  <c r="AI91" i="50"/>
  <c r="AJ91" i="50"/>
  <c r="AK91" i="50"/>
  <c r="AL91" i="50"/>
  <c r="AM91" i="50"/>
  <c r="AN91" i="50"/>
  <c r="AO91" i="50"/>
  <c r="AP91" i="50"/>
  <c r="AQ91" i="50"/>
  <c r="AR91" i="50"/>
  <c r="AS91" i="50"/>
  <c r="AT91" i="50"/>
  <c r="AU91" i="50"/>
  <c r="AV91" i="50"/>
  <c r="AW91" i="50"/>
  <c r="AX91" i="50"/>
  <c r="AY91" i="50"/>
  <c r="AZ91" i="50"/>
  <c r="BA91" i="50"/>
  <c r="BB91" i="50"/>
  <c r="BC91" i="50"/>
  <c r="BD91" i="50"/>
  <c r="BE91" i="50"/>
  <c r="BF91" i="50"/>
  <c r="BG91" i="50"/>
  <c r="BH91" i="50"/>
  <c r="BI91" i="50"/>
  <c r="BJ91" i="50"/>
  <c r="BK91" i="50"/>
  <c r="BL91" i="50"/>
  <c r="Q95" i="50"/>
  <c r="R95" i="50"/>
  <c r="S95" i="50"/>
  <c r="T95" i="50"/>
  <c r="U95" i="50"/>
  <c r="V95" i="50"/>
  <c r="W95" i="50"/>
  <c r="X95" i="50"/>
  <c r="Y95" i="50"/>
  <c r="Z95" i="50"/>
  <c r="AA95" i="50"/>
  <c r="AB95" i="50"/>
  <c r="AC95" i="50"/>
  <c r="AD95" i="50"/>
  <c r="AE95" i="50"/>
  <c r="AF95" i="50"/>
  <c r="AG95" i="50"/>
  <c r="AH95" i="50"/>
  <c r="AI95" i="50"/>
  <c r="AJ95" i="50"/>
  <c r="AK95" i="50"/>
  <c r="AL95" i="50"/>
  <c r="AM95" i="50"/>
  <c r="AN95" i="50"/>
  <c r="AO95" i="50"/>
  <c r="AP95" i="50"/>
  <c r="AQ95" i="50"/>
  <c r="AR95" i="50"/>
  <c r="AS95" i="50"/>
  <c r="AT95" i="50"/>
  <c r="AU95" i="50"/>
  <c r="AV95" i="50"/>
  <c r="AW95" i="50"/>
  <c r="AX95" i="50"/>
  <c r="AY95" i="50"/>
  <c r="AZ95" i="50"/>
  <c r="BA95" i="50"/>
  <c r="BB95" i="50"/>
  <c r="BC95" i="50"/>
  <c r="BD95" i="50"/>
  <c r="BE95" i="50"/>
  <c r="BF95" i="50"/>
  <c r="BG95" i="50"/>
  <c r="BH95" i="50"/>
  <c r="BI95" i="50"/>
  <c r="BJ95" i="50"/>
  <c r="BK95" i="50"/>
  <c r="BL95" i="50"/>
  <c r="P96" i="50"/>
  <c r="Q96" i="50"/>
  <c r="R96" i="50"/>
  <c r="S96" i="50"/>
  <c r="T96" i="50"/>
  <c r="U96" i="50"/>
  <c r="V96" i="50"/>
  <c r="W96" i="50"/>
  <c r="X96" i="50"/>
  <c r="Y96" i="50"/>
  <c r="Z96" i="50"/>
  <c r="AA96" i="50"/>
  <c r="AB96" i="50"/>
  <c r="AC96" i="50"/>
  <c r="AD96" i="50"/>
  <c r="AE96" i="50"/>
  <c r="AF96" i="50"/>
  <c r="AG96" i="50"/>
  <c r="AH96" i="50"/>
  <c r="AI96" i="50"/>
  <c r="AJ96" i="50"/>
  <c r="AK96" i="50"/>
  <c r="AL96" i="50"/>
  <c r="AM96" i="50"/>
  <c r="AN96" i="50"/>
  <c r="AO96" i="50"/>
  <c r="AP96" i="50"/>
  <c r="AQ96" i="50"/>
  <c r="AR96" i="50"/>
  <c r="AS96" i="50"/>
  <c r="AT96" i="50"/>
  <c r="AU96" i="50"/>
  <c r="AV96" i="50"/>
  <c r="AW96" i="50"/>
  <c r="AX96" i="50"/>
  <c r="AY96" i="50"/>
  <c r="AZ96" i="50"/>
  <c r="BA96" i="50"/>
  <c r="BB96" i="50"/>
  <c r="BC96" i="50"/>
  <c r="BD96" i="50"/>
  <c r="BE96" i="50"/>
  <c r="BF96" i="50"/>
  <c r="BG96" i="50"/>
  <c r="BH96" i="50"/>
  <c r="BI96" i="50"/>
  <c r="BJ96" i="50"/>
  <c r="BK96" i="50"/>
  <c r="BL96" i="50"/>
  <c r="Q97" i="50"/>
  <c r="R97" i="50"/>
  <c r="S97" i="50"/>
  <c r="T97" i="50"/>
  <c r="U97" i="50"/>
  <c r="V97" i="50"/>
  <c r="W97" i="50"/>
  <c r="X97" i="50"/>
  <c r="Y97" i="50"/>
  <c r="Z97" i="50"/>
  <c r="AA97" i="50"/>
  <c r="AB97" i="50"/>
  <c r="AC97" i="50"/>
  <c r="AD97" i="50"/>
  <c r="AE97" i="50"/>
  <c r="AF97" i="50"/>
  <c r="AG97" i="50"/>
  <c r="AH97" i="50"/>
  <c r="AI97" i="50"/>
  <c r="AJ97" i="50"/>
  <c r="AK97" i="50"/>
  <c r="AL97" i="50"/>
  <c r="AM97" i="50"/>
  <c r="AN97" i="50"/>
  <c r="AO97" i="50"/>
  <c r="AP97" i="50"/>
  <c r="AQ97" i="50"/>
  <c r="AR97" i="50"/>
  <c r="AS97" i="50"/>
  <c r="AT97" i="50"/>
  <c r="AU97" i="50"/>
  <c r="AV97" i="50"/>
  <c r="AW97" i="50"/>
  <c r="AX97" i="50"/>
  <c r="AY97" i="50"/>
  <c r="AZ97" i="50"/>
  <c r="BA97" i="50"/>
  <c r="BB97" i="50"/>
  <c r="BC97" i="50"/>
  <c r="BD97" i="50"/>
  <c r="BE97" i="50"/>
  <c r="BF97" i="50"/>
  <c r="BG97" i="50"/>
  <c r="BH97" i="50"/>
  <c r="BI97" i="50"/>
  <c r="BJ97" i="50"/>
  <c r="BK97" i="50"/>
  <c r="BL97" i="50"/>
  <c r="P98" i="50"/>
  <c r="Q98" i="50"/>
  <c r="R98" i="50"/>
  <c r="S98" i="50"/>
  <c r="T98" i="50"/>
  <c r="U98" i="50"/>
  <c r="V98" i="50"/>
  <c r="W98" i="50"/>
  <c r="X98" i="50"/>
  <c r="Y98" i="50"/>
  <c r="Z98" i="50"/>
  <c r="AA98" i="50"/>
  <c r="AB98" i="50"/>
  <c r="AC98" i="50"/>
  <c r="AD98" i="50"/>
  <c r="AE98" i="50"/>
  <c r="AF98" i="50"/>
  <c r="AG98" i="50"/>
  <c r="AH98" i="50"/>
  <c r="AI98" i="50"/>
  <c r="AJ98" i="50"/>
  <c r="AK98" i="50"/>
  <c r="AL98" i="50"/>
  <c r="AM98" i="50"/>
  <c r="AN98" i="50"/>
  <c r="AO98" i="50"/>
  <c r="AP98" i="50"/>
  <c r="AQ98" i="50"/>
  <c r="AR98" i="50"/>
  <c r="AS98" i="50"/>
  <c r="AT98" i="50"/>
  <c r="AU98" i="50"/>
  <c r="AV98" i="50"/>
  <c r="AW98" i="50"/>
  <c r="AX98" i="50"/>
  <c r="AY98" i="50"/>
  <c r="AZ98" i="50"/>
  <c r="BA98" i="50"/>
  <c r="BB98" i="50"/>
  <c r="BC98" i="50"/>
  <c r="BD98" i="50"/>
  <c r="BE98" i="50"/>
  <c r="BF98" i="50"/>
  <c r="BG98" i="50"/>
  <c r="BH98" i="50"/>
  <c r="BI98" i="50"/>
  <c r="BJ98" i="50"/>
  <c r="BK98" i="50"/>
  <c r="BL98" i="50"/>
  <c r="P99" i="50"/>
  <c r="Q99" i="50"/>
  <c r="R99" i="50"/>
  <c r="S99" i="50"/>
  <c r="T99" i="50"/>
  <c r="U99" i="50"/>
  <c r="V99" i="50"/>
  <c r="W99" i="50"/>
  <c r="X99" i="50"/>
  <c r="Y99" i="50"/>
  <c r="Z99" i="50"/>
  <c r="AA99" i="50"/>
  <c r="AB99" i="50"/>
  <c r="AC99" i="50"/>
  <c r="AD99" i="50"/>
  <c r="AE99" i="50"/>
  <c r="AF99" i="50"/>
  <c r="AG99" i="50"/>
  <c r="AH99" i="50"/>
  <c r="AI99" i="50"/>
  <c r="AJ99" i="50"/>
  <c r="AK99" i="50"/>
  <c r="AL99" i="50"/>
  <c r="AM99" i="50"/>
  <c r="AN99" i="50"/>
  <c r="AO99" i="50"/>
  <c r="AP99" i="50"/>
  <c r="AQ99" i="50"/>
  <c r="AR99" i="50"/>
  <c r="AS99" i="50"/>
  <c r="AT99" i="50"/>
  <c r="AU99" i="50"/>
  <c r="AV99" i="50"/>
  <c r="AW99" i="50"/>
  <c r="AX99" i="50"/>
  <c r="AY99" i="50"/>
  <c r="AZ99" i="50"/>
  <c r="BA99" i="50"/>
  <c r="BB99" i="50"/>
  <c r="BC99" i="50"/>
  <c r="BD99" i="50"/>
  <c r="BE99" i="50"/>
  <c r="BF99" i="50"/>
  <c r="BG99" i="50"/>
  <c r="BH99" i="50"/>
  <c r="BI99" i="50"/>
  <c r="BJ99" i="50"/>
  <c r="BK99" i="50"/>
  <c r="BL99" i="50"/>
  <c r="P100" i="50"/>
  <c r="Q100" i="50"/>
  <c r="R100" i="50"/>
  <c r="S100" i="50"/>
  <c r="T100" i="50"/>
  <c r="U100" i="50"/>
  <c r="V100" i="50"/>
  <c r="W100" i="50"/>
  <c r="X100" i="50"/>
  <c r="Y100" i="50"/>
  <c r="Z100" i="50"/>
  <c r="AA100" i="50"/>
  <c r="AB100" i="50"/>
  <c r="AC100" i="50"/>
  <c r="AD100" i="50"/>
  <c r="AE100" i="50"/>
  <c r="AF100" i="50"/>
  <c r="AG100" i="50"/>
  <c r="AH100" i="50"/>
  <c r="AI100" i="50"/>
  <c r="AJ100" i="50"/>
  <c r="AK100" i="50"/>
  <c r="AL100" i="50"/>
  <c r="AM100" i="50"/>
  <c r="AN100" i="50"/>
  <c r="AO100" i="50"/>
  <c r="AP100" i="50"/>
  <c r="AQ100" i="50"/>
  <c r="AR100" i="50"/>
  <c r="AS100" i="50"/>
  <c r="AT100" i="50"/>
  <c r="AU100" i="50"/>
  <c r="AV100" i="50"/>
  <c r="AW100" i="50"/>
  <c r="AX100" i="50"/>
  <c r="AY100" i="50"/>
  <c r="AZ100" i="50"/>
  <c r="BA100" i="50"/>
  <c r="BB100" i="50"/>
  <c r="BC100" i="50"/>
  <c r="BD100" i="50"/>
  <c r="BE100" i="50"/>
  <c r="BF100" i="50"/>
  <c r="BG100" i="50"/>
  <c r="BH100" i="50"/>
  <c r="BI100" i="50"/>
  <c r="BJ100" i="50"/>
  <c r="BK100" i="50"/>
  <c r="BL100" i="50"/>
  <c r="P102" i="50"/>
  <c r="Q102" i="50"/>
  <c r="R102" i="50"/>
  <c r="S102" i="50"/>
  <c r="T102" i="50"/>
  <c r="U102" i="50"/>
  <c r="V102" i="50"/>
  <c r="W102" i="50"/>
  <c r="X102" i="50"/>
  <c r="Y102" i="50"/>
  <c r="Z102" i="50"/>
  <c r="AA102" i="50"/>
  <c r="AB102" i="50"/>
  <c r="AC102" i="50"/>
  <c r="AD102" i="50"/>
  <c r="AE102" i="50"/>
  <c r="AF102" i="50"/>
  <c r="AG102" i="50"/>
  <c r="AH102" i="50"/>
  <c r="AI102" i="50"/>
  <c r="AJ102" i="50"/>
  <c r="AK102" i="50"/>
  <c r="AL102" i="50"/>
  <c r="AM102" i="50"/>
  <c r="AN102" i="50"/>
  <c r="AO102" i="50"/>
  <c r="AP102" i="50"/>
  <c r="AQ102" i="50"/>
  <c r="AR102" i="50"/>
  <c r="AS102" i="50"/>
  <c r="AT102" i="50"/>
  <c r="AU102" i="50"/>
  <c r="AV102" i="50"/>
  <c r="AW102" i="50"/>
  <c r="AX102" i="50"/>
  <c r="AY102" i="50"/>
  <c r="AZ102" i="50"/>
  <c r="BA102" i="50"/>
  <c r="BB102" i="50"/>
  <c r="BC102" i="50"/>
  <c r="BD102" i="50"/>
  <c r="BE102" i="50"/>
  <c r="BF102" i="50"/>
  <c r="BG102" i="50"/>
  <c r="BH102" i="50"/>
  <c r="BI102" i="50"/>
  <c r="BJ102" i="50"/>
  <c r="BK102" i="50"/>
  <c r="BL102" i="50"/>
  <c r="P103" i="50"/>
  <c r="Q103" i="50"/>
  <c r="R103" i="50"/>
  <c r="S103" i="50"/>
  <c r="T103" i="50"/>
  <c r="U103" i="50"/>
  <c r="V103" i="50"/>
  <c r="W103" i="50"/>
  <c r="X103" i="50"/>
  <c r="Y103" i="50"/>
  <c r="Z103" i="50"/>
  <c r="AA103" i="50"/>
  <c r="AB103" i="50"/>
  <c r="AC103" i="50"/>
  <c r="AD103" i="50"/>
  <c r="AE103" i="50"/>
  <c r="AF103" i="50"/>
  <c r="AG103" i="50"/>
  <c r="AH103" i="50"/>
  <c r="AI103" i="50"/>
  <c r="AJ103" i="50"/>
  <c r="AK103" i="50"/>
  <c r="AL103" i="50"/>
  <c r="AM103" i="50"/>
  <c r="AN103" i="50"/>
  <c r="AO103" i="50"/>
  <c r="AP103" i="50"/>
  <c r="AQ103" i="50"/>
  <c r="AR103" i="50"/>
  <c r="AS103" i="50"/>
  <c r="AT103" i="50"/>
  <c r="AU103" i="50"/>
  <c r="AV103" i="50"/>
  <c r="AW103" i="50"/>
  <c r="AX103" i="50"/>
  <c r="AY103" i="50"/>
  <c r="AZ103" i="50"/>
  <c r="BA103" i="50"/>
  <c r="BB103" i="50"/>
  <c r="BC103" i="50"/>
  <c r="BD103" i="50"/>
  <c r="BE103" i="50"/>
  <c r="BF103" i="50"/>
  <c r="BG103" i="50"/>
  <c r="BH103" i="50"/>
  <c r="BI103" i="50"/>
  <c r="BJ103" i="50"/>
  <c r="BK103" i="50"/>
  <c r="BL103" i="50"/>
  <c r="P104" i="50"/>
  <c r="Q104" i="50"/>
  <c r="R104" i="50"/>
  <c r="S104" i="50"/>
  <c r="T104" i="50"/>
  <c r="U104" i="50"/>
  <c r="V104" i="50"/>
  <c r="W104" i="50"/>
  <c r="X104" i="50"/>
  <c r="Y104" i="50"/>
  <c r="Z104" i="50"/>
  <c r="AA104" i="50"/>
  <c r="AB104" i="50"/>
  <c r="AC104" i="50"/>
  <c r="AD104" i="50"/>
  <c r="AE104" i="50"/>
  <c r="AF104" i="50"/>
  <c r="AG104" i="50"/>
  <c r="AH104" i="50"/>
  <c r="AI104" i="50"/>
  <c r="AJ104" i="50"/>
  <c r="AK104" i="50"/>
  <c r="AL104" i="50"/>
  <c r="AM104" i="50"/>
  <c r="AN104" i="50"/>
  <c r="AO104" i="50"/>
  <c r="AP104" i="50"/>
  <c r="AQ104" i="50"/>
  <c r="AR104" i="50"/>
  <c r="AS104" i="50"/>
  <c r="AT104" i="50"/>
  <c r="AU104" i="50"/>
  <c r="AV104" i="50"/>
  <c r="AW104" i="50"/>
  <c r="AX104" i="50"/>
  <c r="AY104" i="50"/>
  <c r="AZ104" i="50"/>
  <c r="BA104" i="50"/>
  <c r="BB104" i="50"/>
  <c r="BC104" i="50"/>
  <c r="BD104" i="50"/>
  <c r="BE104" i="50"/>
  <c r="BF104" i="50"/>
  <c r="BG104" i="50"/>
  <c r="BH104" i="50"/>
  <c r="BI104" i="50"/>
  <c r="BJ104" i="50"/>
  <c r="BK104" i="50"/>
  <c r="BL104" i="50"/>
  <c r="P106" i="50"/>
  <c r="Q106" i="50"/>
  <c r="R106" i="50"/>
  <c r="S106" i="50"/>
  <c r="T106" i="50"/>
  <c r="U106" i="50"/>
  <c r="V106" i="50"/>
  <c r="W106" i="50"/>
  <c r="X106" i="50"/>
  <c r="Y106" i="50"/>
  <c r="Z106" i="50"/>
  <c r="AA106" i="50"/>
  <c r="AB106" i="50"/>
  <c r="AC106" i="50"/>
  <c r="AD106" i="50"/>
  <c r="AE106" i="50"/>
  <c r="AF106" i="50"/>
  <c r="AG106" i="50"/>
  <c r="AH106" i="50"/>
  <c r="AI106" i="50"/>
  <c r="AJ106" i="50"/>
  <c r="AK106" i="50"/>
  <c r="AL106" i="50"/>
  <c r="AM106" i="50"/>
  <c r="AN106" i="50"/>
  <c r="AO106" i="50"/>
  <c r="AP106" i="50"/>
  <c r="AQ106" i="50"/>
  <c r="AR106" i="50"/>
  <c r="AS106" i="50"/>
  <c r="AT106" i="50"/>
  <c r="AU106" i="50"/>
  <c r="AV106" i="50"/>
  <c r="AW106" i="50"/>
  <c r="AX106" i="50"/>
  <c r="AY106" i="50"/>
  <c r="AZ106" i="50"/>
  <c r="BA106" i="50"/>
  <c r="BB106" i="50"/>
  <c r="BC106" i="50"/>
  <c r="BD106" i="50"/>
  <c r="BE106" i="50"/>
  <c r="BF106" i="50"/>
  <c r="BG106" i="50"/>
  <c r="BH106" i="50"/>
  <c r="BI106" i="50"/>
  <c r="BJ106" i="50"/>
  <c r="BK106" i="50"/>
  <c r="BL106" i="50"/>
  <c r="P110" i="50"/>
  <c r="Q110" i="50"/>
  <c r="R110" i="50"/>
  <c r="S110" i="50"/>
  <c r="T110" i="50"/>
  <c r="U110" i="50"/>
  <c r="V110" i="50"/>
  <c r="W110" i="50"/>
  <c r="X110" i="50"/>
  <c r="Y110" i="50"/>
  <c r="Z110" i="50"/>
  <c r="AA110" i="50"/>
  <c r="AB110" i="50"/>
  <c r="AC110" i="50"/>
  <c r="AD110" i="50"/>
  <c r="AE110" i="50"/>
  <c r="AF110" i="50"/>
  <c r="AG110" i="50"/>
  <c r="AH110" i="50"/>
  <c r="AI110" i="50"/>
  <c r="AJ110" i="50"/>
  <c r="AK110" i="50"/>
  <c r="AL110" i="50"/>
  <c r="AM110" i="50"/>
  <c r="AN110" i="50"/>
  <c r="AO110" i="50"/>
  <c r="AP110" i="50"/>
  <c r="AQ110" i="50"/>
  <c r="AR110" i="50"/>
  <c r="AS110" i="50"/>
  <c r="AT110" i="50"/>
  <c r="AU110" i="50"/>
  <c r="AV110" i="50"/>
  <c r="AW110" i="50"/>
  <c r="AX110" i="50"/>
  <c r="AY110" i="50"/>
  <c r="AZ110" i="50"/>
  <c r="BA110" i="50"/>
  <c r="BB110" i="50"/>
  <c r="BC110" i="50"/>
  <c r="BD110" i="50"/>
  <c r="BE110" i="50"/>
  <c r="BF110" i="50"/>
  <c r="BG110" i="50"/>
  <c r="BH110" i="50"/>
  <c r="BI110" i="50"/>
  <c r="BJ110" i="50"/>
  <c r="BK110" i="50"/>
  <c r="BL110" i="50"/>
  <c r="P112" i="50"/>
  <c r="Q112" i="50"/>
  <c r="R112" i="50"/>
  <c r="S112" i="50"/>
  <c r="T112" i="50"/>
  <c r="U112" i="50"/>
  <c r="V112" i="50"/>
  <c r="W112" i="50"/>
  <c r="X112" i="50"/>
  <c r="Y112" i="50"/>
  <c r="Z112" i="50"/>
  <c r="AA112" i="50"/>
  <c r="AB112" i="50"/>
  <c r="AC112" i="50"/>
  <c r="AD112" i="50"/>
  <c r="AE112" i="50"/>
  <c r="AF112" i="50"/>
  <c r="AG112" i="50"/>
  <c r="AH112" i="50"/>
  <c r="AI112" i="50"/>
  <c r="AJ112" i="50"/>
  <c r="AK112" i="50"/>
  <c r="AL112" i="50"/>
  <c r="AM112" i="50"/>
  <c r="AN112" i="50"/>
  <c r="AO112" i="50"/>
  <c r="AP112" i="50"/>
  <c r="AQ112" i="50"/>
  <c r="AR112" i="50"/>
  <c r="AS112" i="50"/>
  <c r="AT112" i="50"/>
  <c r="AU112" i="50"/>
  <c r="AV112" i="50"/>
  <c r="AW112" i="50"/>
  <c r="AX112" i="50"/>
  <c r="AY112" i="50"/>
  <c r="AZ112" i="50"/>
  <c r="BA112" i="50"/>
  <c r="BB112" i="50"/>
  <c r="BC112" i="50"/>
  <c r="BD112" i="50"/>
  <c r="BE112" i="50"/>
  <c r="BF112" i="50"/>
  <c r="BG112" i="50"/>
  <c r="BH112" i="50"/>
  <c r="BI112" i="50"/>
  <c r="BJ112" i="50"/>
  <c r="BK112" i="50"/>
  <c r="BL112" i="50"/>
  <c r="P113" i="50"/>
  <c r="Q113" i="50"/>
  <c r="R113" i="50"/>
  <c r="S113" i="50"/>
  <c r="T113" i="50"/>
  <c r="U113" i="50"/>
  <c r="V113" i="50"/>
  <c r="W113" i="50"/>
  <c r="X113" i="50"/>
  <c r="Y113" i="50"/>
  <c r="Z113" i="50"/>
  <c r="AA113" i="50"/>
  <c r="AB113" i="50"/>
  <c r="AC113" i="50"/>
  <c r="AD113" i="50"/>
  <c r="AE113" i="50"/>
  <c r="AF113" i="50"/>
  <c r="AG113" i="50"/>
  <c r="AH113" i="50"/>
  <c r="AI113" i="50"/>
  <c r="AJ113" i="50"/>
  <c r="AK113" i="50"/>
  <c r="AL113" i="50"/>
  <c r="AM113" i="50"/>
  <c r="AN113" i="50"/>
  <c r="AO113" i="50"/>
  <c r="AP113" i="50"/>
  <c r="AQ113" i="50"/>
  <c r="AR113" i="50"/>
  <c r="AS113" i="50"/>
  <c r="AT113" i="50"/>
  <c r="AU113" i="50"/>
  <c r="AV113" i="50"/>
  <c r="AW113" i="50"/>
  <c r="AX113" i="50"/>
  <c r="AY113" i="50"/>
  <c r="AZ113" i="50"/>
  <c r="BA113" i="50"/>
  <c r="BB113" i="50"/>
  <c r="BC113" i="50"/>
  <c r="BD113" i="50"/>
  <c r="BE113" i="50"/>
  <c r="BF113" i="50"/>
  <c r="BG113" i="50"/>
  <c r="BH113" i="50"/>
  <c r="BI113" i="50"/>
  <c r="BJ113" i="50"/>
  <c r="BK113" i="50"/>
  <c r="BL113" i="50"/>
  <c r="P114" i="50"/>
  <c r="Q114" i="50"/>
  <c r="R114" i="50"/>
  <c r="S114" i="50"/>
  <c r="T114" i="50"/>
  <c r="U114" i="50"/>
  <c r="V114" i="50"/>
  <c r="W114" i="50"/>
  <c r="X114" i="50"/>
  <c r="Y114" i="50"/>
  <c r="Z114" i="50"/>
  <c r="AA114" i="50"/>
  <c r="AB114" i="50"/>
  <c r="AC114" i="50"/>
  <c r="AD114" i="50"/>
  <c r="AE114" i="50"/>
  <c r="AF114" i="50"/>
  <c r="AG114" i="50"/>
  <c r="AH114" i="50"/>
  <c r="AI114" i="50"/>
  <c r="AJ114" i="50"/>
  <c r="AK114" i="50"/>
  <c r="AL114" i="50"/>
  <c r="AM114" i="50"/>
  <c r="AN114" i="50"/>
  <c r="AO114" i="50"/>
  <c r="AP114" i="50"/>
  <c r="AQ114" i="50"/>
  <c r="AR114" i="50"/>
  <c r="AS114" i="50"/>
  <c r="AT114" i="50"/>
  <c r="AU114" i="50"/>
  <c r="AV114" i="50"/>
  <c r="AW114" i="50"/>
  <c r="AX114" i="50"/>
  <c r="AY114" i="50"/>
  <c r="AZ114" i="50"/>
  <c r="BA114" i="50"/>
  <c r="BB114" i="50"/>
  <c r="BC114" i="50"/>
  <c r="BD114" i="50"/>
  <c r="BE114" i="50"/>
  <c r="BF114" i="50"/>
  <c r="BG114" i="50"/>
  <c r="BH114" i="50"/>
  <c r="BI114" i="50"/>
  <c r="BJ114" i="50"/>
  <c r="BK114" i="50"/>
  <c r="BL114" i="50"/>
  <c r="P116" i="50"/>
  <c r="Q116" i="50"/>
  <c r="R116" i="50"/>
  <c r="S116" i="50"/>
  <c r="T116" i="50"/>
  <c r="U116" i="50"/>
  <c r="V116" i="50"/>
  <c r="W116" i="50"/>
  <c r="X116" i="50"/>
  <c r="Y116" i="50"/>
  <c r="Z116" i="50"/>
  <c r="AA116" i="50"/>
  <c r="AB116" i="50"/>
  <c r="AC116" i="50"/>
  <c r="AD116" i="50"/>
  <c r="AE116" i="50"/>
  <c r="AF116" i="50"/>
  <c r="AG116" i="50"/>
  <c r="AH116" i="50"/>
  <c r="AI116" i="50"/>
  <c r="AJ116" i="50"/>
  <c r="AK116" i="50"/>
  <c r="AL116" i="50"/>
  <c r="AM116" i="50"/>
  <c r="AN116" i="50"/>
  <c r="AO116" i="50"/>
  <c r="AP116" i="50"/>
  <c r="AQ116" i="50"/>
  <c r="AR116" i="50"/>
  <c r="AS116" i="50"/>
  <c r="AT116" i="50"/>
  <c r="AU116" i="50"/>
  <c r="AV116" i="50"/>
  <c r="AW116" i="50"/>
  <c r="AX116" i="50"/>
  <c r="AY116" i="50"/>
  <c r="AZ116" i="50"/>
  <c r="BA116" i="50"/>
  <c r="BB116" i="50"/>
  <c r="BC116" i="50"/>
  <c r="BD116" i="50"/>
  <c r="BE116" i="50"/>
  <c r="BF116" i="50"/>
  <c r="BG116" i="50"/>
  <c r="BH116" i="50"/>
  <c r="BI116" i="50"/>
  <c r="BJ116" i="50"/>
  <c r="BK116" i="50"/>
  <c r="BL116" i="50"/>
  <c r="C120" i="50"/>
  <c r="P120" i="50"/>
  <c r="Q120" i="50"/>
  <c r="R120" i="50"/>
  <c r="S120" i="50"/>
  <c r="T120" i="50"/>
  <c r="U120" i="50"/>
  <c r="V120" i="50"/>
  <c r="W120" i="50"/>
  <c r="X120" i="50"/>
  <c r="Y120" i="50"/>
  <c r="Z120" i="50"/>
  <c r="AA120" i="50"/>
  <c r="AB120" i="50"/>
  <c r="AC120" i="50"/>
  <c r="AD120" i="50"/>
  <c r="AE120" i="50"/>
  <c r="AF120" i="50"/>
  <c r="AG120" i="50"/>
  <c r="AH120" i="50"/>
  <c r="AI120" i="50"/>
  <c r="AJ120" i="50"/>
  <c r="AK120" i="50"/>
  <c r="AL120" i="50"/>
  <c r="AM120" i="50"/>
  <c r="AN120" i="50"/>
  <c r="AO120" i="50"/>
  <c r="AP120" i="50"/>
  <c r="AQ120" i="50"/>
  <c r="AR120" i="50"/>
  <c r="AS120" i="50"/>
  <c r="AT120" i="50"/>
  <c r="AU120" i="50"/>
  <c r="AV120" i="50"/>
  <c r="AW120" i="50"/>
  <c r="AX120" i="50"/>
  <c r="AY120" i="50"/>
  <c r="AZ120" i="50"/>
  <c r="BA120" i="50"/>
  <c r="BB120" i="50"/>
  <c r="BC120" i="50"/>
  <c r="BD120" i="50"/>
  <c r="BE120" i="50"/>
  <c r="BF120" i="50"/>
  <c r="BG120" i="50"/>
  <c r="BH120" i="50"/>
  <c r="BI120" i="50"/>
  <c r="BJ120" i="50"/>
  <c r="BK120" i="50"/>
  <c r="BL120" i="50"/>
  <c r="C121" i="50"/>
  <c r="P121" i="50"/>
  <c r="Q121" i="50"/>
  <c r="R121" i="50"/>
  <c r="S121" i="50"/>
  <c r="T121" i="50"/>
  <c r="U121" i="50"/>
  <c r="V121" i="50"/>
  <c r="W121" i="50"/>
  <c r="X121" i="50"/>
  <c r="Y121" i="50"/>
  <c r="Z121" i="50"/>
  <c r="AA121" i="50"/>
  <c r="AB121" i="50"/>
  <c r="AC121" i="50"/>
  <c r="AD121" i="50"/>
  <c r="AE121" i="50"/>
  <c r="AF121" i="50"/>
  <c r="AG121" i="50"/>
  <c r="AH121" i="50"/>
  <c r="AI121" i="50"/>
  <c r="AJ121" i="50"/>
  <c r="AK121" i="50"/>
  <c r="AL121" i="50"/>
  <c r="AM121" i="50"/>
  <c r="AN121" i="50"/>
  <c r="AO121" i="50"/>
  <c r="AP121" i="50"/>
  <c r="AQ121" i="50"/>
  <c r="AR121" i="50"/>
  <c r="AS121" i="50"/>
  <c r="AT121" i="50"/>
  <c r="AU121" i="50"/>
  <c r="AV121" i="50"/>
  <c r="AW121" i="50"/>
  <c r="AX121" i="50"/>
  <c r="AY121" i="50"/>
  <c r="AZ121" i="50"/>
  <c r="BA121" i="50"/>
  <c r="BB121" i="50"/>
  <c r="BC121" i="50"/>
  <c r="BD121" i="50"/>
  <c r="BE121" i="50"/>
  <c r="BF121" i="50"/>
  <c r="BG121" i="50"/>
  <c r="BH121" i="50"/>
  <c r="BI121" i="50"/>
  <c r="BJ121" i="50"/>
  <c r="BK121" i="50"/>
  <c r="BL121" i="50"/>
  <c r="C122" i="50"/>
  <c r="P122" i="50"/>
  <c r="Q122" i="50"/>
  <c r="R122" i="50"/>
  <c r="S122" i="50"/>
  <c r="T122" i="50"/>
  <c r="U122" i="50"/>
  <c r="V122" i="50"/>
  <c r="W122" i="50"/>
  <c r="X122" i="50"/>
  <c r="Y122" i="50"/>
  <c r="Z122" i="50"/>
  <c r="AA122" i="50"/>
  <c r="AB122" i="50"/>
  <c r="AC122" i="50"/>
  <c r="AD122" i="50"/>
  <c r="AE122" i="50"/>
  <c r="AF122" i="50"/>
  <c r="AG122" i="50"/>
  <c r="AH122" i="50"/>
  <c r="AI122" i="50"/>
  <c r="AJ122" i="50"/>
  <c r="AK122" i="50"/>
  <c r="AL122" i="50"/>
  <c r="AM122" i="50"/>
  <c r="AN122" i="50"/>
  <c r="AO122" i="50"/>
  <c r="AP122" i="50"/>
  <c r="AQ122" i="50"/>
  <c r="AR122" i="50"/>
  <c r="AS122" i="50"/>
  <c r="AT122" i="50"/>
  <c r="AU122" i="50"/>
  <c r="AV122" i="50"/>
  <c r="AW122" i="50"/>
  <c r="AX122" i="50"/>
  <c r="AY122" i="50"/>
  <c r="AZ122" i="50"/>
  <c r="BA122" i="50"/>
  <c r="BB122" i="50"/>
  <c r="BC122" i="50"/>
  <c r="BD122" i="50"/>
  <c r="BE122" i="50"/>
  <c r="BF122" i="50"/>
  <c r="BG122" i="50"/>
  <c r="BH122" i="50"/>
  <c r="BI122" i="50"/>
  <c r="BJ122" i="50"/>
  <c r="BK122" i="50"/>
  <c r="BL122" i="50"/>
  <c r="C123" i="50"/>
  <c r="P123" i="50"/>
  <c r="Q123" i="50"/>
  <c r="R123" i="50"/>
  <c r="S123" i="50"/>
  <c r="T123" i="50"/>
  <c r="U123" i="50"/>
  <c r="V123" i="50"/>
  <c r="W123" i="50"/>
  <c r="X123" i="50"/>
  <c r="Y123" i="50"/>
  <c r="Z123" i="50"/>
  <c r="AA123" i="50"/>
  <c r="AB123" i="50"/>
  <c r="AC123" i="50"/>
  <c r="AD123" i="50"/>
  <c r="AE123" i="50"/>
  <c r="AF123" i="50"/>
  <c r="AG123" i="50"/>
  <c r="AH123" i="50"/>
  <c r="AI123" i="50"/>
  <c r="AJ123" i="50"/>
  <c r="AK123" i="50"/>
  <c r="AL123" i="50"/>
  <c r="AM123" i="50"/>
  <c r="AN123" i="50"/>
  <c r="AO123" i="50"/>
  <c r="AP123" i="50"/>
  <c r="AQ123" i="50"/>
  <c r="AR123" i="50"/>
  <c r="AS123" i="50"/>
  <c r="AT123" i="50"/>
  <c r="AU123" i="50"/>
  <c r="AV123" i="50"/>
  <c r="AW123" i="50"/>
  <c r="AX123" i="50"/>
  <c r="AY123" i="50"/>
  <c r="AZ123" i="50"/>
  <c r="BA123" i="50"/>
  <c r="BB123" i="50"/>
  <c r="BC123" i="50"/>
  <c r="BD123" i="50"/>
  <c r="BE123" i="50"/>
  <c r="BF123" i="50"/>
  <c r="BG123" i="50"/>
  <c r="BH123" i="50"/>
  <c r="BI123" i="50"/>
  <c r="BJ123" i="50"/>
  <c r="BK123" i="50"/>
  <c r="BL123" i="50"/>
  <c r="C125" i="50"/>
  <c r="P125" i="50"/>
  <c r="Q125" i="50"/>
  <c r="R125" i="50"/>
  <c r="S125" i="50"/>
  <c r="T125" i="50"/>
  <c r="U125" i="50"/>
  <c r="V125" i="50"/>
  <c r="W125" i="50"/>
  <c r="X125" i="50"/>
  <c r="Y125" i="50"/>
  <c r="Z125" i="50"/>
  <c r="AA125" i="50"/>
  <c r="AB125" i="50"/>
  <c r="AC125" i="50"/>
  <c r="AD125" i="50"/>
  <c r="AE125" i="50"/>
  <c r="AF125" i="50"/>
  <c r="AG125" i="50"/>
  <c r="AH125" i="50"/>
  <c r="AI125" i="50"/>
  <c r="AJ125" i="50"/>
  <c r="AK125" i="50"/>
  <c r="AL125" i="50"/>
  <c r="AM125" i="50"/>
  <c r="AN125" i="50"/>
  <c r="AO125" i="50"/>
  <c r="AP125" i="50"/>
  <c r="AQ125" i="50"/>
  <c r="AR125" i="50"/>
  <c r="AS125" i="50"/>
  <c r="AT125" i="50"/>
  <c r="AU125" i="50"/>
  <c r="AV125" i="50"/>
  <c r="AW125" i="50"/>
  <c r="AX125" i="50"/>
  <c r="AY125" i="50"/>
  <c r="AZ125" i="50"/>
  <c r="BA125" i="50"/>
  <c r="BB125" i="50"/>
  <c r="BC125" i="50"/>
  <c r="BD125" i="50"/>
  <c r="BE125" i="50"/>
  <c r="BF125" i="50"/>
  <c r="BG125" i="50"/>
  <c r="BH125" i="50"/>
  <c r="BI125" i="50"/>
  <c r="BJ125" i="50"/>
  <c r="BK125" i="50"/>
  <c r="BL125" i="50"/>
  <c r="C126" i="50"/>
  <c r="P126" i="50"/>
  <c r="Q126" i="50"/>
  <c r="R126" i="50"/>
  <c r="S126" i="50"/>
  <c r="T126" i="50"/>
  <c r="U126" i="50"/>
  <c r="V126" i="50"/>
  <c r="W126" i="50"/>
  <c r="X126" i="50"/>
  <c r="Y126" i="50"/>
  <c r="Z126" i="50"/>
  <c r="AA126" i="50"/>
  <c r="AB126" i="50"/>
  <c r="AC126" i="50"/>
  <c r="AD126" i="50"/>
  <c r="AE126" i="50"/>
  <c r="AF126" i="50"/>
  <c r="AG126" i="50"/>
  <c r="AH126" i="50"/>
  <c r="AI126" i="50"/>
  <c r="AJ126" i="50"/>
  <c r="AK126" i="50"/>
  <c r="AL126" i="50"/>
  <c r="AM126" i="50"/>
  <c r="AN126" i="50"/>
  <c r="AO126" i="50"/>
  <c r="AP126" i="50"/>
  <c r="AQ126" i="50"/>
  <c r="AR126" i="50"/>
  <c r="AS126" i="50"/>
  <c r="AT126" i="50"/>
  <c r="AU126" i="50"/>
  <c r="AV126" i="50"/>
  <c r="AW126" i="50"/>
  <c r="AX126" i="50"/>
  <c r="AY126" i="50"/>
  <c r="AZ126" i="50"/>
  <c r="BA126" i="50"/>
  <c r="BB126" i="50"/>
  <c r="BC126" i="50"/>
  <c r="BD126" i="50"/>
  <c r="BE126" i="50"/>
  <c r="BF126" i="50"/>
  <c r="BG126" i="50"/>
  <c r="BH126" i="50"/>
  <c r="BI126" i="50"/>
  <c r="BJ126" i="50"/>
  <c r="BK126" i="50"/>
  <c r="BL126" i="50"/>
  <c r="C127" i="50"/>
  <c r="P127" i="50"/>
  <c r="Q127" i="50"/>
  <c r="R127" i="50"/>
  <c r="S127" i="50"/>
  <c r="T127" i="50"/>
  <c r="U127" i="50"/>
  <c r="V127" i="50"/>
  <c r="W127" i="50"/>
  <c r="X127" i="50"/>
  <c r="Y127" i="50"/>
  <c r="Z127" i="50"/>
  <c r="AA127" i="50"/>
  <c r="AB127" i="50"/>
  <c r="AC127" i="50"/>
  <c r="AD127" i="50"/>
  <c r="AE127" i="50"/>
  <c r="AF127" i="50"/>
  <c r="AG127" i="50"/>
  <c r="AH127" i="50"/>
  <c r="AI127" i="50"/>
  <c r="AJ127" i="50"/>
  <c r="AK127" i="50"/>
  <c r="AL127" i="50"/>
  <c r="AM127" i="50"/>
  <c r="AN127" i="50"/>
  <c r="AO127" i="50"/>
  <c r="AP127" i="50"/>
  <c r="AQ127" i="50"/>
  <c r="AR127" i="50"/>
  <c r="AS127" i="50"/>
  <c r="AT127" i="50"/>
  <c r="AU127" i="50"/>
  <c r="AV127" i="50"/>
  <c r="AW127" i="50"/>
  <c r="AX127" i="50"/>
  <c r="AY127" i="50"/>
  <c r="AZ127" i="50"/>
  <c r="BA127" i="50"/>
  <c r="BB127" i="50"/>
  <c r="BC127" i="50"/>
  <c r="BD127" i="50"/>
  <c r="BE127" i="50"/>
  <c r="BF127" i="50"/>
  <c r="BG127" i="50"/>
  <c r="BH127" i="50"/>
  <c r="BI127" i="50"/>
  <c r="BJ127" i="50"/>
  <c r="BK127" i="50"/>
  <c r="BL127" i="50"/>
  <c r="C128" i="50"/>
  <c r="P128" i="50"/>
  <c r="Q128" i="50"/>
  <c r="R128" i="50"/>
  <c r="S128" i="50"/>
  <c r="T128" i="50"/>
  <c r="U128" i="50"/>
  <c r="V128" i="50"/>
  <c r="W128" i="50"/>
  <c r="X128" i="50"/>
  <c r="Y128" i="50"/>
  <c r="Z128" i="50"/>
  <c r="AA128" i="50"/>
  <c r="AB128" i="50"/>
  <c r="AC128" i="50"/>
  <c r="AD128" i="50"/>
  <c r="AE128" i="50"/>
  <c r="AF128" i="50"/>
  <c r="AG128" i="50"/>
  <c r="AH128" i="50"/>
  <c r="AI128" i="50"/>
  <c r="AJ128" i="50"/>
  <c r="AK128" i="50"/>
  <c r="AL128" i="50"/>
  <c r="AM128" i="50"/>
  <c r="AN128" i="50"/>
  <c r="AO128" i="50"/>
  <c r="AP128" i="50"/>
  <c r="AQ128" i="50"/>
  <c r="AR128" i="50"/>
  <c r="AS128" i="50"/>
  <c r="AT128" i="50"/>
  <c r="AU128" i="50"/>
  <c r="AV128" i="50"/>
  <c r="AW128" i="50"/>
  <c r="AX128" i="50"/>
  <c r="AY128" i="50"/>
  <c r="AZ128" i="50"/>
  <c r="BA128" i="50"/>
  <c r="BB128" i="50"/>
  <c r="BC128" i="50"/>
  <c r="BD128" i="50"/>
  <c r="BE128" i="50"/>
  <c r="BF128" i="50"/>
  <c r="BG128" i="50"/>
  <c r="BH128" i="50"/>
  <c r="BI128" i="50"/>
  <c r="BJ128" i="50"/>
  <c r="BK128" i="50"/>
  <c r="BL128" i="50"/>
  <c r="C130" i="50"/>
  <c r="P130" i="50"/>
  <c r="Q130" i="50"/>
  <c r="R130" i="50"/>
  <c r="S130" i="50"/>
  <c r="T130" i="50"/>
  <c r="U130" i="50"/>
  <c r="V130" i="50"/>
  <c r="W130" i="50"/>
  <c r="X130" i="50"/>
  <c r="Y130" i="50"/>
  <c r="Z130" i="50"/>
  <c r="AA130" i="50"/>
  <c r="AB130" i="50"/>
  <c r="AC130" i="50"/>
  <c r="AD130" i="50"/>
  <c r="AE130" i="50"/>
  <c r="AF130" i="50"/>
  <c r="AG130" i="50"/>
  <c r="AH130" i="50"/>
  <c r="AI130" i="50"/>
  <c r="AJ130" i="50"/>
  <c r="AK130" i="50"/>
  <c r="AL130" i="50"/>
  <c r="AM130" i="50"/>
  <c r="AN130" i="50"/>
  <c r="AO130" i="50"/>
  <c r="AP130" i="50"/>
  <c r="AQ130" i="50"/>
  <c r="AR130" i="50"/>
  <c r="AS130" i="50"/>
  <c r="AT130" i="50"/>
  <c r="AU130" i="50"/>
  <c r="AV130" i="50"/>
  <c r="AW130" i="50"/>
  <c r="AX130" i="50"/>
  <c r="AY130" i="50"/>
  <c r="AZ130" i="50"/>
  <c r="BA130" i="50"/>
  <c r="BB130" i="50"/>
  <c r="BC130" i="50"/>
  <c r="BD130" i="50"/>
  <c r="BE130" i="50"/>
  <c r="BF130" i="50"/>
  <c r="BG130" i="50"/>
  <c r="BH130" i="50"/>
  <c r="BI130" i="50"/>
  <c r="BJ130" i="50"/>
  <c r="BK130" i="50"/>
  <c r="BL130" i="50"/>
  <c r="C132" i="50"/>
  <c r="P132" i="50"/>
  <c r="Q132" i="50"/>
  <c r="R132" i="50"/>
  <c r="S132" i="50"/>
  <c r="T132" i="50"/>
  <c r="U132" i="50"/>
  <c r="V132" i="50"/>
  <c r="W132" i="50"/>
  <c r="X132" i="50"/>
  <c r="Y132" i="50"/>
  <c r="Z132" i="50"/>
  <c r="AA132" i="50"/>
  <c r="AB132" i="50"/>
  <c r="AC132" i="50"/>
  <c r="AD132" i="50"/>
  <c r="AE132" i="50"/>
  <c r="AF132" i="50"/>
  <c r="AG132" i="50"/>
  <c r="AH132" i="50"/>
  <c r="AI132" i="50"/>
  <c r="AJ132" i="50"/>
  <c r="AK132" i="50"/>
  <c r="AL132" i="50"/>
  <c r="AM132" i="50"/>
  <c r="AN132" i="50"/>
  <c r="AO132" i="50"/>
  <c r="AP132" i="50"/>
  <c r="AQ132" i="50"/>
  <c r="AR132" i="50"/>
  <c r="AS132" i="50"/>
  <c r="AT132" i="50"/>
  <c r="AU132" i="50"/>
  <c r="AV132" i="50"/>
  <c r="AW132" i="50"/>
  <c r="AX132" i="50"/>
  <c r="AY132" i="50"/>
  <c r="AZ132" i="50"/>
  <c r="BA132" i="50"/>
  <c r="BB132" i="50"/>
  <c r="BC132" i="50"/>
  <c r="BD132" i="50"/>
  <c r="BE132" i="50"/>
  <c r="BF132" i="50"/>
  <c r="BG132" i="50"/>
  <c r="BH132" i="50"/>
  <c r="BI132" i="50"/>
  <c r="BJ132" i="50"/>
  <c r="BK132" i="50"/>
  <c r="BL132" i="50"/>
  <c r="C133" i="50"/>
  <c r="P133" i="50"/>
  <c r="Q133" i="50"/>
  <c r="R133" i="50"/>
  <c r="S133" i="50"/>
  <c r="T133" i="50"/>
  <c r="U133" i="50"/>
  <c r="V133" i="50"/>
  <c r="W133" i="50"/>
  <c r="X133" i="50"/>
  <c r="Y133" i="50"/>
  <c r="Z133" i="50"/>
  <c r="AA133" i="50"/>
  <c r="AB133" i="50"/>
  <c r="AC133" i="50"/>
  <c r="AD133" i="50"/>
  <c r="AE133" i="50"/>
  <c r="AF133" i="50"/>
  <c r="AG133" i="50"/>
  <c r="AH133" i="50"/>
  <c r="AI133" i="50"/>
  <c r="AJ133" i="50"/>
  <c r="AK133" i="50"/>
  <c r="AL133" i="50"/>
  <c r="AM133" i="50"/>
  <c r="AN133" i="50"/>
  <c r="AO133" i="50"/>
  <c r="AP133" i="50"/>
  <c r="AQ133" i="50"/>
  <c r="AR133" i="50"/>
  <c r="AS133" i="50"/>
  <c r="AT133" i="50"/>
  <c r="AU133" i="50"/>
  <c r="AV133" i="50"/>
  <c r="AW133" i="50"/>
  <c r="AX133" i="50"/>
  <c r="AY133" i="50"/>
  <c r="AZ133" i="50"/>
  <c r="BA133" i="50"/>
  <c r="BB133" i="50"/>
  <c r="BC133" i="50"/>
  <c r="BD133" i="50"/>
  <c r="BE133" i="50"/>
  <c r="BF133" i="50"/>
  <c r="BG133" i="50"/>
  <c r="BH133" i="50"/>
  <c r="BI133" i="50"/>
  <c r="BJ133" i="50"/>
  <c r="BK133" i="50"/>
  <c r="BL133" i="50"/>
  <c r="C134" i="50"/>
  <c r="P134" i="50"/>
  <c r="Q134" i="50"/>
  <c r="R134" i="50"/>
  <c r="S134" i="50"/>
  <c r="T134" i="50"/>
  <c r="U134" i="50"/>
  <c r="V134" i="50"/>
  <c r="W134" i="50"/>
  <c r="X134" i="50"/>
  <c r="Y134" i="50"/>
  <c r="Z134" i="50"/>
  <c r="AA134" i="50"/>
  <c r="AB134" i="50"/>
  <c r="AC134" i="50"/>
  <c r="AD134" i="50"/>
  <c r="AE134" i="50"/>
  <c r="AF134" i="50"/>
  <c r="AG134" i="50"/>
  <c r="AH134" i="50"/>
  <c r="AI134" i="50"/>
  <c r="AJ134" i="50"/>
  <c r="AK134" i="50"/>
  <c r="AL134" i="50"/>
  <c r="AM134" i="50"/>
  <c r="AN134" i="50"/>
  <c r="AO134" i="50"/>
  <c r="AP134" i="50"/>
  <c r="AQ134" i="50"/>
  <c r="AR134" i="50"/>
  <c r="AS134" i="50"/>
  <c r="AT134" i="50"/>
  <c r="AU134" i="50"/>
  <c r="AV134" i="50"/>
  <c r="AW134" i="50"/>
  <c r="AX134" i="50"/>
  <c r="AY134" i="50"/>
  <c r="AZ134" i="50"/>
  <c r="BA134" i="50"/>
  <c r="BB134" i="50"/>
  <c r="BC134" i="50"/>
  <c r="BD134" i="50"/>
  <c r="BE134" i="50"/>
  <c r="BF134" i="50"/>
  <c r="BG134" i="50"/>
  <c r="BH134" i="50"/>
  <c r="BI134" i="50"/>
  <c r="BJ134" i="50"/>
  <c r="BK134" i="50"/>
  <c r="BL134" i="50"/>
  <c r="C136" i="50"/>
  <c r="C137" i="50"/>
  <c r="C138" i="50"/>
  <c r="C140" i="50"/>
  <c r="C141" i="50"/>
  <c r="C142" i="50"/>
  <c r="K16" i="40"/>
  <c r="K17" i="40"/>
  <c r="C28" i="40"/>
  <c r="D28" i="40"/>
  <c r="E28" i="40"/>
  <c r="C30" i="40"/>
  <c r="D30" i="40"/>
  <c r="E30" i="40"/>
  <c r="I32" i="40"/>
  <c r="J32" i="40"/>
  <c r="K32" i="40"/>
  <c r="I33" i="40"/>
  <c r="J33" i="40"/>
  <c r="K33" i="40"/>
  <c r="I34" i="40"/>
  <c r="J34" i="40"/>
  <c r="K34" i="40"/>
  <c r="I35" i="40"/>
  <c r="J35" i="40"/>
  <c r="K35" i="40"/>
  <c r="G40" i="40"/>
  <c r="C43" i="40"/>
  <c r="D43" i="40"/>
  <c r="E43" i="40"/>
  <c r="C45" i="40"/>
  <c r="D45" i="40"/>
  <c r="E45" i="40"/>
  <c r="C47" i="40"/>
  <c r="D47" i="40"/>
  <c r="E47" i="40"/>
  <c r="C48" i="40"/>
  <c r="D48" i="40"/>
  <c r="E48" i="40"/>
</calcChain>
</file>

<file path=xl/sharedStrings.xml><?xml version="1.0" encoding="utf-8"?>
<sst xmlns="http://schemas.openxmlformats.org/spreadsheetml/2006/main" count="189" uniqueCount="146">
  <si>
    <t>TOTAL</t>
  </si>
  <si>
    <t>Ending Balance</t>
  </si>
  <si>
    <t>Sale Price</t>
  </si>
  <si>
    <t>$ Total</t>
  </si>
  <si>
    <t>$/SF</t>
  </si>
  <si>
    <t>Construction Start</t>
  </si>
  <si>
    <t>Gross Site Area</t>
  </si>
  <si>
    <t>Deductions</t>
  </si>
  <si>
    <t>Net Site Area</t>
  </si>
  <si>
    <t>FSR GBA</t>
  </si>
  <si>
    <t>Constr. GBA</t>
  </si>
  <si>
    <t>Net Salable</t>
  </si>
  <si>
    <t>Density (FSR)</t>
  </si>
  <si>
    <t>% Sold at Commencement</t>
  </si>
  <si>
    <t>% Closed at Completion</t>
  </si>
  <si>
    <t>Land</t>
  </si>
  <si>
    <t>Building Costs</t>
  </si>
  <si>
    <t>Servicing</t>
  </si>
  <si>
    <t>Hard Contingency</t>
  </si>
  <si>
    <t>DCCs</t>
  </si>
  <si>
    <t>Marketing</t>
  </si>
  <si>
    <t>$ / Unit</t>
  </si>
  <si>
    <t>Consulting &amp; Warranty</t>
  </si>
  <si>
    <t>50% Commissions</t>
  </si>
  <si>
    <t>Overhead</t>
  </si>
  <si>
    <t>Soft Contingency</t>
  </si>
  <si>
    <t># of Units</t>
  </si>
  <si>
    <t>Avg Unit Size</t>
  </si>
  <si>
    <t xml:space="preserve">Construction Loan </t>
  </si>
  <si>
    <t>Loan to Cost</t>
  </si>
  <si>
    <t>Sales Comm.</t>
  </si>
  <si>
    <t>Net Proceeds</t>
  </si>
  <si>
    <t>Cumulative Sales</t>
  </si>
  <si>
    <t>Cumulative Closings</t>
  </si>
  <si>
    <t>Less:  50% Commissions</t>
  </si>
  <si>
    <t>Less:  Warranty</t>
  </si>
  <si>
    <t>Interest Rate</t>
  </si>
  <si>
    <t>Land Loan</t>
  </si>
  <si>
    <t>Opening Balance</t>
  </si>
  <si>
    <t>Interest Accrued</t>
  </si>
  <si>
    <t>Cumulative Development Spend</t>
  </si>
  <si>
    <t>Cumulative Development Spend post Financing</t>
  </si>
  <si>
    <t>Finance - Interest</t>
  </si>
  <si>
    <t>Draws</t>
  </si>
  <si>
    <t>Hard Costs</t>
  </si>
  <si>
    <t>Soft Costs</t>
  </si>
  <si>
    <t>Gross Sales</t>
  </si>
  <si>
    <t>Less: 50% Commissions</t>
  </si>
  <si>
    <t>Warranty</t>
  </si>
  <si>
    <t>Less: Warranty</t>
  </si>
  <si>
    <t>Project</t>
  </si>
  <si>
    <t>IRR</t>
  </si>
  <si>
    <t>Profit</t>
  </si>
  <si>
    <t>Peak Equity</t>
  </si>
  <si>
    <t>Return on Sales</t>
  </si>
  <si>
    <t>Return on Costs</t>
  </si>
  <si>
    <t>ROE</t>
  </si>
  <si>
    <t>Max Loan Amount</t>
  </si>
  <si>
    <t xml:space="preserve">$/Unit </t>
  </si>
  <si>
    <t>Equity</t>
  </si>
  <si>
    <t>(Repayments)</t>
  </si>
  <si>
    <t>© Corporate Finance Institute. All rights reserved.</t>
  </si>
  <si>
    <t>Period</t>
  </si>
  <si>
    <t>Date</t>
  </si>
  <si>
    <t>Revenue Build Up</t>
  </si>
  <si>
    <t>Real Estate Investment Assumptions</t>
  </si>
  <si>
    <t>Development Costs</t>
  </si>
  <si>
    <t>Total Development Costs</t>
  </si>
  <si>
    <t>Absorption</t>
  </si>
  <si>
    <t>Revenue</t>
  </si>
  <si>
    <t>Total Net Revenue</t>
  </si>
  <si>
    <t>Financing</t>
  </si>
  <si>
    <t>Pro Forma Cash Flows</t>
  </si>
  <si>
    <t>Levered Free Cash Flow</t>
  </si>
  <si>
    <t>Property Stats (Square Feet)</t>
  </si>
  <si>
    <t>Schedule</t>
  </si>
  <si>
    <t>Purchase Financing &amp; Costs</t>
  </si>
  <si>
    <t>Sales Assumptions</t>
  </si>
  <si>
    <t>Development Pro Forma</t>
  </si>
  <si>
    <t>Profit Outputs</t>
  </si>
  <si>
    <t>Development Sensitivity</t>
  </si>
  <si>
    <t>Pre-Construction Spending</t>
  </si>
  <si>
    <t>Construction Spending</t>
  </si>
  <si>
    <t>Land Acquisition</t>
  </si>
  <si>
    <t>Units Closed Per Month Post</t>
  </si>
  <si>
    <t>Finance / Bank Costs - Other</t>
  </si>
  <si>
    <t>Transaction Date</t>
  </si>
  <si>
    <t>Construction End</t>
  </si>
  <si>
    <t># of Months</t>
  </si>
  <si>
    <t>Sales Start</t>
  </si>
  <si>
    <t>Units Sold/Month</t>
  </si>
  <si>
    <t>Costs to Fund</t>
  </si>
  <si>
    <t>Proceeds to Payback Capital</t>
  </si>
  <si>
    <t>Levered IRR</t>
  </si>
  <si>
    <t>Loan Draws</t>
  </si>
  <si>
    <t>Loan Repayments</t>
  </si>
  <si>
    <t>Equity Balance (Cumulative FCF)</t>
  </si>
  <si>
    <t>Cash Flow Waterfall</t>
  </si>
  <si>
    <t>GP / LP Structure</t>
  </si>
  <si>
    <t>% Equity Invested</t>
  </si>
  <si>
    <t>% of Cash Flow</t>
  </si>
  <si>
    <t>Total Project</t>
  </si>
  <si>
    <t>Tier 1</t>
  </si>
  <si>
    <t>Tier 2</t>
  </si>
  <si>
    <t>Tier 3</t>
  </si>
  <si>
    <t>General Partners</t>
  </si>
  <si>
    <t>Limited Partners</t>
  </si>
  <si>
    <t>Total</t>
  </si>
  <si>
    <t>Equity Contribution</t>
  </si>
  <si>
    <t>LP Equity Contribution</t>
  </si>
  <si>
    <t>GP Equity Contribution</t>
  </si>
  <si>
    <t>Total Equity Contribution</t>
  </si>
  <si>
    <t>Total Cash Flow for Distribution</t>
  </si>
  <si>
    <t>IRR --&gt;</t>
  </si>
  <si>
    <t>LP injections</t>
  </si>
  <si>
    <t>LP accrued return</t>
  </si>
  <si>
    <t>LP distribution - Tier 1</t>
  </si>
  <si>
    <t>Closing Balance</t>
  </si>
  <si>
    <t>LP Distribution</t>
  </si>
  <si>
    <t>GP Distribution</t>
  </si>
  <si>
    <t>Total Distribution</t>
  </si>
  <si>
    <t>Remaining Cash to Distribute</t>
  </si>
  <si>
    <t>LP distribution - Tier 2</t>
  </si>
  <si>
    <t>LP distribution - Tier 3</t>
  </si>
  <si>
    <t>Summary</t>
  </si>
  <si>
    <t>Total LP distribution</t>
  </si>
  <si>
    <t>GP distribution - Tier 1</t>
  </si>
  <si>
    <t>GP distribution - Tier 2</t>
  </si>
  <si>
    <t>GP distribution - Tier 3</t>
  </si>
  <si>
    <t>Total GP distribution</t>
  </si>
  <si>
    <t>Project Distributions</t>
  </si>
  <si>
    <t>LP Cash Flow</t>
  </si>
  <si>
    <t>GP Cash Flow</t>
  </si>
  <si>
    <t>Project Cash Flow</t>
  </si>
  <si>
    <t>LP IRR</t>
  </si>
  <si>
    <t>GP IRR</t>
  </si>
  <si>
    <t>Project IRR</t>
  </si>
  <si>
    <t>LP NPV</t>
  </si>
  <si>
    <t>GP NPV</t>
  </si>
  <si>
    <t>Project NPV</t>
  </si>
  <si>
    <t>Pre-Construction Spending ($/month)</t>
  </si>
  <si>
    <t>Sales Price ($/sq-ft)</t>
  </si>
  <si>
    <t>Dev. Costs</t>
  </si>
  <si>
    <t>Apartment Sales</t>
  </si>
  <si>
    <t>Apartment Closings</t>
  </si>
  <si>
    <t>&gt;15%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</si>
</sst>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_)"/>
    <numFmt numFmtId="167" formatCode="0.000_)"/>
    <numFmt numFmtId="168" formatCode="_([$€-2]* #,##0.00_);_([$€-2]* \(#,##0.00\);_([$€-2]* &quot;-&quot;??_)"/>
    <numFmt numFmtId="169" formatCode="mmm\ yy"/>
    <numFmt numFmtId="170" formatCode="_(#,##0_);_(\-#,##0_)"/>
    <numFmt numFmtId="171" formatCode="_(#,##0.00_);_(\-#,##0.00_)"/>
    <numFmt numFmtId="172" formatCode="_(#,##0.0_);_(\-#,##0.0_)"/>
    <numFmt numFmtId="173" formatCode="_(* #,##0_);_(* \(#,##0\)"/>
    <numFmt numFmtId="174" formatCode="00000"/>
    <numFmt numFmtId="175" formatCode="_-* #,##0.0_-;\-* #,##0.0_-;_-* &quot;-&quot;??_-;_-@_-"/>
    <numFmt numFmtId="176" formatCode="General_)"/>
    <numFmt numFmtId="177" formatCode="#,##0.0\x_);\(#,##0.0\x\);#,##0.0\x_);@_)"/>
    <numFmt numFmtId="178" formatCode="#,##0.0\%_);\(#,##0.0\%\);#,##0.0\%_);@_)"/>
    <numFmt numFmtId="179" formatCode="0.0\x_);\(0.0\x\)"/>
    <numFmt numFmtId="180" formatCode="0.0_x_);\(0.0\)_x"/>
    <numFmt numFmtId="181" formatCode="[$$]#,##0_);\([$$]#,##0\);[$$]#,##0_);@_)"/>
    <numFmt numFmtId="182" formatCode="d\ mmm\ yy"/>
    <numFmt numFmtId="183" formatCode="#,##0.00;\(#,##0.00"/>
    <numFmt numFmtId="184" formatCode="0.0%_);\(0.0%\)"/>
    <numFmt numFmtId="185" formatCode="0.0\x_)_);&quot;NM    &quot;;0.0\x_)_)"/>
    <numFmt numFmtId="186" formatCode="&quot;$&quot;#,##0.0_%_);\(&quot;$&quot;#,##0.0\)_%"/>
    <numFmt numFmtId="187" formatCode="#,##0.0_%_);\(#,##0.0\)_%"/>
    <numFmt numFmtId="188" formatCode="&quot;$&quot;#,##0.00_%_);\(&quot;$&quot;#,##0.00\)_%"/>
    <numFmt numFmtId="189" formatCode="0.00_);\(0.00\);0.00_)"/>
    <numFmt numFmtId="190" formatCode="0.00_);\(0.00\);0.00"/>
    <numFmt numFmtId="191" formatCode="0.00\%;\-0.00\%;0.00\%"/>
    <numFmt numFmtId="192" formatCode="##0.00000"/>
    <numFmt numFmtId="193" formatCode="0.00\x;\-0.00\x;0.00\x"/>
    <numFmt numFmtId="194" formatCode="\¥#,##0_);\(\¥#,##0\)"/>
    <numFmt numFmtId="195" formatCode="\£#,##0_);\(\£#,##0\)"/>
    <numFmt numFmtId="196" formatCode="0.000%"/>
    <numFmt numFmtId="197" formatCode="0.0000%"/>
    <numFmt numFmtId="198" formatCode="&quot;$&quot;#,##0.00"/>
    <numFmt numFmtId="199" formatCode="&quot;$&quot;#,##0\ ;\(&quot;$&quot;#,##0\)"/>
    <numFmt numFmtId="200" formatCode="&quot;$&quot;#,##0.0_);[Red]\(&quot;$&quot;#,##0.0\)"/>
    <numFmt numFmtId="201" formatCode="_(* #,##0_);_(* \(#,##0\);_(* &quot;-&quot;??_);_(@_)"/>
    <numFmt numFmtId="202" formatCode="#&quot; mon&quot;"/>
    <numFmt numFmtId="203" formatCode="_(&quot;$&quot;* #,##0_);_(&quot;$&quot;* \(#,##0\);_(&quot;$&quot;* &quot;-&quot;??_);_(@_)"/>
    <numFmt numFmtId="204" formatCode="&quot;$&quot;#,##0_%_);\(&quot;$&quot;#,##0\)_%"/>
    <numFmt numFmtId="205" formatCode="0.0\ \x"/>
    <numFmt numFmtId="206" formatCode="&quot;$&quot;#,##0"/>
    <numFmt numFmtId="207" formatCode="&quot;$&quot;#,##0;\(&quot;$&quot;#,##0\)"/>
    <numFmt numFmtId="208" formatCode="[$-409]d\-mmm\-yy;@"/>
    <numFmt numFmtId="209" formatCode="0.0"/>
    <numFmt numFmtId="210" formatCode="&quot;$&quot;#,##0.000000000\ ;\(&quot;$&quot;#,##0.000000000\)"/>
  </numFmts>
  <fonts count="9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Times New Roman"/>
      <family val="1"/>
    </font>
    <font>
      <sz val="10"/>
      <name val="Times New Roman"/>
      <family val="1"/>
    </font>
    <font>
      <sz val="8"/>
      <name val="Times"/>
    </font>
    <font>
      <sz val="10"/>
      <name val="Arial"/>
      <family val="2"/>
    </font>
    <font>
      <sz val="12"/>
      <name val="Arial"/>
      <family val="2"/>
    </font>
    <font>
      <b/>
      <sz val="12"/>
      <name val="Arial MT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Courier"/>
      <family val="3"/>
    </font>
    <font>
      <sz val="8"/>
      <name val="Helvetica-Narrow"/>
    </font>
    <font>
      <u val="singleAccounting"/>
      <sz val="10"/>
      <name val="Arial"/>
      <family val="2"/>
    </font>
    <font>
      <sz val="9"/>
      <color indexed="8"/>
      <name val="Helvetica-Narrow"/>
    </font>
    <font>
      <sz val="8"/>
      <color indexed="13"/>
      <name val="Helvetica-Narrow"/>
    </font>
    <font>
      <sz val="8"/>
      <name val="Arial"/>
      <family val="2"/>
    </font>
    <font>
      <b/>
      <sz val="10"/>
      <name val="Arial"/>
      <family val="2"/>
    </font>
    <font>
      <sz val="11"/>
      <name val="Tms Rmn"/>
      <family val="1"/>
    </font>
    <font>
      <sz val="10"/>
      <name val="Geneva"/>
    </font>
    <font>
      <sz val="8"/>
      <name val="Palatino"/>
      <family val="1"/>
    </font>
    <font>
      <sz val="10"/>
      <color indexed="24"/>
      <name val="MS Sans Serif"/>
      <family val="2"/>
    </font>
    <font>
      <sz val="12"/>
      <name val="Helv"/>
    </font>
    <font>
      <sz val="24"/>
      <name val="Arial"/>
      <family val="2"/>
    </font>
    <font>
      <sz val="8"/>
      <name val="Times New Roman"/>
      <family val="1"/>
    </font>
    <font>
      <sz val="10"/>
      <color indexed="8"/>
      <name val="Arial"/>
      <family val="2"/>
    </font>
    <font>
      <sz val="12"/>
      <color indexed="8"/>
      <name val="Arial"/>
      <family val="2"/>
    </font>
    <font>
      <u val="doubleAccounting"/>
      <sz val="10"/>
      <name val="Arial"/>
      <family val="2"/>
    </font>
    <font>
      <sz val="12"/>
      <name val="Arial MT"/>
    </font>
    <font>
      <u/>
      <sz val="10"/>
      <color indexed="36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sz val="8"/>
      <color indexed="16"/>
      <name val="Palatino"/>
      <family val="1"/>
    </font>
    <font>
      <b/>
      <sz val="10"/>
      <name val="Arial"/>
      <family val="2"/>
    </font>
    <font>
      <sz val="12"/>
      <name val="Tms Rmn"/>
    </font>
    <font>
      <sz val="7"/>
      <name val="Small Fonts"/>
      <family val="2"/>
    </font>
    <font>
      <b/>
      <i/>
      <sz val="16"/>
      <name val="Helv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0"/>
      <name val="MS Sans Serif"/>
      <family val="2"/>
    </font>
    <font>
      <i/>
      <sz val="10"/>
      <name val="Arial"/>
      <family val="2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16"/>
      <color indexed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Swis721 Cn BT"/>
    </font>
    <font>
      <b/>
      <sz val="12"/>
      <color indexed="10"/>
      <name val="Helv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8"/>
      <name val="Arial"/>
      <family val="2"/>
    </font>
    <font>
      <b/>
      <sz val="12"/>
      <color indexed="60"/>
      <name val="Swis721 Cn BT"/>
    </font>
    <font>
      <sz val="7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8"/>
      <name val="Palatino"/>
      <family val="1"/>
    </font>
    <font>
      <u/>
      <sz val="8"/>
      <color indexed="8"/>
      <name val="Arial"/>
      <family val="2"/>
    </font>
    <font>
      <sz val="11"/>
      <name val="ZapfCalligr BT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indexed="12"/>
      <name val="Arial Narrow"/>
      <family val="2"/>
    </font>
    <font>
      <b/>
      <u/>
      <sz val="11"/>
      <name val="Arial Narrow"/>
      <family val="2"/>
    </font>
    <font>
      <i/>
      <sz val="11"/>
      <name val="Arial Narrow"/>
      <family val="2"/>
    </font>
    <font>
      <sz val="11"/>
      <color indexed="17"/>
      <name val="Arial Narrow"/>
      <family val="2"/>
    </font>
    <font>
      <sz val="11"/>
      <color rgb="FF3136F7"/>
      <name val="Arial Narrow"/>
      <family val="2"/>
    </font>
    <font>
      <sz val="11"/>
      <color rgb="FF00B050"/>
      <name val="Arial Narrow"/>
      <family val="2"/>
    </font>
    <font>
      <b/>
      <sz val="14"/>
      <color theme="0"/>
      <name val="Arial Narrow"/>
      <family val="2"/>
    </font>
    <font>
      <sz val="11"/>
      <color rgb="FF494DDF"/>
      <name val="Arial Narrow"/>
      <family val="2"/>
    </font>
    <font>
      <i/>
      <sz val="11"/>
      <color indexed="12"/>
      <name val="Arial Narrow"/>
      <family val="2"/>
    </font>
    <font>
      <i/>
      <sz val="11"/>
      <color rgb="FF0070C0"/>
      <name val="Arial Narrow"/>
      <family val="2"/>
    </font>
    <font>
      <u/>
      <sz val="11"/>
      <name val="Arial Narrow"/>
      <family val="2"/>
    </font>
    <font>
      <sz val="10"/>
      <name val="Arial Narrow"/>
      <family val="2"/>
    </font>
    <font>
      <b/>
      <sz val="12"/>
      <color theme="0"/>
      <name val="Arial Narrow"/>
      <family val="2"/>
    </font>
    <font>
      <sz val="10"/>
      <color theme="0"/>
      <name val="Arial Narrow"/>
      <family val="2"/>
    </font>
    <font>
      <b/>
      <sz val="11"/>
      <color rgb="FF494DDF"/>
      <name val="Arial Narrow"/>
      <family val="2"/>
    </font>
    <font>
      <b/>
      <sz val="11"/>
      <color theme="0"/>
      <name val="Arial Narrow"/>
      <family val="2"/>
    </font>
    <font>
      <b/>
      <sz val="11"/>
      <color rgb="FF3136F7"/>
      <name val="Arial Narrow"/>
      <family val="2"/>
    </font>
  </fonts>
  <fills count="20">
    <fill>
      <patternFill patternType="none"/>
    </fill>
    <fill>
      <patternFill patternType="gray125"/>
    </fill>
    <fill>
      <patternFill patternType="lightGray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485">
    <xf numFmtId="0" fontId="0" fillId="0" borderId="0"/>
    <xf numFmtId="181" fontId="4" fillId="0" borderId="0">
      <alignment horizontal="centerContinuous"/>
    </xf>
    <xf numFmtId="19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0" borderId="0" applyNumberFormat="0" applyFont="0" applyFill="0" applyBorder="0" applyAlignment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/>
    <xf numFmtId="0" fontId="10" fillId="0" borderId="2" applyNumberFormat="0" applyFill="0" applyAlignment="0" applyProtection="0"/>
    <xf numFmtId="0" fontId="11" fillId="0" borderId="3" applyNumberFormat="0" applyFont="0" applyFill="0" applyAlignment="0" applyProtection="0"/>
    <xf numFmtId="0" fontId="11" fillId="0" borderId="4" applyNumberFormat="0" applyFont="0" applyFill="0" applyAlignment="0" applyProtection="0"/>
    <xf numFmtId="7" fontId="12" fillId="0" borderId="1"/>
    <xf numFmtId="3" fontId="13" fillId="0" borderId="0"/>
    <xf numFmtId="195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183" fontId="15" fillId="0" borderId="5" applyFill="0" applyBorder="0" applyAlignment="0" applyProtection="0">
      <alignment horizontal="right"/>
    </xf>
    <xf numFmtId="182" fontId="16" fillId="0" borderId="0" applyFont="0" applyFill="0"/>
    <xf numFmtId="0" fontId="17" fillId="0" borderId="0">
      <alignment vertical="top" wrapText="1"/>
    </xf>
    <xf numFmtId="0" fontId="7" fillId="0" borderId="0">
      <alignment horizontal="center" wrapText="1"/>
      <protection hidden="1"/>
    </xf>
    <xf numFmtId="0" fontId="17" fillId="0" borderId="0">
      <alignment vertical="top" wrapText="1"/>
    </xf>
    <xf numFmtId="43" fontId="3" fillId="0" borderId="0" applyFont="0" applyFill="0" applyBorder="0" applyAlignment="0" applyProtection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37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1" fillId="0" borderId="0" applyFont="0" applyFill="0" applyBorder="0" applyAlignment="0" applyProtection="0">
      <alignment horizontal="right"/>
    </xf>
    <xf numFmtId="0" fontId="21" fillId="0" borderId="0" applyFont="0" applyFill="0" applyBorder="0" applyAlignment="0" applyProtection="0">
      <alignment horizontal="right"/>
    </xf>
    <xf numFmtId="3" fontId="22" fillId="0" borderId="0" applyFont="0" applyFill="0" applyBorder="0" applyAlignment="0" applyProtection="0"/>
    <xf numFmtId="0" fontId="23" fillId="0" borderId="0"/>
    <xf numFmtId="0" fontId="24" fillId="2" borderId="0">
      <alignment horizontal="center" vertical="center" wrapText="1"/>
    </xf>
    <xf numFmtId="190" fontId="7" fillId="0" borderId="0" applyFill="0" applyBorder="0">
      <alignment horizontal="right"/>
      <protection locked="0"/>
    </xf>
    <xf numFmtId="0" fontId="23" fillId="0" borderId="0"/>
    <xf numFmtId="0" fontId="23" fillId="0" borderId="0"/>
    <xf numFmtId="44" fontId="3" fillId="0" borderId="0" applyFont="0" applyFill="0" applyBorder="0" applyAlignment="0" applyProtection="0"/>
    <xf numFmtId="5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1" fillId="0" borderId="0" applyFont="0" applyFill="0" applyBorder="0" applyAlignment="0" applyProtection="0">
      <alignment horizontal="right"/>
    </xf>
    <xf numFmtId="0" fontId="21" fillId="0" borderId="0" applyFont="0" applyFill="0" applyBorder="0" applyAlignment="0" applyProtection="0">
      <alignment horizontal="right"/>
    </xf>
    <xf numFmtId="199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76" fontId="25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14" fontId="26" fillId="0" borderId="0" applyFill="0" applyBorder="0" applyAlignment="0"/>
    <xf numFmtId="197" fontId="27" fillId="0" borderId="0">
      <protection locked="0"/>
    </xf>
    <xf numFmtId="37" fontId="12" fillId="0" borderId="6"/>
    <xf numFmtId="0" fontId="21" fillId="0" borderId="7" applyNumberFormat="0" applyFont="0" applyFill="0" applyAlignment="0" applyProtection="0"/>
    <xf numFmtId="42" fontId="28" fillId="0" borderId="0" applyFill="0" applyBorder="0" applyAlignment="0" applyProtection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37" fontId="29" fillId="0" borderId="0"/>
    <xf numFmtId="168" fontId="3" fillId="0" borderId="0" applyFont="0" applyFill="0" applyBorder="0" applyAlignment="0" applyProtection="0"/>
    <xf numFmtId="200" fontId="27" fillId="0" borderId="0">
      <protection locked="0"/>
    </xf>
    <xf numFmtId="0" fontId="23" fillId="0" borderId="0"/>
    <xf numFmtId="0" fontId="11" fillId="0" borderId="0" applyFill="0" applyBorder="0" applyProtection="0">
      <alignment horizontal="left"/>
    </xf>
    <xf numFmtId="38" fontId="17" fillId="3" borderId="0" applyNumberFormat="0" applyBorder="0" applyAlignment="0" applyProtection="0"/>
    <xf numFmtId="0" fontId="21" fillId="0" borderId="0" applyFont="0" applyFill="0" applyBorder="0" applyAlignment="0" applyProtection="0">
      <alignment horizontal="right"/>
    </xf>
    <xf numFmtId="0" fontId="31" fillId="0" borderId="0" applyProtection="0">
      <alignment horizontal="right"/>
    </xf>
    <xf numFmtId="0" fontId="32" fillId="0" borderId="8" applyNumberFormat="0" applyAlignment="0" applyProtection="0">
      <alignment horizontal="left" vertical="center"/>
    </xf>
    <xf numFmtId="0" fontId="32" fillId="0" borderId="9">
      <alignment horizontal="left" vertical="center"/>
    </xf>
    <xf numFmtId="0" fontId="33" fillId="0" borderId="0" applyProtection="0">
      <alignment horizontal="left"/>
    </xf>
    <xf numFmtId="0" fontId="34" fillId="0" borderId="0" applyProtection="0">
      <alignment horizontal="left"/>
    </xf>
    <xf numFmtId="196" fontId="27" fillId="0" borderId="0">
      <protection locked="0"/>
    </xf>
    <xf numFmtId="196" fontId="27" fillId="0" borderId="0">
      <protection locked="0"/>
    </xf>
    <xf numFmtId="3" fontId="13" fillId="0" borderId="0" applyNumberFormat="0" applyFill="0" applyBorder="0" applyAlignment="0" applyProtection="0"/>
    <xf numFmtId="0" fontId="36" fillId="0" borderId="0" applyAlignment="0">
      <protection locked="0"/>
    </xf>
    <xf numFmtId="10" fontId="17" fillId="4" borderId="10" applyNumberFormat="0" applyBorder="0" applyAlignment="0" applyProtection="0"/>
    <xf numFmtId="186" fontId="37" fillId="0" borderId="0" applyFill="0" applyBorder="0" applyProtection="0"/>
    <xf numFmtId="188" fontId="37" fillId="0" borderId="0" applyFill="0" applyBorder="0" applyProtection="0"/>
    <xf numFmtId="185" fontId="37" fillId="0" borderId="0" applyFill="0" applyBorder="0" applyProtection="0"/>
    <xf numFmtId="184" fontId="37" fillId="0" borderId="0" applyFill="0" applyBorder="0" applyProtection="0"/>
    <xf numFmtId="0" fontId="3" fillId="0" borderId="0" applyFill="0" applyBorder="0">
      <alignment horizontal="right"/>
      <protection locked="0"/>
    </xf>
    <xf numFmtId="189" fontId="7" fillId="0" borderId="0" applyFill="0" applyBorder="0">
      <alignment horizontal="right"/>
      <protection locked="0"/>
    </xf>
    <xf numFmtId="0" fontId="38" fillId="5" borderId="11">
      <alignment horizontal="left" vertical="center" wrapText="1"/>
    </xf>
    <xf numFmtId="0" fontId="23" fillId="0" borderId="0"/>
    <xf numFmtId="0" fontId="39" fillId="0" borderId="0"/>
    <xf numFmtId="0" fontId="39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2" fontId="11" fillId="0" borderId="0">
      <alignment horizontal="center"/>
    </xf>
    <xf numFmtId="177" fontId="21" fillId="0" borderId="0" applyFont="0" applyFill="0" applyBorder="0" applyProtection="0">
      <alignment horizontal="right"/>
    </xf>
    <xf numFmtId="180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85" fontId="21" fillId="0" borderId="0" applyFill="0" applyBorder="0" applyProtection="0">
      <alignment horizontal="right"/>
    </xf>
    <xf numFmtId="38" fontId="38" fillId="0" borderId="0"/>
    <xf numFmtId="37" fontId="40" fillId="0" borderId="0"/>
    <xf numFmtId="0" fontId="23" fillId="0" borderId="0"/>
    <xf numFmtId="0" fontId="39" fillId="0" borderId="0"/>
    <xf numFmtId="0" fontId="39" fillId="0" borderId="0"/>
    <xf numFmtId="166" fontId="41" fillId="0" borderId="0"/>
    <xf numFmtId="0" fontId="42" fillId="0" borderId="0" applyFill="0" applyBorder="0" applyProtection="0">
      <alignment horizontal="left"/>
    </xf>
    <xf numFmtId="0" fontId="43" fillId="0" borderId="0" applyFill="0" applyBorder="0" applyProtection="0">
      <alignment horizontal="left"/>
    </xf>
    <xf numFmtId="1" fontId="44" fillId="0" borderId="0" applyProtection="0">
      <alignment horizontal="right" vertical="center"/>
    </xf>
    <xf numFmtId="0" fontId="23" fillId="0" borderId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165" fontId="17" fillId="0" borderId="0">
      <alignment horizontal="right" vertical="top" wrapText="1"/>
    </xf>
    <xf numFmtId="0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78" fontId="25" fillId="0" borderId="0" applyFont="0" applyFill="0" applyBorder="0" applyProtection="0">
      <alignment horizontal="right"/>
    </xf>
    <xf numFmtId="10" fontId="36" fillId="0" borderId="0"/>
    <xf numFmtId="191" fontId="45" fillId="0" borderId="0" applyFill="0" applyBorder="0">
      <alignment horizontal="right"/>
      <protection locked="0"/>
    </xf>
    <xf numFmtId="0" fontId="17" fillId="0" borderId="0">
      <alignment horizontal="center" vertical="top" wrapText="1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37" fontId="32" fillId="0" borderId="9" applyFill="0">
      <alignment horizontal="right"/>
    </xf>
    <xf numFmtId="37" fontId="32" fillId="0" borderId="12" applyFill="0"/>
    <xf numFmtId="193" fontId="7" fillId="0" borderId="0">
      <alignment horizontal="right"/>
      <protection locked="0"/>
    </xf>
    <xf numFmtId="192" fontId="47" fillId="0" borderId="0" applyFill="0" applyBorder="0">
      <alignment horizontal="right"/>
      <protection hidden="1"/>
    </xf>
    <xf numFmtId="0" fontId="48" fillId="2" borderId="10">
      <alignment horizontal="center" vertical="center" wrapText="1"/>
      <protection hidden="1"/>
    </xf>
    <xf numFmtId="0" fontId="5" fillId="6" borderId="0" applyNumberFormat="0" applyFont="0" applyBorder="0" applyAlignment="0" applyProtection="0"/>
    <xf numFmtId="42" fontId="14" fillId="0" borderId="0" applyFill="0" applyBorder="0" applyAlignment="0" applyProtection="0"/>
    <xf numFmtId="0" fontId="49" fillId="0" borderId="0" applyNumberFormat="0">
      <alignment horizontal="left"/>
    </xf>
    <xf numFmtId="0" fontId="17" fillId="0" borderId="0">
      <alignment vertical="top" wrapText="1"/>
    </xf>
    <xf numFmtId="0" fontId="17" fillId="0" borderId="0">
      <alignment vertical="top" wrapText="1"/>
    </xf>
    <xf numFmtId="0" fontId="50" fillId="0" borderId="1"/>
    <xf numFmtId="0" fontId="51" fillId="7" borderId="0"/>
    <xf numFmtId="0" fontId="52" fillId="7" borderId="0"/>
    <xf numFmtId="0" fontId="53" fillId="0" borderId="13"/>
    <xf numFmtId="0" fontId="50" fillId="0" borderId="0"/>
    <xf numFmtId="0" fontId="50" fillId="0" borderId="6"/>
    <xf numFmtId="0" fontId="3" fillId="0" borderId="0" applyNumberFormat="0" applyFont="0" applyFill="0" applyBorder="0" applyAlignment="0" applyProtection="0"/>
    <xf numFmtId="0" fontId="54" fillId="6" borderId="14" applyNumberFormat="0" applyProtection="0">
      <alignment horizontal="right"/>
    </xf>
    <xf numFmtId="0" fontId="54" fillId="6" borderId="15" applyNumberFormat="0" applyProtection="0">
      <alignment horizontal="right"/>
    </xf>
    <xf numFmtId="0" fontId="54" fillId="6" borderId="16" applyNumberFormat="0" applyProtection="0">
      <alignment horizontal="right"/>
    </xf>
    <xf numFmtId="0" fontId="3" fillId="0" borderId="10" applyNumberFormat="0" applyFont="0" applyFill="0" applyProtection="0">
      <alignment horizontal="center"/>
    </xf>
    <xf numFmtId="0" fontId="54" fillId="6" borderId="17" applyNumberFormat="0" applyAlignment="0" applyProtection="0"/>
    <xf numFmtId="0" fontId="18" fillId="0" borderId="14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6" applyNumberFormat="0" applyFill="0" applyProtection="0">
      <alignment horizontal="right"/>
    </xf>
    <xf numFmtId="170" fontId="3" fillId="8" borderId="18" applyFont="0" applyAlignment="0" applyProtection="0"/>
    <xf numFmtId="170" fontId="3" fillId="8" borderId="0" applyBorder="0" applyAlignment="0" applyProtection="0"/>
    <xf numFmtId="170" fontId="3" fillId="8" borderId="19" applyFont="0" applyAlignment="0" applyProtection="0"/>
    <xf numFmtId="170" fontId="3" fillId="9" borderId="18" applyFont="0" applyAlignment="0" applyProtection="0"/>
    <xf numFmtId="170" fontId="3" fillId="9" borderId="0" applyBorder="0" applyAlignment="0" applyProtection="0"/>
    <xf numFmtId="170" fontId="3" fillId="9" borderId="19" applyAlignment="0" applyProtection="0"/>
    <xf numFmtId="171" fontId="3" fillId="8" borderId="19" applyAlignment="0" applyProtection="0"/>
    <xf numFmtId="171" fontId="3" fillId="8" borderId="0" applyBorder="0" applyAlignment="0" applyProtection="0"/>
    <xf numFmtId="171" fontId="3" fillId="9" borderId="0" applyBorder="0" applyAlignment="0" applyProtection="0"/>
    <xf numFmtId="171" fontId="3" fillId="9" borderId="19" applyFont="0" applyAlignment="0" applyProtection="0"/>
    <xf numFmtId="171" fontId="3" fillId="9" borderId="18" applyFont="0" applyAlignment="0" applyProtection="0"/>
    <xf numFmtId="171" fontId="3" fillId="8" borderId="18" applyFont="0" applyAlignment="0" applyProtection="0"/>
    <xf numFmtId="172" fontId="3" fillId="8" borderId="19" applyFont="0" applyAlignment="0" applyProtection="0"/>
    <xf numFmtId="172" fontId="3" fillId="8" borderId="0" applyBorder="0" applyAlignment="0" applyProtection="0"/>
    <xf numFmtId="172" fontId="3" fillId="9" borderId="0" applyFont="0" applyBorder="0" applyAlignment="0" applyProtection="0"/>
    <xf numFmtId="172" fontId="3" fillId="9" borderId="19" applyFont="0" applyAlignment="0" applyProtection="0"/>
    <xf numFmtId="172" fontId="3" fillId="9" borderId="18" applyFont="0" applyAlignment="0" applyProtection="0"/>
    <xf numFmtId="172" fontId="3" fillId="8" borderId="18" applyFont="0" applyAlignment="0" applyProtection="0"/>
    <xf numFmtId="0" fontId="18" fillId="8" borderId="18" applyNumberFormat="0" applyProtection="0">
      <alignment horizontal="right"/>
    </xf>
    <xf numFmtId="0" fontId="18" fillId="9" borderId="18" applyNumberFormat="0" applyProtection="0">
      <alignment horizontal="right"/>
    </xf>
    <xf numFmtId="0" fontId="3" fillId="0" borderId="20" applyNumberFormat="0" applyFont="0" applyFill="0" applyAlignment="0" applyProtection="0"/>
    <xf numFmtId="171" fontId="46" fillId="0" borderId="21" applyFill="0" applyAlignment="0" applyProtection="0"/>
    <xf numFmtId="171" fontId="46" fillId="0" borderId="21" applyFill="0" applyAlignment="0" applyProtection="0"/>
    <xf numFmtId="169" fontId="18" fillId="8" borderId="18" applyProtection="0">
      <alignment horizontal="right"/>
    </xf>
    <xf numFmtId="169" fontId="18" fillId="9" borderId="18" applyProtection="0">
      <alignment horizontal="right"/>
    </xf>
    <xf numFmtId="171" fontId="3" fillId="8" borderId="18" applyFont="0" applyAlignment="0" applyProtection="0"/>
    <xf numFmtId="171" fontId="3" fillId="9" borderId="18" applyFont="0" applyAlignment="0" applyProtection="0"/>
    <xf numFmtId="172" fontId="3" fillId="8" borderId="19" applyFont="0" applyAlignment="0" applyProtection="0"/>
    <xf numFmtId="172" fontId="3" fillId="9" borderId="19" applyFont="0" applyAlignment="0" applyProtection="0"/>
    <xf numFmtId="173" fontId="3" fillId="8" borderId="18" applyFont="0" applyAlignment="0" applyProtection="0"/>
    <xf numFmtId="170" fontId="3" fillId="9" borderId="18" applyFont="0" applyAlignment="0" applyProtection="0"/>
    <xf numFmtId="173" fontId="3" fillId="8" borderId="19" applyFont="0" applyAlignment="0" applyProtection="0"/>
    <xf numFmtId="173" fontId="3" fillId="9" borderId="19" applyFont="0" applyAlignment="0" applyProtection="0"/>
    <xf numFmtId="0" fontId="3" fillId="0" borderId="20" applyNumberFormat="0" applyFont="0" applyFill="0" applyAlignment="0" applyProtection="0"/>
    <xf numFmtId="170" fontId="3" fillId="0" borderId="14" applyFill="0" applyAlignment="0" applyProtection="0"/>
    <xf numFmtId="170" fontId="3" fillId="0" borderId="15" applyFont="0" applyFill="0" applyAlignment="0" applyProtection="0"/>
    <xf numFmtId="170" fontId="3" fillId="0" borderId="16" applyFont="0" applyFill="0" applyAlignment="0" applyProtection="0"/>
    <xf numFmtId="171" fontId="3" fillId="0" borderId="14" applyFill="0" applyAlignment="0" applyProtection="0"/>
    <xf numFmtId="171" fontId="3" fillId="0" borderId="15" applyFont="0" applyFill="0" applyAlignment="0" applyProtection="0"/>
    <xf numFmtId="171" fontId="3" fillId="0" borderId="16" applyFont="0" applyFill="0" applyAlignment="0" applyProtection="0"/>
    <xf numFmtId="172" fontId="3" fillId="0" borderId="14" applyFill="0" applyAlignment="0" applyProtection="0"/>
    <xf numFmtId="172" fontId="3" fillId="0" borderId="15" applyFont="0" applyFill="0" applyAlignment="0" applyProtection="0"/>
    <xf numFmtId="172" fontId="3" fillId="0" borderId="16" applyFont="0" applyFill="0" applyAlignment="0" applyProtection="0"/>
    <xf numFmtId="172" fontId="3" fillId="8" borderId="18" applyFont="0" applyAlignment="0" applyProtection="0"/>
    <xf numFmtId="172" fontId="3" fillId="9" borderId="18" applyFont="0" applyAlignment="0" applyProtection="0"/>
    <xf numFmtId="170" fontId="3" fillId="0" borderId="15" applyFont="0" applyFill="0" applyAlignment="0" applyProtection="0"/>
    <xf numFmtId="170" fontId="3" fillId="0" borderId="16" applyFont="0" applyFill="0" applyAlignment="0" applyProtection="0"/>
    <xf numFmtId="171" fontId="3" fillId="0" borderId="14" applyFill="0" applyAlignment="0" applyProtection="0"/>
    <xf numFmtId="171" fontId="3" fillId="0" borderId="15" applyFont="0" applyFill="0" applyAlignment="0" applyProtection="0"/>
    <xf numFmtId="171" fontId="3" fillId="0" borderId="16" applyFont="0" applyFill="0" applyAlignment="0" applyProtection="0"/>
    <xf numFmtId="172" fontId="3" fillId="0" borderId="14" applyFill="0" applyAlignment="0" applyProtection="0"/>
    <xf numFmtId="172" fontId="3" fillId="0" borderId="15" applyFont="0" applyFill="0" applyAlignment="0" applyProtection="0"/>
    <xf numFmtId="172" fontId="3" fillId="0" borderId="16" applyFont="0" applyFill="0" applyAlignment="0" applyProtection="0"/>
    <xf numFmtId="172" fontId="3" fillId="0" borderId="18" applyFont="0" applyFill="0" applyAlignment="0" applyProtection="0"/>
    <xf numFmtId="172" fontId="3" fillId="9" borderId="18" applyFont="0" applyAlignment="0" applyProtection="0"/>
    <xf numFmtId="172" fontId="55" fillId="10" borderId="18" applyAlignment="0" applyProtection="0"/>
    <xf numFmtId="172" fontId="55" fillId="10" borderId="19" applyAlignment="0" applyProtection="0"/>
    <xf numFmtId="171" fontId="55" fillId="10" borderId="18" applyAlignment="0" applyProtection="0"/>
    <xf numFmtId="170" fontId="55" fillId="10" borderId="18" applyAlignment="0" applyProtection="0"/>
    <xf numFmtId="170" fontId="55" fillId="10" borderId="19" applyAlignment="0" applyProtection="0"/>
    <xf numFmtId="0" fontId="55" fillId="10" borderId="18" applyNumberFormat="0" applyProtection="0">
      <alignment horizontal="right"/>
    </xf>
    <xf numFmtId="0" fontId="3" fillId="0" borderId="0" applyNumberFormat="0" applyBorder="0"/>
    <xf numFmtId="0" fontId="54" fillId="6" borderId="17" applyNumberFormat="0"/>
    <xf numFmtId="0" fontId="18" fillId="0" borderId="14" applyNumberFormat="0">
      <alignment horizontal="right"/>
    </xf>
    <xf numFmtId="0" fontId="18" fillId="0" borderId="15" applyNumberFormat="0">
      <alignment horizontal="right"/>
    </xf>
    <xf numFmtId="0" fontId="18" fillId="0" borderId="16" applyNumberFormat="0">
      <alignment horizontal="right"/>
    </xf>
    <xf numFmtId="172" fontId="3" fillId="0" borderId="19"/>
    <xf numFmtId="172" fontId="3" fillId="0" borderId="0" applyBorder="0"/>
    <xf numFmtId="172" fontId="3" fillId="9" borderId="0" applyBorder="0"/>
    <xf numFmtId="172" fontId="3" fillId="9" borderId="19"/>
    <xf numFmtId="172" fontId="3" fillId="9" borderId="18"/>
    <xf numFmtId="172" fontId="3" fillId="0" borderId="18"/>
    <xf numFmtId="0" fontId="18" fillId="0" borderId="18" applyNumberFormat="0">
      <alignment horizontal="right"/>
    </xf>
    <xf numFmtId="0" fontId="18" fillId="9" borderId="18" applyNumberFormat="0">
      <alignment horizontal="right"/>
    </xf>
    <xf numFmtId="172" fontId="3" fillId="0" borderId="14"/>
    <xf numFmtId="172" fontId="3" fillId="0" borderId="15"/>
    <xf numFmtId="172" fontId="3" fillId="0" borderId="16"/>
    <xf numFmtId="0" fontId="3" fillId="0" borderId="0" applyNumberFormat="0" applyBorder="0"/>
    <xf numFmtId="0" fontId="54" fillId="6" borderId="14" applyNumberFormat="0">
      <alignment horizontal="right"/>
    </xf>
    <xf numFmtId="0" fontId="54" fillId="6" borderId="15" applyNumberFormat="0">
      <alignment horizontal="right"/>
    </xf>
    <xf numFmtId="0" fontId="54" fillId="6" borderId="16" applyNumberFormat="0">
      <alignment horizontal="right"/>
    </xf>
    <xf numFmtId="0" fontId="54" fillId="6" borderId="17" applyNumberFormat="0"/>
    <xf numFmtId="172" fontId="3" fillId="0" borderId="19"/>
    <xf numFmtId="172" fontId="3" fillId="0" borderId="0" applyBorder="0"/>
    <xf numFmtId="172" fontId="3" fillId="9" borderId="0" applyBorder="0"/>
    <xf numFmtId="172" fontId="3" fillId="9" borderId="19"/>
    <xf numFmtId="172" fontId="3" fillId="9" borderId="18"/>
    <xf numFmtId="172" fontId="3" fillId="0" borderId="18"/>
    <xf numFmtId="0" fontId="18" fillId="0" borderId="18" applyNumberFormat="0">
      <alignment horizontal="right"/>
    </xf>
    <xf numFmtId="0" fontId="18" fillId="9" borderId="18" applyNumberFormat="0">
      <alignment horizontal="right"/>
    </xf>
    <xf numFmtId="0" fontId="3" fillId="0" borderId="20" applyNumberFormat="0"/>
    <xf numFmtId="170" fontId="3" fillId="0" borderId="19" applyFont="0" applyFill="0" applyAlignment="0" applyProtection="0"/>
    <xf numFmtId="170" fontId="3" fillId="9" borderId="18" applyFont="0" applyAlignment="0" applyProtection="0"/>
    <xf numFmtId="170" fontId="3" fillId="9" borderId="0" applyFont="0" applyBorder="0" applyAlignment="0" applyProtection="0"/>
    <xf numFmtId="170" fontId="3" fillId="9" borderId="19" applyFont="0" applyAlignment="0" applyProtection="0"/>
    <xf numFmtId="171" fontId="3" fillId="0" borderId="19" applyFont="0" applyFill="0" applyAlignment="0" applyProtection="0"/>
    <xf numFmtId="171" fontId="3" fillId="0" borderId="0" applyFont="0" applyFill="0" applyBorder="0" applyAlignment="0" applyProtection="0"/>
    <xf numFmtId="171" fontId="3" fillId="9" borderId="0" applyFont="0" applyBorder="0" applyAlignment="0" applyProtection="0"/>
    <xf numFmtId="171" fontId="3" fillId="9" borderId="19" applyFont="0" applyAlignment="0" applyProtection="0"/>
    <xf numFmtId="171" fontId="3" fillId="9" borderId="18" applyFont="0" applyAlignment="0" applyProtection="0"/>
    <xf numFmtId="171" fontId="3" fillId="0" borderId="18" applyFont="0" applyFill="0" applyAlignment="0" applyProtection="0"/>
    <xf numFmtId="0" fontId="3" fillId="8" borderId="18" applyNumberFormat="0">
      <alignment horizontal="left"/>
    </xf>
    <xf numFmtId="0" fontId="3" fillId="9" borderId="18" applyNumberFormat="0">
      <alignment horizontal="left"/>
    </xf>
    <xf numFmtId="0" fontId="3" fillId="8" borderId="18" applyNumberFormat="0">
      <alignment horizontal="right"/>
    </xf>
    <xf numFmtId="0" fontId="3" fillId="9" borderId="18" applyNumberFormat="0">
      <alignment horizontal="right"/>
    </xf>
    <xf numFmtId="0" fontId="3" fillId="8" borderId="18" applyNumberFormat="0">
      <alignment horizontal="center"/>
    </xf>
    <xf numFmtId="0" fontId="3" fillId="9" borderId="18" applyNumberFormat="0">
      <alignment horizontal="center"/>
    </xf>
    <xf numFmtId="0" fontId="3" fillId="10" borderId="0" applyNumberFormat="0" applyBorder="0"/>
    <xf numFmtId="0" fontId="3" fillId="0" borderId="20" applyNumberFormat="0"/>
    <xf numFmtId="0" fontId="3" fillId="0" borderId="18" applyNumberFormat="0"/>
    <xf numFmtId="170" fontId="3" fillId="0" borderId="15" applyFont="0" applyFill="0" applyAlignment="0" applyProtection="0"/>
    <xf numFmtId="170" fontId="3" fillId="0" borderId="16" applyFont="0" applyFill="0" applyAlignment="0" applyProtection="0"/>
    <xf numFmtId="0" fontId="3" fillId="8" borderId="18" applyNumberFormat="0" applyFont="0" applyProtection="0">
      <alignment horizontal="left"/>
    </xf>
    <xf numFmtId="0" fontId="3" fillId="9" borderId="18" applyNumberFormat="0" applyFont="0" applyProtection="0">
      <alignment horizontal="left"/>
    </xf>
    <xf numFmtId="0" fontId="3" fillId="8" borderId="18" applyNumberFormat="0" applyFont="0" applyProtection="0">
      <alignment horizontal="right"/>
    </xf>
    <xf numFmtId="0" fontId="3" fillId="9" borderId="18" applyNumberFormat="0" applyFont="0" applyProtection="0">
      <alignment horizontal="right"/>
    </xf>
    <xf numFmtId="0" fontId="3" fillId="8" borderId="18" applyNumberFormat="0" applyFont="0" applyProtection="0">
      <alignment horizontal="center"/>
    </xf>
    <xf numFmtId="0" fontId="3" fillId="9" borderId="18" applyNumberFormat="0" applyFont="0" applyProtection="0">
      <alignment horizontal="center"/>
    </xf>
    <xf numFmtId="0" fontId="3" fillId="0" borderId="20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4" applyNumberFormat="0" applyFont="0" applyFill="0" applyAlignment="0" applyProtection="0"/>
    <xf numFmtId="0" fontId="3" fillId="0" borderId="15" applyNumberFormat="0" applyFont="0" applyFill="0" applyAlignment="0" applyProtection="0"/>
    <xf numFmtId="174" fontId="3" fillId="9" borderId="18" applyFont="0" applyProtection="0">
      <alignment horizontal="left"/>
    </xf>
    <xf numFmtId="174" fontId="3" fillId="8" borderId="18" applyFont="0" applyProtection="0">
      <alignment horizontal="left"/>
    </xf>
    <xf numFmtId="0" fontId="3" fillId="0" borderId="22" applyNumberFormat="0"/>
    <xf numFmtId="0" fontId="3" fillId="0" borderId="23" applyNumberFormat="0"/>
    <xf numFmtId="171" fontId="3" fillId="0" borderId="19"/>
    <xf numFmtId="171" fontId="3" fillId="0" borderId="0" applyBorder="0"/>
    <xf numFmtId="171" fontId="3" fillId="9" borderId="0" applyBorder="0"/>
    <xf numFmtId="171" fontId="3" fillId="9" borderId="19"/>
    <xf numFmtId="172" fontId="3" fillId="0" borderId="19"/>
    <xf numFmtId="172" fontId="3" fillId="0" borderId="0" applyBorder="0"/>
    <xf numFmtId="172" fontId="3" fillId="9" borderId="0" applyBorder="0"/>
    <xf numFmtId="172" fontId="3" fillId="9" borderId="19"/>
    <xf numFmtId="0" fontId="18" fillId="0" borderId="18" applyNumberFormat="0">
      <alignment horizontal="right"/>
    </xf>
    <xf numFmtId="0" fontId="18" fillId="9" borderId="18" applyNumberFormat="0">
      <alignment horizontal="right"/>
    </xf>
    <xf numFmtId="0" fontId="3" fillId="0" borderId="20" applyNumberFormat="0"/>
    <xf numFmtId="0" fontId="3" fillId="10" borderId="0" applyNumberFormat="0" applyBorder="0"/>
    <xf numFmtId="0" fontId="3" fillId="9" borderId="18" applyNumberFormat="0" applyFont="0" applyProtection="0">
      <alignment horizontal="left"/>
    </xf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174" fontId="3" fillId="9" borderId="18" applyFont="0" applyProtection="0">
      <alignment horizontal="left"/>
    </xf>
    <xf numFmtId="174" fontId="3" fillId="8" borderId="18" applyFont="0" applyProtection="0">
      <alignment horizontal="left"/>
    </xf>
    <xf numFmtId="0" fontId="3" fillId="0" borderId="0" applyNumberFormat="0" applyFont="0" applyFill="0" applyBorder="0" applyAlignment="0" applyProtection="0"/>
    <xf numFmtId="0" fontId="54" fillId="6" borderId="17" applyNumberFormat="0" applyAlignment="0" applyProtection="0"/>
    <xf numFmtId="0" fontId="18" fillId="0" borderId="14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6" applyNumberFormat="0" applyFill="0" applyProtection="0">
      <alignment horizontal="right"/>
    </xf>
    <xf numFmtId="172" fontId="3" fillId="0" borderId="19" applyFont="0" applyFill="0" applyAlignment="0" applyProtection="0"/>
    <xf numFmtId="172" fontId="3" fillId="0" borderId="0" applyFont="0" applyFill="0" applyBorder="0" applyAlignment="0" applyProtection="0"/>
    <xf numFmtId="172" fontId="3" fillId="9" borderId="0" applyFont="0" applyBorder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173" fontId="3" fillId="9" borderId="19"/>
    <xf numFmtId="0" fontId="3" fillId="0" borderId="20" applyNumberFormat="0"/>
    <xf numFmtId="172" fontId="3" fillId="0" borderId="18"/>
    <xf numFmtId="172" fontId="3" fillId="9" borderId="18"/>
    <xf numFmtId="0" fontId="3" fillId="0" borderId="0" applyNumberFormat="0" applyFont="0" applyFill="0" applyBorder="0" applyAlignment="0" applyProtection="0"/>
    <xf numFmtId="0" fontId="54" fillId="6" borderId="14" applyNumberFormat="0" applyProtection="0">
      <alignment horizontal="right"/>
    </xf>
    <xf numFmtId="0" fontId="54" fillId="6" borderId="15" applyNumberFormat="0" applyProtection="0">
      <alignment horizontal="right"/>
    </xf>
    <xf numFmtId="0" fontId="54" fillId="6" borderId="16" applyNumberFormat="0" applyProtection="0">
      <alignment horizontal="right"/>
    </xf>
    <xf numFmtId="0" fontId="18" fillId="0" borderId="18" applyNumberFormat="0">
      <alignment horizontal="right"/>
    </xf>
    <xf numFmtId="0" fontId="18" fillId="9" borderId="18" applyNumberFormat="0">
      <alignment horizontal="right"/>
    </xf>
    <xf numFmtId="171" fontId="3" fillId="0" borderId="18"/>
    <xf numFmtId="171" fontId="3" fillId="9" borderId="18"/>
    <xf numFmtId="172" fontId="3" fillId="0" borderId="19"/>
    <xf numFmtId="172" fontId="3" fillId="9" borderId="19"/>
    <xf numFmtId="173" fontId="3" fillId="0" borderId="18"/>
    <xf numFmtId="170" fontId="3" fillId="9" borderId="18"/>
    <xf numFmtId="173" fontId="3" fillId="0" borderId="19"/>
    <xf numFmtId="173" fontId="3" fillId="9" borderId="19"/>
    <xf numFmtId="0" fontId="3" fillId="0" borderId="20" applyNumberFormat="0"/>
    <xf numFmtId="172" fontId="3" fillId="0" borderId="18"/>
    <xf numFmtId="172" fontId="3" fillId="9" borderId="18"/>
    <xf numFmtId="172" fontId="55" fillId="10" borderId="18"/>
    <xf numFmtId="172" fontId="55" fillId="10" borderId="19"/>
    <xf numFmtId="171" fontId="55" fillId="10" borderId="18"/>
    <xf numFmtId="170" fontId="55" fillId="10" borderId="18"/>
    <xf numFmtId="170" fontId="55" fillId="10" borderId="19"/>
    <xf numFmtId="0" fontId="55" fillId="10" borderId="18" applyNumberFormat="0">
      <alignment horizontal="right"/>
    </xf>
    <xf numFmtId="0" fontId="3" fillId="0" borderId="0" applyNumberFormat="0" applyFont="0" applyFill="0" applyBorder="0" applyAlignment="0" applyProtection="0"/>
    <xf numFmtId="0" fontId="3" fillId="0" borderId="10" applyNumberFormat="0" applyFont="0" applyFill="0" applyProtection="0">
      <alignment horizontal="center"/>
    </xf>
    <xf numFmtId="0" fontId="54" fillId="6" borderId="17" applyNumberFormat="0" applyAlignment="0" applyProtection="0"/>
    <xf numFmtId="0" fontId="18" fillId="0" borderId="14" applyNumberFormat="0" applyFill="0" applyProtection="0">
      <alignment horizontal="right"/>
    </xf>
    <xf numFmtId="0" fontId="3" fillId="8" borderId="18" applyNumberFormat="0">
      <alignment horizontal="left"/>
    </xf>
    <xf numFmtId="0" fontId="3" fillId="9" borderId="18" applyNumberFormat="0">
      <alignment horizontal="left"/>
    </xf>
    <xf numFmtId="0" fontId="3" fillId="8" borderId="18" applyNumberFormat="0">
      <alignment horizontal="right"/>
    </xf>
    <xf numFmtId="0" fontId="3" fillId="9" borderId="18" applyNumberFormat="0">
      <alignment horizontal="right"/>
    </xf>
    <xf numFmtId="0" fontId="3" fillId="8" borderId="18" applyNumberFormat="0">
      <alignment horizontal="center"/>
    </xf>
    <xf numFmtId="0" fontId="3" fillId="9" borderId="18" applyNumberFormat="0">
      <alignment horizontal="center"/>
    </xf>
    <xf numFmtId="0" fontId="3" fillId="0" borderId="20" applyNumberFormat="0"/>
    <xf numFmtId="0" fontId="3" fillId="0" borderId="18" applyNumberFormat="0"/>
    <xf numFmtId="0" fontId="3" fillId="0" borderId="14" applyNumberFormat="0"/>
    <xf numFmtId="0" fontId="3" fillId="0" borderId="15" applyNumberFormat="0"/>
    <xf numFmtId="174" fontId="3" fillId="9" borderId="18">
      <alignment horizontal="left"/>
    </xf>
    <xf numFmtId="174" fontId="3" fillId="8" borderId="18">
      <alignment horizontal="left"/>
    </xf>
    <xf numFmtId="172" fontId="3" fillId="9" borderId="0" applyBorder="0" applyAlignment="0" applyProtection="0"/>
    <xf numFmtId="172" fontId="3" fillId="9" borderId="19" applyFont="0" applyAlignment="0" applyProtection="0"/>
    <xf numFmtId="0" fontId="18" fillId="0" borderId="18" applyNumberFormat="0" applyFill="0" applyProtection="0">
      <alignment horizontal="right"/>
    </xf>
    <xf numFmtId="0" fontId="18" fillId="9" borderId="18" applyNumberFormat="0" applyProtection="0">
      <alignment horizontal="right"/>
    </xf>
    <xf numFmtId="0" fontId="3" fillId="0" borderId="20" applyNumberFormat="0" applyFont="0" applyFill="0" applyAlignment="0" applyProtection="0"/>
    <xf numFmtId="169" fontId="18" fillId="0" borderId="18" applyFill="0" applyProtection="0">
      <alignment horizontal="right"/>
    </xf>
    <xf numFmtId="169" fontId="18" fillId="9" borderId="18" applyProtection="0">
      <alignment horizontal="right"/>
    </xf>
    <xf numFmtId="0" fontId="3" fillId="0" borderId="20" applyNumberFormat="0"/>
    <xf numFmtId="0" fontId="3" fillId="0" borderId="0" applyNumberFormat="0"/>
    <xf numFmtId="0" fontId="3" fillId="0" borderId="24" applyNumberFormat="0"/>
    <xf numFmtId="0" fontId="3" fillId="0" borderId="25" applyNumberFormat="0"/>
    <xf numFmtId="0" fontId="3" fillId="0" borderId="18" applyNumberFormat="0"/>
    <xf numFmtId="0" fontId="3" fillId="0" borderId="19" applyNumberFormat="0"/>
    <xf numFmtId="0" fontId="3" fillId="0" borderId="22" applyNumberFormat="0"/>
    <xf numFmtId="0" fontId="3" fillId="0" borderId="23" applyNumberFormat="0"/>
    <xf numFmtId="0" fontId="3" fillId="0" borderId="20" applyNumberFormat="0" applyFont="0" applyFill="0" applyAlignment="0" applyProtection="0"/>
    <xf numFmtId="172" fontId="3" fillId="0" borderId="18" applyFont="0" applyFill="0" applyAlignment="0" applyProtection="0"/>
    <xf numFmtId="172" fontId="3" fillId="9" borderId="18" applyFont="0" applyAlignment="0" applyProtection="0"/>
    <xf numFmtId="0" fontId="18" fillId="0" borderId="18" applyNumberFormat="0" applyFill="0" applyProtection="0">
      <alignment horizontal="right"/>
    </xf>
    <xf numFmtId="0" fontId="18" fillId="9" borderId="18" applyNumberFormat="0" applyProtection="0">
      <alignment horizontal="right"/>
    </xf>
    <xf numFmtId="171" fontId="3" fillId="0" borderId="18" applyFont="0" applyFill="0" applyAlignment="0" applyProtection="0"/>
    <xf numFmtId="171" fontId="3" fillId="9" borderId="18" applyFont="0" applyAlignment="0" applyProtection="0"/>
    <xf numFmtId="172" fontId="3" fillId="0" borderId="19" applyFont="0" applyFill="0" applyAlignment="0" applyProtection="0"/>
    <xf numFmtId="172" fontId="3" fillId="9" borderId="19" applyFont="0" applyAlignment="0" applyProtection="0"/>
    <xf numFmtId="173" fontId="3" fillId="0" borderId="18" applyFont="0" applyFill="0" applyAlignment="0" applyProtection="0"/>
    <xf numFmtId="170" fontId="3" fillId="9" borderId="18" applyFont="0" applyAlignment="0" applyProtection="0"/>
    <xf numFmtId="173" fontId="3" fillId="0" borderId="19" applyFont="0" applyFill="0" applyAlignment="0" applyProtection="0"/>
    <xf numFmtId="173" fontId="3" fillId="9" borderId="19" applyFont="0" applyAlignment="0" applyProtection="0"/>
    <xf numFmtId="0" fontId="3" fillId="0" borderId="20" applyNumberFormat="0" applyFont="0" applyFill="0" applyAlignment="0" applyProtection="0"/>
    <xf numFmtId="172" fontId="3" fillId="0" borderId="18" applyFont="0" applyFill="0" applyAlignment="0" applyProtection="0"/>
    <xf numFmtId="172" fontId="3" fillId="9" borderId="18" applyFont="0" applyAlignment="0" applyProtection="0"/>
    <xf numFmtId="172" fontId="55" fillId="10" borderId="18" applyAlignment="0" applyProtection="0"/>
    <xf numFmtId="172" fontId="55" fillId="10" borderId="19" applyAlignment="0" applyProtection="0"/>
    <xf numFmtId="171" fontId="55" fillId="10" borderId="18" applyAlignment="0" applyProtection="0"/>
    <xf numFmtId="170" fontId="55" fillId="10" borderId="18" applyAlignment="0" applyProtection="0"/>
    <xf numFmtId="170" fontId="55" fillId="10" borderId="19" applyAlignment="0" applyProtection="0"/>
    <xf numFmtId="0" fontId="55" fillId="10" borderId="18" applyNumberFormat="0" applyProtection="0">
      <alignment horizontal="right"/>
    </xf>
    <xf numFmtId="0" fontId="3" fillId="8" borderId="18" applyNumberFormat="0" applyFont="0" applyProtection="0">
      <alignment horizontal="left"/>
    </xf>
    <xf numFmtId="0" fontId="3" fillId="9" borderId="18" applyNumberFormat="0" applyFont="0" applyProtection="0">
      <alignment horizontal="left"/>
    </xf>
    <xf numFmtId="0" fontId="3" fillId="8" borderId="18" applyNumberFormat="0" applyFont="0" applyProtection="0">
      <alignment horizontal="right"/>
    </xf>
    <xf numFmtId="0" fontId="3" fillId="9" borderId="18" applyNumberFormat="0" applyFont="0" applyProtection="0">
      <alignment horizontal="right"/>
    </xf>
    <xf numFmtId="0" fontId="3" fillId="8" borderId="18" applyNumberFormat="0" applyFont="0" applyProtection="0">
      <alignment horizontal="center"/>
    </xf>
    <xf numFmtId="0" fontId="3" fillId="9" borderId="18" applyNumberFormat="0" applyFont="0" applyProtection="0">
      <alignment horizontal="center"/>
    </xf>
    <xf numFmtId="0" fontId="3" fillId="0" borderId="20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4" applyNumberFormat="0" applyFont="0" applyFill="0" applyAlignment="0" applyProtection="0"/>
    <xf numFmtId="0" fontId="3" fillId="0" borderId="15" applyNumberFormat="0" applyFont="0" applyFill="0" applyAlignment="0" applyProtection="0"/>
    <xf numFmtId="174" fontId="3" fillId="9" borderId="18" applyFont="0" applyProtection="0">
      <alignment horizontal="left"/>
    </xf>
    <xf numFmtId="174" fontId="3" fillId="8" borderId="18" applyFont="0" applyProtection="0">
      <alignment horizontal="left"/>
    </xf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50" fillId="0" borderId="0"/>
    <xf numFmtId="176" fontId="5" fillId="0" borderId="0"/>
    <xf numFmtId="0" fontId="56" fillId="0" borderId="0" applyFill="0" applyBorder="0" applyProtection="0">
      <alignment horizontal="center" vertical="center"/>
    </xf>
    <xf numFmtId="0" fontId="57" fillId="0" borderId="0" applyBorder="0" applyProtection="0">
      <alignment vertical="center"/>
    </xf>
    <xf numFmtId="0" fontId="57" fillId="0" borderId="2" applyBorder="0" applyProtection="0">
      <alignment horizontal="right" vertical="center"/>
    </xf>
    <xf numFmtId="0" fontId="58" fillId="11" borderId="0" applyBorder="0" applyProtection="0">
      <alignment horizontal="centerContinuous" vertical="center"/>
    </xf>
    <xf numFmtId="0" fontId="58" fillId="12" borderId="2" applyBorder="0" applyProtection="0">
      <alignment horizontal="centerContinuous" vertical="center"/>
    </xf>
    <xf numFmtId="0" fontId="57" fillId="0" borderId="0" applyFill="0" applyBorder="0" applyProtection="0">
      <alignment vertical="center"/>
    </xf>
    <xf numFmtId="0" fontId="59" fillId="0" borderId="0" applyBorder="0" applyProtection="0">
      <alignment horizontal="left"/>
    </xf>
    <xf numFmtId="0" fontId="60" fillId="0" borderId="13"/>
    <xf numFmtId="0" fontId="56" fillId="0" borderId="0" applyFill="0" applyBorder="0" applyProtection="0"/>
    <xf numFmtId="0" fontId="38" fillId="0" borderId="0" applyFill="0" applyBorder="0" applyProtection="0">
      <alignment horizontal="left"/>
    </xf>
    <xf numFmtId="0" fontId="61" fillId="0" borderId="0" applyFill="0" applyBorder="0" applyProtection="0">
      <alignment horizontal="left" vertical="top"/>
    </xf>
    <xf numFmtId="0" fontId="62" fillId="0" borderId="0">
      <alignment horizontal="centerContinuous"/>
    </xf>
    <xf numFmtId="37" fontId="17" fillId="0" borderId="0">
      <alignment horizontal="right" vertical="top" wrapText="1"/>
    </xf>
    <xf numFmtId="49" fontId="26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" fontId="2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0" fontId="64" fillId="0" borderId="0"/>
    <xf numFmtId="0" fontId="59" fillId="0" borderId="26">
      <alignment horizontal="center" wrapText="1"/>
    </xf>
    <xf numFmtId="0" fontId="23" fillId="0" borderId="0"/>
    <xf numFmtId="0" fontId="7" fillId="0" borderId="0" applyBorder="0"/>
    <xf numFmtId="0" fontId="12" fillId="0" borderId="6"/>
    <xf numFmtId="0" fontId="50" fillId="0" borderId="6"/>
    <xf numFmtId="196" fontId="27" fillId="0" borderId="27">
      <protection locked="0"/>
    </xf>
    <xf numFmtId="186" fontId="65" fillId="0" borderId="0" applyFill="0" applyBorder="0" applyProtection="0"/>
    <xf numFmtId="187" fontId="65" fillId="0" borderId="0" applyFill="0" applyBorder="0" applyProtection="0"/>
    <xf numFmtId="0" fontId="66" fillId="0" borderId="0">
      <alignment horizontal="fill"/>
    </xf>
    <xf numFmtId="0" fontId="12" fillId="0" borderId="0"/>
    <xf numFmtId="176" fontId="11" fillId="0" borderId="0" applyFont="0" applyFill="0" applyBorder="0" applyProtection="0">
      <alignment horizontal="right"/>
    </xf>
    <xf numFmtId="194" fontId="14" fillId="0" borderId="0" applyFont="0" applyFill="0" applyBorder="0" applyAlignment="0" applyProtection="0"/>
    <xf numFmtId="0" fontId="67" fillId="0" borderId="0"/>
    <xf numFmtId="0" fontId="68" fillId="0" borderId="0"/>
    <xf numFmtId="0" fontId="2" fillId="0" borderId="0"/>
    <xf numFmtId="0" fontId="69" fillId="0" borderId="0"/>
    <xf numFmtId="0" fontId="3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2">
    <xf numFmtId="0" fontId="0" fillId="0" borderId="0" xfId="0"/>
    <xf numFmtId="0" fontId="71" fillId="0" borderId="0" xfId="478" applyFont="1"/>
    <xf numFmtId="0" fontId="72" fillId="0" borderId="0" xfId="478" applyFont="1"/>
    <xf numFmtId="201" fontId="71" fillId="0" borderId="0" xfId="29" applyNumberFormat="1" applyFont="1"/>
    <xf numFmtId="201" fontId="71" fillId="0" borderId="0" xfId="478" applyNumberFormat="1" applyFont="1"/>
    <xf numFmtId="0" fontId="75" fillId="0" borderId="0" xfId="478" applyFont="1"/>
    <xf numFmtId="201" fontId="75" fillId="0" borderId="0" xfId="29" applyNumberFormat="1" applyFont="1"/>
    <xf numFmtId="199" fontId="76" fillId="0" borderId="0" xfId="29" applyNumberFormat="1" applyFont="1"/>
    <xf numFmtId="10" fontId="76" fillId="0" borderId="0" xfId="116" applyNumberFormat="1" applyFont="1"/>
    <xf numFmtId="199" fontId="75" fillId="0" borderId="0" xfId="29" applyNumberFormat="1" applyFont="1"/>
    <xf numFmtId="199" fontId="72" fillId="0" borderId="0" xfId="29" applyNumberFormat="1" applyFont="1"/>
    <xf numFmtId="199" fontId="71" fillId="0" borderId="0" xfId="478" applyNumberFormat="1" applyFont="1"/>
    <xf numFmtId="199" fontId="72" fillId="0" borderId="0" xfId="478" applyNumberFormat="1" applyFont="1"/>
    <xf numFmtId="199" fontId="78" fillId="0" borderId="0" xfId="29" applyNumberFormat="1" applyFont="1"/>
    <xf numFmtId="199" fontId="71" fillId="0" borderId="0" xfId="29" applyNumberFormat="1" applyFont="1"/>
    <xf numFmtId="5" fontId="75" fillId="0" borderId="0" xfId="478" applyNumberFormat="1" applyFont="1"/>
    <xf numFmtId="37" fontId="70" fillId="14" borderId="0" xfId="0" applyNumberFormat="1" applyFont="1" applyFill="1" applyAlignment="1">
      <alignment vertical="top"/>
    </xf>
    <xf numFmtId="1" fontId="70" fillId="14" borderId="0" xfId="0" applyNumberFormat="1" applyFont="1" applyFill="1" applyAlignment="1">
      <alignment vertical="top"/>
    </xf>
    <xf numFmtId="37" fontId="70" fillId="14" borderId="0" xfId="0" applyNumberFormat="1" applyFont="1" applyFill="1" applyAlignment="1">
      <alignment horizontal="right" vertical="top"/>
    </xf>
    <xf numFmtId="37" fontId="79" fillId="15" borderId="0" xfId="0" applyNumberFormat="1" applyFont="1" applyFill="1" applyAlignment="1">
      <alignment vertical="center"/>
    </xf>
    <xf numFmtId="0" fontId="73" fillId="0" borderId="0" xfId="478" applyFont="1"/>
    <xf numFmtId="0" fontId="72" fillId="0" borderId="0" xfId="478" applyFont="1" applyAlignment="1">
      <alignment horizontal="center"/>
    </xf>
    <xf numFmtId="201" fontId="80" fillId="0" borderId="0" xfId="478" applyNumberFormat="1" applyFont="1" applyAlignment="1">
      <alignment horizontal="right"/>
    </xf>
    <xf numFmtId="201" fontId="73" fillId="0" borderId="0" xfId="29" applyNumberFormat="1" applyFont="1" applyAlignment="1">
      <alignment horizontal="left"/>
    </xf>
    <xf numFmtId="201" fontId="71" fillId="0" borderId="0" xfId="29" applyNumberFormat="1" applyFont="1" applyAlignment="1">
      <alignment horizontal="left"/>
    </xf>
    <xf numFmtId="203" fontId="71" fillId="0" borderId="0" xfId="29" applyNumberFormat="1" applyFont="1" applyAlignment="1">
      <alignment horizontal="left"/>
    </xf>
    <xf numFmtId="5" fontId="80" fillId="0" borderId="0" xfId="478" applyNumberFormat="1" applyFont="1" applyAlignment="1">
      <alignment horizontal="right"/>
    </xf>
    <xf numFmtId="5" fontId="71" fillId="0" borderId="0" xfId="478" applyNumberFormat="1" applyFont="1" applyAlignment="1">
      <alignment horizontal="right"/>
    </xf>
    <xf numFmtId="9" fontId="80" fillId="0" borderId="0" xfId="116" applyFont="1" applyAlignment="1">
      <alignment horizontal="right"/>
    </xf>
    <xf numFmtId="201" fontId="80" fillId="0" borderId="0" xfId="29" applyNumberFormat="1" applyFont="1" applyAlignment="1">
      <alignment horizontal="right"/>
    </xf>
    <xf numFmtId="201" fontId="71" fillId="0" borderId="0" xfId="29" applyNumberFormat="1" applyFont="1" applyAlignment="1">
      <alignment horizontal="right"/>
    </xf>
    <xf numFmtId="5" fontId="71" fillId="0" borderId="0" xfId="29" applyNumberFormat="1" applyFont="1" applyAlignment="1">
      <alignment horizontal="right"/>
    </xf>
    <xf numFmtId="196" fontId="73" fillId="0" borderId="0" xfId="116" applyNumberFormat="1" applyFont="1" applyAlignment="1">
      <alignment horizontal="right"/>
    </xf>
    <xf numFmtId="206" fontId="71" fillId="0" borderId="0" xfId="478" applyNumberFormat="1" applyFont="1" applyAlignment="1">
      <alignment horizontal="right"/>
    </xf>
    <xf numFmtId="196" fontId="71" fillId="0" borderId="0" xfId="116" applyNumberFormat="1" applyFont="1" applyAlignment="1">
      <alignment horizontal="right"/>
    </xf>
    <xf numFmtId="9" fontId="77" fillId="0" borderId="0" xfId="116" applyFont="1" applyAlignment="1">
      <alignment horizontal="center"/>
    </xf>
    <xf numFmtId="207" fontId="80" fillId="0" borderId="0" xfId="478" applyNumberFormat="1" applyFont="1" applyAlignment="1">
      <alignment horizontal="right"/>
    </xf>
    <xf numFmtId="5" fontId="80" fillId="0" borderId="0" xfId="478" applyNumberFormat="1" applyFont="1" applyAlignment="1">
      <alignment horizontal="left"/>
    </xf>
    <xf numFmtId="201" fontId="78" fillId="0" borderId="0" xfId="29" applyNumberFormat="1" applyFont="1" applyAlignment="1">
      <alignment horizontal="right"/>
    </xf>
    <xf numFmtId="0" fontId="83" fillId="0" borderId="0" xfId="478" applyFont="1" applyAlignment="1">
      <alignment horizontal="right"/>
    </xf>
    <xf numFmtId="165" fontId="77" fillId="0" borderId="0" xfId="116" applyNumberFormat="1" applyFont="1" applyAlignment="1">
      <alignment horizontal="center"/>
    </xf>
    <xf numFmtId="165" fontId="71" fillId="0" borderId="0" xfId="116" applyNumberFormat="1" applyFont="1" applyAlignment="1">
      <alignment horizontal="center"/>
    </xf>
    <xf numFmtId="9" fontId="77" fillId="0" borderId="2" xfId="116" applyFont="1" applyBorder="1" applyAlignment="1">
      <alignment horizontal="center"/>
    </xf>
    <xf numFmtId="201" fontId="71" fillId="0" borderId="2" xfId="29" applyNumberFormat="1" applyFont="1" applyBorder="1" applyAlignment="1">
      <alignment horizontal="right"/>
    </xf>
    <xf numFmtId="5" fontId="71" fillId="0" borderId="2" xfId="29" applyNumberFormat="1" applyFont="1" applyBorder="1" applyAlignment="1">
      <alignment horizontal="right"/>
    </xf>
    <xf numFmtId="5" fontId="71" fillId="0" borderId="2" xfId="478" applyNumberFormat="1" applyFont="1" applyBorder="1" applyAlignment="1">
      <alignment horizontal="right"/>
    </xf>
    <xf numFmtId="0" fontId="83" fillId="0" borderId="0" xfId="478" applyFont="1" applyAlignment="1">
      <alignment horizontal="center"/>
    </xf>
    <xf numFmtId="201" fontId="71" fillId="0" borderId="0" xfId="478" applyNumberFormat="1" applyFont="1" applyAlignment="1">
      <alignment horizontal="right"/>
    </xf>
    <xf numFmtId="201" fontId="71" fillId="0" borderId="0" xfId="478" applyNumberFormat="1" applyFont="1" applyAlignment="1">
      <alignment horizontal="center"/>
    </xf>
    <xf numFmtId="0" fontId="71" fillId="0" borderId="0" xfId="478" applyFont="1" applyAlignment="1">
      <alignment horizontal="center"/>
    </xf>
    <xf numFmtId="5" fontId="71" fillId="0" borderId="0" xfId="478" applyNumberFormat="1" applyFont="1" applyAlignment="1">
      <alignment horizontal="center"/>
    </xf>
    <xf numFmtId="9" fontId="75" fillId="0" borderId="0" xfId="116" applyFont="1" applyAlignment="1">
      <alignment horizontal="right"/>
    </xf>
    <xf numFmtId="0" fontId="84" fillId="0" borderId="0" xfId="0" applyFont="1"/>
    <xf numFmtId="37" fontId="79" fillId="14" borderId="0" xfId="0" applyNumberFormat="1" applyFont="1" applyFill="1" applyAlignment="1">
      <alignment horizontal="left" vertical="top"/>
    </xf>
    <xf numFmtId="0" fontId="75" fillId="0" borderId="0" xfId="29" applyNumberFormat="1" applyFont="1" applyAlignment="1">
      <alignment horizontal="left"/>
    </xf>
    <xf numFmtId="0" fontId="71" fillId="0" borderId="2" xfId="478" applyFont="1" applyBorder="1"/>
    <xf numFmtId="37" fontId="79" fillId="0" borderId="0" xfId="0" applyNumberFormat="1" applyFont="1" applyAlignment="1">
      <alignment vertical="center"/>
    </xf>
    <xf numFmtId="7" fontId="71" fillId="0" borderId="0" xfId="478" applyNumberFormat="1" applyFont="1" applyAlignment="1">
      <alignment horizontal="right"/>
    </xf>
    <xf numFmtId="203" fontId="71" fillId="0" borderId="0" xfId="48" applyNumberFormat="1" applyFont="1" applyAlignment="1">
      <alignment horizontal="center"/>
    </xf>
    <xf numFmtId="0" fontId="74" fillId="0" borderId="0" xfId="478" applyFont="1" applyAlignment="1">
      <alignment horizontal="center"/>
    </xf>
    <xf numFmtId="5" fontId="72" fillId="0" borderId="0" xfId="478" applyNumberFormat="1" applyFont="1" applyAlignment="1">
      <alignment horizontal="right"/>
    </xf>
    <xf numFmtId="9" fontId="80" fillId="0" borderId="0" xfId="116" applyFont="1" applyAlignment="1">
      <alignment horizontal="center"/>
    </xf>
    <xf numFmtId="0" fontId="72" fillId="0" borderId="29" xfId="478" applyFont="1" applyBorder="1"/>
    <xf numFmtId="199" fontId="72" fillId="0" borderId="29" xfId="29" applyNumberFormat="1" applyFont="1" applyBorder="1"/>
    <xf numFmtId="201" fontId="73" fillId="0" borderId="0" xfId="29" applyNumberFormat="1" applyFont="1" applyAlignment="1">
      <alignment horizontal="center"/>
    </xf>
    <xf numFmtId="201" fontId="71" fillId="0" borderId="0" xfId="29" applyNumberFormat="1" applyFont="1" applyAlignment="1">
      <alignment horizontal="center"/>
    </xf>
    <xf numFmtId="43" fontId="71" fillId="0" borderId="0" xfId="29" applyFont="1" applyAlignment="1">
      <alignment horizontal="center"/>
    </xf>
    <xf numFmtId="201" fontId="81" fillId="0" borderId="0" xfId="29" applyNumberFormat="1" applyFont="1" applyAlignment="1">
      <alignment horizontal="center"/>
    </xf>
    <xf numFmtId="201" fontId="82" fillId="0" borderId="0" xfId="29" applyNumberFormat="1" applyFont="1"/>
    <xf numFmtId="8" fontId="71" fillId="0" borderId="0" xfId="48" applyNumberFormat="1" applyFont="1" applyAlignment="1">
      <alignment horizontal="left"/>
    </xf>
    <xf numFmtId="5" fontId="75" fillId="0" borderId="0" xfId="478" applyNumberFormat="1" applyFont="1" applyAlignment="1">
      <alignment horizontal="right"/>
    </xf>
    <xf numFmtId="201" fontId="71" fillId="0" borderId="0" xfId="29" quotePrefix="1" applyNumberFormat="1" applyFont="1" applyAlignment="1">
      <alignment horizontal="left"/>
    </xf>
    <xf numFmtId="196" fontId="71" fillId="0" borderId="0" xfId="478" applyNumberFormat="1" applyFont="1"/>
    <xf numFmtId="10" fontId="73" fillId="0" borderId="0" xfId="116" applyNumberFormat="1" applyFont="1" applyAlignment="1">
      <alignment horizontal="right"/>
    </xf>
    <xf numFmtId="5" fontId="71" fillId="0" borderId="0" xfId="116" applyNumberFormat="1" applyFont="1"/>
    <xf numFmtId="9" fontId="70" fillId="0" borderId="0" xfId="116" applyFont="1" applyAlignment="1">
      <alignment horizontal="center"/>
    </xf>
    <xf numFmtId="37" fontId="85" fillId="15" borderId="0" xfId="0" applyNumberFormat="1" applyFont="1" applyFill="1" applyAlignment="1">
      <alignment vertical="center"/>
    </xf>
    <xf numFmtId="37" fontId="86" fillId="14" borderId="0" xfId="0" applyNumberFormat="1" applyFont="1" applyFill="1" applyAlignment="1">
      <alignment vertical="top"/>
    </xf>
    <xf numFmtId="5" fontId="71" fillId="0" borderId="29" xfId="478" applyNumberFormat="1" applyFont="1" applyBorder="1" applyAlignment="1">
      <alignment horizontal="right"/>
    </xf>
    <xf numFmtId="0" fontId="72" fillId="0" borderId="0" xfId="478" applyFont="1" applyAlignment="1">
      <alignment horizontal="right"/>
    </xf>
    <xf numFmtId="0" fontId="71" fillId="0" borderId="29" xfId="478" applyFont="1" applyBorder="1"/>
    <xf numFmtId="0" fontId="72" fillId="0" borderId="0" xfId="478" applyFont="1" applyAlignment="1">
      <alignment horizontal="left"/>
    </xf>
    <xf numFmtId="0" fontId="71" fillId="0" borderId="0" xfId="478" applyFont="1" applyAlignment="1">
      <alignment horizontal="left"/>
    </xf>
    <xf numFmtId="0" fontId="72" fillId="0" borderId="0" xfId="478" applyFont="1" applyAlignment="1">
      <alignment horizontal="centerContinuous"/>
    </xf>
    <xf numFmtId="0" fontId="72" fillId="13" borderId="0" xfId="478" applyFont="1" applyFill="1"/>
    <xf numFmtId="205" fontId="71" fillId="0" borderId="0" xfId="478" applyNumberFormat="1" applyFont="1" applyAlignment="1">
      <alignment horizontal="center"/>
    </xf>
    <xf numFmtId="9" fontId="72" fillId="0" borderId="0" xfId="116" applyFont="1" applyAlignment="1">
      <alignment horizontal="center"/>
    </xf>
    <xf numFmtId="0" fontId="72" fillId="13" borderId="0" xfId="478" applyFont="1" applyFill="1" applyAlignment="1">
      <alignment horizontal="left"/>
    </xf>
    <xf numFmtId="0" fontId="71" fillId="13" borderId="0" xfId="478" applyFont="1" applyFill="1"/>
    <xf numFmtId="9" fontId="72" fillId="13" borderId="29" xfId="116" applyFont="1" applyFill="1" applyBorder="1" applyAlignment="1">
      <alignment horizontal="center"/>
    </xf>
    <xf numFmtId="165" fontId="71" fillId="0" borderId="29" xfId="116" applyNumberFormat="1" applyFont="1" applyBorder="1" applyAlignment="1">
      <alignment horizontal="center"/>
    </xf>
    <xf numFmtId="9" fontId="80" fillId="0" borderId="30" xfId="116" applyFont="1" applyBorder="1" applyAlignment="1">
      <alignment horizontal="center"/>
    </xf>
    <xf numFmtId="0" fontId="72" fillId="0" borderId="29" xfId="478" applyFont="1" applyBorder="1" applyAlignment="1">
      <alignment horizontal="centerContinuous"/>
    </xf>
    <xf numFmtId="9" fontId="80" fillId="0" borderId="2" xfId="116" applyFont="1" applyBorder="1" applyAlignment="1">
      <alignment horizontal="center"/>
    </xf>
    <xf numFmtId="0" fontId="72" fillId="0" borderId="9" xfId="478" applyFont="1" applyBorder="1"/>
    <xf numFmtId="199" fontId="72" fillId="0" borderId="9" xfId="478" applyNumberFormat="1" applyFont="1" applyBorder="1"/>
    <xf numFmtId="199" fontId="72" fillId="0" borderId="9" xfId="29" applyNumberFormat="1" applyFont="1" applyBorder="1"/>
    <xf numFmtId="208" fontId="70" fillId="14" borderId="0" xfId="0" applyNumberFormat="1" applyFont="1" applyFill="1" applyAlignment="1">
      <alignment vertical="top"/>
    </xf>
    <xf numFmtId="201" fontId="80" fillId="0" borderId="29" xfId="29" applyNumberFormat="1" applyFont="1" applyBorder="1" applyAlignment="1">
      <alignment horizontal="right"/>
    </xf>
    <xf numFmtId="201" fontId="71" fillId="0" borderId="29" xfId="29" applyNumberFormat="1" applyFont="1" applyBorder="1" applyAlignment="1">
      <alignment horizontal="right"/>
    </xf>
    <xf numFmtId="5" fontId="71" fillId="0" borderId="29" xfId="29" applyNumberFormat="1" applyFont="1" applyBorder="1" applyAlignment="1">
      <alignment horizontal="right"/>
    </xf>
    <xf numFmtId="5" fontId="87" fillId="0" borderId="29" xfId="478" applyNumberFormat="1" applyFont="1" applyBorder="1" applyAlignment="1">
      <alignment horizontal="right"/>
    </xf>
    <xf numFmtId="5" fontId="72" fillId="0" borderId="29" xfId="478" applyNumberFormat="1" applyFont="1" applyBorder="1" applyAlignment="1">
      <alignment horizontal="right"/>
    </xf>
    <xf numFmtId="201" fontId="72" fillId="0" borderId="0" xfId="478" applyNumberFormat="1" applyFont="1"/>
    <xf numFmtId="5" fontId="72" fillId="0" borderId="29" xfId="478" applyNumberFormat="1" applyFont="1" applyBorder="1"/>
    <xf numFmtId="201" fontId="72" fillId="0" borderId="29" xfId="478" applyNumberFormat="1" applyFont="1" applyBorder="1" applyAlignment="1">
      <alignment horizontal="right"/>
    </xf>
    <xf numFmtId="14" fontId="86" fillId="14" borderId="0" xfId="0" applyNumberFormat="1" applyFont="1" applyFill="1" applyAlignment="1">
      <alignment horizontal="right" vertical="top"/>
    </xf>
    <xf numFmtId="0" fontId="84" fillId="0" borderId="0" xfId="478" applyFont="1"/>
    <xf numFmtId="201" fontId="72" fillId="0" borderId="0" xfId="29" applyNumberFormat="1" applyFont="1"/>
    <xf numFmtId="201" fontId="78" fillId="0" borderId="0" xfId="29" applyNumberFormat="1" applyFont="1"/>
    <xf numFmtId="199" fontId="77" fillId="0" borderId="0" xfId="29" applyNumberFormat="1" applyFont="1"/>
    <xf numFmtId="201" fontId="72" fillId="0" borderId="29" xfId="29" applyNumberFormat="1" applyFont="1" applyBorder="1"/>
    <xf numFmtId="165" fontId="78" fillId="0" borderId="0" xfId="116" applyNumberFormat="1" applyFont="1"/>
    <xf numFmtId="0" fontId="72" fillId="16" borderId="32" xfId="478" applyFont="1" applyFill="1" applyBorder="1"/>
    <xf numFmtId="0" fontId="71" fillId="16" borderId="33" xfId="478" applyFont="1" applyFill="1" applyBorder="1"/>
    <xf numFmtId="165" fontId="72" fillId="16" borderId="34" xfId="116" applyNumberFormat="1" applyFont="1" applyFill="1" applyBorder="1"/>
    <xf numFmtId="5" fontId="78" fillId="0" borderId="0" xfId="478" applyNumberFormat="1" applyFont="1" applyAlignment="1">
      <alignment horizontal="center"/>
    </xf>
    <xf numFmtId="9" fontId="80" fillId="17" borderId="31" xfId="478" applyNumberFormat="1" applyFont="1" applyFill="1" applyBorder="1" applyAlignment="1">
      <alignment horizontal="center"/>
    </xf>
    <xf numFmtId="165" fontId="77" fillId="0" borderId="0" xfId="116" applyNumberFormat="1" applyFont="1" applyAlignment="1">
      <alignment horizontal="right"/>
    </xf>
    <xf numFmtId="9" fontId="71" fillId="0" borderId="0" xfId="116" applyFont="1"/>
    <xf numFmtId="0" fontId="71" fillId="0" borderId="0" xfId="481" applyFont="1"/>
    <xf numFmtId="0" fontId="72" fillId="0" borderId="0" xfId="481" applyFont="1"/>
    <xf numFmtId="0" fontId="88" fillId="18" borderId="35" xfId="481" applyFont="1" applyFill="1" applyBorder="1" applyAlignment="1">
      <alignment horizontal="centerContinuous"/>
    </xf>
    <xf numFmtId="0" fontId="88" fillId="18" borderId="36" xfId="481" applyFont="1" applyFill="1" applyBorder="1" applyAlignment="1">
      <alignment horizontal="centerContinuous"/>
    </xf>
    <xf numFmtId="0" fontId="88" fillId="18" borderId="37" xfId="481" applyFont="1" applyFill="1" applyBorder="1" applyAlignment="1">
      <alignment horizontal="centerContinuous"/>
    </xf>
    <xf numFmtId="0" fontId="71" fillId="0" borderId="38" xfId="481" applyFont="1" applyBorder="1"/>
    <xf numFmtId="0" fontId="72" fillId="0" borderId="0" xfId="481" applyFont="1" applyAlignment="1">
      <alignment horizontal="right"/>
    </xf>
    <xf numFmtId="0" fontId="72" fillId="0" borderId="0" xfId="481" applyFont="1" applyAlignment="1">
      <alignment horizontal="centerContinuous"/>
    </xf>
    <xf numFmtId="0" fontId="72" fillId="0" borderId="39" xfId="481" applyFont="1" applyBorder="1" applyAlignment="1">
      <alignment horizontal="centerContinuous"/>
    </xf>
    <xf numFmtId="0" fontId="72" fillId="0" borderId="38" xfId="481" applyFont="1" applyBorder="1"/>
    <xf numFmtId="0" fontId="72" fillId="0" borderId="29" xfId="481" applyFont="1" applyBorder="1" applyAlignment="1">
      <alignment horizontal="right"/>
    </xf>
    <xf numFmtId="0" fontId="71" fillId="0" borderId="29" xfId="481" applyFont="1" applyBorder="1"/>
    <xf numFmtId="0" fontId="72" fillId="0" borderId="40" xfId="481" applyFont="1" applyBorder="1" applyAlignment="1">
      <alignment horizontal="right"/>
    </xf>
    <xf numFmtId="9" fontId="77" fillId="0" borderId="29" xfId="116" applyFont="1" applyBorder="1"/>
    <xf numFmtId="9" fontId="77" fillId="0" borderId="40" xfId="116" applyFont="1" applyBorder="1"/>
    <xf numFmtId="9" fontId="71" fillId="0" borderId="0" xfId="481" applyNumberFormat="1" applyFont="1"/>
    <xf numFmtId="9" fontId="71" fillId="0" borderId="39" xfId="481" applyNumberFormat="1" applyFont="1" applyBorder="1"/>
    <xf numFmtId="0" fontId="72" fillId="0" borderId="41" xfId="481" applyFont="1" applyBorder="1"/>
    <xf numFmtId="0" fontId="71" fillId="0" borderId="3" xfId="481" applyFont="1" applyBorder="1"/>
    <xf numFmtId="9" fontId="71" fillId="0" borderId="42" xfId="481" applyNumberFormat="1" applyFont="1" applyBorder="1"/>
    <xf numFmtId="0" fontId="72" fillId="0" borderId="3" xfId="481" applyFont="1" applyBorder="1" applyAlignment="1">
      <alignment horizontal="right"/>
    </xf>
    <xf numFmtId="9" fontId="71" fillId="0" borderId="43" xfId="481" applyNumberFormat="1" applyFont="1" applyBorder="1"/>
    <xf numFmtId="0" fontId="72" fillId="19" borderId="0" xfId="481" applyFont="1" applyFill="1"/>
    <xf numFmtId="0" fontId="72" fillId="19" borderId="0" xfId="481" applyFont="1" applyFill="1" applyAlignment="1">
      <alignment horizontal="right"/>
    </xf>
    <xf numFmtId="9" fontId="89" fillId="19" borderId="0" xfId="116" applyFont="1" applyFill="1"/>
    <xf numFmtId="9" fontId="77" fillId="0" borderId="0" xfId="116" applyFont="1"/>
    <xf numFmtId="0" fontId="72" fillId="0" borderId="29" xfId="481" applyFont="1" applyBorder="1"/>
    <xf numFmtId="9" fontId="89" fillId="0" borderId="29" xfId="116" applyFont="1" applyBorder="1"/>
    <xf numFmtId="9" fontId="72" fillId="0" borderId="0" xfId="116" applyFont="1"/>
    <xf numFmtId="201" fontId="71" fillId="0" borderId="29" xfId="29" applyNumberFormat="1" applyFont="1" applyBorder="1"/>
    <xf numFmtId="9" fontId="89" fillId="19" borderId="0" xfId="116" applyFont="1" applyFill="1" applyAlignment="1">
      <alignment horizontal="right"/>
    </xf>
    <xf numFmtId="0" fontId="72" fillId="16" borderId="44" xfId="481" applyFont="1" applyFill="1" applyBorder="1"/>
    <xf numFmtId="0" fontId="71" fillId="16" borderId="45" xfId="481" applyFont="1" applyFill="1" applyBorder="1"/>
    <xf numFmtId="165" fontId="72" fillId="16" borderId="46" xfId="116" applyNumberFormat="1" applyFont="1" applyFill="1" applyBorder="1"/>
    <xf numFmtId="165" fontId="71" fillId="0" borderId="0" xfId="116" applyNumberFormat="1" applyFont="1"/>
    <xf numFmtId="0" fontId="72" fillId="16" borderId="47" xfId="481" applyFont="1" applyFill="1" applyBorder="1"/>
    <xf numFmtId="0" fontId="71" fillId="16" borderId="0" xfId="481" applyFont="1" applyFill="1"/>
    <xf numFmtId="165" fontId="72" fillId="16" borderId="48" xfId="116" applyNumberFormat="1" applyFont="1" applyFill="1" applyBorder="1"/>
    <xf numFmtId="0" fontId="72" fillId="16" borderId="49" xfId="481" applyFont="1" applyFill="1" applyBorder="1"/>
    <xf numFmtId="0" fontId="71" fillId="16" borderId="50" xfId="481" applyFont="1" applyFill="1" applyBorder="1"/>
    <xf numFmtId="165" fontId="72" fillId="16" borderId="51" xfId="116" applyNumberFormat="1" applyFont="1" applyFill="1" applyBorder="1"/>
    <xf numFmtId="0" fontId="72" fillId="0" borderId="44" xfId="481" applyFont="1" applyBorder="1"/>
    <xf numFmtId="9" fontId="80" fillId="0" borderId="45" xfId="481" applyNumberFormat="1" applyFont="1" applyBorder="1" applyAlignment="1">
      <alignment horizontal="center"/>
    </xf>
    <xf numFmtId="37" fontId="72" fillId="0" borderId="46" xfId="29" applyNumberFormat="1" applyFont="1" applyBorder="1"/>
    <xf numFmtId="0" fontId="72" fillId="0" borderId="47" xfId="481" applyFont="1" applyBorder="1"/>
    <xf numFmtId="37" fontId="72" fillId="0" borderId="48" xfId="116" applyNumberFormat="1" applyFont="1" applyBorder="1"/>
    <xf numFmtId="0" fontId="72" fillId="0" borderId="49" xfId="481" applyFont="1" applyBorder="1"/>
    <xf numFmtId="9" fontId="80" fillId="0" borderId="50" xfId="116" applyFont="1" applyBorder="1" applyAlignment="1">
      <alignment horizontal="center"/>
    </xf>
    <xf numFmtId="37" fontId="72" fillId="0" borderId="51" xfId="116" applyNumberFormat="1" applyFont="1" applyBorder="1"/>
    <xf numFmtId="5" fontId="77" fillId="0" borderId="2" xfId="478" applyNumberFormat="1" applyFont="1" applyBorder="1" applyAlignment="1">
      <alignment horizontal="right"/>
    </xf>
    <xf numFmtId="9" fontId="80" fillId="17" borderId="28" xfId="481" applyNumberFormat="1" applyFont="1" applyFill="1" applyBorder="1" applyAlignment="1">
      <alignment horizontal="center"/>
    </xf>
    <xf numFmtId="206" fontId="80" fillId="17" borderId="28" xfId="481" applyNumberFormat="1" applyFont="1" applyFill="1" applyBorder="1" applyAlignment="1">
      <alignment horizontal="center"/>
    </xf>
    <xf numFmtId="204" fontId="71" fillId="0" borderId="0" xfId="29" applyNumberFormat="1" applyFont="1" applyAlignment="1">
      <alignment horizontal="center"/>
    </xf>
    <xf numFmtId="201" fontId="71" fillId="0" borderId="29" xfId="478" applyNumberFormat="1" applyFont="1" applyBorder="1" applyAlignment="1">
      <alignment horizontal="right"/>
    </xf>
    <xf numFmtId="201" fontId="72" fillId="13" borderId="0" xfId="478" applyNumberFormat="1" applyFont="1" applyFill="1" applyAlignment="1">
      <alignment horizontal="right"/>
    </xf>
    <xf numFmtId="208" fontId="73" fillId="0" borderId="0" xfId="481" applyNumberFormat="1" applyFont="1"/>
    <xf numFmtId="209" fontId="71" fillId="0" borderId="0" xfId="481" applyNumberFormat="1" applyFont="1"/>
    <xf numFmtId="0" fontId="73" fillId="0" borderId="0" xfId="29" applyNumberFormat="1" applyFont="1"/>
    <xf numFmtId="199" fontId="71" fillId="13" borderId="0" xfId="478" applyNumberFormat="1" applyFont="1" applyFill="1"/>
    <xf numFmtId="199" fontId="72" fillId="0" borderId="0" xfId="29" quotePrefix="1" applyNumberFormat="1" applyFont="1"/>
    <xf numFmtId="210" fontId="71" fillId="0" borderId="0" xfId="478" applyNumberFormat="1" applyFont="1"/>
    <xf numFmtId="165" fontId="71" fillId="13" borderId="0" xfId="116" applyNumberFormat="1" applyFont="1" applyFill="1" applyAlignment="1">
      <alignment horizontal="center"/>
    </xf>
  </cellXfs>
  <cellStyles count="485">
    <cellStyle name="\" xfId="1" xr:uid="{00000000-0005-0000-0000-000000000000}"/>
    <cellStyle name="£ BP" xfId="2" xr:uid="{00000000-0005-0000-0000-000001000000}"/>
    <cellStyle name="¥ JY" xfId="3" xr:uid="{00000000-0005-0000-0000-000002000000}"/>
    <cellStyle name="A3 297 x 420 mm" xfId="478" xr:uid="{00000000-0005-0000-0000-000003000000}"/>
    <cellStyle name="A3 297 x 420 mm 2" xfId="481" xr:uid="{00000000-0005-0000-0000-000004000000}"/>
    <cellStyle name="ae66" xfId="4" xr:uid="{00000000-0005-0000-0000-000005000000}"/>
    <cellStyle name="AFE" xfId="5" xr:uid="{00000000-0005-0000-0000-000006000000}"/>
    <cellStyle name="Arial 10" xfId="6" xr:uid="{00000000-0005-0000-0000-000007000000}"/>
    <cellStyle name="Arial 12" xfId="7" xr:uid="{00000000-0005-0000-0000-000008000000}"/>
    <cellStyle name="Bold and Bottom line" xfId="8" xr:uid="{00000000-0005-0000-0000-000009000000}"/>
    <cellStyle name="Bold/Border" xfId="9" xr:uid="{00000000-0005-0000-0000-00000A000000}"/>
    <cellStyle name="Border Heavy" xfId="10" xr:uid="{00000000-0005-0000-0000-00000B000000}"/>
    <cellStyle name="Border Thin" xfId="11" xr:uid="{00000000-0005-0000-0000-00000C000000}"/>
    <cellStyle name="Bottom Border Line" xfId="12" xr:uid="{00000000-0005-0000-0000-00000D000000}"/>
    <cellStyle name="brad" xfId="13" xr:uid="{00000000-0005-0000-0000-00000E000000}"/>
    <cellStyle name="British Pound" xfId="14" xr:uid="{00000000-0005-0000-0000-00000F000000}"/>
    <cellStyle name="Bullet" xfId="15" xr:uid="{00000000-0005-0000-0000-000010000000}"/>
    <cellStyle name="Calc Currency (0)" xfId="16" xr:uid="{00000000-0005-0000-0000-000011000000}"/>
    <cellStyle name="Calc Currency (2)" xfId="17" xr:uid="{00000000-0005-0000-0000-000012000000}"/>
    <cellStyle name="Calc Percent (0)" xfId="18" xr:uid="{00000000-0005-0000-0000-000013000000}"/>
    <cellStyle name="Calc Percent (1)" xfId="19" xr:uid="{00000000-0005-0000-0000-000014000000}"/>
    <cellStyle name="Calc Percent (2)" xfId="20" xr:uid="{00000000-0005-0000-0000-000015000000}"/>
    <cellStyle name="Calc Units (0)" xfId="21" xr:uid="{00000000-0005-0000-0000-000016000000}"/>
    <cellStyle name="Calc Units (1)" xfId="22" xr:uid="{00000000-0005-0000-0000-000017000000}"/>
    <cellStyle name="Calc Units (2)" xfId="23" xr:uid="{00000000-0005-0000-0000-000018000000}"/>
    <cellStyle name="caps 0.00" xfId="24" xr:uid="{00000000-0005-0000-0000-000019000000}"/>
    <cellStyle name="capsdate" xfId="25" xr:uid="{00000000-0005-0000-0000-00001A000000}"/>
    <cellStyle name="City" xfId="26" xr:uid="{00000000-0005-0000-0000-00001B000000}"/>
    <cellStyle name="ColHeading" xfId="27" xr:uid="{00000000-0005-0000-0000-00001C000000}"/>
    <cellStyle name="Collateral" xfId="28" xr:uid="{00000000-0005-0000-0000-00001D000000}"/>
    <cellStyle name="Comma" xfId="29" builtinId="3"/>
    <cellStyle name="Comma  - Style1" xfId="30" xr:uid="{00000000-0005-0000-0000-00001F000000}"/>
    <cellStyle name="Comma  - Style2" xfId="31" xr:uid="{00000000-0005-0000-0000-000020000000}"/>
    <cellStyle name="Comma  - Style3" xfId="32" xr:uid="{00000000-0005-0000-0000-000021000000}"/>
    <cellStyle name="Comma  - Style4" xfId="33" xr:uid="{00000000-0005-0000-0000-000022000000}"/>
    <cellStyle name="Comma  - Style5" xfId="34" xr:uid="{00000000-0005-0000-0000-000023000000}"/>
    <cellStyle name="Comma  - Style6" xfId="35" xr:uid="{00000000-0005-0000-0000-000024000000}"/>
    <cellStyle name="Comma  - Style7" xfId="36" xr:uid="{00000000-0005-0000-0000-000025000000}"/>
    <cellStyle name="Comma  - Style8" xfId="37" xr:uid="{00000000-0005-0000-0000-000026000000}"/>
    <cellStyle name="Comma (0)" xfId="38" xr:uid="{00000000-0005-0000-0000-000027000000}"/>
    <cellStyle name="Comma [00]" xfId="39" xr:uid="{00000000-0005-0000-0000-000028000000}"/>
    <cellStyle name="Comma 0" xfId="40" xr:uid="{00000000-0005-0000-0000-000029000000}"/>
    <cellStyle name="Comma 2" xfId="41" xr:uid="{00000000-0005-0000-0000-00002A000000}"/>
    <cellStyle name="Comma 3" xfId="482" xr:uid="{00000000-0005-0000-0000-00002B000000}"/>
    <cellStyle name="Comma0" xfId="42" xr:uid="{00000000-0005-0000-0000-00002C000000}"/>
    <cellStyle name="Comma0 - Style3" xfId="43" xr:uid="{00000000-0005-0000-0000-00002D000000}"/>
    <cellStyle name="Company" xfId="44" xr:uid="{00000000-0005-0000-0000-00002E000000}"/>
    <cellStyle name="CurRatio" xfId="45" xr:uid="{00000000-0005-0000-0000-00002F000000}"/>
    <cellStyle name="Curren - Style1" xfId="46" xr:uid="{00000000-0005-0000-0000-000030000000}"/>
    <cellStyle name="Curren - Style4" xfId="47" xr:uid="{00000000-0005-0000-0000-000031000000}"/>
    <cellStyle name="Currency" xfId="48" builtinId="4"/>
    <cellStyle name="Currency (0)" xfId="49" xr:uid="{00000000-0005-0000-0000-000033000000}"/>
    <cellStyle name="Currency [00]" xfId="50" xr:uid="{00000000-0005-0000-0000-000034000000}"/>
    <cellStyle name="Currency 0" xfId="51" xr:uid="{00000000-0005-0000-0000-000035000000}"/>
    <cellStyle name="Currency 2" xfId="52" xr:uid="{00000000-0005-0000-0000-000036000000}"/>
    <cellStyle name="Currency0" xfId="53" xr:uid="{00000000-0005-0000-0000-000037000000}"/>
    <cellStyle name="Dash" xfId="54" xr:uid="{00000000-0005-0000-0000-000038000000}"/>
    <cellStyle name="Date" xfId="55" xr:uid="{00000000-0005-0000-0000-000039000000}"/>
    <cellStyle name="Date Aligned" xfId="56" xr:uid="{00000000-0005-0000-0000-00003A000000}"/>
    <cellStyle name="Date Short" xfId="57" xr:uid="{00000000-0005-0000-0000-00003B000000}"/>
    <cellStyle name="Date_Construction Curve" xfId="58" xr:uid="{00000000-0005-0000-0000-00003C000000}"/>
    <cellStyle name="Dex Doub Line" xfId="59" xr:uid="{00000000-0005-0000-0000-00003D000000}"/>
    <cellStyle name="Dotted Line" xfId="60" xr:uid="{00000000-0005-0000-0000-00003E000000}"/>
    <cellStyle name="Double Accounting" xfId="61" xr:uid="{00000000-0005-0000-0000-00003F000000}"/>
    <cellStyle name="Enter Currency (0)" xfId="62" xr:uid="{00000000-0005-0000-0000-000040000000}"/>
    <cellStyle name="Enter Currency (2)" xfId="63" xr:uid="{00000000-0005-0000-0000-000041000000}"/>
    <cellStyle name="Enter Units (0)" xfId="64" xr:uid="{00000000-0005-0000-0000-000042000000}"/>
    <cellStyle name="Enter Units (1)" xfId="65" xr:uid="{00000000-0005-0000-0000-000043000000}"/>
    <cellStyle name="Enter Units (2)" xfId="66" xr:uid="{00000000-0005-0000-0000-000044000000}"/>
    <cellStyle name="ervice" xfId="67" xr:uid="{00000000-0005-0000-0000-000045000000}"/>
    <cellStyle name="Euro" xfId="68" xr:uid="{00000000-0005-0000-0000-000046000000}"/>
    <cellStyle name="Fixed" xfId="69" xr:uid="{00000000-0005-0000-0000-000047000000}"/>
    <cellStyle name="Fixed1 - Style1" xfId="70" xr:uid="{00000000-0005-0000-0000-000048000000}"/>
    <cellStyle name="Footnote" xfId="71" xr:uid="{00000000-0005-0000-0000-000049000000}"/>
    <cellStyle name="Grey" xfId="72" xr:uid="{00000000-0005-0000-0000-00004A000000}"/>
    <cellStyle name="Hard Percent" xfId="73" xr:uid="{00000000-0005-0000-0000-00004B000000}"/>
    <cellStyle name="Header" xfId="74" xr:uid="{00000000-0005-0000-0000-00004C000000}"/>
    <cellStyle name="Header1" xfId="75" xr:uid="{00000000-0005-0000-0000-00004D000000}"/>
    <cellStyle name="Header2" xfId="76" xr:uid="{00000000-0005-0000-0000-00004E000000}"/>
    <cellStyle name="Heading 2" xfId="77" builtinId="17" customBuiltin="1"/>
    <cellStyle name="Heading 3" xfId="78" builtinId="18" customBuiltin="1"/>
    <cellStyle name="Heading1" xfId="79" xr:uid="{00000000-0005-0000-0000-000051000000}"/>
    <cellStyle name="Heading2" xfId="80" xr:uid="{00000000-0005-0000-0000-000052000000}"/>
    <cellStyle name="helv narrow 8" xfId="81" xr:uid="{00000000-0005-0000-0000-000053000000}"/>
    <cellStyle name="Input" xfId="82" builtinId="20" customBuiltin="1"/>
    <cellStyle name="Input [yellow]" xfId="83" xr:uid="{00000000-0005-0000-0000-000056000000}"/>
    <cellStyle name="Input Currency" xfId="84" xr:uid="{00000000-0005-0000-0000-000057000000}"/>
    <cellStyle name="Input Currency 2" xfId="85" xr:uid="{00000000-0005-0000-0000-000058000000}"/>
    <cellStyle name="Input Multiple" xfId="86" xr:uid="{00000000-0005-0000-0000-000059000000}"/>
    <cellStyle name="Input Percent" xfId="87" xr:uid="{00000000-0005-0000-0000-00005A000000}"/>
    <cellStyle name="Integer" xfId="88" xr:uid="{00000000-0005-0000-0000-00005B000000}"/>
    <cellStyle name="Item" xfId="89" xr:uid="{00000000-0005-0000-0000-00005C000000}"/>
    <cellStyle name="ItemTypeClass" xfId="90" xr:uid="{00000000-0005-0000-0000-00005D000000}"/>
    <cellStyle name="Label - Style3" xfId="91" xr:uid="{00000000-0005-0000-0000-00005E000000}"/>
    <cellStyle name="Label - Style5" xfId="92" xr:uid="{00000000-0005-0000-0000-00005F000000}"/>
    <cellStyle name="Label - Style6" xfId="93" xr:uid="{00000000-0005-0000-0000-000060000000}"/>
    <cellStyle name="Lien hypertexte" xfId="94" xr:uid="{00000000-0005-0000-0000-000061000000}"/>
    <cellStyle name="Lien hypertexte visité" xfId="95" xr:uid="{00000000-0005-0000-0000-000062000000}"/>
    <cellStyle name="Link Currency (0)" xfId="96" xr:uid="{00000000-0005-0000-0000-000063000000}"/>
    <cellStyle name="Link Currency (2)" xfId="97" xr:uid="{00000000-0005-0000-0000-000064000000}"/>
    <cellStyle name="Link Units (0)" xfId="98" xr:uid="{00000000-0005-0000-0000-000065000000}"/>
    <cellStyle name="Link Units (1)" xfId="99" xr:uid="{00000000-0005-0000-0000-000066000000}"/>
    <cellStyle name="Link Units (2)" xfId="100" xr:uid="{00000000-0005-0000-0000-000067000000}"/>
    <cellStyle name="mon" xfId="101" xr:uid="{00000000-0005-0000-0000-000068000000}"/>
    <cellStyle name="Multiple" xfId="102" xr:uid="{00000000-0005-0000-0000-000069000000}"/>
    <cellStyle name="Multiple (no x)" xfId="103" xr:uid="{00000000-0005-0000-0000-00006A000000}"/>
    <cellStyle name="Multiple (with x)" xfId="104" xr:uid="{00000000-0005-0000-0000-00006B000000}"/>
    <cellStyle name="Multiple_AGE_Model 06.22.04" xfId="105" xr:uid="{00000000-0005-0000-0000-00006C000000}"/>
    <cellStyle name="NACC" xfId="106" xr:uid="{00000000-0005-0000-0000-00006D000000}"/>
    <cellStyle name="no dec" xfId="107" xr:uid="{00000000-0005-0000-0000-00006E000000}"/>
    <cellStyle name="Norma - Style5" xfId="108" xr:uid="{00000000-0005-0000-0000-00006F000000}"/>
    <cellStyle name="Norma - Style7" xfId="109" xr:uid="{00000000-0005-0000-0000-000070000000}"/>
    <cellStyle name="Norma - Style8" xfId="110" xr:uid="{00000000-0005-0000-0000-000071000000}"/>
    <cellStyle name="Normal" xfId="0" builtinId="0"/>
    <cellStyle name="Normal - Style1" xfId="111" xr:uid="{00000000-0005-0000-0000-000073000000}"/>
    <cellStyle name="Normal 2" xfId="479" xr:uid="{00000000-0005-0000-0000-000074000000}"/>
    <cellStyle name="Normal 2 2" xfId="484" xr:uid="{44E8A691-1D9B-4895-AFE5-27807758AF53}"/>
    <cellStyle name="Normal 3" xfId="480" xr:uid="{00000000-0005-0000-0000-000075000000}"/>
    <cellStyle name="Page Heading Large" xfId="112" xr:uid="{00000000-0005-0000-0000-000076000000}"/>
    <cellStyle name="Page Heading Small" xfId="113" xr:uid="{00000000-0005-0000-0000-000077000000}"/>
    <cellStyle name="Page Number" xfId="114" xr:uid="{00000000-0005-0000-0000-000078000000}"/>
    <cellStyle name="Percen - Style2" xfId="115" xr:uid="{00000000-0005-0000-0000-000079000000}"/>
    <cellStyle name="Percent" xfId="116" builtinId="5"/>
    <cellStyle name="Percent (0)" xfId="117" xr:uid="{00000000-0005-0000-0000-00007B000000}"/>
    <cellStyle name="Percent (LTV, DSC)" xfId="118" xr:uid="{00000000-0005-0000-0000-00007C000000}"/>
    <cellStyle name="Percent [0]" xfId="119" xr:uid="{00000000-0005-0000-0000-00007D000000}"/>
    <cellStyle name="Percent [00]" xfId="120" xr:uid="{00000000-0005-0000-0000-00007E000000}"/>
    <cellStyle name="Percent [2]" xfId="121" xr:uid="{00000000-0005-0000-0000-00007F000000}"/>
    <cellStyle name="Percent 2" xfId="483" xr:uid="{00000000-0005-0000-0000-000080000000}"/>
    <cellStyle name="Percent Hard" xfId="122" xr:uid="{00000000-0005-0000-0000-000081000000}"/>
    <cellStyle name="percentage" xfId="123" xr:uid="{00000000-0005-0000-0000-000082000000}"/>
    <cellStyle name="PercentChange" xfId="124" xr:uid="{00000000-0005-0000-0000-000083000000}"/>
    <cellStyle name="Pool/Single" xfId="125" xr:uid="{00000000-0005-0000-0000-000084000000}"/>
    <cellStyle name="PrePop Currency (0)" xfId="126" xr:uid="{00000000-0005-0000-0000-000085000000}"/>
    <cellStyle name="PrePop Currency (2)" xfId="127" xr:uid="{00000000-0005-0000-0000-000086000000}"/>
    <cellStyle name="PrePop Units (0)" xfId="128" xr:uid="{00000000-0005-0000-0000-000087000000}"/>
    <cellStyle name="PrePop Units (1)" xfId="129" xr:uid="{00000000-0005-0000-0000-000088000000}"/>
    <cellStyle name="PrePop Units (2)" xfId="130" xr:uid="{00000000-0005-0000-0000-000089000000}"/>
    <cellStyle name="R01A" xfId="131" xr:uid="{00000000-0005-0000-0000-00008A000000}"/>
    <cellStyle name="R02A" xfId="132" xr:uid="{00000000-0005-0000-0000-00008B000000}"/>
    <cellStyle name="RatioX" xfId="133" xr:uid="{00000000-0005-0000-0000-00008C000000}"/>
    <cellStyle name="ScripFactor" xfId="134" xr:uid="{00000000-0005-0000-0000-00008D000000}"/>
    <cellStyle name="SectionHeading" xfId="135" xr:uid="{00000000-0005-0000-0000-00008E000000}"/>
    <cellStyle name="Shaded" xfId="136" xr:uid="{00000000-0005-0000-0000-00008F000000}"/>
    <cellStyle name="Single Accounting" xfId="137" xr:uid="{00000000-0005-0000-0000-000090000000}"/>
    <cellStyle name="Small Page Heading" xfId="138" xr:uid="{00000000-0005-0000-0000-000091000000}"/>
    <cellStyle name="Source" xfId="139" xr:uid="{00000000-0005-0000-0000-000092000000}"/>
    <cellStyle name="Status" xfId="140" xr:uid="{00000000-0005-0000-0000-000093000000}"/>
    <cellStyle name="STYL1 - Style1" xfId="141" xr:uid="{00000000-0005-0000-0000-000094000000}"/>
    <cellStyle name="STYL2 - Style2" xfId="142" xr:uid="{00000000-0005-0000-0000-000095000000}"/>
    <cellStyle name="STYL3 - Style3" xfId="143" xr:uid="{00000000-0005-0000-0000-000096000000}"/>
    <cellStyle name="STYL4 - Style4" xfId="144" xr:uid="{00000000-0005-0000-0000-000097000000}"/>
    <cellStyle name="STYL5 - Style5" xfId="145" xr:uid="{00000000-0005-0000-0000-000098000000}"/>
    <cellStyle name="STYL6 - Style6" xfId="146" xr:uid="{00000000-0005-0000-0000-000099000000}"/>
    <cellStyle name="Style 213" xfId="147" xr:uid="{00000000-0005-0000-0000-00009A000000}"/>
    <cellStyle name="Style 214" xfId="148" xr:uid="{00000000-0005-0000-0000-00009B000000}"/>
    <cellStyle name="Style 215" xfId="149" xr:uid="{00000000-0005-0000-0000-00009C000000}"/>
    <cellStyle name="Style 216" xfId="150" xr:uid="{00000000-0005-0000-0000-00009D000000}"/>
    <cellStyle name="Style 217" xfId="151" xr:uid="{00000000-0005-0000-0000-00009E000000}"/>
    <cellStyle name="Style 218" xfId="152" xr:uid="{00000000-0005-0000-0000-00009F000000}"/>
    <cellStyle name="Style 219" xfId="153" xr:uid="{00000000-0005-0000-0000-0000A0000000}"/>
    <cellStyle name="Style 220" xfId="154" xr:uid="{00000000-0005-0000-0000-0000A1000000}"/>
    <cellStyle name="Style 221" xfId="155" xr:uid="{00000000-0005-0000-0000-0000A2000000}"/>
    <cellStyle name="Style 222" xfId="156" xr:uid="{00000000-0005-0000-0000-0000A3000000}"/>
    <cellStyle name="Style 223" xfId="157" xr:uid="{00000000-0005-0000-0000-0000A4000000}"/>
    <cellStyle name="Style 224" xfId="158" xr:uid="{00000000-0005-0000-0000-0000A5000000}"/>
    <cellStyle name="Style 225" xfId="159" xr:uid="{00000000-0005-0000-0000-0000A6000000}"/>
    <cellStyle name="Style 226" xfId="160" xr:uid="{00000000-0005-0000-0000-0000A7000000}"/>
    <cellStyle name="Style 227" xfId="161" xr:uid="{00000000-0005-0000-0000-0000A8000000}"/>
    <cellStyle name="Style 228" xfId="162" xr:uid="{00000000-0005-0000-0000-0000A9000000}"/>
    <cellStyle name="Style 229" xfId="163" xr:uid="{00000000-0005-0000-0000-0000AA000000}"/>
    <cellStyle name="Style 230" xfId="164" xr:uid="{00000000-0005-0000-0000-0000AB000000}"/>
    <cellStyle name="Style 231" xfId="165" xr:uid="{00000000-0005-0000-0000-0000AC000000}"/>
    <cellStyle name="Style 232" xfId="166" xr:uid="{00000000-0005-0000-0000-0000AD000000}"/>
    <cellStyle name="Style 233" xfId="167" xr:uid="{00000000-0005-0000-0000-0000AE000000}"/>
    <cellStyle name="Style 234" xfId="168" xr:uid="{00000000-0005-0000-0000-0000AF000000}"/>
    <cellStyle name="Style 235" xfId="169" xr:uid="{00000000-0005-0000-0000-0000B0000000}"/>
    <cellStyle name="Style 236" xfId="170" xr:uid="{00000000-0005-0000-0000-0000B1000000}"/>
    <cellStyle name="Style 237" xfId="171" xr:uid="{00000000-0005-0000-0000-0000B2000000}"/>
    <cellStyle name="Style 238" xfId="172" xr:uid="{00000000-0005-0000-0000-0000B3000000}"/>
    <cellStyle name="Style 239" xfId="173" xr:uid="{00000000-0005-0000-0000-0000B4000000}"/>
    <cellStyle name="Style 240" xfId="174" xr:uid="{00000000-0005-0000-0000-0000B5000000}"/>
    <cellStyle name="Style 241" xfId="175" xr:uid="{00000000-0005-0000-0000-0000B6000000}"/>
    <cellStyle name="Style 242" xfId="176" xr:uid="{00000000-0005-0000-0000-0000B7000000}"/>
    <cellStyle name="Style 243" xfId="177" xr:uid="{00000000-0005-0000-0000-0000B8000000}"/>
    <cellStyle name="Style 244" xfId="178" xr:uid="{00000000-0005-0000-0000-0000B9000000}"/>
    <cellStyle name="Style 245" xfId="179" xr:uid="{00000000-0005-0000-0000-0000BA000000}"/>
    <cellStyle name="Style 246" xfId="180" xr:uid="{00000000-0005-0000-0000-0000BB000000}"/>
    <cellStyle name="Style 247" xfId="181" xr:uid="{00000000-0005-0000-0000-0000BC000000}"/>
    <cellStyle name="Style 248" xfId="182" xr:uid="{00000000-0005-0000-0000-0000BD000000}"/>
    <cellStyle name="Style 249" xfId="183" xr:uid="{00000000-0005-0000-0000-0000BE000000}"/>
    <cellStyle name="Style 250" xfId="184" xr:uid="{00000000-0005-0000-0000-0000BF000000}"/>
    <cellStyle name="Style 251" xfId="185" xr:uid="{00000000-0005-0000-0000-0000C0000000}"/>
    <cellStyle name="Style 252" xfId="186" xr:uid="{00000000-0005-0000-0000-0000C1000000}"/>
    <cellStyle name="Style 253" xfId="187" xr:uid="{00000000-0005-0000-0000-0000C2000000}"/>
    <cellStyle name="Style 254" xfId="188" xr:uid="{00000000-0005-0000-0000-0000C3000000}"/>
    <cellStyle name="Style 255" xfId="189" xr:uid="{00000000-0005-0000-0000-0000C4000000}"/>
    <cellStyle name="Style 256" xfId="190" xr:uid="{00000000-0005-0000-0000-0000C5000000}"/>
    <cellStyle name="Style 257" xfId="191" xr:uid="{00000000-0005-0000-0000-0000C6000000}"/>
    <cellStyle name="Style 258" xfId="192" xr:uid="{00000000-0005-0000-0000-0000C7000000}"/>
    <cellStyle name="Style 259" xfId="193" xr:uid="{00000000-0005-0000-0000-0000C8000000}"/>
    <cellStyle name="Style 260" xfId="194" xr:uid="{00000000-0005-0000-0000-0000C9000000}"/>
    <cellStyle name="Style 261" xfId="195" xr:uid="{00000000-0005-0000-0000-0000CA000000}"/>
    <cellStyle name="Style 262" xfId="196" xr:uid="{00000000-0005-0000-0000-0000CB000000}"/>
    <cellStyle name="Style 263" xfId="197" xr:uid="{00000000-0005-0000-0000-0000CC000000}"/>
    <cellStyle name="Style 264" xfId="198" xr:uid="{00000000-0005-0000-0000-0000CD000000}"/>
    <cellStyle name="Style 265" xfId="199" xr:uid="{00000000-0005-0000-0000-0000CE000000}"/>
    <cellStyle name="Style 266" xfId="200" xr:uid="{00000000-0005-0000-0000-0000CF000000}"/>
    <cellStyle name="Style 267" xfId="201" xr:uid="{00000000-0005-0000-0000-0000D0000000}"/>
    <cellStyle name="Style 268" xfId="202" xr:uid="{00000000-0005-0000-0000-0000D1000000}"/>
    <cellStyle name="Style 269" xfId="203" xr:uid="{00000000-0005-0000-0000-0000D2000000}"/>
    <cellStyle name="Style 270" xfId="204" xr:uid="{00000000-0005-0000-0000-0000D3000000}"/>
    <cellStyle name="Style 271" xfId="205" xr:uid="{00000000-0005-0000-0000-0000D4000000}"/>
    <cellStyle name="Style 272" xfId="206" xr:uid="{00000000-0005-0000-0000-0000D5000000}"/>
    <cellStyle name="Style 273" xfId="207" xr:uid="{00000000-0005-0000-0000-0000D6000000}"/>
    <cellStyle name="Style 274" xfId="208" xr:uid="{00000000-0005-0000-0000-0000D7000000}"/>
    <cellStyle name="Style 275" xfId="209" xr:uid="{00000000-0005-0000-0000-0000D8000000}"/>
    <cellStyle name="Style 276" xfId="210" xr:uid="{00000000-0005-0000-0000-0000D9000000}"/>
    <cellStyle name="Style 277" xfId="211" xr:uid="{00000000-0005-0000-0000-0000DA000000}"/>
    <cellStyle name="Style 278" xfId="212" xr:uid="{00000000-0005-0000-0000-0000DB000000}"/>
    <cellStyle name="Style 279" xfId="213" xr:uid="{00000000-0005-0000-0000-0000DC000000}"/>
    <cellStyle name="Style 280" xfId="214" xr:uid="{00000000-0005-0000-0000-0000DD000000}"/>
    <cellStyle name="Style 281" xfId="215" xr:uid="{00000000-0005-0000-0000-0000DE000000}"/>
    <cellStyle name="Style 282" xfId="216" xr:uid="{00000000-0005-0000-0000-0000DF000000}"/>
    <cellStyle name="Style 307" xfId="217" xr:uid="{00000000-0005-0000-0000-0000E0000000}"/>
    <cellStyle name="Style 308" xfId="218" xr:uid="{00000000-0005-0000-0000-0000E1000000}"/>
    <cellStyle name="Style 309" xfId="219" xr:uid="{00000000-0005-0000-0000-0000E2000000}"/>
    <cellStyle name="Style 310" xfId="220" xr:uid="{00000000-0005-0000-0000-0000E3000000}"/>
    <cellStyle name="Style 311" xfId="221" xr:uid="{00000000-0005-0000-0000-0000E4000000}"/>
    <cellStyle name="Style 312" xfId="222" xr:uid="{00000000-0005-0000-0000-0000E5000000}"/>
    <cellStyle name="Style 313" xfId="223" xr:uid="{00000000-0005-0000-0000-0000E6000000}"/>
    <cellStyle name="Style 314" xfId="224" xr:uid="{00000000-0005-0000-0000-0000E7000000}"/>
    <cellStyle name="Style 315" xfId="225" xr:uid="{00000000-0005-0000-0000-0000E8000000}"/>
    <cellStyle name="Style 316" xfId="226" xr:uid="{00000000-0005-0000-0000-0000E9000000}"/>
    <cellStyle name="Style 317" xfId="227" xr:uid="{00000000-0005-0000-0000-0000EA000000}"/>
    <cellStyle name="Style 318" xfId="228" xr:uid="{00000000-0005-0000-0000-0000EB000000}"/>
    <cellStyle name="Style 319" xfId="229" xr:uid="{00000000-0005-0000-0000-0000EC000000}"/>
    <cellStyle name="Style 320" xfId="230" xr:uid="{00000000-0005-0000-0000-0000ED000000}"/>
    <cellStyle name="Style 321" xfId="231" xr:uid="{00000000-0005-0000-0000-0000EE000000}"/>
    <cellStyle name="Style 322" xfId="232" xr:uid="{00000000-0005-0000-0000-0000EF000000}"/>
    <cellStyle name="Style 351" xfId="233" xr:uid="{00000000-0005-0000-0000-0000F0000000}"/>
    <cellStyle name="Style 352" xfId="234" xr:uid="{00000000-0005-0000-0000-0000F1000000}"/>
    <cellStyle name="Style 353" xfId="235" xr:uid="{00000000-0005-0000-0000-0000F2000000}"/>
    <cellStyle name="Style 354" xfId="236" xr:uid="{00000000-0005-0000-0000-0000F3000000}"/>
    <cellStyle name="Style 355" xfId="237" xr:uid="{00000000-0005-0000-0000-0000F4000000}"/>
    <cellStyle name="Style 356" xfId="238" xr:uid="{00000000-0005-0000-0000-0000F5000000}"/>
    <cellStyle name="Style 357" xfId="239" xr:uid="{00000000-0005-0000-0000-0000F6000000}"/>
    <cellStyle name="Style 358" xfId="240" xr:uid="{00000000-0005-0000-0000-0000F7000000}"/>
    <cellStyle name="Style 359" xfId="241" xr:uid="{00000000-0005-0000-0000-0000F8000000}"/>
    <cellStyle name="Style 360" xfId="242" xr:uid="{00000000-0005-0000-0000-0000F9000000}"/>
    <cellStyle name="Style 361" xfId="243" xr:uid="{00000000-0005-0000-0000-0000FA000000}"/>
    <cellStyle name="Style 362" xfId="244" xr:uid="{00000000-0005-0000-0000-0000FB000000}"/>
    <cellStyle name="Style 363" xfId="245" xr:uid="{00000000-0005-0000-0000-0000FC000000}"/>
    <cellStyle name="Style 364" xfId="246" xr:uid="{00000000-0005-0000-0000-0000FD000000}"/>
    <cellStyle name="Style 365" xfId="247" xr:uid="{00000000-0005-0000-0000-0000FE000000}"/>
    <cellStyle name="Style 366" xfId="248" xr:uid="{00000000-0005-0000-0000-0000FF000000}"/>
    <cellStyle name="Style 367" xfId="249" xr:uid="{00000000-0005-0000-0000-000000010000}"/>
    <cellStyle name="Style 368" xfId="250" xr:uid="{00000000-0005-0000-0000-000001010000}"/>
    <cellStyle name="Style 369" xfId="251" xr:uid="{00000000-0005-0000-0000-000002010000}"/>
    <cellStyle name="Style 370" xfId="252" xr:uid="{00000000-0005-0000-0000-000003010000}"/>
    <cellStyle name="Style 371" xfId="253" xr:uid="{00000000-0005-0000-0000-000004010000}"/>
    <cellStyle name="Style 372" xfId="254" xr:uid="{00000000-0005-0000-0000-000005010000}"/>
    <cellStyle name="Style 373" xfId="255" xr:uid="{00000000-0005-0000-0000-000006010000}"/>
    <cellStyle name="Style 374" xfId="256" xr:uid="{00000000-0005-0000-0000-000007010000}"/>
    <cellStyle name="Style 375" xfId="257" xr:uid="{00000000-0005-0000-0000-000008010000}"/>
    <cellStyle name="Style 376" xfId="258" xr:uid="{00000000-0005-0000-0000-000009010000}"/>
    <cellStyle name="Style 377" xfId="259" xr:uid="{00000000-0005-0000-0000-00000A010000}"/>
    <cellStyle name="Style 378" xfId="260" xr:uid="{00000000-0005-0000-0000-00000B010000}"/>
    <cellStyle name="Style 379" xfId="261" xr:uid="{00000000-0005-0000-0000-00000C010000}"/>
    <cellStyle name="Style 380" xfId="262" xr:uid="{00000000-0005-0000-0000-00000D010000}"/>
    <cellStyle name="Style 381" xfId="263" xr:uid="{00000000-0005-0000-0000-00000E010000}"/>
    <cellStyle name="Style 382" xfId="264" xr:uid="{00000000-0005-0000-0000-00000F010000}"/>
    <cellStyle name="Style 383" xfId="265" xr:uid="{00000000-0005-0000-0000-000010010000}"/>
    <cellStyle name="Style 384" xfId="266" xr:uid="{00000000-0005-0000-0000-000011010000}"/>
    <cellStyle name="Style 385" xfId="267" xr:uid="{00000000-0005-0000-0000-000012010000}"/>
    <cellStyle name="Style 386" xfId="268" xr:uid="{00000000-0005-0000-0000-000013010000}"/>
    <cellStyle name="Style 387" xfId="269" xr:uid="{00000000-0005-0000-0000-000014010000}"/>
    <cellStyle name="Style 388" xfId="270" xr:uid="{00000000-0005-0000-0000-000015010000}"/>
    <cellStyle name="Style 389" xfId="271" xr:uid="{00000000-0005-0000-0000-000016010000}"/>
    <cellStyle name="Style 390" xfId="272" xr:uid="{00000000-0005-0000-0000-000017010000}"/>
    <cellStyle name="Style 391" xfId="273" xr:uid="{00000000-0005-0000-0000-000018010000}"/>
    <cellStyle name="Style 392" xfId="274" xr:uid="{00000000-0005-0000-0000-000019010000}"/>
    <cellStyle name="Style 393" xfId="275" xr:uid="{00000000-0005-0000-0000-00001A010000}"/>
    <cellStyle name="Style 394" xfId="276" xr:uid="{00000000-0005-0000-0000-00001B010000}"/>
    <cellStyle name="Style 395" xfId="277" xr:uid="{00000000-0005-0000-0000-00001C010000}"/>
    <cellStyle name="Style 396" xfId="278" xr:uid="{00000000-0005-0000-0000-00001D010000}"/>
    <cellStyle name="Style 397" xfId="279" xr:uid="{00000000-0005-0000-0000-00001E010000}"/>
    <cellStyle name="Style 398" xfId="280" xr:uid="{00000000-0005-0000-0000-00001F010000}"/>
    <cellStyle name="Style 399" xfId="281" xr:uid="{00000000-0005-0000-0000-000020010000}"/>
    <cellStyle name="Style 400" xfId="282" xr:uid="{00000000-0005-0000-0000-000021010000}"/>
    <cellStyle name="Style 401" xfId="283" xr:uid="{00000000-0005-0000-0000-000022010000}"/>
    <cellStyle name="Style 402" xfId="284" xr:uid="{00000000-0005-0000-0000-000023010000}"/>
    <cellStyle name="Style 403" xfId="285" xr:uid="{00000000-0005-0000-0000-000024010000}"/>
    <cellStyle name="Style 404" xfId="286" xr:uid="{00000000-0005-0000-0000-000025010000}"/>
    <cellStyle name="Style 405" xfId="287" xr:uid="{00000000-0005-0000-0000-000026010000}"/>
    <cellStyle name="Style 406" xfId="288" xr:uid="{00000000-0005-0000-0000-000027010000}"/>
    <cellStyle name="Style 407" xfId="289" xr:uid="{00000000-0005-0000-0000-000028010000}"/>
    <cellStyle name="Style 408" xfId="290" xr:uid="{00000000-0005-0000-0000-000029010000}"/>
    <cellStyle name="Style 409" xfId="291" xr:uid="{00000000-0005-0000-0000-00002A010000}"/>
    <cellStyle name="Style 410" xfId="292" xr:uid="{00000000-0005-0000-0000-00002B010000}"/>
    <cellStyle name="Style 411" xfId="293" xr:uid="{00000000-0005-0000-0000-00002C010000}"/>
    <cellStyle name="Style 412" xfId="294" xr:uid="{00000000-0005-0000-0000-00002D010000}"/>
    <cellStyle name="Style 413" xfId="295" xr:uid="{00000000-0005-0000-0000-00002E010000}"/>
    <cellStyle name="Style 414" xfId="296" xr:uid="{00000000-0005-0000-0000-00002F010000}"/>
    <cellStyle name="Style 415" xfId="297" xr:uid="{00000000-0005-0000-0000-000030010000}"/>
    <cellStyle name="Style 416" xfId="298" xr:uid="{00000000-0005-0000-0000-000031010000}"/>
    <cellStyle name="Style 417" xfId="299" xr:uid="{00000000-0005-0000-0000-000032010000}"/>
    <cellStyle name="Style 418" xfId="300" xr:uid="{00000000-0005-0000-0000-000033010000}"/>
    <cellStyle name="Style 419" xfId="301" xr:uid="{00000000-0005-0000-0000-000034010000}"/>
    <cellStyle name="Style 420" xfId="302" xr:uid="{00000000-0005-0000-0000-000035010000}"/>
    <cellStyle name="Style 421" xfId="303" xr:uid="{00000000-0005-0000-0000-000036010000}"/>
    <cellStyle name="Style 422" xfId="304" xr:uid="{00000000-0005-0000-0000-000037010000}"/>
    <cellStyle name="Style 438" xfId="305" xr:uid="{00000000-0005-0000-0000-000038010000}"/>
    <cellStyle name="Style 439" xfId="306" xr:uid="{00000000-0005-0000-0000-000039010000}"/>
    <cellStyle name="Style 440" xfId="307" xr:uid="{00000000-0005-0000-0000-00003A010000}"/>
    <cellStyle name="Style 441" xfId="308" xr:uid="{00000000-0005-0000-0000-00003B010000}"/>
    <cellStyle name="Style 442" xfId="309" xr:uid="{00000000-0005-0000-0000-00003C010000}"/>
    <cellStyle name="Style 443" xfId="310" xr:uid="{00000000-0005-0000-0000-00003D010000}"/>
    <cellStyle name="Style 444" xfId="311" xr:uid="{00000000-0005-0000-0000-00003E010000}"/>
    <cellStyle name="Style 445" xfId="312" xr:uid="{00000000-0005-0000-0000-00003F010000}"/>
    <cellStyle name="Style 446" xfId="313" xr:uid="{00000000-0005-0000-0000-000040010000}"/>
    <cellStyle name="Style 447" xfId="314" xr:uid="{00000000-0005-0000-0000-000041010000}"/>
    <cellStyle name="Style 448" xfId="315" xr:uid="{00000000-0005-0000-0000-000042010000}"/>
    <cellStyle name="Style 449" xfId="316" xr:uid="{00000000-0005-0000-0000-000043010000}"/>
    <cellStyle name="Style 450" xfId="317" xr:uid="{00000000-0005-0000-0000-000044010000}"/>
    <cellStyle name="Style 451" xfId="318" xr:uid="{00000000-0005-0000-0000-000045010000}"/>
    <cellStyle name="Style 452" xfId="319" xr:uid="{00000000-0005-0000-0000-000046010000}"/>
    <cellStyle name="Style 453" xfId="320" xr:uid="{00000000-0005-0000-0000-000047010000}"/>
    <cellStyle name="Style 454" xfId="321" xr:uid="{00000000-0005-0000-0000-000048010000}"/>
    <cellStyle name="Style 455" xfId="322" xr:uid="{00000000-0005-0000-0000-000049010000}"/>
    <cellStyle name="Style 456" xfId="323" xr:uid="{00000000-0005-0000-0000-00004A010000}"/>
    <cellStyle name="Style 457" xfId="324" xr:uid="{00000000-0005-0000-0000-00004B010000}"/>
    <cellStyle name="Style 458" xfId="325" xr:uid="{00000000-0005-0000-0000-00004C010000}"/>
    <cellStyle name="Style 459" xfId="326" xr:uid="{00000000-0005-0000-0000-00004D010000}"/>
    <cellStyle name="Style 460" xfId="327" xr:uid="{00000000-0005-0000-0000-00004E010000}"/>
    <cellStyle name="Style 461" xfId="328" xr:uid="{00000000-0005-0000-0000-00004F010000}"/>
    <cellStyle name="Style 462" xfId="329" xr:uid="{00000000-0005-0000-0000-000050010000}"/>
    <cellStyle name="Style 463" xfId="330" xr:uid="{00000000-0005-0000-0000-000051010000}"/>
    <cellStyle name="Style 464" xfId="331" xr:uid="{00000000-0005-0000-0000-000052010000}"/>
    <cellStyle name="Style 465" xfId="332" xr:uid="{00000000-0005-0000-0000-000053010000}"/>
    <cellStyle name="Style 466" xfId="333" xr:uid="{00000000-0005-0000-0000-000054010000}"/>
    <cellStyle name="Style 467" xfId="334" xr:uid="{00000000-0005-0000-0000-000055010000}"/>
    <cellStyle name="Style 468" xfId="335" xr:uid="{00000000-0005-0000-0000-000056010000}"/>
    <cellStyle name="Style 469" xfId="336" xr:uid="{00000000-0005-0000-0000-000057010000}"/>
    <cellStyle name="Style 470" xfId="337" xr:uid="{00000000-0005-0000-0000-000058010000}"/>
    <cellStyle name="Style 471" xfId="338" xr:uid="{00000000-0005-0000-0000-000059010000}"/>
    <cellStyle name="Style 482" xfId="339" xr:uid="{00000000-0005-0000-0000-00005A010000}"/>
    <cellStyle name="Style 483" xfId="340" xr:uid="{00000000-0005-0000-0000-00005B010000}"/>
    <cellStyle name="Style 484" xfId="341" xr:uid="{00000000-0005-0000-0000-00005C010000}"/>
    <cellStyle name="Style 485" xfId="342" xr:uid="{00000000-0005-0000-0000-00005D010000}"/>
    <cellStyle name="Style 486" xfId="343" xr:uid="{00000000-0005-0000-0000-00005E010000}"/>
    <cellStyle name="Style 487" xfId="344" xr:uid="{00000000-0005-0000-0000-00005F010000}"/>
    <cellStyle name="Style 488" xfId="345" xr:uid="{00000000-0005-0000-0000-000060010000}"/>
    <cellStyle name="Style 489" xfId="346" xr:uid="{00000000-0005-0000-0000-000061010000}"/>
    <cellStyle name="Style 490" xfId="347" xr:uid="{00000000-0005-0000-0000-000062010000}"/>
    <cellStyle name="Style 491" xfId="348" xr:uid="{00000000-0005-0000-0000-000063010000}"/>
    <cellStyle name="Style 492" xfId="349" xr:uid="{00000000-0005-0000-0000-000064010000}"/>
    <cellStyle name="Style 493" xfId="350" xr:uid="{00000000-0005-0000-0000-000065010000}"/>
    <cellStyle name="Style 494" xfId="351" xr:uid="{00000000-0005-0000-0000-000066010000}"/>
    <cellStyle name="Style 495" xfId="352" xr:uid="{00000000-0005-0000-0000-000067010000}"/>
    <cellStyle name="Style 496" xfId="353" xr:uid="{00000000-0005-0000-0000-000068010000}"/>
    <cellStyle name="Style 497" xfId="354" xr:uid="{00000000-0005-0000-0000-000069010000}"/>
    <cellStyle name="Style 498" xfId="355" xr:uid="{00000000-0005-0000-0000-00006A010000}"/>
    <cellStyle name="Style 499" xfId="356" xr:uid="{00000000-0005-0000-0000-00006B010000}"/>
    <cellStyle name="Style 500" xfId="357" xr:uid="{00000000-0005-0000-0000-00006C010000}"/>
    <cellStyle name="Style 501" xfId="358" xr:uid="{00000000-0005-0000-0000-00006D010000}"/>
    <cellStyle name="Style 502" xfId="359" xr:uid="{00000000-0005-0000-0000-00006E010000}"/>
    <cellStyle name="Style 503" xfId="360" xr:uid="{00000000-0005-0000-0000-00006F010000}"/>
    <cellStyle name="Style 504" xfId="361" xr:uid="{00000000-0005-0000-0000-000070010000}"/>
    <cellStyle name="Style 521" xfId="362" xr:uid="{00000000-0005-0000-0000-000071010000}"/>
    <cellStyle name="Style 522" xfId="363" xr:uid="{00000000-0005-0000-0000-000072010000}"/>
    <cellStyle name="Style 523" xfId="364" xr:uid="{00000000-0005-0000-0000-000073010000}"/>
    <cellStyle name="Style 524" xfId="365" xr:uid="{00000000-0005-0000-0000-000074010000}"/>
    <cellStyle name="Style 525" xfId="366" xr:uid="{00000000-0005-0000-0000-000075010000}"/>
    <cellStyle name="Style 526" xfId="367" xr:uid="{00000000-0005-0000-0000-000076010000}"/>
    <cellStyle name="Style 527" xfId="368" xr:uid="{00000000-0005-0000-0000-000077010000}"/>
    <cellStyle name="Style 528" xfId="369" xr:uid="{00000000-0005-0000-0000-000078010000}"/>
    <cellStyle name="Style 529" xfId="370" xr:uid="{00000000-0005-0000-0000-000079010000}"/>
    <cellStyle name="Style 530" xfId="371" xr:uid="{00000000-0005-0000-0000-00007A010000}"/>
    <cellStyle name="Style 531" xfId="372" xr:uid="{00000000-0005-0000-0000-00007B010000}"/>
    <cellStyle name="Style 532" xfId="373" xr:uid="{00000000-0005-0000-0000-00007C010000}"/>
    <cellStyle name="Style 533" xfId="374" xr:uid="{00000000-0005-0000-0000-00007D010000}"/>
    <cellStyle name="Style 534" xfId="375" xr:uid="{00000000-0005-0000-0000-00007E010000}"/>
    <cellStyle name="Style 535" xfId="376" xr:uid="{00000000-0005-0000-0000-00007F010000}"/>
    <cellStyle name="Style 536" xfId="377" xr:uid="{00000000-0005-0000-0000-000080010000}"/>
    <cellStyle name="Style 537" xfId="378" xr:uid="{00000000-0005-0000-0000-000081010000}"/>
    <cellStyle name="Style 538" xfId="379" xr:uid="{00000000-0005-0000-0000-000082010000}"/>
    <cellStyle name="Style 539" xfId="380" xr:uid="{00000000-0005-0000-0000-000083010000}"/>
    <cellStyle name="Style 540" xfId="381" xr:uid="{00000000-0005-0000-0000-000084010000}"/>
    <cellStyle name="Style 541" xfId="382" xr:uid="{00000000-0005-0000-0000-000085010000}"/>
    <cellStyle name="Style 590" xfId="383" xr:uid="{00000000-0005-0000-0000-000086010000}"/>
    <cellStyle name="Style 591" xfId="384" xr:uid="{00000000-0005-0000-0000-000087010000}"/>
    <cellStyle name="Style 592" xfId="385" xr:uid="{00000000-0005-0000-0000-000088010000}"/>
    <cellStyle name="Style 593" xfId="386" xr:uid="{00000000-0005-0000-0000-000089010000}"/>
    <cellStyle name="Style 594" xfId="387" xr:uid="{00000000-0005-0000-0000-00008A010000}"/>
    <cellStyle name="Style 595" xfId="388" xr:uid="{00000000-0005-0000-0000-00008B010000}"/>
    <cellStyle name="Style 596" xfId="389" xr:uid="{00000000-0005-0000-0000-00008C010000}"/>
    <cellStyle name="Style 597" xfId="390" xr:uid="{00000000-0005-0000-0000-00008D010000}"/>
    <cellStyle name="Style 598" xfId="391" xr:uid="{00000000-0005-0000-0000-00008E010000}"/>
    <cellStyle name="Style 599" xfId="392" xr:uid="{00000000-0005-0000-0000-00008F010000}"/>
    <cellStyle name="Style 600" xfId="393" xr:uid="{00000000-0005-0000-0000-000090010000}"/>
    <cellStyle name="Style 601" xfId="394" xr:uid="{00000000-0005-0000-0000-000091010000}"/>
    <cellStyle name="Style 602" xfId="395" xr:uid="{00000000-0005-0000-0000-000092010000}"/>
    <cellStyle name="Style 617" xfId="396" xr:uid="{00000000-0005-0000-0000-000093010000}"/>
    <cellStyle name="Style 618" xfId="397" xr:uid="{00000000-0005-0000-0000-000094010000}"/>
    <cellStyle name="Style 619" xfId="398" xr:uid="{00000000-0005-0000-0000-000095010000}"/>
    <cellStyle name="Style 620" xfId="399" xr:uid="{00000000-0005-0000-0000-000096010000}"/>
    <cellStyle name="Style 621" xfId="400" xr:uid="{00000000-0005-0000-0000-000097010000}"/>
    <cellStyle name="Style 622" xfId="401" xr:uid="{00000000-0005-0000-0000-000098010000}"/>
    <cellStyle name="Style 623" xfId="402" xr:uid="{00000000-0005-0000-0000-000099010000}"/>
    <cellStyle name="Style 624" xfId="403" xr:uid="{00000000-0005-0000-0000-00009A010000}"/>
    <cellStyle name="Style 625" xfId="404" xr:uid="{00000000-0005-0000-0000-00009B010000}"/>
    <cellStyle name="Style 626" xfId="405" xr:uid="{00000000-0005-0000-0000-00009C010000}"/>
    <cellStyle name="Style 627" xfId="406" xr:uid="{00000000-0005-0000-0000-00009D010000}"/>
    <cellStyle name="Style 628" xfId="407" xr:uid="{00000000-0005-0000-0000-00009E010000}"/>
    <cellStyle name="Style 629" xfId="408" xr:uid="{00000000-0005-0000-0000-00009F010000}"/>
    <cellStyle name="Style 630" xfId="409" xr:uid="{00000000-0005-0000-0000-0000A0010000}"/>
    <cellStyle name="Style 631" xfId="410" xr:uid="{00000000-0005-0000-0000-0000A1010000}"/>
    <cellStyle name="Style 632" xfId="411" xr:uid="{00000000-0005-0000-0000-0000A2010000}"/>
    <cellStyle name="Style 633" xfId="412" xr:uid="{00000000-0005-0000-0000-0000A3010000}"/>
    <cellStyle name="Style 634" xfId="413" xr:uid="{00000000-0005-0000-0000-0000A4010000}"/>
    <cellStyle name="Style 635" xfId="414" xr:uid="{00000000-0005-0000-0000-0000A5010000}"/>
    <cellStyle name="Style 656" xfId="415" xr:uid="{00000000-0005-0000-0000-0000A6010000}"/>
    <cellStyle name="Style 657" xfId="416" xr:uid="{00000000-0005-0000-0000-0000A7010000}"/>
    <cellStyle name="Style 658" xfId="417" xr:uid="{00000000-0005-0000-0000-0000A8010000}"/>
    <cellStyle name="Style 659" xfId="418" xr:uid="{00000000-0005-0000-0000-0000A9010000}"/>
    <cellStyle name="Style 660" xfId="419" xr:uid="{00000000-0005-0000-0000-0000AA010000}"/>
    <cellStyle name="Style 661" xfId="420" xr:uid="{00000000-0005-0000-0000-0000AB010000}"/>
    <cellStyle name="Style 662" xfId="421" xr:uid="{00000000-0005-0000-0000-0000AC010000}"/>
    <cellStyle name="Style 663" xfId="422" xr:uid="{00000000-0005-0000-0000-0000AD010000}"/>
    <cellStyle name="Style 664" xfId="423" xr:uid="{00000000-0005-0000-0000-0000AE010000}"/>
    <cellStyle name="Style 665" xfId="424" xr:uid="{00000000-0005-0000-0000-0000AF010000}"/>
    <cellStyle name="Style 666" xfId="425" xr:uid="{00000000-0005-0000-0000-0000B0010000}"/>
    <cellStyle name="Style 667" xfId="426" xr:uid="{00000000-0005-0000-0000-0000B1010000}"/>
    <cellStyle name="Style 691" xfId="427" xr:uid="{00000000-0005-0000-0000-0000B2010000}"/>
    <cellStyle name="Style 692" xfId="428" xr:uid="{00000000-0005-0000-0000-0000B3010000}"/>
    <cellStyle name="Style 693" xfId="429" xr:uid="{00000000-0005-0000-0000-0000B4010000}"/>
    <cellStyle name="Style 694" xfId="430" xr:uid="{00000000-0005-0000-0000-0000B5010000}"/>
    <cellStyle name="Style 695" xfId="431" xr:uid="{00000000-0005-0000-0000-0000B6010000}"/>
    <cellStyle name="Style 696" xfId="432" xr:uid="{00000000-0005-0000-0000-0000B7010000}"/>
    <cellStyle name="Style 697" xfId="433" xr:uid="{00000000-0005-0000-0000-0000B8010000}"/>
    <cellStyle name="Style 698" xfId="434" xr:uid="{00000000-0005-0000-0000-0000B9010000}"/>
    <cellStyle name="Style 699" xfId="435" xr:uid="{00000000-0005-0000-0000-0000BA010000}"/>
    <cellStyle name="Style 700" xfId="436" xr:uid="{00000000-0005-0000-0000-0000BB010000}"/>
    <cellStyle name="Style 701" xfId="437" xr:uid="{00000000-0005-0000-0000-0000BC010000}"/>
    <cellStyle name="Style 702" xfId="438" xr:uid="{00000000-0005-0000-0000-0000BD010000}"/>
    <cellStyle name="Style 703" xfId="439" xr:uid="{00000000-0005-0000-0000-0000BE010000}"/>
    <cellStyle name="Style 704" xfId="440" xr:uid="{00000000-0005-0000-0000-0000BF010000}"/>
    <cellStyle name="Style 705" xfId="441" xr:uid="{00000000-0005-0000-0000-0000C0010000}"/>
    <cellStyle name="Style 706" xfId="442" xr:uid="{00000000-0005-0000-0000-0000C1010000}"/>
    <cellStyle name="Style3" xfId="443" xr:uid="{00000000-0005-0000-0000-0000C2010000}"/>
    <cellStyle name="syear" xfId="444" xr:uid="{00000000-0005-0000-0000-0000C3010000}"/>
    <cellStyle name="Table Col Head" xfId="445" xr:uid="{00000000-0005-0000-0000-0000C4010000}"/>
    <cellStyle name="Table Head" xfId="446" xr:uid="{00000000-0005-0000-0000-0000C5010000}"/>
    <cellStyle name="Table Head Aligned" xfId="447" xr:uid="{00000000-0005-0000-0000-0000C6010000}"/>
    <cellStyle name="Table Head Blue" xfId="448" xr:uid="{00000000-0005-0000-0000-0000C7010000}"/>
    <cellStyle name="Table Head Green" xfId="449" xr:uid="{00000000-0005-0000-0000-0000C8010000}"/>
    <cellStyle name="Table Head_AGE_Model 06.22.04" xfId="450" xr:uid="{00000000-0005-0000-0000-0000C9010000}"/>
    <cellStyle name="Table Heading" xfId="451" xr:uid="{00000000-0005-0000-0000-0000CA010000}"/>
    <cellStyle name="Table Label" xfId="452" xr:uid="{00000000-0005-0000-0000-0000CB010000}"/>
    <cellStyle name="Table Sub Head" xfId="453" xr:uid="{00000000-0005-0000-0000-0000CC010000}"/>
    <cellStyle name="Table Title" xfId="454" xr:uid="{00000000-0005-0000-0000-0000CD010000}"/>
    <cellStyle name="Table Units" xfId="455" xr:uid="{00000000-0005-0000-0000-0000CE010000}"/>
    <cellStyle name="Table_Header" xfId="456" xr:uid="{00000000-0005-0000-0000-0000CF010000}"/>
    <cellStyle name="Term" xfId="457" xr:uid="{00000000-0005-0000-0000-0000D0010000}"/>
    <cellStyle name="Text Indent A" xfId="458" xr:uid="{00000000-0005-0000-0000-0000D1010000}"/>
    <cellStyle name="Text Indent B" xfId="459" xr:uid="{00000000-0005-0000-0000-0000D2010000}"/>
    <cellStyle name="Text Indent C" xfId="460" xr:uid="{00000000-0005-0000-0000-0000D3010000}"/>
    <cellStyle name="Time" xfId="461" xr:uid="{00000000-0005-0000-0000-0000D4010000}"/>
    <cellStyle name="Times 10" xfId="462" xr:uid="{00000000-0005-0000-0000-0000D5010000}"/>
    <cellStyle name="Times 12" xfId="463" xr:uid="{00000000-0005-0000-0000-0000D6010000}"/>
    <cellStyle name="Times New Roman" xfId="464" xr:uid="{00000000-0005-0000-0000-0000D7010000}"/>
    <cellStyle name="Title" xfId="465" builtinId="15" customBuiltin="1"/>
    <cellStyle name="Title - Style8" xfId="466" xr:uid="{00000000-0005-0000-0000-0000D9010000}"/>
    <cellStyle name="Titles" xfId="467" xr:uid="{00000000-0005-0000-0000-0000DA010000}"/>
    <cellStyle name="Top and Bottom Border" xfId="468" xr:uid="{00000000-0005-0000-0000-0000DB010000}"/>
    <cellStyle name="TopBot - Style2" xfId="469" xr:uid="{00000000-0005-0000-0000-0000DC010000}"/>
    <cellStyle name="Total" xfId="470" builtinId="25" customBuiltin="1"/>
    <cellStyle name="Total Currency" xfId="471" xr:uid="{00000000-0005-0000-0000-0000DE010000}"/>
    <cellStyle name="Total Normal" xfId="472" xr:uid="{00000000-0005-0000-0000-0000DF010000}"/>
    <cellStyle name="Underline_Single" xfId="473" xr:uid="{00000000-0005-0000-0000-0000E0010000}"/>
    <cellStyle name="User_Defined_C" xfId="474" xr:uid="{00000000-0005-0000-0000-0000E1010000}"/>
    <cellStyle name="Year" xfId="475" xr:uid="{00000000-0005-0000-0000-0000E2010000}"/>
    <cellStyle name="Yen" xfId="476" xr:uid="{00000000-0005-0000-0000-0000E3010000}"/>
    <cellStyle name="Zaph Call 11pt" xfId="477" xr:uid="{00000000-0005-0000-0000-0000E4010000}"/>
  </cellStyles>
  <dxfs count="0"/>
  <tableStyles count="0" defaultTableStyle="TableStyleMedium9" defaultPivotStyle="PivotStyleLight16"/>
  <colors>
    <mruColors>
      <color rgb="FF3136F7"/>
      <color rgb="FFECF2F8"/>
      <color rgb="FF494DDF"/>
      <color rgb="FFF580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microsoft.com/office/2017/10/relationships/person" Target="persons/perso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rnynt5\public\WINDOWS\Temporary%20Internet%20Files\OLKB353\office%20space%20beechwoo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DS\STAFFING\STAFFPLN\COMP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Industry%20Books\Txtm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CTIVE%20Deals\2nd%20&amp;%20Pine\Financial%20Model\Second%20&amp;%20Pine%20(Starwood%20-%20All%20Resi,%20240'ft)%203-31-05%20M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CTIVE%20Deals\Wailea\Financial%20Analysis\Models\2006\Wailea%203-29-06-promote%20chan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ice Space"/>
      <sheetName val="Model Room"/>
    </sheetNames>
    <sheetDataSet>
      <sheetData sheetId="0" refreshError="1">
        <row r="3">
          <cell r="H3">
            <v>37196</v>
          </cell>
        </row>
        <row r="9">
          <cell r="O9">
            <v>36923</v>
          </cell>
          <cell r="P9">
            <v>36951</v>
          </cell>
          <cell r="Q9">
            <v>36982</v>
          </cell>
          <cell r="R9">
            <v>37012</v>
          </cell>
          <cell r="S9">
            <v>37043</v>
          </cell>
          <cell r="T9">
            <v>36739</v>
          </cell>
          <cell r="U9">
            <v>36770</v>
          </cell>
          <cell r="V9">
            <v>36800</v>
          </cell>
          <cell r="W9">
            <v>36831</v>
          </cell>
          <cell r="X9">
            <v>36861</v>
          </cell>
          <cell r="Y9">
            <v>36892</v>
          </cell>
          <cell r="Z9">
            <v>36923</v>
          </cell>
          <cell r="AA9">
            <v>36951</v>
          </cell>
        </row>
        <row r="33">
          <cell r="O33">
            <v>670</v>
          </cell>
          <cell r="P33">
            <v>670</v>
          </cell>
          <cell r="Q33">
            <v>670</v>
          </cell>
          <cell r="R33">
            <v>750</v>
          </cell>
          <cell r="S33">
            <v>1150</v>
          </cell>
          <cell r="T33">
            <v>0</v>
          </cell>
          <cell r="U33">
            <v>0</v>
          </cell>
          <cell r="V33">
            <v>100</v>
          </cell>
          <cell r="W33">
            <v>510</v>
          </cell>
          <cell r="X33">
            <v>590</v>
          </cell>
          <cell r="Y33">
            <v>670</v>
          </cell>
          <cell r="Z33">
            <v>670</v>
          </cell>
          <cell r="AA33">
            <v>670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2200</v>
          </cell>
          <cell r="U34">
            <v>2200</v>
          </cell>
          <cell r="V34">
            <v>2200</v>
          </cell>
          <cell r="W34">
            <v>2200</v>
          </cell>
          <cell r="X34">
            <v>2200</v>
          </cell>
          <cell r="Y34">
            <v>2200</v>
          </cell>
          <cell r="Z34">
            <v>2200</v>
          </cell>
          <cell r="AA34">
            <v>2200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. Transactio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. Transaction"/>
      <sheetName val="#REF"/>
      <sheetName val="Txtm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_CF"/>
      <sheetName val="Sheet2"/>
      <sheetName val="Area Stack"/>
      <sheetName val="Pricing Stack"/>
      <sheetName val="CF Budget"/>
      <sheetName val="Hotel Proforma"/>
      <sheetName val="DO NOT PRINT---------------&gt;"/>
      <sheetName val="Condo Summary (Monthly)"/>
      <sheetName val="IRR (Monthly)"/>
      <sheetName val="WATERFALL"/>
      <sheetName val="Sheet1"/>
      <sheetName val="Cash Flow (Starwood)"/>
      <sheetName val="Sensitivities"/>
      <sheetName val="Assumptions"/>
      <sheetName val="Memo Tables"/>
      <sheetName val="Sections (Revised 400ft)"/>
      <sheetName val="Site_Building (Revised 400ft)"/>
      <sheetName val="Absorption Scenarios"/>
      <sheetName val="Hard Costs"/>
      <sheetName val="Condominium"/>
      <sheetName val="---------------&gt;HOTEL Operation"/>
      <sheetName val="Hotel"/>
      <sheetName val="Key Pro Forma Assumptions "/>
      <sheetName val="------&gt;Other Drivers"/>
      <sheetName val="-----&gt;Developer Model"/>
      <sheetName val="Project Management"/>
      <sheetName val="Assumptions from Developer"/>
      <sheetName val="Cash Flow"/>
      <sheetName val="FFE"/>
      <sheetName val="Retail"/>
      <sheetName val="Hard Costs (Revised 400ft)"/>
      <sheetName val="Consultant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ternatives"/>
      <sheetName val="Sensitivity"/>
      <sheetName val="Sensitivity 2"/>
      <sheetName val="ConstrBud"/>
      <sheetName val="Equity Cushion"/>
      <sheetName val="Land Valuation"/>
      <sheetName val="Sources and Uses"/>
      <sheetName val="Current_CF Print-1"/>
      <sheetName val="Current_CF Print -2"/>
      <sheetName val="Pricing-Area Summary"/>
      <sheetName val="DO NOT PRINT-----&gt;"/>
      <sheetName val="Change Log"/>
      <sheetName val="IRR (Monthly)"/>
      <sheetName val="WATERFALL"/>
      <sheetName val="Kob Equity Summary"/>
      <sheetName val="CF Budget"/>
      <sheetName val="Condo Summary (Monthly)"/>
      <sheetName val="---------------&gt;HOTEL Operation"/>
      <sheetName val="General"/>
      <sheetName val="Facilities Summary"/>
      <sheetName val="Condo Occ and ADR Forecasts"/>
      <sheetName val="Occ and Rate"/>
      <sheetName val="Cost Allocation"/>
      <sheetName val="PF Input"/>
      <sheetName val="Five-Year Projection"/>
      <sheetName val="Ten-Year Projection"/>
      <sheetName val="NOT USED------&gt;"/>
      <sheetName val="Condo Occ &amp; ADR HOT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7"/>
  <dimension ref="A1:AM53"/>
  <sheetViews>
    <sheetView showGridLines="0" tabSelected="1" topLeftCell="A18" zoomScaleNormal="100" zoomScaleSheetLayoutView="70" workbookViewId="0">
      <selection activeCell="E27" sqref="E27"/>
    </sheetView>
  </sheetViews>
  <sheetFormatPr defaultColWidth="9.140625" defaultRowHeight="16.5"/>
  <cols>
    <col min="1" max="1" width="15" style="1" customWidth="1"/>
    <col min="2" max="5" width="14.140625" style="1" customWidth="1"/>
    <col min="6" max="6" width="7.28515625" style="1" customWidth="1"/>
    <col min="7" max="9" width="14.140625" style="1" customWidth="1"/>
    <col min="10" max="10" width="14.140625" style="20" customWidth="1"/>
    <col min="11" max="14" width="14.140625" style="1" customWidth="1"/>
    <col min="15" max="16384" width="9.140625" style="1"/>
  </cols>
  <sheetData>
    <row r="1" spans="1:39" ht="17.25" customHeight="1">
      <c r="A1" s="77" t="s">
        <v>61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39" ht="22.5" customHeight="1">
      <c r="A2" s="53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6.5" customHeight="1">
      <c r="A3" s="21"/>
      <c r="B3" s="21"/>
      <c r="C3" s="21"/>
      <c r="D3" s="21"/>
      <c r="E3" s="21"/>
      <c r="F3" s="21"/>
      <c r="G3" s="21"/>
      <c r="H3" s="21"/>
      <c r="I3" s="21"/>
      <c r="J3" s="1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customHeight="1">
      <c r="A4" s="76" t="s">
        <v>75</v>
      </c>
      <c r="B4" s="19"/>
      <c r="C4" s="19"/>
      <c r="D4" s="19"/>
      <c r="E4" s="19"/>
      <c r="F4" s="56"/>
      <c r="G4" s="76" t="s">
        <v>74</v>
      </c>
      <c r="H4" s="19"/>
      <c r="I4" s="19"/>
      <c r="J4" s="19"/>
      <c r="K4" s="19"/>
    </row>
    <row r="5" spans="1:39" ht="16.5" customHeight="1">
      <c r="A5" s="1" t="s">
        <v>86</v>
      </c>
      <c r="E5" s="175">
        <v>45658</v>
      </c>
      <c r="G5" s="1" t="s">
        <v>6</v>
      </c>
      <c r="H5" s="64">
        <v>180000</v>
      </c>
      <c r="I5" s="64"/>
      <c r="J5" s="1" t="s">
        <v>9</v>
      </c>
      <c r="K5" s="23">
        <v>360000</v>
      </c>
      <c r="L5" s="4"/>
      <c r="N5" s="22"/>
    </row>
    <row r="6" spans="1:39" ht="16.5" customHeight="1">
      <c r="A6" s="1" t="s">
        <v>89</v>
      </c>
      <c r="E6" s="175">
        <v>45839</v>
      </c>
      <c r="G6" s="1" t="s">
        <v>7</v>
      </c>
      <c r="H6" s="64">
        <v>20000</v>
      </c>
      <c r="I6" s="64"/>
      <c r="J6" s="1" t="s">
        <v>10</v>
      </c>
      <c r="K6" s="23">
        <v>345600</v>
      </c>
      <c r="L6" s="4"/>
      <c r="P6" s="3"/>
    </row>
    <row r="7" spans="1:39" ht="16.5" customHeight="1">
      <c r="A7" s="1" t="s">
        <v>5</v>
      </c>
      <c r="E7" s="175">
        <v>46023</v>
      </c>
      <c r="G7" s="1" t="s">
        <v>8</v>
      </c>
      <c r="H7" s="65">
        <f>H5-H6</f>
        <v>160000</v>
      </c>
      <c r="I7" s="65"/>
      <c r="J7" s="1" t="s">
        <v>11</v>
      </c>
      <c r="K7" s="23">
        <v>287000</v>
      </c>
      <c r="L7" s="4"/>
      <c r="P7" s="3"/>
    </row>
    <row r="8" spans="1:39" ht="16.5" customHeight="1">
      <c r="A8" s="1" t="s">
        <v>87</v>
      </c>
      <c r="E8" s="175">
        <v>46722</v>
      </c>
      <c r="G8" s="1" t="s">
        <v>12</v>
      </c>
      <c r="H8" s="66">
        <f>K5/H7</f>
        <v>2.25</v>
      </c>
      <c r="I8" s="66"/>
      <c r="J8" s="1"/>
      <c r="K8" s="24"/>
      <c r="P8" s="3"/>
    </row>
    <row r="9" spans="1:39" ht="16.5" customHeight="1">
      <c r="A9" s="1" t="s">
        <v>88</v>
      </c>
      <c r="E9" s="176">
        <f>MROUND((E8-E7)/30,1)+1</f>
        <v>24</v>
      </c>
      <c r="G9" s="54"/>
      <c r="H9" s="67"/>
      <c r="I9" s="67"/>
      <c r="P9" s="3"/>
    </row>
    <row r="10" spans="1:39" ht="16.5" customHeight="1">
      <c r="A10" s="1" t="s">
        <v>13</v>
      </c>
      <c r="E10" s="145">
        <v>0.3</v>
      </c>
      <c r="G10" s="1" t="s">
        <v>26</v>
      </c>
      <c r="H10" s="64">
        <v>230</v>
      </c>
      <c r="I10" s="64"/>
      <c r="J10" s="1" t="s">
        <v>27</v>
      </c>
      <c r="K10" s="24">
        <f>K7/H10</f>
        <v>1247.8260869565217</v>
      </c>
      <c r="P10" s="4"/>
    </row>
    <row r="11" spans="1:39" ht="16.5" customHeight="1">
      <c r="A11" s="1" t="s">
        <v>90</v>
      </c>
      <c r="E11" s="177">
        <v>10</v>
      </c>
      <c r="G11" s="54"/>
      <c r="H11" s="67"/>
      <c r="I11" s="67"/>
      <c r="J11" s="54"/>
      <c r="K11" s="68"/>
    </row>
    <row r="12" spans="1:39" ht="16.5" customHeight="1">
      <c r="A12" s="1" t="s">
        <v>14</v>
      </c>
      <c r="E12" s="145">
        <v>0.35</v>
      </c>
    </row>
    <row r="13" spans="1:39" ht="16.5" customHeight="1">
      <c r="A13" s="1" t="s">
        <v>84</v>
      </c>
      <c r="E13" s="177">
        <v>15</v>
      </c>
      <c r="F13" s="56"/>
      <c r="G13" s="76" t="s">
        <v>76</v>
      </c>
      <c r="H13" s="19"/>
      <c r="I13" s="19"/>
      <c r="J13" s="19"/>
      <c r="K13" s="19"/>
    </row>
    <row r="14" spans="1:39" ht="16.5" customHeight="1">
      <c r="F14" s="46"/>
      <c r="G14" s="2" t="s">
        <v>28</v>
      </c>
      <c r="H14" s="23"/>
      <c r="I14" s="23"/>
      <c r="J14" s="25"/>
      <c r="K14" s="72"/>
    </row>
    <row r="15" spans="1:39" ht="16.5" customHeight="1">
      <c r="A15" s="76" t="s">
        <v>66</v>
      </c>
      <c r="B15" s="19"/>
      <c r="C15" s="19"/>
      <c r="D15" s="19"/>
      <c r="E15" s="19"/>
      <c r="F15" s="27"/>
      <c r="G15" s="1" t="s">
        <v>29</v>
      </c>
      <c r="H15" s="23"/>
      <c r="I15" s="23"/>
      <c r="K15" s="28">
        <v>0.65</v>
      </c>
    </row>
    <row r="16" spans="1:39" ht="16.5" customHeight="1">
      <c r="C16" s="79" t="s">
        <v>3</v>
      </c>
      <c r="D16" s="79" t="s">
        <v>21</v>
      </c>
      <c r="E16" s="79" t="s">
        <v>4</v>
      </c>
      <c r="F16" s="31"/>
      <c r="G16" s="1" t="s">
        <v>57</v>
      </c>
      <c r="H16" s="32"/>
      <c r="I16" s="32"/>
      <c r="K16" s="33">
        <f ca="1">C30*K15</f>
        <v>73247604.915173829</v>
      </c>
    </row>
    <row r="17" spans="1:12" ht="16.5" customHeight="1">
      <c r="A17" s="2" t="s">
        <v>15</v>
      </c>
      <c r="B17" s="2"/>
      <c r="C17" s="101">
        <v>18000000</v>
      </c>
      <c r="D17" s="102">
        <f>C17/$H$10</f>
        <v>78260.869565217392</v>
      </c>
      <c r="E17" s="102">
        <f>C17/$K$7</f>
        <v>62.717770034843205</v>
      </c>
      <c r="F17" s="31"/>
      <c r="G17" s="1" t="s">
        <v>59</v>
      </c>
      <c r="H17" s="34"/>
      <c r="I17" s="34"/>
      <c r="K17" s="33">
        <f ca="1">C30-K16</f>
        <v>39441018.031247437</v>
      </c>
    </row>
    <row r="18" spans="1:12" ht="16.5" customHeight="1">
      <c r="A18" s="80" t="s">
        <v>16</v>
      </c>
      <c r="B18" s="117">
        <v>0</v>
      </c>
      <c r="C18" s="98">
        <v>62000000</v>
      </c>
      <c r="D18" s="99">
        <f t="shared" ref="D18:D29" si="0">C18/$H$10</f>
        <v>269565.21739130432</v>
      </c>
      <c r="E18" s="100">
        <f t="shared" ref="E18:E26" si="1">C18/$K$7</f>
        <v>216.02787456445992</v>
      </c>
      <c r="F18" s="31"/>
      <c r="G18" s="1" t="s">
        <v>36</v>
      </c>
      <c r="H18" s="34"/>
      <c r="I18" s="34"/>
      <c r="K18" s="118">
        <v>7.2499999999999995E-2</v>
      </c>
    </row>
    <row r="19" spans="1:12" ht="16.5" customHeight="1">
      <c r="A19" s="1" t="s">
        <v>17</v>
      </c>
      <c r="C19" s="29">
        <v>2500000</v>
      </c>
      <c r="D19" s="30">
        <f t="shared" si="0"/>
        <v>10869.565217391304</v>
      </c>
      <c r="E19" s="31">
        <f t="shared" si="1"/>
        <v>8.7108013937282234</v>
      </c>
      <c r="F19" s="31"/>
    </row>
    <row r="20" spans="1:12" ht="16.5" customHeight="1">
      <c r="A20" s="1" t="s">
        <v>18</v>
      </c>
      <c r="B20" s="35">
        <v>0.05</v>
      </c>
      <c r="C20" s="30">
        <f>MROUND(SUM(C18:C19)*B20,1000)</f>
        <v>3225000</v>
      </c>
      <c r="D20" s="30">
        <f t="shared" si="0"/>
        <v>14021.739130434782</v>
      </c>
      <c r="E20" s="31">
        <f t="shared" si="1"/>
        <v>11.236933797909408</v>
      </c>
      <c r="F20" s="31"/>
      <c r="G20" s="1" t="s">
        <v>37</v>
      </c>
      <c r="H20" s="34"/>
      <c r="I20" s="34"/>
      <c r="K20" s="36">
        <v>9000000</v>
      </c>
    </row>
    <row r="21" spans="1:12" ht="16.5" customHeight="1">
      <c r="A21" s="1" t="s">
        <v>19</v>
      </c>
      <c r="C21" s="29">
        <v>4000000</v>
      </c>
      <c r="D21" s="30">
        <f t="shared" si="0"/>
        <v>17391.304347826088</v>
      </c>
      <c r="E21" s="31">
        <f t="shared" si="1"/>
        <v>13.937282229965156</v>
      </c>
      <c r="F21" s="31"/>
      <c r="H21" s="34"/>
      <c r="I21" s="34"/>
      <c r="J21" s="37"/>
      <c r="K21" s="73"/>
    </row>
    <row r="22" spans="1:12" ht="16.5" customHeight="1">
      <c r="A22" s="1" t="s">
        <v>22</v>
      </c>
      <c r="C22" s="29">
        <v>3000000</v>
      </c>
      <c r="D22" s="30">
        <f t="shared" si="0"/>
        <v>13043.478260869566</v>
      </c>
      <c r="E22" s="31">
        <f t="shared" si="1"/>
        <v>10.452961672473867</v>
      </c>
      <c r="F22" s="31"/>
      <c r="G22" s="76" t="s">
        <v>77</v>
      </c>
      <c r="H22" s="19"/>
      <c r="I22" s="19"/>
      <c r="J22" s="19"/>
      <c r="K22" s="19"/>
      <c r="L22" s="119"/>
    </row>
    <row r="23" spans="1:12" ht="16.5" customHeight="1">
      <c r="A23" s="1" t="s">
        <v>85</v>
      </c>
      <c r="C23" s="29">
        <v>2500000</v>
      </c>
      <c r="D23" s="30">
        <f t="shared" si="0"/>
        <v>10869.565217391304</v>
      </c>
      <c r="E23" s="31">
        <f t="shared" si="1"/>
        <v>8.7108013937282234</v>
      </c>
      <c r="F23" s="31"/>
      <c r="H23" s="39"/>
      <c r="I23" s="39"/>
      <c r="J23" s="170">
        <v>0</v>
      </c>
      <c r="K23" s="171">
        <v>450</v>
      </c>
    </row>
    <row r="24" spans="1:12" ht="16.5" customHeight="1">
      <c r="A24" s="1" t="s">
        <v>20</v>
      </c>
      <c r="C24" s="29">
        <v>3000000</v>
      </c>
      <c r="D24" s="30">
        <f t="shared" si="0"/>
        <v>13043.478260869566</v>
      </c>
      <c r="E24" s="31">
        <f t="shared" si="1"/>
        <v>10.452961672473867</v>
      </c>
      <c r="F24" s="31"/>
      <c r="I24" s="79" t="s">
        <v>3</v>
      </c>
      <c r="J24" s="79" t="s">
        <v>21</v>
      </c>
      <c r="K24" s="79" t="s">
        <v>4</v>
      </c>
    </row>
    <row r="25" spans="1:12" ht="16.5" customHeight="1">
      <c r="A25" s="1" t="s">
        <v>24</v>
      </c>
      <c r="B25" s="41"/>
      <c r="C25" s="29">
        <v>2000000</v>
      </c>
      <c r="D25" s="30">
        <f t="shared" si="0"/>
        <v>8695.652173913044</v>
      </c>
      <c r="E25" s="31">
        <f t="shared" si="1"/>
        <v>6.968641114982578</v>
      </c>
      <c r="F25" s="31"/>
      <c r="G25" s="1" t="s">
        <v>2</v>
      </c>
      <c r="I25" s="78">
        <f>J25*H10</f>
        <v>129150000</v>
      </c>
      <c r="J25" s="78">
        <f>K25*K10</f>
        <v>561521.73913043481</v>
      </c>
      <c r="K25" s="78">
        <f>K23*(1+J23)</f>
        <v>450</v>
      </c>
    </row>
    <row r="26" spans="1:12" ht="16.5" customHeight="1">
      <c r="A26" s="55" t="s">
        <v>25</v>
      </c>
      <c r="B26" s="42">
        <v>0.05</v>
      </c>
      <c r="C26" s="43">
        <f>MROUND(SUM(C21:C25)*B26,1000)</f>
        <v>725000</v>
      </c>
      <c r="D26" s="43">
        <f t="shared" si="0"/>
        <v>3152.1739130434785</v>
      </c>
      <c r="E26" s="44">
        <f t="shared" si="1"/>
        <v>2.5261324041811846</v>
      </c>
      <c r="F26" s="31"/>
      <c r="G26" s="1" t="s">
        <v>30</v>
      </c>
      <c r="H26" s="145">
        <v>0.5</v>
      </c>
      <c r="I26" s="27">
        <f>-(I25*B29*H26)</f>
        <v>-2905875</v>
      </c>
      <c r="J26" s="27">
        <f>I26/H10</f>
        <v>-12634.239130434782</v>
      </c>
      <c r="K26" s="31">
        <f>J26/K10</f>
        <v>-10.125</v>
      </c>
    </row>
    <row r="27" spans="1:12" ht="16.5" customHeight="1">
      <c r="A27" s="2" t="s">
        <v>66</v>
      </c>
      <c r="B27" s="2"/>
      <c r="C27" s="103">
        <f>SUM(C18:C26)*(1+B18)</f>
        <v>82950000</v>
      </c>
      <c r="D27" s="103">
        <f t="shared" ref="D27:E27" si="2">SUM(D18:D26)</f>
        <v>360652.1739130434</v>
      </c>
      <c r="E27" s="103">
        <f t="shared" si="2"/>
        <v>289.02439024390242</v>
      </c>
      <c r="F27" s="57"/>
      <c r="G27" s="55" t="s">
        <v>48</v>
      </c>
      <c r="I27" s="45">
        <f>J27*H10</f>
        <v>-345000</v>
      </c>
      <c r="J27" s="169">
        <v>-1500</v>
      </c>
      <c r="K27" s="44">
        <f>J27/K10</f>
        <v>-1.2020905923344947</v>
      </c>
    </row>
    <row r="28" spans="1:12" ht="16.5" customHeight="1">
      <c r="A28" s="1" t="s">
        <v>42</v>
      </c>
      <c r="C28" s="38">
        <f ca="1">'Cash Flows - Monthly'!C43</f>
        <v>8832747.94642126</v>
      </c>
      <c r="D28" s="30">
        <f t="shared" ca="1" si="0"/>
        <v>38403.251940962</v>
      </c>
      <c r="E28" s="31">
        <f t="shared" ref="E28:E29" ca="1" si="3">C28/$K$7</f>
        <v>30.776125248854566</v>
      </c>
      <c r="F28" s="58"/>
      <c r="G28" s="1" t="s">
        <v>31</v>
      </c>
      <c r="H28" s="80"/>
      <c r="I28" s="74">
        <f>SUM(I25:I27)</f>
        <v>125899125</v>
      </c>
      <c r="J28" s="74">
        <f t="shared" ref="J28:K28" si="4">SUM(J25:J27)</f>
        <v>547387.5</v>
      </c>
      <c r="K28" s="74">
        <f t="shared" si="4"/>
        <v>438.67290940766549</v>
      </c>
    </row>
    <row r="29" spans="1:12" ht="16.5" customHeight="1">
      <c r="A29" s="1" t="s">
        <v>23</v>
      </c>
      <c r="B29" s="40">
        <v>4.4999999999999998E-2</v>
      </c>
      <c r="C29" s="30">
        <f>-I26</f>
        <v>2905875</v>
      </c>
      <c r="D29" s="30">
        <f t="shared" si="0"/>
        <v>12634.239130434782</v>
      </c>
      <c r="E29" s="31">
        <f t="shared" si="3"/>
        <v>10.125</v>
      </c>
      <c r="F29" s="56"/>
      <c r="G29" s="54"/>
      <c r="H29" s="70"/>
      <c r="I29" s="70"/>
      <c r="J29" s="71"/>
      <c r="K29" s="26"/>
    </row>
    <row r="30" spans="1:12" ht="16.5" customHeight="1">
      <c r="A30" s="62" t="s">
        <v>0</v>
      </c>
      <c r="B30" s="104"/>
      <c r="C30" s="105">
        <f ca="1">C17+C27+SUM(C28:C29)</f>
        <v>112688622.94642127</v>
      </c>
      <c r="D30" s="105">
        <f t="shared" ref="D30:E30" ca="1" si="5">D17+D27+SUM(D28:D29)</f>
        <v>489950.5345496576</v>
      </c>
      <c r="E30" s="105">
        <f t="shared" ca="1" si="5"/>
        <v>392.6432855276002</v>
      </c>
      <c r="F30" s="59"/>
      <c r="G30" s="76" t="s">
        <v>79</v>
      </c>
      <c r="H30" s="19"/>
      <c r="I30" s="19"/>
      <c r="J30" s="19"/>
      <c r="K30" s="19"/>
    </row>
    <row r="31" spans="1:12" ht="16.5" customHeight="1">
      <c r="A31" s="69"/>
      <c r="B31" s="61"/>
      <c r="C31" s="172"/>
      <c r="E31" s="58"/>
      <c r="F31" s="27"/>
      <c r="G31" s="49"/>
      <c r="I31" s="21" t="s">
        <v>50</v>
      </c>
      <c r="J31" s="21" t="s">
        <v>58</v>
      </c>
      <c r="K31" s="21" t="s">
        <v>4</v>
      </c>
    </row>
    <row r="32" spans="1:12" ht="16.5" customHeight="1">
      <c r="A32" s="1" t="s">
        <v>140</v>
      </c>
      <c r="C32" s="29">
        <v>100000</v>
      </c>
      <c r="F32" s="27"/>
      <c r="G32" s="87" t="s">
        <v>51</v>
      </c>
      <c r="H32" s="88"/>
      <c r="I32" s="89">
        <f ca="1">'Cash Flows - Monthly'!C138</f>
        <v>0.19851426482200621</v>
      </c>
      <c r="J32" s="89">
        <f ca="1">I32</f>
        <v>0.19851426482200621</v>
      </c>
      <c r="K32" s="89">
        <f ca="1">J32</f>
        <v>0.19851426482200621</v>
      </c>
    </row>
    <row r="33" spans="1:12" ht="16.5" customHeight="1">
      <c r="F33" s="27"/>
      <c r="G33" s="81" t="s">
        <v>56</v>
      </c>
      <c r="H33" s="2"/>
      <c r="I33" s="86">
        <f ca="1">I35/I34</f>
        <v>0.459739994160073</v>
      </c>
      <c r="J33" s="86">
        <f ca="1">I33</f>
        <v>0.459739994160073</v>
      </c>
      <c r="K33" s="86">
        <f ca="1">J33</f>
        <v>0.459739994160073</v>
      </c>
    </row>
    <row r="34" spans="1:12" ht="16.5" customHeight="1">
      <c r="A34" s="76" t="s">
        <v>78</v>
      </c>
      <c r="B34" s="19"/>
      <c r="C34" s="19"/>
      <c r="D34" s="19"/>
      <c r="E34" s="19"/>
      <c r="F34" s="27"/>
      <c r="G34" s="82" t="s">
        <v>53</v>
      </c>
      <c r="I34" s="116">
        <f ca="1">-'Cash Flows - Monthly'!C57</f>
        <v>28734724.456521738</v>
      </c>
      <c r="J34" s="50">
        <f ca="1">I34/$H$10</f>
        <v>124933.58459357277</v>
      </c>
      <c r="K34" s="50">
        <f ca="1">J34/$K$10</f>
        <v>100.1209911377064</v>
      </c>
    </row>
    <row r="35" spans="1:12" ht="16.5" customHeight="1">
      <c r="C35" s="79" t="s">
        <v>3</v>
      </c>
      <c r="D35" s="79" t="s">
        <v>21</v>
      </c>
      <c r="E35" s="79" t="s">
        <v>4</v>
      </c>
      <c r="F35" s="46"/>
      <c r="G35" s="82" t="s">
        <v>52</v>
      </c>
      <c r="I35" s="116">
        <f ca="1">'Cash Flows - Monthly'!C55</f>
        <v>13210502.053585034</v>
      </c>
      <c r="J35" s="50">
        <f ca="1">I35/$H$10</f>
        <v>57436.965450369709</v>
      </c>
      <c r="K35" s="50">
        <f ca="1">J35/$K$10</f>
        <v>46.029623880087222</v>
      </c>
    </row>
    <row r="36" spans="1:12" ht="16.5" customHeight="1">
      <c r="A36" s="1" t="s">
        <v>46</v>
      </c>
      <c r="C36" s="173">
        <f>I25</f>
        <v>129150000</v>
      </c>
      <c r="D36" s="78">
        <f>C36/$H$10</f>
        <v>561521.73913043481</v>
      </c>
      <c r="E36" s="78">
        <f>D36/$K$10</f>
        <v>450</v>
      </c>
      <c r="F36" s="27"/>
      <c r="G36" s="82"/>
      <c r="I36" s="85"/>
      <c r="J36" s="85"/>
      <c r="K36" s="85"/>
    </row>
    <row r="37" spans="1:12" ht="16.5" customHeight="1">
      <c r="A37" s="1" t="s">
        <v>47</v>
      </c>
      <c r="C37" s="27">
        <f>I26</f>
        <v>-2905875</v>
      </c>
      <c r="D37" s="27">
        <f t="shared" ref="D37:D38" si="6">C37/$H$10</f>
        <v>-12634.239130434782</v>
      </c>
      <c r="E37" s="27">
        <f t="shared" ref="E37:E38" si="7">D37/$K$10</f>
        <v>-10.125</v>
      </c>
      <c r="F37" s="27"/>
      <c r="G37" s="76" t="s">
        <v>80</v>
      </c>
      <c r="H37" s="19"/>
      <c r="I37" s="19"/>
      <c r="J37" s="19"/>
      <c r="K37" s="19"/>
    </row>
    <row r="38" spans="1:12" ht="16.5" customHeight="1">
      <c r="A38" s="1" t="s">
        <v>49</v>
      </c>
      <c r="C38" s="27">
        <f>I27</f>
        <v>-345000</v>
      </c>
      <c r="D38" s="27">
        <f t="shared" si="6"/>
        <v>-1500</v>
      </c>
      <c r="E38" s="27">
        <f t="shared" si="7"/>
        <v>-1.2020905923344947</v>
      </c>
      <c r="F38" s="27"/>
      <c r="G38" s="83" t="s">
        <v>136</v>
      </c>
      <c r="H38" s="83"/>
      <c r="I38" s="83"/>
      <c r="J38" s="83"/>
      <c r="K38" s="83"/>
    </row>
    <row r="39" spans="1:12" ht="16.5" customHeight="1">
      <c r="A39" s="80" t="s">
        <v>31</v>
      </c>
      <c r="B39" s="80"/>
      <c r="C39" s="173">
        <f>SUM(C36:C38)</f>
        <v>125899125</v>
      </c>
      <c r="D39" s="173">
        <f t="shared" ref="D39:E39" si="8">SUM(D36:D38)</f>
        <v>547387.5</v>
      </c>
      <c r="E39" s="173">
        <f t="shared" si="8"/>
        <v>438.67290940766549</v>
      </c>
      <c r="F39" s="49"/>
      <c r="G39" s="92" t="s">
        <v>142</v>
      </c>
      <c r="H39" s="92" t="s">
        <v>141</v>
      </c>
      <c r="I39" s="92"/>
      <c r="J39" s="92"/>
      <c r="K39" s="92"/>
    </row>
    <row r="40" spans="1:12" ht="16.5" customHeight="1">
      <c r="C40" s="39"/>
      <c r="D40" s="39"/>
      <c r="E40" s="46"/>
      <c r="F40" s="60"/>
      <c r="G40" s="75">
        <f ca="1">I32</f>
        <v>0.19851426482200621</v>
      </c>
      <c r="H40" s="93">
        <v>-0.1</v>
      </c>
      <c r="I40" s="93">
        <v>-0.05</v>
      </c>
      <c r="J40" s="93">
        <v>0</v>
      </c>
      <c r="K40" s="93">
        <v>0.05</v>
      </c>
    </row>
    <row r="41" spans="1:12" ht="16.5" customHeight="1">
      <c r="A41" s="1" t="s">
        <v>15</v>
      </c>
      <c r="C41" s="27">
        <f>-C17</f>
        <v>-18000000</v>
      </c>
      <c r="D41" s="27">
        <f t="shared" ref="D41:D43" si="9">C41/$H$10</f>
        <v>-78260.869565217392</v>
      </c>
      <c r="E41" s="27">
        <f t="shared" ref="E41:E43" si="10">D41/$K$10</f>
        <v>-62.717770034843205</v>
      </c>
      <c r="F41" s="27"/>
      <c r="G41" s="91">
        <v>0.15</v>
      </c>
      <c r="H41" s="90">
        <f t="dataTable" ref="H41:K45" dt2D="1" dtr="1" r1="J23" r2="B18" ca="1"/>
        <v>-0.23525820318609481</v>
      </c>
      <c r="I41" s="90">
        <v>-0.10952057801187037</v>
      </c>
      <c r="J41" s="90">
        <v>-3.1202465295791628E-3</v>
      </c>
      <c r="K41" s="90">
        <v>8.9245280623435994E-2</v>
      </c>
    </row>
    <row r="42" spans="1:12" ht="16.5" customHeight="1">
      <c r="A42" s="1" t="s">
        <v>44</v>
      </c>
      <c r="C42" s="47">
        <f>-SUM(C18:C20)</f>
        <v>-67725000</v>
      </c>
      <c r="D42" s="27">
        <f t="shared" si="9"/>
        <v>-294456.52173913043</v>
      </c>
      <c r="E42" s="27">
        <f t="shared" si="10"/>
        <v>-235.97560975609755</v>
      </c>
      <c r="F42" s="49"/>
      <c r="G42" s="91">
        <v>0.1</v>
      </c>
      <c r="H42" s="41">
        <v>-0.14510162957012654</v>
      </c>
      <c r="I42" s="181">
        <v>-3.1180129945278162E-2</v>
      </c>
      <c r="J42" s="181">
        <v>6.6350176930427537E-2</v>
      </c>
      <c r="K42" s="41">
        <v>0.15204393267631533</v>
      </c>
    </row>
    <row r="43" spans="1:12" ht="16.5" customHeight="1">
      <c r="A43" s="1" t="s">
        <v>45</v>
      </c>
      <c r="C43" s="48">
        <f ca="1">-SUM(C21:C26)-SUM(C28:C29)</f>
        <v>-26963622.946421258</v>
      </c>
      <c r="D43" s="27">
        <f t="shared" ca="1" si="9"/>
        <v>-117233.14324530982</v>
      </c>
      <c r="E43" s="27">
        <f t="shared" ca="1" si="10"/>
        <v>-93.949905736659446</v>
      </c>
      <c r="G43" s="91">
        <v>0.05</v>
      </c>
      <c r="H43" s="41">
        <v>-6.161669194698334E-2</v>
      </c>
      <c r="I43" s="181">
        <v>4.1799828410148634E-2</v>
      </c>
      <c r="J43" s="181">
        <v>0.1317743241786957</v>
      </c>
      <c r="K43" s="41">
        <v>0.21172607541084293</v>
      </c>
    </row>
    <row r="44" spans="1:12" ht="16.5" customHeight="1">
      <c r="C44" s="49"/>
      <c r="E44" s="49"/>
      <c r="F44" s="56"/>
      <c r="G44" s="91">
        <v>0</v>
      </c>
      <c r="H44" s="41">
        <v>1.1656233668327333E-2</v>
      </c>
      <c r="I44" s="181">
        <v>0.11180337071418761</v>
      </c>
      <c r="J44" s="181">
        <v>0.19851426482200621</v>
      </c>
      <c r="K44" s="41">
        <v>0.27551848292350767</v>
      </c>
    </row>
    <row r="45" spans="1:12" ht="16.5" customHeight="1">
      <c r="A45" s="84" t="s">
        <v>52</v>
      </c>
      <c r="B45" s="84"/>
      <c r="C45" s="174">
        <f ca="1">SUM(C39:C43)</f>
        <v>13210502.053578742</v>
      </c>
      <c r="D45" s="174">
        <f t="shared" ref="D45" ca="1" si="11">C45/$H$10</f>
        <v>57436.965450342359</v>
      </c>
      <c r="E45" s="174">
        <f t="shared" ref="E45" ca="1" si="12">D45/$K$10</f>
        <v>46.029623880065301</v>
      </c>
      <c r="G45" s="91">
        <v>-0.05</v>
      </c>
      <c r="H45" s="41">
        <v>8.7594768404960652E-2</v>
      </c>
      <c r="I45" s="41">
        <v>0.17862867712974553</v>
      </c>
      <c r="J45" s="41">
        <v>0.2588351905345917</v>
      </c>
      <c r="K45" s="41">
        <v>0.33064437508583078</v>
      </c>
      <c r="L45" s="52"/>
    </row>
    <row r="46" spans="1:12" ht="16.5" customHeight="1">
      <c r="G46" s="52"/>
      <c r="H46" s="52"/>
      <c r="I46" s="52"/>
      <c r="J46" s="52"/>
      <c r="K46" s="52"/>
      <c r="L46" s="52"/>
    </row>
    <row r="47" spans="1:12" ht="16.5" customHeight="1">
      <c r="A47" s="5" t="s">
        <v>54</v>
      </c>
      <c r="C47" s="51">
        <f ca="1">C45/C39</f>
        <v>0.10492926025958275</v>
      </c>
      <c r="D47" s="51">
        <f t="shared" ref="D47:E47" ca="1" si="13">D45/D39</f>
        <v>0.10492926025958277</v>
      </c>
      <c r="E47" s="51">
        <f t="shared" ca="1" si="13"/>
        <v>0.10492926025958275</v>
      </c>
      <c r="G47" s="52"/>
      <c r="H47" s="52"/>
      <c r="I47" s="52"/>
      <c r="J47" s="52"/>
      <c r="K47" s="52"/>
      <c r="L47" s="52"/>
    </row>
    <row r="48" spans="1:12" ht="16.5" customHeight="1">
      <c r="A48" s="5" t="s">
        <v>55</v>
      </c>
      <c r="C48" s="51">
        <f ca="1">C45/-SUM(C41:C43)</f>
        <v>0.1172301312072984</v>
      </c>
      <c r="D48" s="51">
        <f t="shared" ref="D48:E48" ca="1" si="14">D45/-SUM(D41:D43)</f>
        <v>0.1172301312072984</v>
      </c>
      <c r="E48" s="51">
        <f t="shared" ca="1" si="14"/>
        <v>0.1172301312072984</v>
      </c>
      <c r="G48" s="52"/>
      <c r="H48" s="52"/>
      <c r="I48" s="52"/>
      <c r="J48" s="52"/>
      <c r="K48" s="52"/>
      <c r="L48" s="52"/>
    </row>
    <row r="49" spans="9:12" ht="16.5" customHeight="1">
      <c r="I49" s="52"/>
      <c r="J49" s="52"/>
      <c r="K49" s="52"/>
      <c r="L49" s="52"/>
    </row>
    <row r="50" spans="9:12" ht="16.5" customHeight="1">
      <c r="I50" s="52"/>
      <c r="J50" s="52"/>
      <c r="K50" s="52"/>
      <c r="L50" s="52"/>
    </row>
    <row r="51" spans="9:12" ht="16.5" customHeight="1">
      <c r="I51" s="52"/>
      <c r="J51" s="52"/>
      <c r="K51" s="52"/>
      <c r="L51" s="52"/>
    </row>
    <row r="52" spans="9:12" ht="16.5" customHeight="1">
      <c r="I52" s="52"/>
      <c r="J52" s="52"/>
      <c r="K52" s="52"/>
      <c r="L52" s="52"/>
    </row>
    <row r="53" spans="9:12" ht="16.5" customHeight="1">
      <c r="I53" s="52"/>
      <c r="J53" s="52"/>
      <c r="K53" s="52"/>
    </row>
  </sheetData>
  <dataConsolidate/>
  <phoneticPr fontId="0" type="noConversion"/>
  <printOptions horizontalCentered="1"/>
  <pageMargins left="0.25" right="0.25" top="0.05" bottom="0" header="0.65" footer="0.5"/>
  <pageSetup scale="69" firstPageNumber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46"/>
  <sheetViews>
    <sheetView showGridLines="0" zoomScaleNormal="100" workbookViewId="0">
      <pane xSplit="3" ySplit="3" topLeftCell="D4" activePane="bottomRight" state="frozen"/>
      <selection activeCell="J33" sqref="J33"/>
      <selection pane="topRight" activeCell="J33" sqref="J33"/>
      <selection pane="bottomLeft" activeCell="J33" sqref="J33"/>
      <selection pane="bottomRight" activeCell="E149" sqref="E149"/>
    </sheetView>
  </sheetViews>
  <sheetFormatPr defaultColWidth="9.140625" defaultRowHeight="16.5" outlineLevelRow="1"/>
  <cols>
    <col min="1" max="1" width="14.28515625" style="1" customWidth="1"/>
    <col min="2" max="2" width="14.85546875" style="1" customWidth="1"/>
    <col min="3" max="3" width="14.28515625" style="1" customWidth="1"/>
    <col min="4" max="36" width="12.28515625" style="1" customWidth="1"/>
    <col min="37" max="44" width="14" style="1" bestFit="1" customWidth="1"/>
    <col min="45" max="45" width="14" style="3" bestFit="1" customWidth="1"/>
    <col min="46" max="64" width="14" style="1" bestFit="1" customWidth="1"/>
    <col min="65" max="16384" width="9.140625" style="1"/>
  </cols>
  <sheetData>
    <row r="1" spans="1:64" s="107" customFormat="1" ht="15.75" customHeight="1">
      <c r="A1" s="77" t="s">
        <v>61</v>
      </c>
      <c r="B1" s="77"/>
      <c r="C1" s="77"/>
      <c r="D1" s="106" t="str">
        <f>IFERROR(INDEX('Deal Summary'!$A$4:$E$13,MATCH('Cash Flows - Monthly'!D3,'Deal Summary'!$E$4:$E$13,0),1),"")</f>
        <v>Transaction Date</v>
      </c>
      <c r="E1" s="106" t="str">
        <f>IFERROR(INDEX('Deal Summary'!$A$4:$E$13,MATCH('Cash Flows - Monthly'!E3,'Deal Summary'!$E$4:$E$13,0),1),"")</f>
        <v/>
      </c>
      <c r="F1" s="106" t="str">
        <f>IFERROR(INDEX('Deal Summary'!$A$4:$E$13,MATCH('Cash Flows - Monthly'!F3,'Deal Summary'!$E$4:$E$13,0),1),"")</f>
        <v/>
      </c>
      <c r="G1" s="106" t="str">
        <f>IFERROR(INDEX('Deal Summary'!$A$4:$E$13,MATCH('Cash Flows - Monthly'!G3,'Deal Summary'!$E$4:$E$13,0),1),"")</f>
        <v/>
      </c>
      <c r="H1" s="106" t="str">
        <f>IFERROR(INDEX('Deal Summary'!$A$4:$E$13,MATCH('Cash Flows - Monthly'!H3,'Deal Summary'!$E$4:$E$13,0),1),"")</f>
        <v/>
      </c>
      <c r="I1" s="106" t="str">
        <f>IFERROR(INDEX('Deal Summary'!$A$4:$E$13,MATCH('Cash Flows - Monthly'!I3,'Deal Summary'!$E$4:$E$13,0),1),"")</f>
        <v/>
      </c>
      <c r="J1" s="106" t="str">
        <f>IFERROR(INDEX('Deal Summary'!$A$4:$E$13,MATCH('Cash Flows - Monthly'!J3,'Deal Summary'!$E$4:$E$13,0),1),"")</f>
        <v>Sales Start</v>
      </c>
      <c r="K1" s="106" t="str">
        <f>IFERROR(INDEX('Deal Summary'!$A$4:$E$13,MATCH('Cash Flows - Monthly'!K3,'Deal Summary'!$E$4:$E$13,0),1),"")</f>
        <v/>
      </c>
      <c r="L1" s="106" t="str">
        <f>IFERROR(INDEX('Deal Summary'!$A$4:$E$13,MATCH('Cash Flows - Monthly'!L3,'Deal Summary'!$E$4:$E$13,0),1),"")</f>
        <v/>
      </c>
      <c r="M1" s="106" t="str">
        <f>IFERROR(INDEX('Deal Summary'!$A$4:$E$13,MATCH('Cash Flows - Monthly'!M3,'Deal Summary'!$E$4:$E$13,0),1),"")</f>
        <v/>
      </c>
      <c r="N1" s="106" t="str">
        <f>IFERROR(INDEX('Deal Summary'!$A$4:$E$13,MATCH('Cash Flows - Monthly'!N3,'Deal Summary'!$E$4:$E$13,0),1),"")</f>
        <v/>
      </c>
      <c r="O1" s="106" t="str">
        <f>IFERROR(INDEX('Deal Summary'!$A$4:$E$13,MATCH('Cash Flows - Monthly'!O3,'Deal Summary'!$E$4:$E$13,0),1),"")</f>
        <v/>
      </c>
      <c r="P1" s="106" t="str">
        <f>IFERROR(INDEX('Deal Summary'!$A$4:$E$13,MATCH('Cash Flows - Monthly'!P3,'Deal Summary'!$E$4:$E$13,0),1),"")</f>
        <v>Construction Start</v>
      </c>
      <c r="Q1" s="106" t="str">
        <f>IFERROR(INDEX('Deal Summary'!$A$4:$E$13,MATCH('Cash Flows - Monthly'!Q3,'Deal Summary'!$E$4:$E$13,0),1),"")</f>
        <v/>
      </c>
      <c r="R1" s="106" t="str">
        <f>IFERROR(INDEX('Deal Summary'!$A$4:$E$13,MATCH('Cash Flows - Monthly'!R3,'Deal Summary'!$E$4:$E$13,0),1),"")</f>
        <v/>
      </c>
      <c r="S1" s="106" t="str">
        <f>IFERROR(INDEX('Deal Summary'!$A$4:$E$13,MATCH('Cash Flows - Monthly'!S3,'Deal Summary'!$E$4:$E$13,0),1),"")</f>
        <v/>
      </c>
      <c r="T1" s="106" t="str">
        <f>IFERROR(INDEX('Deal Summary'!$A$4:$E$13,MATCH('Cash Flows - Monthly'!T3,'Deal Summary'!$E$4:$E$13,0),1),"")</f>
        <v/>
      </c>
      <c r="U1" s="106" t="str">
        <f>IFERROR(INDEX('Deal Summary'!$A$4:$E$13,MATCH('Cash Flows - Monthly'!U3,'Deal Summary'!$E$4:$E$13,0),1),"")</f>
        <v/>
      </c>
      <c r="V1" s="106" t="str">
        <f>IFERROR(INDEX('Deal Summary'!$A$4:$E$13,MATCH('Cash Flows - Monthly'!V3,'Deal Summary'!$E$4:$E$13,0),1),"")</f>
        <v/>
      </c>
      <c r="W1" s="106" t="str">
        <f>IFERROR(INDEX('Deal Summary'!$A$4:$E$13,MATCH('Cash Flows - Monthly'!W3,'Deal Summary'!$E$4:$E$13,0),1),"")</f>
        <v/>
      </c>
      <c r="X1" s="106" t="str">
        <f>IFERROR(INDEX('Deal Summary'!$A$4:$E$13,MATCH('Cash Flows - Monthly'!X3,'Deal Summary'!$E$4:$E$13,0),1),"")</f>
        <v/>
      </c>
      <c r="Y1" s="106" t="str">
        <f>IFERROR(INDEX('Deal Summary'!$A$4:$E$13,MATCH('Cash Flows - Monthly'!Y3,'Deal Summary'!$E$4:$E$13,0),1),"")</f>
        <v/>
      </c>
      <c r="Z1" s="106" t="str">
        <f>IFERROR(INDEX('Deal Summary'!$A$4:$E$13,MATCH('Cash Flows - Monthly'!Z3,'Deal Summary'!$E$4:$E$13,0),1),"")</f>
        <v/>
      </c>
      <c r="AA1" s="106" t="str">
        <f>IFERROR(INDEX('Deal Summary'!$A$4:$E$13,MATCH('Cash Flows - Monthly'!AA3,'Deal Summary'!$E$4:$E$13,0),1),"")</f>
        <v/>
      </c>
      <c r="AB1" s="106" t="str">
        <f>IFERROR(INDEX('Deal Summary'!$A$4:$E$13,MATCH('Cash Flows - Monthly'!AB3,'Deal Summary'!$E$4:$E$13,0),1),"")</f>
        <v/>
      </c>
      <c r="AC1" s="106" t="str">
        <f>IFERROR(INDEX('Deal Summary'!$A$4:$E$13,MATCH('Cash Flows - Monthly'!AC3,'Deal Summary'!$E$4:$E$13,0),1),"")</f>
        <v/>
      </c>
      <c r="AD1" s="106" t="str">
        <f>IFERROR(INDEX('Deal Summary'!$A$4:$E$13,MATCH('Cash Flows - Monthly'!AD3,'Deal Summary'!$E$4:$E$13,0),1),"")</f>
        <v/>
      </c>
      <c r="AE1" s="106" t="str">
        <f>IFERROR(INDEX('Deal Summary'!$A$4:$E$13,MATCH('Cash Flows - Monthly'!AE3,'Deal Summary'!$E$4:$E$13,0),1),"")</f>
        <v/>
      </c>
      <c r="AF1" s="106" t="str">
        <f>IFERROR(INDEX('Deal Summary'!$A$4:$E$13,MATCH('Cash Flows - Monthly'!AF3,'Deal Summary'!$E$4:$E$13,0),1),"")</f>
        <v/>
      </c>
      <c r="AG1" s="106" t="str">
        <f>IFERROR(INDEX('Deal Summary'!$A$4:$E$13,MATCH('Cash Flows - Monthly'!AG3,'Deal Summary'!$E$4:$E$13,0),1),"")</f>
        <v/>
      </c>
      <c r="AH1" s="106" t="str">
        <f>IFERROR(INDEX('Deal Summary'!$A$4:$E$13,MATCH('Cash Flows - Monthly'!AH3,'Deal Summary'!$E$4:$E$13,0),1),"")</f>
        <v/>
      </c>
      <c r="AI1" s="106" t="str">
        <f>IFERROR(INDEX('Deal Summary'!$A$4:$E$13,MATCH('Cash Flows - Monthly'!AI3,'Deal Summary'!$E$4:$E$13,0),1),"")</f>
        <v/>
      </c>
      <c r="AJ1" s="106" t="str">
        <f>IFERROR(INDEX('Deal Summary'!$A$4:$E$13,MATCH('Cash Flows - Monthly'!AJ3,'Deal Summary'!$E$4:$E$13,0),1),"")</f>
        <v/>
      </c>
      <c r="AK1" s="106" t="str">
        <f>IFERROR(INDEX('Deal Summary'!$A$4:$E$13,MATCH('Cash Flows - Monthly'!AK3,'Deal Summary'!$E$4:$E$13,0),1),"")</f>
        <v/>
      </c>
      <c r="AL1" s="106" t="str">
        <f>IFERROR(INDEX('Deal Summary'!$A$4:$E$13,MATCH('Cash Flows - Monthly'!AL3,'Deal Summary'!$E$4:$E$13,0),1),"")</f>
        <v/>
      </c>
      <c r="AM1" s="106" t="str">
        <f>IFERROR(INDEX('Deal Summary'!$A$4:$E$13,MATCH('Cash Flows - Monthly'!AM3,'Deal Summary'!$E$4:$E$13,0),1),"")</f>
        <v>Construction End</v>
      </c>
      <c r="AN1" s="106" t="str">
        <f>IFERROR(INDEX('Deal Summary'!$A$4:$E$13,MATCH('Cash Flows - Monthly'!AN3,'Deal Summary'!$E$4:$E$13,0),1),"")</f>
        <v/>
      </c>
      <c r="AO1" s="106" t="str">
        <f>IFERROR(INDEX('Deal Summary'!$A$4:$E$13,MATCH('Cash Flows - Monthly'!AO3,'Deal Summary'!$E$4:$E$13,0),1),"")</f>
        <v/>
      </c>
      <c r="AP1" s="106" t="str">
        <f>IFERROR(INDEX('Deal Summary'!$A$4:$E$13,MATCH('Cash Flows - Monthly'!AP3,'Deal Summary'!$E$4:$E$13,0),1),"")</f>
        <v/>
      </c>
      <c r="AQ1" s="106" t="str">
        <f>IFERROR(INDEX('Deal Summary'!$A$4:$E$13,MATCH('Cash Flows - Monthly'!AQ3,'Deal Summary'!$E$4:$E$13,0),1),"")</f>
        <v/>
      </c>
      <c r="AR1" s="106" t="str">
        <f>IFERROR(INDEX('Deal Summary'!$A$4:$E$13,MATCH('Cash Flows - Monthly'!AR3,'Deal Summary'!$E$4:$E$13,0),1),"")</f>
        <v/>
      </c>
      <c r="AS1" s="106" t="str">
        <f>IFERROR(INDEX('Deal Summary'!$A$4:$E$13,MATCH('Cash Flows - Monthly'!AS3,'Deal Summary'!$E$4:$E$13,0),1),"")</f>
        <v/>
      </c>
      <c r="AT1" s="106" t="str">
        <f>IFERROR(INDEX('Deal Summary'!$A$4:$E$13,MATCH('Cash Flows - Monthly'!AT3,'Deal Summary'!$E$4:$E$13,0),1),"")</f>
        <v/>
      </c>
      <c r="AU1" s="106" t="str">
        <f>IFERROR(INDEX('Deal Summary'!$A$4:$E$13,MATCH('Cash Flows - Monthly'!AU3,'Deal Summary'!$E$4:$E$13,0),1),"")</f>
        <v/>
      </c>
      <c r="AV1" s="106" t="str">
        <f>IFERROR(INDEX('Deal Summary'!$A$4:$E$13,MATCH('Cash Flows - Monthly'!AV3,'Deal Summary'!$E$4:$E$13,0),1),"")</f>
        <v/>
      </c>
      <c r="AW1" s="106" t="str">
        <f>IFERROR(INDEX('Deal Summary'!$A$4:$E$13,MATCH('Cash Flows - Monthly'!AW3,'Deal Summary'!$E$4:$E$13,0),1),"")</f>
        <v/>
      </c>
      <c r="AX1" s="106" t="str">
        <f>IFERROR(INDEX('Deal Summary'!$A$4:$E$13,MATCH('Cash Flows - Monthly'!AX3,'Deal Summary'!$E$4:$E$13,0),1),"")</f>
        <v/>
      </c>
      <c r="AY1" s="106" t="str">
        <f>IFERROR(INDEX('Deal Summary'!$A$4:$E$13,MATCH('Cash Flows - Monthly'!AY3,'Deal Summary'!$E$4:$E$13,0),1),"")</f>
        <v/>
      </c>
      <c r="AZ1" s="106" t="str">
        <f>IFERROR(INDEX('Deal Summary'!$A$4:$E$13,MATCH('Cash Flows - Monthly'!AZ3,'Deal Summary'!$E$4:$E$13,0),1),"")</f>
        <v/>
      </c>
      <c r="BA1" s="106" t="str">
        <f>IFERROR(INDEX('Deal Summary'!$A$4:$E$13,MATCH('Cash Flows - Monthly'!BA3,'Deal Summary'!$E$4:$E$13,0),1),"")</f>
        <v/>
      </c>
      <c r="BB1" s="106" t="str">
        <f>IFERROR(INDEX('Deal Summary'!$A$4:$E$13,MATCH('Cash Flows - Monthly'!BB3,'Deal Summary'!$E$4:$E$13,0),1),"")</f>
        <v/>
      </c>
      <c r="BC1" s="106" t="str">
        <f>IFERROR(INDEX('Deal Summary'!$A$4:$E$13,MATCH('Cash Flows - Monthly'!BC3,'Deal Summary'!$E$4:$E$13,0),1),"")</f>
        <v/>
      </c>
      <c r="BD1" s="106" t="str">
        <f>IFERROR(INDEX('Deal Summary'!$A$4:$E$13,MATCH('Cash Flows - Monthly'!BD3,'Deal Summary'!$E$4:$E$13,0),1),"")</f>
        <v/>
      </c>
      <c r="BE1" s="106" t="str">
        <f>IFERROR(INDEX('Deal Summary'!$A$4:$E$13,MATCH('Cash Flows - Monthly'!BE3,'Deal Summary'!$E$4:$E$13,0),1),"")</f>
        <v/>
      </c>
      <c r="BF1" s="106" t="str">
        <f>IFERROR(INDEX('Deal Summary'!$A$4:$E$13,MATCH('Cash Flows - Monthly'!BF3,'Deal Summary'!$E$4:$E$13,0),1),"")</f>
        <v/>
      </c>
      <c r="BG1" s="106" t="str">
        <f>IFERROR(INDEX('Deal Summary'!$A$4:$E$13,MATCH('Cash Flows - Monthly'!BG3,'Deal Summary'!$E$4:$E$13,0),1),"")</f>
        <v/>
      </c>
      <c r="BH1" s="106" t="str">
        <f>IFERROR(INDEX('Deal Summary'!$A$4:$E$13,MATCH('Cash Flows - Monthly'!BH3,'Deal Summary'!$E$4:$E$13,0),1),"")</f>
        <v/>
      </c>
      <c r="BI1" s="106" t="str">
        <f>IFERROR(INDEX('Deal Summary'!$A$4:$E$13,MATCH('Cash Flows - Monthly'!BI3,'Deal Summary'!$E$4:$E$13,0),1),"")</f>
        <v/>
      </c>
      <c r="BJ1" s="106" t="str">
        <f>IFERROR(INDEX('Deal Summary'!$A$4:$E$13,MATCH('Cash Flows - Monthly'!BJ3,'Deal Summary'!$E$4:$E$13,0),1),"")</f>
        <v/>
      </c>
      <c r="BK1" s="106" t="str">
        <f>IFERROR(INDEX('Deal Summary'!$A$4:$E$13,MATCH('Cash Flows - Monthly'!BK3,'Deal Summary'!$E$4:$E$13,0),1),"")</f>
        <v/>
      </c>
      <c r="BL1" s="106" t="str">
        <f>IFERROR(INDEX('Deal Summary'!$A$4:$E$13,MATCH('Cash Flows - Monthly'!BL3,'Deal Summary'!$E$4:$E$13,0),1),"")</f>
        <v/>
      </c>
    </row>
    <row r="2" spans="1:64">
      <c r="A2" s="16"/>
      <c r="B2" s="16"/>
      <c r="C2" s="18" t="s">
        <v>62</v>
      </c>
      <c r="D2" s="17">
        <f>IF(D3='Deal Summary'!$E$5,0,IF('Cash Flows - Monthly'!D3&gt;'Deal Summary'!$E$5,'Cash Flows - Monthly'!C2+1))</f>
        <v>0</v>
      </c>
      <c r="E2" s="17">
        <f>IF(E3='Deal Summary'!$E$5,0,IF('Cash Flows - Monthly'!E3&gt;'Deal Summary'!$E$5,'Cash Flows - Monthly'!D2+1))</f>
        <v>1</v>
      </c>
      <c r="F2" s="17">
        <f>IF(F3='Deal Summary'!$E$5,0,IF('Cash Flows - Monthly'!F3&gt;'Deal Summary'!$E$5,'Cash Flows - Monthly'!E2+1))</f>
        <v>2</v>
      </c>
      <c r="G2" s="17">
        <f>IF(G3='Deal Summary'!$E$5,0,IF('Cash Flows - Monthly'!G3&gt;'Deal Summary'!$E$5,'Cash Flows - Monthly'!F2+1))</f>
        <v>3</v>
      </c>
      <c r="H2" s="17">
        <f>IF(H3='Deal Summary'!$E$5,0,IF('Cash Flows - Monthly'!H3&gt;'Deal Summary'!$E$5,'Cash Flows - Monthly'!G2+1))</f>
        <v>4</v>
      </c>
      <c r="I2" s="17">
        <f>IF(I3='Deal Summary'!$E$5,0,IF('Cash Flows - Monthly'!I3&gt;'Deal Summary'!$E$5,'Cash Flows - Monthly'!H2+1))</f>
        <v>5</v>
      </c>
      <c r="J2" s="17">
        <f>IF(J3='Deal Summary'!$E$5,0,IF('Cash Flows - Monthly'!J3&gt;'Deal Summary'!$E$5,'Cash Flows - Monthly'!I2+1))</f>
        <v>6</v>
      </c>
      <c r="K2" s="17">
        <f>IF(K3='Deal Summary'!$E$5,0,IF('Cash Flows - Monthly'!K3&gt;'Deal Summary'!$E$5,'Cash Flows - Monthly'!J2+1))</f>
        <v>7</v>
      </c>
      <c r="L2" s="17">
        <f>IF(L3='Deal Summary'!$E$5,0,IF('Cash Flows - Monthly'!L3&gt;'Deal Summary'!$E$5,'Cash Flows - Monthly'!K2+1))</f>
        <v>8</v>
      </c>
      <c r="M2" s="17">
        <f>IF(M3='Deal Summary'!$E$5,0,IF('Cash Flows - Monthly'!M3&gt;'Deal Summary'!$E$5,'Cash Flows - Monthly'!L2+1))</f>
        <v>9</v>
      </c>
      <c r="N2" s="17">
        <f>IF(N3='Deal Summary'!$E$5,0,IF('Cash Flows - Monthly'!N3&gt;'Deal Summary'!$E$5,'Cash Flows - Monthly'!M2+1))</f>
        <v>10</v>
      </c>
      <c r="O2" s="17">
        <f>IF(O3='Deal Summary'!$E$5,0,IF('Cash Flows - Monthly'!O3&gt;'Deal Summary'!$E$5,'Cash Flows - Monthly'!N2+1))</f>
        <v>11</v>
      </c>
      <c r="P2" s="17">
        <f>IF(P3='Deal Summary'!$E$5,0,IF('Cash Flows - Monthly'!P3&gt;'Deal Summary'!$E$5,'Cash Flows - Monthly'!O2+1))</f>
        <v>12</v>
      </c>
      <c r="Q2" s="17">
        <f>IF(Q3='Deal Summary'!$E$5,0,IF('Cash Flows - Monthly'!Q3&gt;'Deal Summary'!$E$5,'Cash Flows - Monthly'!P2+1))</f>
        <v>13</v>
      </c>
      <c r="R2" s="17">
        <f>IF(R3='Deal Summary'!$E$5,0,IF('Cash Flows - Monthly'!R3&gt;'Deal Summary'!$E$5,'Cash Flows - Monthly'!Q2+1))</f>
        <v>14</v>
      </c>
      <c r="S2" s="17">
        <f>IF(S3='Deal Summary'!$E$5,0,IF('Cash Flows - Monthly'!S3&gt;'Deal Summary'!$E$5,'Cash Flows - Monthly'!R2+1))</f>
        <v>15</v>
      </c>
      <c r="T2" s="17">
        <f>IF(T3='Deal Summary'!$E$5,0,IF('Cash Flows - Monthly'!T3&gt;'Deal Summary'!$E$5,'Cash Flows - Monthly'!S2+1))</f>
        <v>16</v>
      </c>
      <c r="U2" s="17">
        <f>IF(U3='Deal Summary'!$E$5,0,IF('Cash Flows - Monthly'!U3&gt;'Deal Summary'!$E$5,'Cash Flows - Monthly'!T2+1))</f>
        <v>17</v>
      </c>
      <c r="V2" s="17">
        <f>IF(V3='Deal Summary'!$E$5,0,IF('Cash Flows - Monthly'!V3&gt;'Deal Summary'!$E$5,'Cash Flows - Monthly'!U2+1))</f>
        <v>18</v>
      </c>
      <c r="W2" s="17">
        <f>IF(W3='Deal Summary'!$E$5,0,IF('Cash Flows - Monthly'!W3&gt;'Deal Summary'!$E$5,'Cash Flows - Monthly'!V2+1))</f>
        <v>19</v>
      </c>
      <c r="X2" s="17">
        <f>IF(X3='Deal Summary'!$E$5,0,IF('Cash Flows - Monthly'!X3&gt;'Deal Summary'!$E$5,'Cash Flows - Monthly'!W2+1))</f>
        <v>20</v>
      </c>
      <c r="Y2" s="17">
        <f>IF(Y3='Deal Summary'!$E$5,0,IF('Cash Flows - Monthly'!Y3&gt;'Deal Summary'!$E$5,'Cash Flows - Monthly'!X2+1))</f>
        <v>21</v>
      </c>
      <c r="Z2" s="17">
        <f>IF(Z3='Deal Summary'!$E$5,0,IF('Cash Flows - Monthly'!Z3&gt;'Deal Summary'!$E$5,'Cash Flows - Monthly'!Y2+1))</f>
        <v>22</v>
      </c>
      <c r="AA2" s="17">
        <f>IF(AA3='Deal Summary'!$E$5,0,IF('Cash Flows - Monthly'!AA3&gt;'Deal Summary'!$E$5,'Cash Flows - Monthly'!Z2+1))</f>
        <v>23</v>
      </c>
      <c r="AB2" s="17">
        <f>IF(AB3='Deal Summary'!$E$5,0,IF('Cash Flows - Monthly'!AB3&gt;'Deal Summary'!$E$5,'Cash Flows - Monthly'!AA2+1))</f>
        <v>24</v>
      </c>
      <c r="AC2" s="17">
        <f>IF(AC3='Deal Summary'!$E$5,0,IF('Cash Flows - Monthly'!AC3&gt;'Deal Summary'!$E$5,'Cash Flows - Monthly'!AB2+1))</f>
        <v>25</v>
      </c>
      <c r="AD2" s="17">
        <f>IF(AD3='Deal Summary'!$E$5,0,IF('Cash Flows - Monthly'!AD3&gt;'Deal Summary'!$E$5,'Cash Flows - Monthly'!AC2+1))</f>
        <v>26</v>
      </c>
      <c r="AE2" s="17">
        <f>IF(AE3='Deal Summary'!$E$5,0,IF('Cash Flows - Monthly'!AE3&gt;'Deal Summary'!$E$5,'Cash Flows - Monthly'!AD2+1))</f>
        <v>27</v>
      </c>
      <c r="AF2" s="17">
        <f>IF(AF3='Deal Summary'!$E$5,0,IF('Cash Flows - Monthly'!AF3&gt;'Deal Summary'!$E$5,'Cash Flows - Monthly'!AE2+1))</f>
        <v>28</v>
      </c>
      <c r="AG2" s="17">
        <f>IF(AG3='Deal Summary'!$E$5,0,IF('Cash Flows - Monthly'!AG3&gt;'Deal Summary'!$E$5,'Cash Flows - Monthly'!AF2+1))</f>
        <v>29</v>
      </c>
      <c r="AH2" s="17">
        <f>IF(AH3='Deal Summary'!$E$5,0,IF('Cash Flows - Monthly'!AH3&gt;'Deal Summary'!$E$5,'Cash Flows - Monthly'!AG2+1))</f>
        <v>30</v>
      </c>
      <c r="AI2" s="17">
        <f>IF(AI3='Deal Summary'!$E$5,0,IF('Cash Flows - Monthly'!AI3&gt;'Deal Summary'!$E$5,'Cash Flows - Monthly'!AH2+1))</f>
        <v>31</v>
      </c>
      <c r="AJ2" s="17">
        <f>IF(AJ3='Deal Summary'!$E$5,0,IF('Cash Flows - Monthly'!AJ3&gt;'Deal Summary'!$E$5,'Cash Flows - Monthly'!AI2+1))</f>
        <v>32</v>
      </c>
      <c r="AK2" s="17">
        <f>IF(AK3='Deal Summary'!$E$5,0,IF('Cash Flows - Monthly'!AK3&gt;'Deal Summary'!$E$5,'Cash Flows - Monthly'!AJ2+1))</f>
        <v>33</v>
      </c>
      <c r="AL2" s="17">
        <f>IF(AL3='Deal Summary'!$E$5,0,IF('Cash Flows - Monthly'!AL3&gt;'Deal Summary'!$E$5,'Cash Flows - Monthly'!AK2+1))</f>
        <v>34</v>
      </c>
      <c r="AM2" s="17">
        <f>IF(AM3='Deal Summary'!$E$5,0,IF('Cash Flows - Monthly'!AM3&gt;'Deal Summary'!$E$5,'Cash Flows - Monthly'!AL2+1))</f>
        <v>35</v>
      </c>
      <c r="AN2" s="17">
        <f>IF(AN3='Deal Summary'!$E$5,0,IF('Cash Flows - Monthly'!AN3&gt;'Deal Summary'!$E$5,'Cash Flows - Monthly'!AM2+1))</f>
        <v>36</v>
      </c>
      <c r="AO2" s="17">
        <f>IF(AO3='Deal Summary'!$E$5,0,IF('Cash Flows - Monthly'!AO3&gt;'Deal Summary'!$E$5,'Cash Flows - Monthly'!AN2+1))</f>
        <v>37</v>
      </c>
      <c r="AP2" s="17">
        <f>IF(AP3='Deal Summary'!$E$5,0,IF('Cash Flows - Monthly'!AP3&gt;'Deal Summary'!$E$5,'Cash Flows - Monthly'!AO2+1))</f>
        <v>38</v>
      </c>
      <c r="AQ2" s="17">
        <f>IF(AQ3='Deal Summary'!$E$5,0,IF('Cash Flows - Monthly'!AQ3&gt;'Deal Summary'!$E$5,'Cash Flows - Monthly'!AP2+1))</f>
        <v>39</v>
      </c>
      <c r="AR2" s="17">
        <f>IF(AR3='Deal Summary'!$E$5,0,IF('Cash Flows - Monthly'!AR3&gt;'Deal Summary'!$E$5,'Cash Flows - Monthly'!AQ2+1))</f>
        <v>40</v>
      </c>
      <c r="AS2" s="17">
        <f>IF(AS3='Deal Summary'!$E$5,0,IF('Cash Flows - Monthly'!AS3&gt;'Deal Summary'!$E$5,'Cash Flows - Monthly'!AR2+1))</f>
        <v>41</v>
      </c>
      <c r="AT2" s="17">
        <f>IF(AT3='Deal Summary'!$E$5,0,IF('Cash Flows - Monthly'!AT3&gt;'Deal Summary'!$E$5,'Cash Flows - Monthly'!AS2+1))</f>
        <v>42</v>
      </c>
      <c r="AU2" s="17">
        <f>IF(AU3='Deal Summary'!$E$5,0,IF('Cash Flows - Monthly'!AU3&gt;'Deal Summary'!$E$5,'Cash Flows - Monthly'!AT2+1))</f>
        <v>43</v>
      </c>
      <c r="AV2" s="17">
        <f>IF(AV3='Deal Summary'!$E$5,0,IF('Cash Flows - Monthly'!AV3&gt;'Deal Summary'!$E$5,'Cash Flows - Monthly'!AU2+1))</f>
        <v>44</v>
      </c>
      <c r="AW2" s="17">
        <f>IF(AW3='Deal Summary'!$E$5,0,IF('Cash Flows - Monthly'!AW3&gt;'Deal Summary'!$E$5,'Cash Flows - Monthly'!AV2+1))</f>
        <v>45</v>
      </c>
      <c r="AX2" s="17">
        <f>IF(AX3='Deal Summary'!$E$5,0,IF('Cash Flows - Monthly'!AX3&gt;'Deal Summary'!$E$5,'Cash Flows - Monthly'!AW2+1))</f>
        <v>46</v>
      </c>
      <c r="AY2" s="17">
        <f>IF(AY3='Deal Summary'!$E$5,0,IF('Cash Flows - Monthly'!AY3&gt;'Deal Summary'!$E$5,'Cash Flows - Monthly'!AX2+1))</f>
        <v>47</v>
      </c>
      <c r="AZ2" s="17">
        <f>IF(AZ3='Deal Summary'!$E$5,0,IF('Cash Flows - Monthly'!AZ3&gt;'Deal Summary'!$E$5,'Cash Flows - Monthly'!AY2+1))</f>
        <v>48</v>
      </c>
      <c r="BA2" s="17">
        <f>IF(BA3='Deal Summary'!$E$5,0,IF('Cash Flows - Monthly'!BA3&gt;'Deal Summary'!$E$5,'Cash Flows - Monthly'!AZ2+1))</f>
        <v>49</v>
      </c>
      <c r="BB2" s="17">
        <f>IF(BB3='Deal Summary'!$E$5,0,IF('Cash Flows - Monthly'!BB3&gt;'Deal Summary'!$E$5,'Cash Flows - Monthly'!BA2+1))</f>
        <v>50</v>
      </c>
      <c r="BC2" s="17">
        <f>IF(BC3='Deal Summary'!$E$5,0,IF('Cash Flows - Monthly'!BC3&gt;'Deal Summary'!$E$5,'Cash Flows - Monthly'!BB2+1))</f>
        <v>51</v>
      </c>
      <c r="BD2" s="17">
        <f>IF(BD3='Deal Summary'!$E$5,0,IF('Cash Flows - Monthly'!BD3&gt;'Deal Summary'!$E$5,'Cash Flows - Monthly'!BC2+1))</f>
        <v>52</v>
      </c>
      <c r="BE2" s="17">
        <f>IF(BE3='Deal Summary'!$E$5,0,IF('Cash Flows - Monthly'!BE3&gt;'Deal Summary'!$E$5,'Cash Flows - Monthly'!BD2+1))</f>
        <v>53</v>
      </c>
      <c r="BF2" s="17">
        <f>IF(BF3='Deal Summary'!$E$5,0,IF('Cash Flows - Monthly'!BF3&gt;'Deal Summary'!$E$5,'Cash Flows - Monthly'!BE2+1))</f>
        <v>54</v>
      </c>
      <c r="BG2" s="17">
        <f>IF(BG3='Deal Summary'!$E$5,0,IF('Cash Flows - Monthly'!BG3&gt;'Deal Summary'!$E$5,'Cash Flows - Monthly'!BF2+1))</f>
        <v>55</v>
      </c>
      <c r="BH2" s="17">
        <f>IF(BH3='Deal Summary'!$E$5,0,IF('Cash Flows - Monthly'!BH3&gt;'Deal Summary'!$E$5,'Cash Flows - Monthly'!BG2+1))</f>
        <v>56</v>
      </c>
      <c r="BI2" s="17">
        <f>IF(BI3='Deal Summary'!$E$5,0,IF('Cash Flows - Monthly'!BI3&gt;'Deal Summary'!$E$5,'Cash Flows - Monthly'!BH2+1))</f>
        <v>57</v>
      </c>
      <c r="BJ2" s="17">
        <f>IF(BJ3='Deal Summary'!$E$5,0,IF('Cash Flows - Monthly'!BJ3&gt;'Deal Summary'!$E$5,'Cash Flows - Monthly'!BI2+1))</f>
        <v>58</v>
      </c>
      <c r="BK2" s="17">
        <f>IF(BK3='Deal Summary'!$E$5,0,IF('Cash Flows - Monthly'!BK3&gt;'Deal Summary'!$E$5,'Cash Flows - Monthly'!BJ2+1))</f>
        <v>59</v>
      </c>
      <c r="BL2" s="17">
        <f>IF(BL3='Deal Summary'!$E$5,0,IF('Cash Flows - Monthly'!BL3&gt;'Deal Summary'!$E$5,'Cash Flows - Monthly'!BK2+1))</f>
        <v>60</v>
      </c>
    </row>
    <row r="3" spans="1:64">
      <c r="A3" s="16" t="s">
        <v>72</v>
      </c>
      <c r="B3" s="16"/>
      <c r="C3" s="18" t="s">
        <v>63</v>
      </c>
      <c r="D3" s="97">
        <f>'Deal Summary'!E5</f>
        <v>45658</v>
      </c>
      <c r="E3" s="97">
        <f>EDATE(D3,1)</f>
        <v>45689</v>
      </c>
      <c r="F3" s="97">
        <f t="shared" ref="F3:AS3" si="0">EDATE(E3,1)</f>
        <v>45717</v>
      </c>
      <c r="G3" s="97">
        <f t="shared" si="0"/>
        <v>45748</v>
      </c>
      <c r="H3" s="97">
        <f t="shared" si="0"/>
        <v>45778</v>
      </c>
      <c r="I3" s="97">
        <f t="shared" si="0"/>
        <v>45809</v>
      </c>
      <c r="J3" s="97">
        <f t="shared" si="0"/>
        <v>45839</v>
      </c>
      <c r="K3" s="97">
        <f t="shared" si="0"/>
        <v>45870</v>
      </c>
      <c r="L3" s="97">
        <f t="shared" si="0"/>
        <v>45901</v>
      </c>
      <c r="M3" s="97">
        <f t="shared" si="0"/>
        <v>45931</v>
      </c>
      <c r="N3" s="97">
        <f t="shared" si="0"/>
        <v>45962</v>
      </c>
      <c r="O3" s="97">
        <f t="shared" si="0"/>
        <v>45992</v>
      </c>
      <c r="P3" s="97">
        <f t="shared" si="0"/>
        <v>46023</v>
      </c>
      <c r="Q3" s="97">
        <f t="shared" si="0"/>
        <v>46054</v>
      </c>
      <c r="R3" s="97">
        <f t="shared" si="0"/>
        <v>46082</v>
      </c>
      <c r="S3" s="97">
        <f t="shared" si="0"/>
        <v>46113</v>
      </c>
      <c r="T3" s="97">
        <f t="shared" si="0"/>
        <v>46143</v>
      </c>
      <c r="U3" s="97">
        <f t="shared" si="0"/>
        <v>46174</v>
      </c>
      <c r="V3" s="97">
        <f t="shared" si="0"/>
        <v>46204</v>
      </c>
      <c r="W3" s="97">
        <f t="shared" si="0"/>
        <v>46235</v>
      </c>
      <c r="X3" s="97">
        <f t="shared" si="0"/>
        <v>46266</v>
      </c>
      <c r="Y3" s="97">
        <f t="shared" si="0"/>
        <v>46296</v>
      </c>
      <c r="Z3" s="97">
        <f t="shared" si="0"/>
        <v>46327</v>
      </c>
      <c r="AA3" s="97">
        <f t="shared" si="0"/>
        <v>46357</v>
      </c>
      <c r="AB3" s="97">
        <f t="shared" si="0"/>
        <v>46388</v>
      </c>
      <c r="AC3" s="97">
        <f t="shared" si="0"/>
        <v>46419</v>
      </c>
      <c r="AD3" s="97">
        <f t="shared" si="0"/>
        <v>46447</v>
      </c>
      <c r="AE3" s="97">
        <f t="shared" si="0"/>
        <v>46478</v>
      </c>
      <c r="AF3" s="97">
        <f t="shared" si="0"/>
        <v>46508</v>
      </c>
      <c r="AG3" s="97">
        <f t="shared" si="0"/>
        <v>46539</v>
      </c>
      <c r="AH3" s="97">
        <f t="shared" si="0"/>
        <v>46569</v>
      </c>
      <c r="AI3" s="97">
        <f t="shared" si="0"/>
        <v>46600</v>
      </c>
      <c r="AJ3" s="97">
        <f t="shared" si="0"/>
        <v>46631</v>
      </c>
      <c r="AK3" s="97">
        <f t="shared" si="0"/>
        <v>46661</v>
      </c>
      <c r="AL3" s="97">
        <f t="shared" si="0"/>
        <v>46692</v>
      </c>
      <c r="AM3" s="97">
        <f t="shared" si="0"/>
        <v>46722</v>
      </c>
      <c r="AN3" s="97">
        <f t="shared" si="0"/>
        <v>46753</v>
      </c>
      <c r="AO3" s="97">
        <f t="shared" si="0"/>
        <v>46784</v>
      </c>
      <c r="AP3" s="97">
        <f t="shared" si="0"/>
        <v>46813</v>
      </c>
      <c r="AQ3" s="97">
        <f t="shared" si="0"/>
        <v>46844</v>
      </c>
      <c r="AR3" s="97">
        <f t="shared" si="0"/>
        <v>46874</v>
      </c>
      <c r="AS3" s="97">
        <f t="shared" si="0"/>
        <v>46905</v>
      </c>
      <c r="AT3" s="97">
        <f t="shared" ref="AT3" si="1">EDATE(AS3,1)</f>
        <v>46935</v>
      </c>
      <c r="AU3" s="97">
        <f t="shared" ref="AU3" si="2">EDATE(AT3,1)</f>
        <v>46966</v>
      </c>
      <c r="AV3" s="97">
        <f t="shared" ref="AV3" si="3">EDATE(AU3,1)</f>
        <v>46997</v>
      </c>
      <c r="AW3" s="97">
        <f t="shared" ref="AW3" si="4">EDATE(AV3,1)</f>
        <v>47027</v>
      </c>
      <c r="AX3" s="97">
        <f t="shared" ref="AX3" si="5">EDATE(AW3,1)</f>
        <v>47058</v>
      </c>
      <c r="AY3" s="97">
        <f t="shared" ref="AY3" si="6">EDATE(AX3,1)</f>
        <v>47088</v>
      </c>
      <c r="AZ3" s="97">
        <f t="shared" ref="AZ3" si="7">EDATE(AY3,1)</f>
        <v>47119</v>
      </c>
      <c r="BA3" s="97">
        <f t="shared" ref="BA3" si="8">EDATE(AZ3,1)</f>
        <v>47150</v>
      </c>
      <c r="BB3" s="97">
        <f t="shared" ref="BB3" si="9">EDATE(BA3,1)</f>
        <v>47178</v>
      </c>
      <c r="BC3" s="97">
        <f t="shared" ref="BC3" si="10">EDATE(BB3,1)</f>
        <v>47209</v>
      </c>
      <c r="BD3" s="97">
        <f t="shared" ref="BD3" si="11">EDATE(BC3,1)</f>
        <v>47239</v>
      </c>
      <c r="BE3" s="97">
        <f t="shared" ref="BE3" si="12">EDATE(BD3,1)</f>
        <v>47270</v>
      </c>
      <c r="BF3" s="97">
        <f t="shared" ref="BF3" si="13">EDATE(BE3,1)</f>
        <v>47300</v>
      </c>
      <c r="BG3" s="97">
        <f t="shared" ref="BG3" si="14">EDATE(BF3,1)</f>
        <v>47331</v>
      </c>
      <c r="BH3" s="97">
        <f t="shared" ref="BH3" si="15">EDATE(BG3,1)</f>
        <v>47362</v>
      </c>
      <c r="BI3" s="97">
        <f t="shared" ref="BI3" si="16">EDATE(BH3,1)</f>
        <v>47392</v>
      </c>
      <c r="BJ3" s="97">
        <f t="shared" ref="BJ3" si="17">EDATE(BI3,1)</f>
        <v>47423</v>
      </c>
      <c r="BK3" s="97">
        <f t="shared" ref="BK3" si="18">EDATE(BJ3,1)</f>
        <v>47453</v>
      </c>
      <c r="BL3" s="97">
        <f t="shared" ref="BL3" si="19">EDATE(BK3,1)</f>
        <v>47484</v>
      </c>
    </row>
    <row r="4" spans="1:64"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ht="18">
      <c r="A5" s="19" t="s">
        <v>64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</row>
    <row r="6" spans="1:64" outlineLevel="1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 outlineLevel="1">
      <c r="A7" s="2" t="s">
        <v>68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outlineLevel="1">
      <c r="A8" s="1" t="s">
        <v>143</v>
      </c>
      <c r="C8" s="4"/>
      <c r="D8" s="3">
        <f>MROUND(IF(D3='Deal Summary'!$E$6,'Deal Summary'!$E$10*'Deal Summary'!$H$10,IF('Cash Flows - Monthly'!D3&gt;'Deal Summary'!$E$6,MIN('Deal Summary'!$E$11,'Deal Summary'!$H$10-'Cash Flows - Monthly'!C9),0)),1)</f>
        <v>0</v>
      </c>
      <c r="E8" s="3">
        <f>MROUND(IF(E3='Deal Summary'!$E$6,'Deal Summary'!$E$10*'Deal Summary'!$H$10,IF('Cash Flows - Monthly'!E3&gt;'Deal Summary'!$E$6,MIN('Deal Summary'!$E$11,'Deal Summary'!$H$10-'Cash Flows - Monthly'!D9),0)),1)</f>
        <v>0</v>
      </c>
      <c r="F8" s="3">
        <f>MROUND(IF(F3='Deal Summary'!$E$6,'Deal Summary'!$E$10*'Deal Summary'!$H$10,IF('Cash Flows - Monthly'!F3&gt;'Deal Summary'!$E$6,MIN('Deal Summary'!$E$11,'Deal Summary'!$H$10-'Cash Flows - Monthly'!E9),0)),1)</f>
        <v>0</v>
      </c>
      <c r="G8" s="3">
        <f>MROUND(IF(G3='Deal Summary'!$E$6,'Deal Summary'!$E$10*'Deal Summary'!$H$10,IF('Cash Flows - Monthly'!G3&gt;'Deal Summary'!$E$6,MIN('Deal Summary'!$E$11,'Deal Summary'!$H$10-'Cash Flows - Monthly'!F9),0)),1)</f>
        <v>0</v>
      </c>
      <c r="H8" s="3">
        <f>MROUND(IF(H3='Deal Summary'!$E$6,'Deal Summary'!$E$10*'Deal Summary'!$H$10,IF('Cash Flows - Monthly'!H3&gt;'Deal Summary'!$E$6,MIN('Deal Summary'!$E$11,'Deal Summary'!$H$10-'Cash Flows - Monthly'!G9),0)),1)</f>
        <v>0</v>
      </c>
      <c r="I8" s="3">
        <f>MROUND(IF(I3='Deal Summary'!$E$6,'Deal Summary'!$E$10*'Deal Summary'!$H$10,IF('Cash Flows - Monthly'!I3&gt;'Deal Summary'!$E$6,MIN('Deal Summary'!$E$11,'Deal Summary'!$H$10-'Cash Flows - Monthly'!H9),0)),1)</f>
        <v>0</v>
      </c>
      <c r="J8" s="3">
        <f>MROUND(IF(J3='Deal Summary'!$E$6,'Deal Summary'!$E$10*'Deal Summary'!$H$10,IF('Cash Flows - Monthly'!J3&gt;'Deal Summary'!$E$6,MIN('Deal Summary'!$E$11,'Deal Summary'!$H$10-'Cash Flows - Monthly'!I9),0)),1)</f>
        <v>69</v>
      </c>
      <c r="K8" s="3">
        <f>MROUND(IF(K3='Deal Summary'!$E$6,'Deal Summary'!$E$10*'Deal Summary'!$H$10,IF('Cash Flows - Monthly'!K3&gt;'Deal Summary'!$E$6,MIN('Deal Summary'!$E$11,'Deal Summary'!$H$10-'Cash Flows - Monthly'!J9),0)),1)</f>
        <v>10</v>
      </c>
      <c r="L8" s="3">
        <f>MROUND(IF(L3='Deal Summary'!$E$6,'Deal Summary'!$E$10*'Deal Summary'!$H$10,IF('Cash Flows - Monthly'!L3&gt;'Deal Summary'!$E$6,MIN('Deal Summary'!$E$11,'Deal Summary'!$H$10-'Cash Flows - Monthly'!K9),0)),1)</f>
        <v>10</v>
      </c>
      <c r="M8" s="3">
        <f>MROUND(IF(M3='Deal Summary'!$E$6,'Deal Summary'!$E$10*'Deal Summary'!$H$10,IF('Cash Flows - Monthly'!M3&gt;'Deal Summary'!$E$6,MIN('Deal Summary'!$E$11,'Deal Summary'!$H$10-'Cash Flows - Monthly'!L9),0)),1)</f>
        <v>10</v>
      </c>
      <c r="N8" s="3">
        <f>MROUND(IF(N3='Deal Summary'!$E$6,'Deal Summary'!$E$10*'Deal Summary'!$H$10,IF('Cash Flows - Monthly'!N3&gt;'Deal Summary'!$E$6,MIN('Deal Summary'!$E$11,'Deal Summary'!$H$10-'Cash Flows - Monthly'!M9),0)),1)</f>
        <v>10</v>
      </c>
      <c r="O8" s="3">
        <f>MROUND(IF(O3='Deal Summary'!$E$6,'Deal Summary'!$E$10*'Deal Summary'!$H$10,IF('Cash Flows - Monthly'!O3&gt;'Deal Summary'!$E$6,MIN('Deal Summary'!$E$11,'Deal Summary'!$H$10-'Cash Flows - Monthly'!N9),0)),1)</f>
        <v>10</v>
      </c>
      <c r="P8" s="3">
        <f>MROUND(IF(P3='Deal Summary'!$E$6,'Deal Summary'!$E$10*'Deal Summary'!$H$10,IF('Cash Flows - Monthly'!P3&gt;'Deal Summary'!$E$6,MIN('Deal Summary'!$E$11,'Deal Summary'!$H$10-'Cash Flows - Monthly'!O9),0)),1)</f>
        <v>10</v>
      </c>
      <c r="Q8" s="3">
        <f>MROUND(IF(Q3='Deal Summary'!$E$6,'Deal Summary'!$E$10*'Deal Summary'!$H$10,IF('Cash Flows - Monthly'!Q3&gt;'Deal Summary'!$E$6,MIN('Deal Summary'!$E$11,'Deal Summary'!$H$10-'Cash Flows - Monthly'!P9),0)),1)</f>
        <v>10</v>
      </c>
      <c r="R8" s="3">
        <f>MROUND(IF(R3='Deal Summary'!$E$6,'Deal Summary'!$E$10*'Deal Summary'!$H$10,IF('Cash Flows - Monthly'!R3&gt;'Deal Summary'!$E$6,MIN('Deal Summary'!$E$11,'Deal Summary'!$H$10-'Cash Flows - Monthly'!Q9),0)),1)</f>
        <v>10</v>
      </c>
      <c r="S8" s="3">
        <f>MROUND(IF(S3='Deal Summary'!$E$6,'Deal Summary'!$E$10*'Deal Summary'!$H$10,IF('Cash Flows - Monthly'!S3&gt;'Deal Summary'!$E$6,MIN('Deal Summary'!$E$11,'Deal Summary'!$H$10-'Cash Flows - Monthly'!R9),0)),1)</f>
        <v>10</v>
      </c>
      <c r="T8" s="3">
        <f>MROUND(IF(T3='Deal Summary'!$E$6,'Deal Summary'!$E$10*'Deal Summary'!$H$10,IF('Cash Flows - Monthly'!T3&gt;'Deal Summary'!$E$6,MIN('Deal Summary'!$E$11,'Deal Summary'!$H$10-'Cash Flows - Monthly'!S9),0)),1)</f>
        <v>10</v>
      </c>
      <c r="U8" s="3">
        <f>MROUND(IF(U3='Deal Summary'!$E$6,'Deal Summary'!$E$10*'Deal Summary'!$H$10,IF('Cash Flows - Monthly'!U3&gt;'Deal Summary'!$E$6,MIN('Deal Summary'!$E$11,'Deal Summary'!$H$10-'Cash Flows - Monthly'!T9),0)),1)</f>
        <v>10</v>
      </c>
      <c r="V8" s="3">
        <f>MROUND(IF(V3='Deal Summary'!$E$6,'Deal Summary'!$E$10*'Deal Summary'!$H$10,IF('Cash Flows - Monthly'!V3&gt;'Deal Summary'!$E$6,MIN('Deal Summary'!$E$11,'Deal Summary'!$H$10-'Cash Flows - Monthly'!U9),0)),1)</f>
        <v>10</v>
      </c>
      <c r="W8" s="3">
        <f>MROUND(IF(W3='Deal Summary'!$E$6,'Deal Summary'!$E$10*'Deal Summary'!$H$10,IF('Cash Flows - Monthly'!W3&gt;'Deal Summary'!$E$6,MIN('Deal Summary'!$E$11,'Deal Summary'!$H$10-'Cash Flows - Monthly'!V9),0)),1)</f>
        <v>10</v>
      </c>
      <c r="X8" s="3">
        <f>MROUND(IF(X3='Deal Summary'!$E$6,'Deal Summary'!$E$10*'Deal Summary'!$H$10,IF('Cash Flows - Monthly'!X3&gt;'Deal Summary'!$E$6,MIN('Deal Summary'!$E$11,'Deal Summary'!$H$10-'Cash Flows - Monthly'!W9),0)),1)</f>
        <v>10</v>
      </c>
      <c r="Y8" s="3">
        <f>MROUND(IF(Y3='Deal Summary'!$E$6,'Deal Summary'!$E$10*'Deal Summary'!$H$10,IF('Cash Flows - Monthly'!Y3&gt;'Deal Summary'!$E$6,MIN('Deal Summary'!$E$11,'Deal Summary'!$H$10-'Cash Flows - Monthly'!X9),0)),1)</f>
        <v>10</v>
      </c>
      <c r="Z8" s="3">
        <f>MROUND(IF(Z3='Deal Summary'!$E$6,'Deal Summary'!$E$10*'Deal Summary'!$H$10,IF('Cash Flows - Monthly'!Z3&gt;'Deal Summary'!$E$6,MIN('Deal Summary'!$E$11,'Deal Summary'!$H$10-'Cash Flows - Monthly'!Y9),0)),1)</f>
        <v>10</v>
      </c>
      <c r="AA8" s="3">
        <f>MROUND(IF(AA3='Deal Summary'!$E$6,'Deal Summary'!$E$10*'Deal Summary'!$H$10,IF('Cash Flows - Monthly'!AA3&gt;'Deal Summary'!$E$6,MIN('Deal Summary'!$E$11,'Deal Summary'!$H$10-'Cash Flows - Monthly'!Z9),0)),1)</f>
        <v>1</v>
      </c>
      <c r="AB8" s="3">
        <f>MROUND(IF(AB3='Deal Summary'!$E$6,'Deal Summary'!$E$10*'Deal Summary'!$H$10,IF('Cash Flows - Monthly'!AB3&gt;'Deal Summary'!$E$6,MIN('Deal Summary'!$E$11,'Deal Summary'!$H$10-'Cash Flows - Monthly'!AA9),0)),1)</f>
        <v>0</v>
      </c>
      <c r="AC8" s="3">
        <f>MROUND(IF(AC3='Deal Summary'!$E$6,'Deal Summary'!$E$10*'Deal Summary'!$H$10,IF('Cash Flows - Monthly'!AC3&gt;'Deal Summary'!$E$6,MIN('Deal Summary'!$E$11,'Deal Summary'!$H$10-'Cash Flows - Monthly'!AB9),0)),1)</f>
        <v>0</v>
      </c>
      <c r="AD8" s="3">
        <f>MROUND(IF(AD3='Deal Summary'!$E$6,'Deal Summary'!$E$10*'Deal Summary'!$H$10,IF('Cash Flows - Monthly'!AD3&gt;'Deal Summary'!$E$6,MIN('Deal Summary'!$E$11,'Deal Summary'!$H$10-'Cash Flows - Monthly'!AC9),0)),1)</f>
        <v>0</v>
      </c>
      <c r="AE8" s="3">
        <f>MROUND(IF(AE3='Deal Summary'!$E$6,'Deal Summary'!$E$10*'Deal Summary'!$H$10,IF('Cash Flows - Monthly'!AE3&gt;'Deal Summary'!$E$6,MIN('Deal Summary'!$E$11,'Deal Summary'!$H$10-'Cash Flows - Monthly'!AD9),0)),1)</f>
        <v>0</v>
      </c>
      <c r="AF8" s="3">
        <f>MROUND(IF(AF3='Deal Summary'!$E$6,'Deal Summary'!$E$10*'Deal Summary'!$H$10,IF('Cash Flows - Monthly'!AF3&gt;'Deal Summary'!$E$6,MIN('Deal Summary'!$E$11,'Deal Summary'!$H$10-'Cash Flows - Monthly'!AE9),0)),1)</f>
        <v>0</v>
      </c>
      <c r="AG8" s="3">
        <f>MROUND(IF(AG3='Deal Summary'!$E$6,'Deal Summary'!$E$10*'Deal Summary'!$H$10,IF('Cash Flows - Monthly'!AG3&gt;'Deal Summary'!$E$6,MIN('Deal Summary'!$E$11,'Deal Summary'!$H$10-'Cash Flows - Monthly'!AF9),0)),1)</f>
        <v>0</v>
      </c>
      <c r="AH8" s="3">
        <f>MROUND(IF(AH3='Deal Summary'!$E$6,'Deal Summary'!$E$10*'Deal Summary'!$H$10,IF('Cash Flows - Monthly'!AH3&gt;'Deal Summary'!$E$6,MIN('Deal Summary'!$E$11,'Deal Summary'!$H$10-'Cash Flows - Monthly'!AG9),0)),1)</f>
        <v>0</v>
      </c>
      <c r="AI8" s="3">
        <f>MROUND(IF(AI3='Deal Summary'!$E$6,'Deal Summary'!$E$10*'Deal Summary'!$H$10,IF('Cash Flows - Monthly'!AI3&gt;'Deal Summary'!$E$6,MIN('Deal Summary'!$E$11,'Deal Summary'!$H$10-'Cash Flows - Monthly'!AH9),0)),1)</f>
        <v>0</v>
      </c>
      <c r="AJ8" s="3">
        <f>MROUND(IF(AJ3='Deal Summary'!$E$6,'Deal Summary'!$E$10*'Deal Summary'!$H$10,IF('Cash Flows - Monthly'!AJ3&gt;'Deal Summary'!$E$6,MIN('Deal Summary'!$E$11,'Deal Summary'!$H$10-'Cash Flows - Monthly'!AI9),0)),1)</f>
        <v>0</v>
      </c>
      <c r="AK8" s="3">
        <f>MROUND(IF(AK3='Deal Summary'!$E$6,'Deal Summary'!$E$10*'Deal Summary'!$H$10,IF('Cash Flows - Monthly'!AK3&gt;'Deal Summary'!$E$6,MIN('Deal Summary'!$E$11,'Deal Summary'!$H$10-'Cash Flows - Monthly'!AJ9),0)),1)</f>
        <v>0</v>
      </c>
      <c r="AL8" s="3">
        <f>MROUND(IF(AL3='Deal Summary'!$E$6,'Deal Summary'!$E$10*'Deal Summary'!$H$10,IF('Cash Flows - Monthly'!AL3&gt;'Deal Summary'!$E$6,MIN('Deal Summary'!$E$11,'Deal Summary'!$H$10-'Cash Flows - Monthly'!AK9),0)),1)</f>
        <v>0</v>
      </c>
      <c r="AM8" s="3">
        <f>MROUND(IF(AM3='Deal Summary'!$E$6,'Deal Summary'!$E$10*'Deal Summary'!$H$10,IF('Cash Flows - Monthly'!AM3&gt;'Deal Summary'!$E$6,MIN('Deal Summary'!$E$11,'Deal Summary'!$H$10-'Cash Flows - Monthly'!AL9),0)),1)</f>
        <v>0</v>
      </c>
      <c r="AN8" s="3">
        <f>MROUND(IF(AN3='Deal Summary'!$E$6,'Deal Summary'!$E$10*'Deal Summary'!$H$10,IF('Cash Flows - Monthly'!AN3&gt;'Deal Summary'!$E$6,MIN('Deal Summary'!$E$11,'Deal Summary'!$H$10-'Cash Flows - Monthly'!AM9),0)),1)</f>
        <v>0</v>
      </c>
      <c r="AO8" s="3">
        <f>MROUND(IF(AO3='Deal Summary'!$E$6,'Deal Summary'!$E$10*'Deal Summary'!$H$10,IF('Cash Flows - Monthly'!AO3&gt;'Deal Summary'!$E$6,MIN('Deal Summary'!$E$11,'Deal Summary'!$H$10-'Cash Flows - Monthly'!AN9),0)),1)</f>
        <v>0</v>
      </c>
      <c r="AP8" s="3">
        <f>MROUND(IF(AP3='Deal Summary'!$E$6,'Deal Summary'!$E$10*'Deal Summary'!$H$10,IF('Cash Flows - Monthly'!AP3&gt;'Deal Summary'!$E$6,MIN('Deal Summary'!$E$11,'Deal Summary'!$H$10-'Cash Flows - Monthly'!AO9),0)),1)</f>
        <v>0</v>
      </c>
      <c r="AQ8" s="3">
        <f>MROUND(IF(AQ3='Deal Summary'!$E$6,'Deal Summary'!$E$10*'Deal Summary'!$H$10,IF('Cash Flows - Monthly'!AQ3&gt;'Deal Summary'!$E$6,MIN('Deal Summary'!$E$11,'Deal Summary'!$H$10-'Cash Flows - Monthly'!AP9),0)),1)</f>
        <v>0</v>
      </c>
      <c r="AR8" s="3">
        <f>MROUND(IF(AR3='Deal Summary'!$E$6,'Deal Summary'!$E$10*'Deal Summary'!$H$10,IF('Cash Flows - Monthly'!AR3&gt;'Deal Summary'!$E$6,MIN('Deal Summary'!$E$11,'Deal Summary'!$H$10-'Cash Flows - Monthly'!AQ9),0)),1)</f>
        <v>0</v>
      </c>
      <c r="AS8" s="3">
        <f>MROUND(IF(AS3='Deal Summary'!$E$6,'Deal Summary'!$E$10*'Deal Summary'!$H$10,IF('Cash Flows - Monthly'!AS3&gt;'Deal Summary'!$E$6,MIN('Deal Summary'!$E$11,'Deal Summary'!$H$10-'Cash Flows - Monthly'!AR9),0)),1)</f>
        <v>0</v>
      </c>
      <c r="AT8" s="3">
        <f>MROUND(IF(AT3='Deal Summary'!$E$6,'Deal Summary'!$E$10*'Deal Summary'!$H$10,IF('Cash Flows - Monthly'!AT3&gt;'Deal Summary'!$E$6,MIN('Deal Summary'!$E$11,'Deal Summary'!$H$10-'Cash Flows - Monthly'!AS9),0)),1)</f>
        <v>0</v>
      </c>
      <c r="AU8" s="3">
        <f>MROUND(IF(AU3='Deal Summary'!$E$6,'Deal Summary'!$E$10*'Deal Summary'!$H$10,IF('Cash Flows - Monthly'!AU3&gt;'Deal Summary'!$E$6,MIN('Deal Summary'!$E$11,'Deal Summary'!$H$10-'Cash Flows - Monthly'!AT9),0)),1)</f>
        <v>0</v>
      </c>
      <c r="AV8" s="3">
        <f>MROUND(IF(AV3='Deal Summary'!$E$6,'Deal Summary'!$E$10*'Deal Summary'!$H$10,IF('Cash Flows - Monthly'!AV3&gt;'Deal Summary'!$E$6,MIN('Deal Summary'!$E$11,'Deal Summary'!$H$10-'Cash Flows - Monthly'!AU9),0)),1)</f>
        <v>0</v>
      </c>
      <c r="AW8" s="3">
        <f>MROUND(IF(AW3='Deal Summary'!$E$6,'Deal Summary'!$E$10*'Deal Summary'!$H$10,IF('Cash Flows - Monthly'!AW3&gt;'Deal Summary'!$E$6,MIN('Deal Summary'!$E$11,'Deal Summary'!$H$10-'Cash Flows - Monthly'!AV9),0)),1)</f>
        <v>0</v>
      </c>
      <c r="AX8" s="3">
        <f>MROUND(IF(AX3='Deal Summary'!$E$6,'Deal Summary'!$E$10*'Deal Summary'!$H$10,IF('Cash Flows - Monthly'!AX3&gt;'Deal Summary'!$E$6,MIN('Deal Summary'!$E$11,'Deal Summary'!$H$10-'Cash Flows - Monthly'!AW9),0)),1)</f>
        <v>0</v>
      </c>
      <c r="AY8" s="3">
        <f>MROUND(IF(AY3='Deal Summary'!$E$6,'Deal Summary'!$E$10*'Deal Summary'!$H$10,IF('Cash Flows - Monthly'!AY3&gt;'Deal Summary'!$E$6,MIN('Deal Summary'!$E$11,'Deal Summary'!$H$10-'Cash Flows - Monthly'!AX9),0)),1)</f>
        <v>0</v>
      </c>
      <c r="AZ8" s="3">
        <f>MROUND(IF(AZ3='Deal Summary'!$E$6,'Deal Summary'!$E$10*'Deal Summary'!$H$10,IF('Cash Flows - Monthly'!AZ3&gt;'Deal Summary'!$E$6,MIN('Deal Summary'!$E$11,'Deal Summary'!$H$10-'Cash Flows - Monthly'!AY9),0)),1)</f>
        <v>0</v>
      </c>
      <c r="BA8" s="3">
        <f>MROUND(IF(BA3='Deal Summary'!$E$6,'Deal Summary'!$E$10*'Deal Summary'!$H$10,IF('Cash Flows - Monthly'!BA3&gt;'Deal Summary'!$E$6,MIN('Deal Summary'!$E$11,'Deal Summary'!$H$10-'Cash Flows - Monthly'!AZ9),0)),1)</f>
        <v>0</v>
      </c>
      <c r="BB8" s="3">
        <f>MROUND(IF(BB3='Deal Summary'!$E$6,'Deal Summary'!$E$10*'Deal Summary'!$H$10,IF('Cash Flows - Monthly'!BB3&gt;'Deal Summary'!$E$6,MIN('Deal Summary'!$E$11,'Deal Summary'!$H$10-'Cash Flows - Monthly'!BA9),0)),1)</f>
        <v>0</v>
      </c>
      <c r="BC8" s="3">
        <f>MROUND(IF(BC3='Deal Summary'!$E$6,'Deal Summary'!$E$10*'Deal Summary'!$H$10,IF('Cash Flows - Monthly'!BC3&gt;'Deal Summary'!$E$6,MIN('Deal Summary'!$E$11,'Deal Summary'!$H$10-'Cash Flows - Monthly'!BB9),0)),1)</f>
        <v>0</v>
      </c>
      <c r="BD8" s="3">
        <f>MROUND(IF(BD3='Deal Summary'!$E$6,'Deal Summary'!$E$10*'Deal Summary'!$H$10,IF('Cash Flows - Monthly'!BD3&gt;'Deal Summary'!$E$6,MIN('Deal Summary'!$E$11,'Deal Summary'!$H$10-'Cash Flows - Monthly'!BC9),0)),1)</f>
        <v>0</v>
      </c>
      <c r="BE8" s="3">
        <f>MROUND(IF(BE3='Deal Summary'!$E$6,'Deal Summary'!$E$10*'Deal Summary'!$H$10,IF('Cash Flows - Monthly'!BE3&gt;'Deal Summary'!$E$6,MIN('Deal Summary'!$E$11,'Deal Summary'!$H$10-'Cash Flows - Monthly'!BD9),0)),1)</f>
        <v>0</v>
      </c>
      <c r="BF8" s="3">
        <f>MROUND(IF(BF3='Deal Summary'!$E$6,'Deal Summary'!$E$10*'Deal Summary'!$H$10,IF('Cash Flows - Monthly'!BF3&gt;'Deal Summary'!$E$6,MIN('Deal Summary'!$E$11,'Deal Summary'!$H$10-'Cash Flows - Monthly'!BE9),0)),1)</f>
        <v>0</v>
      </c>
      <c r="BG8" s="3">
        <f>MROUND(IF(BG3='Deal Summary'!$E$6,'Deal Summary'!$E$10*'Deal Summary'!$H$10,IF('Cash Flows - Monthly'!BG3&gt;'Deal Summary'!$E$6,MIN('Deal Summary'!$E$11,'Deal Summary'!$H$10-'Cash Flows - Monthly'!BF9),0)),1)</f>
        <v>0</v>
      </c>
      <c r="BH8" s="3">
        <f>MROUND(IF(BH3='Deal Summary'!$E$6,'Deal Summary'!$E$10*'Deal Summary'!$H$10,IF('Cash Flows - Monthly'!BH3&gt;'Deal Summary'!$E$6,MIN('Deal Summary'!$E$11,'Deal Summary'!$H$10-'Cash Flows - Monthly'!BG9),0)),1)</f>
        <v>0</v>
      </c>
      <c r="BI8" s="3">
        <f>MROUND(IF(BI3='Deal Summary'!$E$6,'Deal Summary'!$E$10*'Deal Summary'!$H$10,IF('Cash Flows - Monthly'!BI3&gt;'Deal Summary'!$E$6,MIN('Deal Summary'!$E$11,'Deal Summary'!$H$10-'Cash Flows - Monthly'!BH9),0)),1)</f>
        <v>0</v>
      </c>
      <c r="BJ8" s="3">
        <f>MROUND(IF(BJ3='Deal Summary'!$E$6,'Deal Summary'!$E$10*'Deal Summary'!$H$10,IF('Cash Flows - Monthly'!BJ3&gt;'Deal Summary'!$E$6,MIN('Deal Summary'!$E$11,'Deal Summary'!$H$10-'Cash Flows - Monthly'!BI9),0)),1)</f>
        <v>0</v>
      </c>
      <c r="BK8" s="3">
        <f>MROUND(IF(BK3='Deal Summary'!$E$6,'Deal Summary'!$E$10*'Deal Summary'!$H$10,IF('Cash Flows - Monthly'!BK3&gt;'Deal Summary'!$E$6,MIN('Deal Summary'!$E$11,'Deal Summary'!$H$10-'Cash Flows - Monthly'!BJ9),0)),1)</f>
        <v>0</v>
      </c>
      <c r="BL8" s="3">
        <f>MROUND(IF(BL3='Deal Summary'!$E$6,'Deal Summary'!$E$10*'Deal Summary'!$H$10,IF('Cash Flows - Monthly'!BL3&gt;'Deal Summary'!$E$6,MIN('Deal Summary'!$E$11,'Deal Summary'!$H$10-'Cash Flows - Monthly'!BK9),0)),1)</f>
        <v>0</v>
      </c>
    </row>
    <row r="9" spans="1:64" s="5" customFormat="1" outlineLevel="1">
      <c r="A9" s="5" t="s">
        <v>32</v>
      </c>
      <c r="D9" s="6">
        <f>C9+D8</f>
        <v>0</v>
      </c>
      <c r="E9" s="6">
        <f t="shared" ref="E9:Z9" si="20">D9+E8</f>
        <v>0</v>
      </c>
      <c r="F9" s="6">
        <f t="shared" si="20"/>
        <v>0</v>
      </c>
      <c r="G9" s="6">
        <f t="shared" si="20"/>
        <v>0</v>
      </c>
      <c r="H9" s="6">
        <f t="shared" si="20"/>
        <v>0</v>
      </c>
      <c r="I9" s="6">
        <f t="shared" si="20"/>
        <v>0</v>
      </c>
      <c r="J9" s="6">
        <f t="shared" si="20"/>
        <v>69</v>
      </c>
      <c r="K9" s="6">
        <f t="shared" si="20"/>
        <v>79</v>
      </c>
      <c r="L9" s="6">
        <f t="shared" si="20"/>
        <v>89</v>
      </c>
      <c r="M9" s="6">
        <f t="shared" si="20"/>
        <v>99</v>
      </c>
      <c r="N9" s="6">
        <f t="shared" si="20"/>
        <v>109</v>
      </c>
      <c r="O9" s="6">
        <f t="shared" si="20"/>
        <v>119</v>
      </c>
      <c r="P9" s="6">
        <f t="shared" si="20"/>
        <v>129</v>
      </c>
      <c r="Q9" s="6">
        <f t="shared" si="20"/>
        <v>139</v>
      </c>
      <c r="R9" s="6">
        <f t="shared" si="20"/>
        <v>149</v>
      </c>
      <c r="S9" s="6">
        <f t="shared" si="20"/>
        <v>159</v>
      </c>
      <c r="T9" s="6">
        <f t="shared" si="20"/>
        <v>169</v>
      </c>
      <c r="U9" s="6">
        <f t="shared" si="20"/>
        <v>179</v>
      </c>
      <c r="V9" s="6">
        <f t="shared" si="20"/>
        <v>189</v>
      </c>
      <c r="W9" s="6">
        <f t="shared" si="20"/>
        <v>199</v>
      </c>
      <c r="X9" s="6">
        <f t="shared" si="20"/>
        <v>209</v>
      </c>
      <c r="Y9" s="6">
        <f t="shared" si="20"/>
        <v>219</v>
      </c>
      <c r="Z9" s="6">
        <f t="shared" si="20"/>
        <v>229</v>
      </c>
      <c r="AA9" s="6">
        <f t="shared" ref="AA9" si="21">Z9+AA8</f>
        <v>230</v>
      </c>
      <c r="AB9" s="6">
        <f t="shared" ref="AB9" si="22">AA9+AB8</f>
        <v>230</v>
      </c>
      <c r="AC9" s="6">
        <f t="shared" ref="AC9" si="23">AB9+AC8</f>
        <v>230</v>
      </c>
      <c r="AD9" s="6">
        <f t="shared" ref="AD9" si="24">AC9+AD8</f>
        <v>230</v>
      </c>
      <c r="AE9" s="6">
        <f t="shared" ref="AE9" si="25">AD9+AE8</f>
        <v>230</v>
      </c>
      <c r="AF9" s="6">
        <f t="shared" ref="AF9" si="26">AE9+AF8</f>
        <v>230</v>
      </c>
      <c r="AG9" s="6">
        <f t="shared" ref="AG9" si="27">AF9+AG8</f>
        <v>230</v>
      </c>
      <c r="AH9" s="6">
        <f t="shared" ref="AH9" si="28">AG9+AH8</f>
        <v>230</v>
      </c>
      <c r="AI9" s="6">
        <f t="shared" ref="AI9" si="29">AH9+AI8</f>
        <v>230</v>
      </c>
      <c r="AJ9" s="6">
        <f t="shared" ref="AJ9" si="30">AI9+AJ8</f>
        <v>230</v>
      </c>
      <c r="AK9" s="6">
        <f t="shared" ref="AK9" si="31">AJ9+AK8</f>
        <v>230</v>
      </c>
      <c r="AL9" s="6">
        <f t="shared" ref="AL9" si="32">AK9+AL8</f>
        <v>230</v>
      </c>
      <c r="AM9" s="6">
        <f t="shared" ref="AM9" si="33">AL9+AM8</f>
        <v>230</v>
      </c>
      <c r="AN9" s="6">
        <f t="shared" ref="AN9" si="34">AM9+AN8</f>
        <v>230</v>
      </c>
      <c r="AO9" s="6">
        <f t="shared" ref="AO9" si="35">AN9+AO8</f>
        <v>230</v>
      </c>
      <c r="AP9" s="6">
        <f t="shared" ref="AP9" si="36">AO9+AP8</f>
        <v>230</v>
      </c>
      <c r="AQ9" s="6">
        <f t="shared" ref="AQ9" si="37">AP9+AQ8</f>
        <v>230</v>
      </c>
      <c r="AR9" s="6">
        <f t="shared" ref="AR9" si="38">AQ9+AR8</f>
        <v>230</v>
      </c>
      <c r="AS9" s="6">
        <f t="shared" ref="AS9" si="39">AR9+AS8</f>
        <v>230</v>
      </c>
      <c r="AT9" s="6">
        <f t="shared" ref="AT9" si="40">AS9+AT8</f>
        <v>230</v>
      </c>
      <c r="AU9" s="6">
        <f t="shared" ref="AU9" si="41">AT9+AU8</f>
        <v>230</v>
      </c>
      <c r="AV9" s="6">
        <f t="shared" ref="AV9" si="42">AU9+AV8</f>
        <v>230</v>
      </c>
      <c r="AW9" s="6">
        <f t="shared" ref="AW9" si="43">AV9+AW8</f>
        <v>230</v>
      </c>
      <c r="AX9" s="6">
        <f t="shared" ref="AX9" si="44">AW9+AX8</f>
        <v>230</v>
      </c>
      <c r="AY9" s="6">
        <f t="shared" ref="AY9" si="45">AX9+AY8</f>
        <v>230</v>
      </c>
      <c r="AZ9" s="6">
        <f t="shared" ref="AZ9" si="46">AY9+AZ8</f>
        <v>230</v>
      </c>
      <c r="BA9" s="6">
        <f t="shared" ref="BA9" si="47">AZ9+BA8</f>
        <v>230</v>
      </c>
      <c r="BB9" s="6">
        <f t="shared" ref="BB9" si="48">BA9+BB8</f>
        <v>230</v>
      </c>
      <c r="BC9" s="6">
        <f t="shared" ref="BC9" si="49">BB9+BC8</f>
        <v>230</v>
      </c>
      <c r="BD9" s="6">
        <f t="shared" ref="BD9" si="50">BC9+BD8</f>
        <v>230</v>
      </c>
      <c r="BE9" s="6">
        <f t="shared" ref="BE9" si="51">BD9+BE8</f>
        <v>230</v>
      </c>
      <c r="BF9" s="6">
        <f t="shared" ref="BF9" si="52">BE9+BF8</f>
        <v>230</v>
      </c>
      <c r="BG9" s="6">
        <f t="shared" ref="BG9" si="53">BF9+BG8</f>
        <v>230</v>
      </c>
      <c r="BH9" s="6">
        <f t="shared" ref="BH9" si="54">BG9+BH8</f>
        <v>230</v>
      </c>
      <c r="BI9" s="6">
        <f t="shared" ref="BI9" si="55">BH9+BI8</f>
        <v>230</v>
      </c>
      <c r="BJ9" s="6">
        <f t="shared" ref="BJ9" si="56">BI9+BJ8</f>
        <v>230</v>
      </c>
      <c r="BK9" s="6">
        <f t="shared" ref="BK9" si="57">BJ9+BK8</f>
        <v>230</v>
      </c>
      <c r="BL9" s="6">
        <f t="shared" ref="BL9" si="58">BK9+BL8</f>
        <v>230</v>
      </c>
    </row>
    <row r="10" spans="1:64" outlineLevel="1">
      <c r="A10" s="1" t="s">
        <v>144</v>
      </c>
      <c r="C10" s="4"/>
      <c r="D10" s="3">
        <f>MROUND(IF(D3='Deal Summary'!$E$8,'Deal Summary'!$E$12*'Deal Summary'!$H$10,IF('Cash Flows - Monthly'!D3&gt;'Deal Summary'!$E$8,MIN('Deal Summary'!$E$13,'Deal Summary'!$H$10-'Cash Flows - Monthly'!C11),0)),1)</f>
        <v>0</v>
      </c>
      <c r="E10" s="3">
        <f>MROUND(IF(E3='Deal Summary'!$E$8,'Deal Summary'!$E$12*'Deal Summary'!$H$10,IF('Cash Flows - Monthly'!E3&gt;'Deal Summary'!$E$8,MIN('Deal Summary'!$E$13,'Deal Summary'!$H$10-'Cash Flows - Monthly'!D11),0)),1)</f>
        <v>0</v>
      </c>
      <c r="F10" s="3">
        <f>MROUND(IF(F3='Deal Summary'!$E$8,'Deal Summary'!$E$12*'Deal Summary'!$H$10,IF('Cash Flows - Monthly'!F3&gt;'Deal Summary'!$E$8,MIN('Deal Summary'!$E$13,'Deal Summary'!$H$10-'Cash Flows - Monthly'!E11),0)),1)</f>
        <v>0</v>
      </c>
      <c r="G10" s="3">
        <f>MROUND(IF(G3='Deal Summary'!$E$8,'Deal Summary'!$E$12*'Deal Summary'!$H$10,IF('Cash Flows - Monthly'!G3&gt;'Deal Summary'!$E$8,MIN('Deal Summary'!$E$13,'Deal Summary'!$H$10-'Cash Flows - Monthly'!F11),0)),1)</f>
        <v>0</v>
      </c>
      <c r="H10" s="3">
        <f>MROUND(IF(H3='Deal Summary'!$E$8,'Deal Summary'!$E$12*'Deal Summary'!$H$10,IF('Cash Flows - Monthly'!H3&gt;'Deal Summary'!$E$8,MIN('Deal Summary'!$E$13,'Deal Summary'!$H$10-'Cash Flows - Monthly'!G11),0)),1)</f>
        <v>0</v>
      </c>
      <c r="I10" s="3">
        <f>MROUND(IF(I3='Deal Summary'!$E$8,'Deal Summary'!$E$12*'Deal Summary'!$H$10,IF('Cash Flows - Monthly'!I3&gt;'Deal Summary'!$E$8,MIN('Deal Summary'!$E$13,'Deal Summary'!$H$10-'Cash Flows - Monthly'!H11),0)),1)</f>
        <v>0</v>
      </c>
      <c r="J10" s="3">
        <f>MROUND(IF(J3='Deal Summary'!$E$8,'Deal Summary'!$E$12*'Deal Summary'!$H$10,IF('Cash Flows - Monthly'!J3&gt;'Deal Summary'!$E$8,MIN('Deal Summary'!$E$13,'Deal Summary'!$H$10-'Cash Flows - Monthly'!I11),0)),1)</f>
        <v>0</v>
      </c>
      <c r="K10" s="3">
        <f>MROUND(IF(K3='Deal Summary'!$E$8,'Deal Summary'!$E$12*'Deal Summary'!$H$10,IF('Cash Flows - Monthly'!K3&gt;'Deal Summary'!$E$8,MIN('Deal Summary'!$E$13,'Deal Summary'!$H$10-'Cash Flows - Monthly'!J11),0)),1)</f>
        <v>0</v>
      </c>
      <c r="L10" s="3">
        <f>MROUND(IF(L3='Deal Summary'!$E$8,'Deal Summary'!$E$12*'Deal Summary'!$H$10,IF('Cash Flows - Monthly'!L3&gt;'Deal Summary'!$E$8,MIN('Deal Summary'!$E$13,'Deal Summary'!$H$10-'Cash Flows - Monthly'!K11),0)),1)</f>
        <v>0</v>
      </c>
      <c r="M10" s="3">
        <f>MROUND(IF(M3='Deal Summary'!$E$8,'Deal Summary'!$E$12*'Deal Summary'!$H$10,IF('Cash Flows - Monthly'!M3&gt;'Deal Summary'!$E$8,MIN('Deal Summary'!$E$13,'Deal Summary'!$H$10-'Cash Flows - Monthly'!L11),0)),1)</f>
        <v>0</v>
      </c>
      <c r="N10" s="3">
        <f>MROUND(IF(N3='Deal Summary'!$E$8,'Deal Summary'!$E$12*'Deal Summary'!$H$10,IF('Cash Flows - Monthly'!N3&gt;'Deal Summary'!$E$8,MIN('Deal Summary'!$E$13,'Deal Summary'!$H$10-'Cash Flows - Monthly'!M11),0)),1)</f>
        <v>0</v>
      </c>
      <c r="O10" s="3">
        <f>MROUND(IF(O3='Deal Summary'!$E$8,'Deal Summary'!$E$12*'Deal Summary'!$H$10,IF('Cash Flows - Monthly'!O3&gt;'Deal Summary'!$E$8,MIN('Deal Summary'!$E$13,'Deal Summary'!$H$10-'Cash Flows - Monthly'!N11),0)),1)</f>
        <v>0</v>
      </c>
      <c r="P10" s="3">
        <f>MROUND(IF(P3='Deal Summary'!$E$8,'Deal Summary'!$E$12*'Deal Summary'!$H$10,IF('Cash Flows - Monthly'!P3&gt;'Deal Summary'!$E$8,MIN('Deal Summary'!$E$13,'Deal Summary'!$H$10-'Cash Flows - Monthly'!O11),0)),1)</f>
        <v>0</v>
      </c>
      <c r="Q10" s="3">
        <f>MROUND(IF(Q3='Deal Summary'!$E$8,'Deal Summary'!$E$12*'Deal Summary'!$H$10,IF('Cash Flows - Monthly'!Q3&gt;'Deal Summary'!$E$8,MIN('Deal Summary'!$E$13,'Deal Summary'!$H$10-'Cash Flows - Monthly'!P11),0)),1)</f>
        <v>0</v>
      </c>
      <c r="R10" s="3">
        <f>MROUND(IF(R3='Deal Summary'!$E$8,'Deal Summary'!$E$12*'Deal Summary'!$H$10,IF('Cash Flows - Monthly'!R3&gt;'Deal Summary'!$E$8,MIN('Deal Summary'!$E$13,'Deal Summary'!$H$10-'Cash Flows - Monthly'!Q11),0)),1)</f>
        <v>0</v>
      </c>
      <c r="S10" s="3">
        <f>MROUND(IF(S3='Deal Summary'!$E$8,'Deal Summary'!$E$12*'Deal Summary'!$H$10,IF('Cash Flows - Monthly'!S3&gt;'Deal Summary'!$E$8,MIN('Deal Summary'!$E$13,'Deal Summary'!$H$10-'Cash Flows - Monthly'!R11),0)),1)</f>
        <v>0</v>
      </c>
      <c r="T10" s="3">
        <f>MROUND(IF(T3='Deal Summary'!$E$8,'Deal Summary'!$E$12*'Deal Summary'!$H$10,IF('Cash Flows - Monthly'!T3&gt;'Deal Summary'!$E$8,MIN('Deal Summary'!$E$13,'Deal Summary'!$H$10-'Cash Flows - Monthly'!S11),0)),1)</f>
        <v>0</v>
      </c>
      <c r="U10" s="3">
        <f>MROUND(IF(U3='Deal Summary'!$E$8,'Deal Summary'!$E$12*'Deal Summary'!$H$10,IF('Cash Flows - Monthly'!U3&gt;'Deal Summary'!$E$8,MIN('Deal Summary'!$E$13,'Deal Summary'!$H$10-'Cash Flows - Monthly'!T11),0)),1)</f>
        <v>0</v>
      </c>
      <c r="V10" s="3">
        <f>MROUND(IF(V3='Deal Summary'!$E$8,'Deal Summary'!$E$12*'Deal Summary'!$H$10,IF('Cash Flows - Monthly'!V3&gt;'Deal Summary'!$E$8,MIN('Deal Summary'!$E$13,'Deal Summary'!$H$10-'Cash Flows - Monthly'!U11),0)),1)</f>
        <v>0</v>
      </c>
      <c r="W10" s="3">
        <f>MROUND(IF(W3='Deal Summary'!$E$8,'Deal Summary'!$E$12*'Deal Summary'!$H$10,IF('Cash Flows - Monthly'!W3&gt;'Deal Summary'!$E$8,MIN('Deal Summary'!$E$13,'Deal Summary'!$H$10-'Cash Flows - Monthly'!V11),0)),1)</f>
        <v>0</v>
      </c>
      <c r="X10" s="3">
        <f>MROUND(IF(X3='Deal Summary'!$E$8,'Deal Summary'!$E$12*'Deal Summary'!$H$10,IF('Cash Flows - Monthly'!X3&gt;'Deal Summary'!$E$8,MIN('Deal Summary'!$E$13,'Deal Summary'!$H$10-'Cash Flows - Monthly'!W11),0)),1)</f>
        <v>0</v>
      </c>
      <c r="Y10" s="3">
        <f>MROUND(IF(Y3='Deal Summary'!$E$8,'Deal Summary'!$E$12*'Deal Summary'!$H$10,IF('Cash Flows - Monthly'!Y3&gt;'Deal Summary'!$E$8,MIN('Deal Summary'!$E$13,'Deal Summary'!$H$10-'Cash Flows - Monthly'!X11),0)),1)</f>
        <v>0</v>
      </c>
      <c r="Z10" s="3">
        <f>MROUND(IF(Z3='Deal Summary'!$E$8,'Deal Summary'!$E$12*'Deal Summary'!$H$10,IF('Cash Flows - Monthly'!Z3&gt;'Deal Summary'!$E$8,MIN('Deal Summary'!$E$13,'Deal Summary'!$H$10-'Cash Flows - Monthly'!Y11),0)),1)</f>
        <v>0</v>
      </c>
      <c r="AA10" s="3">
        <f>MROUND(IF(AA3='Deal Summary'!$E$8,'Deal Summary'!$E$12*'Deal Summary'!$H$10,IF('Cash Flows - Monthly'!AA3&gt;'Deal Summary'!$E$8,MIN('Deal Summary'!$E$13,'Deal Summary'!$H$10-'Cash Flows - Monthly'!Z11),0)),1)</f>
        <v>0</v>
      </c>
      <c r="AB10" s="3">
        <f>MROUND(IF(AB3='Deal Summary'!$E$8,'Deal Summary'!$E$12*'Deal Summary'!$H$10,IF('Cash Flows - Monthly'!AB3&gt;'Deal Summary'!$E$8,MIN('Deal Summary'!$E$13,'Deal Summary'!$H$10-'Cash Flows - Monthly'!AA11),0)),1)</f>
        <v>0</v>
      </c>
      <c r="AC10" s="3">
        <f>MROUND(IF(AC3='Deal Summary'!$E$8,'Deal Summary'!$E$12*'Deal Summary'!$H$10,IF('Cash Flows - Monthly'!AC3&gt;'Deal Summary'!$E$8,MIN('Deal Summary'!$E$13,'Deal Summary'!$H$10-'Cash Flows - Monthly'!AB11),0)),1)</f>
        <v>0</v>
      </c>
      <c r="AD10" s="3">
        <f>MROUND(IF(AD3='Deal Summary'!$E$8,'Deal Summary'!$E$12*'Deal Summary'!$H$10,IF('Cash Flows - Monthly'!AD3&gt;'Deal Summary'!$E$8,MIN('Deal Summary'!$E$13,'Deal Summary'!$H$10-'Cash Flows - Monthly'!AC11),0)),1)</f>
        <v>0</v>
      </c>
      <c r="AE10" s="3">
        <f>MROUND(IF(AE3='Deal Summary'!$E$8,'Deal Summary'!$E$12*'Deal Summary'!$H$10,IF('Cash Flows - Monthly'!AE3&gt;'Deal Summary'!$E$8,MIN('Deal Summary'!$E$13,'Deal Summary'!$H$10-'Cash Flows - Monthly'!AD11),0)),1)</f>
        <v>0</v>
      </c>
      <c r="AF10" s="3">
        <f>MROUND(IF(AF3='Deal Summary'!$E$8,'Deal Summary'!$E$12*'Deal Summary'!$H$10,IF('Cash Flows - Monthly'!AF3&gt;'Deal Summary'!$E$8,MIN('Deal Summary'!$E$13,'Deal Summary'!$H$10-'Cash Flows - Monthly'!AE11),0)),1)</f>
        <v>0</v>
      </c>
      <c r="AG10" s="3">
        <f>MROUND(IF(AG3='Deal Summary'!$E$8,'Deal Summary'!$E$12*'Deal Summary'!$H$10,IF('Cash Flows - Monthly'!AG3&gt;'Deal Summary'!$E$8,MIN('Deal Summary'!$E$13,'Deal Summary'!$H$10-'Cash Flows - Monthly'!AF11),0)),1)</f>
        <v>0</v>
      </c>
      <c r="AH10" s="3">
        <f>MROUND(IF(AH3='Deal Summary'!$E$8,'Deal Summary'!$E$12*'Deal Summary'!$H$10,IF('Cash Flows - Monthly'!AH3&gt;'Deal Summary'!$E$8,MIN('Deal Summary'!$E$13,'Deal Summary'!$H$10-'Cash Flows - Monthly'!AG11),0)),1)</f>
        <v>0</v>
      </c>
      <c r="AI10" s="3">
        <f>MROUND(IF(AI3='Deal Summary'!$E$8,'Deal Summary'!$E$12*'Deal Summary'!$H$10,IF('Cash Flows - Monthly'!AI3&gt;'Deal Summary'!$E$8,MIN('Deal Summary'!$E$13,'Deal Summary'!$H$10-'Cash Flows - Monthly'!AH11),0)),1)</f>
        <v>0</v>
      </c>
      <c r="AJ10" s="3">
        <f>MROUND(IF(AJ3='Deal Summary'!$E$8,'Deal Summary'!$E$12*'Deal Summary'!$H$10,IF('Cash Flows - Monthly'!AJ3&gt;'Deal Summary'!$E$8,MIN('Deal Summary'!$E$13,'Deal Summary'!$H$10-'Cash Flows - Monthly'!AI11),0)),1)</f>
        <v>0</v>
      </c>
      <c r="AK10" s="3">
        <f>MROUND(IF(AK3='Deal Summary'!$E$8,'Deal Summary'!$E$12*'Deal Summary'!$H$10,IF('Cash Flows - Monthly'!AK3&gt;'Deal Summary'!$E$8,MIN('Deal Summary'!$E$13,'Deal Summary'!$H$10-'Cash Flows - Monthly'!AJ11),0)),1)</f>
        <v>0</v>
      </c>
      <c r="AL10" s="3">
        <f>MROUND(IF(AL3='Deal Summary'!$E$8,'Deal Summary'!$E$12*'Deal Summary'!$H$10,IF('Cash Flows - Monthly'!AL3&gt;'Deal Summary'!$E$8,MIN('Deal Summary'!$E$13,'Deal Summary'!$H$10-'Cash Flows - Monthly'!AK11),0)),1)</f>
        <v>0</v>
      </c>
      <c r="AM10" s="3">
        <f>MROUND(IF(AM3='Deal Summary'!$E$8,'Deal Summary'!$E$12*'Deal Summary'!$H$10,IF('Cash Flows - Monthly'!AM3&gt;'Deal Summary'!$E$8,MIN('Deal Summary'!$E$13,'Deal Summary'!$H$10-'Cash Flows - Monthly'!AL11),0)),1)</f>
        <v>81</v>
      </c>
      <c r="AN10" s="3">
        <f>MROUND(IF(AN3='Deal Summary'!$E$8,'Deal Summary'!$E$12*'Deal Summary'!$H$10,IF('Cash Flows - Monthly'!AN3&gt;'Deal Summary'!$E$8,MIN('Deal Summary'!$E$13,'Deal Summary'!$H$10-'Cash Flows - Monthly'!AM11),0)),1)</f>
        <v>15</v>
      </c>
      <c r="AO10" s="3">
        <f>MROUND(IF(AO3='Deal Summary'!$E$8,'Deal Summary'!$E$12*'Deal Summary'!$H$10,IF('Cash Flows - Monthly'!AO3&gt;'Deal Summary'!$E$8,MIN('Deal Summary'!$E$13,'Deal Summary'!$H$10-'Cash Flows - Monthly'!AN11),0)),1)</f>
        <v>15</v>
      </c>
      <c r="AP10" s="3">
        <f>MROUND(IF(AP3='Deal Summary'!$E$8,'Deal Summary'!$E$12*'Deal Summary'!$H$10,IF('Cash Flows - Monthly'!AP3&gt;'Deal Summary'!$E$8,MIN('Deal Summary'!$E$13,'Deal Summary'!$H$10-'Cash Flows - Monthly'!AO11),0)),1)</f>
        <v>15</v>
      </c>
      <c r="AQ10" s="3">
        <f>MROUND(IF(AQ3='Deal Summary'!$E$8,'Deal Summary'!$E$12*'Deal Summary'!$H$10,IF('Cash Flows - Monthly'!AQ3&gt;'Deal Summary'!$E$8,MIN('Deal Summary'!$E$13,'Deal Summary'!$H$10-'Cash Flows - Monthly'!AP11),0)),1)</f>
        <v>15</v>
      </c>
      <c r="AR10" s="3">
        <f>MROUND(IF(AR3='Deal Summary'!$E$8,'Deal Summary'!$E$12*'Deal Summary'!$H$10,IF('Cash Flows - Monthly'!AR3&gt;'Deal Summary'!$E$8,MIN('Deal Summary'!$E$13,'Deal Summary'!$H$10-'Cash Flows - Monthly'!AQ11),0)),1)</f>
        <v>15</v>
      </c>
      <c r="AS10" s="3">
        <f>MROUND(IF(AS3='Deal Summary'!$E$8,'Deal Summary'!$E$12*'Deal Summary'!$H$10,IF('Cash Flows - Monthly'!AS3&gt;'Deal Summary'!$E$8,MIN('Deal Summary'!$E$13,'Deal Summary'!$H$10-'Cash Flows - Monthly'!AR11),0)),1)</f>
        <v>15</v>
      </c>
      <c r="AT10" s="3">
        <f>MROUND(IF(AT3='Deal Summary'!$E$8,'Deal Summary'!$E$12*'Deal Summary'!$H$10,IF('Cash Flows - Monthly'!AT3&gt;'Deal Summary'!$E$8,MIN('Deal Summary'!$E$13,'Deal Summary'!$H$10-'Cash Flows - Monthly'!AS11),0)),1)</f>
        <v>15</v>
      </c>
      <c r="AU10" s="3">
        <f>MROUND(IF(AU3='Deal Summary'!$E$8,'Deal Summary'!$E$12*'Deal Summary'!$H$10,IF('Cash Flows - Monthly'!AU3&gt;'Deal Summary'!$E$8,MIN('Deal Summary'!$E$13,'Deal Summary'!$H$10-'Cash Flows - Monthly'!AT11),0)),1)</f>
        <v>15</v>
      </c>
      <c r="AV10" s="3">
        <f>MROUND(IF(AV3='Deal Summary'!$E$8,'Deal Summary'!$E$12*'Deal Summary'!$H$10,IF('Cash Flows - Monthly'!AV3&gt;'Deal Summary'!$E$8,MIN('Deal Summary'!$E$13,'Deal Summary'!$H$10-'Cash Flows - Monthly'!AU11),0)),1)</f>
        <v>15</v>
      </c>
      <c r="AW10" s="3">
        <f>MROUND(IF(AW3='Deal Summary'!$E$8,'Deal Summary'!$E$12*'Deal Summary'!$H$10,IF('Cash Flows - Monthly'!AW3&gt;'Deal Summary'!$E$8,MIN('Deal Summary'!$E$13,'Deal Summary'!$H$10-'Cash Flows - Monthly'!AV11),0)),1)</f>
        <v>14</v>
      </c>
      <c r="AX10" s="3">
        <f>MROUND(IF(AX3='Deal Summary'!$E$8,'Deal Summary'!$E$12*'Deal Summary'!$H$10,IF('Cash Flows - Monthly'!AX3&gt;'Deal Summary'!$E$8,MIN('Deal Summary'!$E$13,'Deal Summary'!$H$10-'Cash Flows - Monthly'!AW11),0)),1)</f>
        <v>0</v>
      </c>
      <c r="AY10" s="3">
        <f>MROUND(IF(AY3='Deal Summary'!$E$8,'Deal Summary'!$E$12*'Deal Summary'!$H$10,IF('Cash Flows - Monthly'!AY3&gt;'Deal Summary'!$E$8,MIN('Deal Summary'!$E$13,'Deal Summary'!$H$10-'Cash Flows - Monthly'!AX11),0)),1)</f>
        <v>0</v>
      </c>
      <c r="AZ10" s="3">
        <f>MROUND(IF(AZ3='Deal Summary'!$E$8,'Deal Summary'!$E$12*'Deal Summary'!$H$10,IF('Cash Flows - Monthly'!AZ3&gt;'Deal Summary'!$E$8,MIN('Deal Summary'!$E$13,'Deal Summary'!$H$10-'Cash Flows - Monthly'!AY11),0)),1)</f>
        <v>0</v>
      </c>
      <c r="BA10" s="3">
        <f>MROUND(IF(BA3='Deal Summary'!$E$8,'Deal Summary'!$E$12*'Deal Summary'!$H$10,IF('Cash Flows - Monthly'!BA3&gt;'Deal Summary'!$E$8,MIN('Deal Summary'!$E$13,'Deal Summary'!$H$10-'Cash Flows - Monthly'!AZ11),0)),1)</f>
        <v>0</v>
      </c>
      <c r="BB10" s="3">
        <f>MROUND(IF(BB3='Deal Summary'!$E$8,'Deal Summary'!$E$12*'Deal Summary'!$H$10,IF('Cash Flows - Monthly'!BB3&gt;'Deal Summary'!$E$8,MIN('Deal Summary'!$E$13,'Deal Summary'!$H$10-'Cash Flows - Monthly'!BA11),0)),1)</f>
        <v>0</v>
      </c>
      <c r="BC10" s="3">
        <f>MROUND(IF(BC3='Deal Summary'!$E$8,'Deal Summary'!$E$12*'Deal Summary'!$H$10,IF('Cash Flows - Monthly'!BC3&gt;'Deal Summary'!$E$8,MIN('Deal Summary'!$E$13,'Deal Summary'!$H$10-'Cash Flows - Monthly'!BB11),0)),1)</f>
        <v>0</v>
      </c>
      <c r="BD10" s="3">
        <f>MROUND(IF(BD3='Deal Summary'!$E$8,'Deal Summary'!$E$12*'Deal Summary'!$H$10,IF('Cash Flows - Monthly'!BD3&gt;'Deal Summary'!$E$8,MIN('Deal Summary'!$E$13,'Deal Summary'!$H$10-'Cash Flows - Monthly'!BC11),0)),1)</f>
        <v>0</v>
      </c>
      <c r="BE10" s="3">
        <f>MROUND(IF(BE3='Deal Summary'!$E$8,'Deal Summary'!$E$12*'Deal Summary'!$H$10,IF('Cash Flows - Monthly'!BE3&gt;'Deal Summary'!$E$8,MIN('Deal Summary'!$E$13,'Deal Summary'!$H$10-'Cash Flows - Monthly'!BD11),0)),1)</f>
        <v>0</v>
      </c>
      <c r="BF10" s="3">
        <f>MROUND(IF(BF3='Deal Summary'!$E$8,'Deal Summary'!$E$12*'Deal Summary'!$H$10,IF('Cash Flows - Monthly'!BF3&gt;'Deal Summary'!$E$8,MIN('Deal Summary'!$E$13,'Deal Summary'!$H$10-'Cash Flows - Monthly'!BE11),0)),1)</f>
        <v>0</v>
      </c>
      <c r="BG10" s="3">
        <f>MROUND(IF(BG3='Deal Summary'!$E$8,'Deal Summary'!$E$12*'Deal Summary'!$H$10,IF('Cash Flows - Monthly'!BG3&gt;'Deal Summary'!$E$8,MIN('Deal Summary'!$E$13,'Deal Summary'!$H$10-'Cash Flows - Monthly'!BF11),0)),1)</f>
        <v>0</v>
      </c>
      <c r="BH10" s="3">
        <f>MROUND(IF(BH3='Deal Summary'!$E$8,'Deal Summary'!$E$12*'Deal Summary'!$H$10,IF('Cash Flows - Monthly'!BH3&gt;'Deal Summary'!$E$8,MIN('Deal Summary'!$E$13,'Deal Summary'!$H$10-'Cash Flows - Monthly'!BG11),0)),1)</f>
        <v>0</v>
      </c>
      <c r="BI10" s="3">
        <f>MROUND(IF(BI3='Deal Summary'!$E$8,'Deal Summary'!$E$12*'Deal Summary'!$H$10,IF('Cash Flows - Monthly'!BI3&gt;'Deal Summary'!$E$8,MIN('Deal Summary'!$E$13,'Deal Summary'!$H$10-'Cash Flows - Monthly'!BH11),0)),1)</f>
        <v>0</v>
      </c>
      <c r="BJ10" s="3">
        <f>MROUND(IF(BJ3='Deal Summary'!$E$8,'Deal Summary'!$E$12*'Deal Summary'!$H$10,IF('Cash Flows - Monthly'!BJ3&gt;'Deal Summary'!$E$8,MIN('Deal Summary'!$E$13,'Deal Summary'!$H$10-'Cash Flows - Monthly'!BI11),0)),1)</f>
        <v>0</v>
      </c>
      <c r="BK10" s="3">
        <f>MROUND(IF(BK3='Deal Summary'!$E$8,'Deal Summary'!$E$12*'Deal Summary'!$H$10,IF('Cash Flows - Monthly'!BK3&gt;'Deal Summary'!$E$8,MIN('Deal Summary'!$E$13,'Deal Summary'!$H$10-'Cash Flows - Monthly'!BJ11),0)),1)</f>
        <v>0</v>
      </c>
      <c r="BL10" s="3">
        <f>MROUND(IF(BL3='Deal Summary'!$E$8,'Deal Summary'!$E$12*'Deal Summary'!$H$10,IF('Cash Flows - Monthly'!BL3&gt;'Deal Summary'!$E$8,MIN('Deal Summary'!$E$13,'Deal Summary'!$H$10-'Cash Flows - Monthly'!BK11),0)),1)</f>
        <v>0</v>
      </c>
    </row>
    <row r="11" spans="1:64" outlineLevel="1">
      <c r="A11" s="5" t="s">
        <v>33</v>
      </c>
      <c r="D11" s="6">
        <f>C11+D10</f>
        <v>0</v>
      </c>
      <c r="E11" s="6">
        <f t="shared" ref="E11:AD11" si="59">D11+E10</f>
        <v>0</v>
      </c>
      <c r="F11" s="6">
        <f t="shared" si="59"/>
        <v>0</v>
      </c>
      <c r="G11" s="6">
        <f t="shared" si="59"/>
        <v>0</v>
      </c>
      <c r="H11" s="6">
        <f t="shared" si="59"/>
        <v>0</v>
      </c>
      <c r="I11" s="6">
        <f t="shared" si="59"/>
        <v>0</v>
      </c>
      <c r="J11" s="6">
        <f t="shared" si="59"/>
        <v>0</v>
      </c>
      <c r="K11" s="6">
        <f t="shared" si="59"/>
        <v>0</v>
      </c>
      <c r="L11" s="6">
        <f t="shared" si="59"/>
        <v>0</v>
      </c>
      <c r="M11" s="6">
        <f t="shared" si="59"/>
        <v>0</v>
      </c>
      <c r="N11" s="6">
        <f t="shared" si="59"/>
        <v>0</v>
      </c>
      <c r="O11" s="6">
        <f t="shared" si="59"/>
        <v>0</v>
      </c>
      <c r="P11" s="6">
        <f t="shared" si="59"/>
        <v>0</v>
      </c>
      <c r="Q11" s="6">
        <f t="shared" si="59"/>
        <v>0</v>
      </c>
      <c r="R11" s="6">
        <f t="shared" si="59"/>
        <v>0</v>
      </c>
      <c r="S11" s="6">
        <f t="shared" si="59"/>
        <v>0</v>
      </c>
      <c r="T11" s="6">
        <f t="shared" si="59"/>
        <v>0</v>
      </c>
      <c r="U11" s="6">
        <f t="shared" si="59"/>
        <v>0</v>
      </c>
      <c r="V11" s="6">
        <f t="shared" si="59"/>
        <v>0</v>
      </c>
      <c r="W11" s="6">
        <f t="shared" si="59"/>
        <v>0</v>
      </c>
      <c r="X11" s="6">
        <f t="shared" si="59"/>
        <v>0</v>
      </c>
      <c r="Y11" s="6">
        <f t="shared" si="59"/>
        <v>0</v>
      </c>
      <c r="Z11" s="6">
        <f t="shared" si="59"/>
        <v>0</v>
      </c>
      <c r="AA11" s="6">
        <f t="shared" si="59"/>
        <v>0</v>
      </c>
      <c r="AB11" s="6">
        <f t="shared" si="59"/>
        <v>0</v>
      </c>
      <c r="AC11" s="6">
        <f t="shared" si="59"/>
        <v>0</v>
      </c>
      <c r="AD11" s="6">
        <f t="shared" si="59"/>
        <v>0</v>
      </c>
      <c r="AE11" s="6">
        <f t="shared" ref="AE11" si="60">AD11+AE10</f>
        <v>0</v>
      </c>
      <c r="AF11" s="6">
        <f t="shared" ref="AF11" si="61">AE11+AF10</f>
        <v>0</v>
      </c>
      <c r="AG11" s="6">
        <f t="shared" ref="AG11" si="62">AF11+AG10</f>
        <v>0</v>
      </c>
      <c r="AH11" s="6">
        <f t="shared" ref="AH11" si="63">AG11+AH10</f>
        <v>0</v>
      </c>
      <c r="AI11" s="6">
        <f t="shared" ref="AI11" si="64">AH11+AI10</f>
        <v>0</v>
      </c>
      <c r="AJ11" s="6">
        <f t="shared" ref="AJ11" si="65">AI11+AJ10</f>
        <v>0</v>
      </c>
      <c r="AK11" s="6">
        <f t="shared" ref="AK11" si="66">AJ11+AK10</f>
        <v>0</v>
      </c>
      <c r="AL11" s="6">
        <f t="shared" ref="AL11" si="67">AK11+AL10</f>
        <v>0</v>
      </c>
      <c r="AM11" s="6">
        <f t="shared" ref="AM11" si="68">AL11+AM10</f>
        <v>81</v>
      </c>
      <c r="AN11" s="6">
        <f t="shared" ref="AN11" si="69">AM11+AN10</f>
        <v>96</v>
      </c>
      <c r="AO11" s="6">
        <f t="shared" ref="AO11" si="70">AN11+AO10</f>
        <v>111</v>
      </c>
      <c r="AP11" s="6">
        <f t="shared" ref="AP11" si="71">AO11+AP10</f>
        <v>126</v>
      </c>
      <c r="AQ11" s="6">
        <f t="shared" ref="AQ11" si="72">AP11+AQ10</f>
        <v>141</v>
      </c>
      <c r="AR11" s="6">
        <f t="shared" ref="AR11" si="73">AQ11+AR10</f>
        <v>156</v>
      </c>
      <c r="AS11" s="6">
        <f t="shared" ref="AS11" si="74">AR11+AS10</f>
        <v>171</v>
      </c>
      <c r="AT11" s="6">
        <f t="shared" ref="AT11" si="75">AS11+AT10</f>
        <v>186</v>
      </c>
      <c r="AU11" s="6">
        <f t="shared" ref="AU11" si="76">AT11+AU10</f>
        <v>201</v>
      </c>
      <c r="AV11" s="6">
        <f t="shared" ref="AV11" si="77">AU11+AV10</f>
        <v>216</v>
      </c>
      <c r="AW11" s="6">
        <f t="shared" ref="AW11" si="78">AV11+AW10</f>
        <v>230</v>
      </c>
      <c r="AX11" s="6">
        <f t="shared" ref="AX11" si="79">AW11+AX10</f>
        <v>230</v>
      </c>
      <c r="AY11" s="6">
        <f t="shared" ref="AY11" si="80">AX11+AY10</f>
        <v>230</v>
      </c>
      <c r="AZ11" s="6">
        <f t="shared" ref="AZ11" si="81">AY11+AZ10</f>
        <v>230</v>
      </c>
      <c r="BA11" s="6">
        <f t="shared" ref="BA11" si="82">AZ11+BA10</f>
        <v>230</v>
      </c>
      <c r="BB11" s="6">
        <f t="shared" ref="BB11" si="83">BA11+BB10</f>
        <v>230</v>
      </c>
      <c r="BC11" s="6">
        <f t="shared" ref="BC11" si="84">BB11+BC10</f>
        <v>230</v>
      </c>
      <c r="BD11" s="6">
        <f t="shared" ref="BD11" si="85">BC11+BD10</f>
        <v>230</v>
      </c>
      <c r="BE11" s="6">
        <f t="shared" ref="BE11" si="86">BD11+BE10</f>
        <v>230</v>
      </c>
      <c r="BF11" s="6">
        <f t="shared" ref="BF11" si="87">BE11+BF10</f>
        <v>230</v>
      </c>
      <c r="BG11" s="6">
        <f t="shared" ref="BG11" si="88">BF11+BG10</f>
        <v>230</v>
      </c>
      <c r="BH11" s="6">
        <f t="shared" ref="BH11" si="89">BG11+BH10</f>
        <v>230</v>
      </c>
      <c r="BI11" s="6">
        <f t="shared" ref="BI11" si="90">BH11+BI10</f>
        <v>230</v>
      </c>
      <c r="BJ11" s="6">
        <f t="shared" ref="BJ11" si="91">BI11+BJ10</f>
        <v>230</v>
      </c>
      <c r="BK11" s="6">
        <f t="shared" ref="BK11" si="92">BJ11+BK10</f>
        <v>230</v>
      </c>
      <c r="BL11" s="6">
        <f t="shared" ref="BL11" si="93">BK11+BL10</f>
        <v>230</v>
      </c>
    </row>
    <row r="12" spans="1:64" outlineLevel="1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1:64" outlineLevel="1">
      <c r="A13" s="2" t="s">
        <v>69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outlineLevel="1">
      <c r="A14" s="1" t="s">
        <v>143</v>
      </c>
      <c r="C14" s="7">
        <f>'Deal Summary'!J25</f>
        <v>561521.73913043481</v>
      </c>
      <c r="D14" s="3">
        <f>D10*$C$14</f>
        <v>0</v>
      </c>
      <c r="E14" s="3">
        <f t="shared" ref="E14:AS14" si="94">E10*$C$14</f>
        <v>0</v>
      </c>
      <c r="F14" s="3">
        <f t="shared" si="94"/>
        <v>0</v>
      </c>
      <c r="G14" s="3">
        <f t="shared" si="94"/>
        <v>0</v>
      </c>
      <c r="H14" s="3">
        <f t="shared" si="94"/>
        <v>0</v>
      </c>
      <c r="I14" s="3">
        <f t="shared" si="94"/>
        <v>0</v>
      </c>
      <c r="J14" s="3">
        <f t="shared" si="94"/>
        <v>0</v>
      </c>
      <c r="K14" s="3">
        <f t="shared" si="94"/>
        <v>0</v>
      </c>
      <c r="L14" s="3">
        <f t="shared" si="94"/>
        <v>0</v>
      </c>
      <c r="M14" s="3">
        <f t="shared" si="94"/>
        <v>0</v>
      </c>
      <c r="N14" s="3">
        <f t="shared" si="94"/>
        <v>0</v>
      </c>
      <c r="O14" s="3">
        <f t="shared" si="94"/>
        <v>0</v>
      </c>
      <c r="P14" s="3">
        <f t="shared" si="94"/>
        <v>0</v>
      </c>
      <c r="Q14" s="3">
        <f t="shared" si="94"/>
        <v>0</v>
      </c>
      <c r="R14" s="3">
        <f t="shared" si="94"/>
        <v>0</v>
      </c>
      <c r="S14" s="3">
        <f t="shared" si="94"/>
        <v>0</v>
      </c>
      <c r="T14" s="3">
        <f t="shared" si="94"/>
        <v>0</v>
      </c>
      <c r="U14" s="3">
        <f t="shared" si="94"/>
        <v>0</v>
      </c>
      <c r="V14" s="3">
        <f t="shared" si="94"/>
        <v>0</v>
      </c>
      <c r="W14" s="3">
        <f t="shared" si="94"/>
        <v>0</v>
      </c>
      <c r="X14" s="3">
        <f t="shared" si="94"/>
        <v>0</v>
      </c>
      <c r="Y14" s="3">
        <f t="shared" si="94"/>
        <v>0</v>
      </c>
      <c r="Z14" s="3">
        <f t="shared" si="94"/>
        <v>0</v>
      </c>
      <c r="AA14" s="3">
        <f t="shared" si="94"/>
        <v>0</v>
      </c>
      <c r="AB14" s="3">
        <f t="shared" si="94"/>
        <v>0</v>
      </c>
      <c r="AC14" s="3">
        <f t="shared" si="94"/>
        <v>0</v>
      </c>
      <c r="AD14" s="3">
        <f t="shared" si="94"/>
        <v>0</v>
      </c>
      <c r="AE14" s="3">
        <f t="shared" si="94"/>
        <v>0</v>
      </c>
      <c r="AF14" s="3">
        <f t="shared" si="94"/>
        <v>0</v>
      </c>
      <c r="AG14" s="3">
        <f t="shared" si="94"/>
        <v>0</v>
      </c>
      <c r="AH14" s="3">
        <f t="shared" si="94"/>
        <v>0</v>
      </c>
      <c r="AI14" s="3">
        <f t="shared" si="94"/>
        <v>0</v>
      </c>
      <c r="AJ14" s="3">
        <f t="shared" si="94"/>
        <v>0</v>
      </c>
      <c r="AK14" s="3">
        <f t="shared" si="94"/>
        <v>0</v>
      </c>
      <c r="AL14" s="3">
        <f t="shared" si="94"/>
        <v>0</v>
      </c>
      <c r="AM14" s="3">
        <f t="shared" si="94"/>
        <v>45483260.869565219</v>
      </c>
      <c r="AN14" s="3">
        <f t="shared" si="94"/>
        <v>8422826.0869565215</v>
      </c>
      <c r="AO14" s="3">
        <f t="shared" si="94"/>
        <v>8422826.0869565215</v>
      </c>
      <c r="AP14" s="3">
        <f t="shared" si="94"/>
        <v>8422826.0869565215</v>
      </c>
      <c r="AQ14" s="3">
        <f t="shared" si="94"/>
        <v>8422826.0869565215</v>
      </c>
      <c r="AR14" s="3">
        <f t="shared" si="94"/>
        <v>8422826.0869565215</v>
      </c>
      <c r="AS14" s="3">
        <f t="shared" si="94"/>
        <v>8422826.0869565215</v>
      </c>
      <c r="AT14" s="3">
        <f t="shared" ref="AT14:BL14" si="95">AT10*$C$14</f>
        <v>8422826.0869565215</v>
      </c>
      <c r="AU14" s="3">
        <f t="shared" si="95"/>
        <v>8422826.0869565215</v>
      </c>
      <c r="AV14" s="3">
        <f t="shared" si="95"/>
        <v>8422826.0869565215</v>
      </c>
      <c r="AW14" s="3">
        <f t="shared" si="95"/>
        <v>7861304.3478260878</v>
      </c>
      <c r="AX14" s="3">
        <f t="shared" si="95"/>
        <v>0</v>
      </c>
      <c r="AY14" s="3">
        <f t="shared" si="95"/>
        <v>0</v>
      </c>
      <c r="AZ14" s="3">
        <f t="shared" si="95"/>
        <v>0</v>
      </c>
      <c r="BA14" s="3">
        <f t="shared" si="95"/>
        <v>0</v>
      </c>
      <c r="BB14" s="3">
        <f t="shared" si="95"/>
        <v>0</v>
      </c>
      <c r="BC14" s="3">
        <f t="shared" si="95"/>
        <v>0</v>
      </c>
      <c r="BD14" s="3">
        <f t="shared" si="95"/>
        <v>0</v>
      </c>
      <c r="BE14" s="3">
        <f t="shared" si="95"/>
        <v>0</v>
      </c>
      <c r="BF14" s="3">
        <f t="shared" si="95"/>
        <v>0</v>
      </c>
      <c r="BG14" s="3">
        <f t="shared" si="95"/>
        <v>0</v>
      </c>
      <c r="BH14" s="3">
        <f t="shared" si="95"/>
        <v>0</v>
      </c>
      <c r="BI14" s="3">
        <f t="shared" si="95"/>
        <v>0</v>
      </c>
      <c r="BJ14" s="3">
        <f t="shared" si="95"/>
        <v>0</v>
      </c>
      <c r="BK14" s="3">
        <f t="shared" si="95"/>
        <v>0</v>
      </c>
      <c r="BL14" s="3">
        <f t="shared" si="95"/>
        <v>0</v>
      </c>
    </row>
    <row r="15" spans="1:64" outlineLevel="1">
      <c r="A15" s="1" t="s">
        <v>34</v>
      </c>
      <c r="C15" s="8">
        <f>'Deal Summary'!$B$29*'Deal Summary'!$H$26</f>
        <v>2.2499999999999999E-2</v>
      </c>
      <c r="D15" s="6">
        <f>-D8*$C$14*$C$15</f>
        <v>0</v>
      </c>
      <c r="E15" s="6">
        <f t="shared" ref="E15:AS15" si="96">-E8*$C$14*$C$15</f>
        <v>0</v>
      </c>
      <c r="F15" s="6">
        <f t="shared" si="96"/>
        <v>0</v>
      </c>
      <c r="G15" s="6">
        <f t="shared" si="96"/>
        <v>0</v>
      </c>
      <c r="H15" s="6">
        <f t="shared" si="96"/>
        <v>0</v>
      </c>
      <c r="I15" s="6">
        <f t="shared" si="96"/>
        <v>0</v>
      </c>
      <c r="J15" s="6">
        <f t="shared" si="96"/>
        <v>-871762.5</v>
      </c>
      <c r="K15" s="6">
        <f t="shared" si="96"/>
        <v>-126342.39130434782</v>
      </c>
      <c r="L15" s="6">
        <f t="shared" si="96"/>
        <v>-126342.39130434782</v>
      </c>
      <c r="M15" s="6">
        <f t="shared" si="96"/>
        <v>-126342.39130434782</v>
      </c>
      <c r="N15" s="6">
        <f t="shared" si="96"/>
        <v>-126342.39130434782</v>
      </c>
      <c r="O15" s="6">
        <f t="shared" si="96"/>
        <v>-126342.39130434782</v>
      </c>
      <c r="P15" s="6">
        <f t="shared" si="96"/>
        <v>-126342.39130434782</v>
      </c>
      <c r="Q15" s="6">
        <f t="shared" si="96"/>
        <v>-126342.39130434782</v>
      </c>
      <c r="R15" s="6">
        <f t="shared" si="96"/>
        <v>-126342.39130434782</v>
      </c>
      <c r="S15" s="6">
        <f t="shared" si="96"/>
        <v>-126342.39130434782</v>
      </c>
      <c r="T15" s="6">
        <f t="shared" si="96"/>
        <v>-126342.39130434782</v>
      </c>
      <c r="U15" s="6">
        <f t="shared" si="96"/>
        <v>-126342.39130434782</v>
      </c>
      <c r="V15" s="6">
        <f t="shared" si="96"/>
        <v>-126342.39130434782</v>
      </c>
      <c r="W15" s="6">
        <f t="shared" si="96"/>
        <v>-126342.39130434782</v>
      </c>
      <c r="X15" s="6">
        <f t="shared" si="96"/>
        <v>-126342.39130434782</v>
      </c>
      <c r="Y15" s="6">
        <f t="shared" si="96"/>
        <v>-126342.39130434782</v>
      </c>
      <c r="Z15" s="6">
        <f t="shared" si="96"/>
        <v>-126342.39130434782</v>
      </c>
      <c r="AA15" s="6">
        <f t="shared" si="96"/>
        <v>-12634.239130434782</v>
      </c>
      <c r="AB15" s="6">
        <f t="shared" si="96"/>
        <v>0</v>
      </c>
      <c r="AC15" s="6">
        <f t="shared" si="96"/>
        <v>0</v>
      </c>
      <c r="AD15" s="6">
        <f t="shared" si="96"/>
        <v>0</v>
      </c>
      <c r="AE15" s="6">
        <f t="shared" si="96"/>
        <v>0</v>
      </c>
      <c r="AF15" s="6">
        <f t="shared" si="96"/>
        <v>0</v>
      </c>
      <c r="AG15" s="6">
        <f t="shared" si="96"/>
        <v>0</v>
      </c>
      <c r="AH15" s="6">
        <f t="shared" si="96"/>
        <v>0</v>
      </c>
      <c r="AI15" s="6">
        <f t="shared" si="96"/>
        <v>0</v>
      </c>
      <c r="AJ15" s="6">
        <f t="shared" si="96"/>
        <v>0</v>
      </c>
      <c r="AK15" s="6">
        <f t="shared" si="96"/>
        <v>0</v>
      </c>
      <c r="AL15" s="6">
        <f t="shared" si="96"/>
        <v>0</v>
      </c>
      <c r="AM15" s="6">
        <f t="shared" si="96"/>
        <v>0</v>
      </c>
      <c r="AN15" s="6">
        <f t="shared" si="96"/>
        <v>0</v>
      </c>
      <c r="AO15" s="6">
        <f t="shared" si="96"/>
        <v>0</v>
      </c>
      <c r="AP15" s="6">
        <f t="shared" si="96"/>
        <v>0</v>
      </c>
      <c r="AQ15" s="6">
        <f t="shared" si="96"/>
        <v>0</v>
      </c>
      <c r="AR15" s="6">
        <f t="shared" si="96"/>
        <v>0</v>
      </c>
      <c r="AS15" s="6">
        <f t="shared" si="96"/>
        <v>0</v>
      </c>
      <c r="AT15" s="6">
        <f t="shared" ref="AT15:BL15" si="97">-AT8*$C$14*$C$15</f>
        <v>0</v>
      </c>
      <c r="AU15" s="6">
        <f t="shared" si="97"/>
        <v>0</v>
      </c>
      <c r="AV15" s="6">
        <f t="shared" si="97"/>
        <v>0</v>
      </c>
      <c r="AW15" s="6">
        <f t="shared" si="97"/>
        <v>0</v>
      </c>
      <c r="AX15" s="6">
        <f t="shared" si="97"/>
        <v>0</v>
      </c>
      <c r="AY15" s="6">
        <f t="shared" si="97"/>
        <v>0</v>
      </c>
      <c r="AZ15" s="6">
        <f t="shared" si="97"/>
        <v>0</v>
      </c>
      <c r="BA15" s="6">
        <f t="shared" si="97"/>
        <v>0</v>
      </c>
      <c r="BB15" s="6">
        <f t="shared" si="97"/>
        <v>0</v>
      </c>
      <c r="BC15" s="6">
        <f t="shared" si="97"/>
        <v>0</v>
      </c>
      <c r="BD15" s="6">
        <f t="shared" si="97"/>
        <v>0</v>
      </c>
      <c r="BE15" s="6">
        <f t="shared" si="97"/>
        <v>0</v>
      </c>
      <c r="BF15" s="6">
        <f t="shared" si="97"/>
        <v>0</v>
      </c>
      <c r="BG15" s="6">
        <f t="shared" si="97"/>
        <v>0</v>
      </c>
      <c r="BH15" s="6">
        <f t="shared" si="97"/>
        <v>0</v>
      </c>
      <c r="BI15" s="6">
        <f t="shared" si="97"/>
        <v>0</v>
      </c>
      <c r="BJ15" s="6">
        <f t="shared" si="97"/>
        <v>0</v>
      </c>
      <c r="BK15" s="6">
        <f t="shared" si="97"/>
        <v>0</v>
      </c>
      <c r="BL15" s="6">
        <f t="shared" si="97"/>
        <v>0</v>
      </c>
    </row>
    <row r="16" spans="1:64" outlineLevel="1">
      <c r="A16" s="1" t="s">
        <v>34</v>
      </c>
      <c r="C16" s="8">
        <f>C15</f>
        <v>2.2499999999999999E-2</v>
      </c>
      <c r="D16" s="3">
        <f>-D10*$C$14*$C$16</f>
        <v>0</v>
      </c>
      <c r="E16" s="3">
        <f t="shared" ref="E16:AS16" si="98">-E10*$C$14*$C$16</f>
        <v>0</v>
      </c>
      <c r="F16" s="3">
        <f t="shared" si="98"/>
        <v>0</v>
      </c>
      <c r="G16" s="3">
        <f t="shared" si="98"/>
        <v>0</v>
      </c>
      <c r="H16" s="3">
        <f t="shared" si="98"/>
        <v>0</v>
      </c>
      <c r="I16" s="3">
        <f t="shared" si="98"/>
        <v>0</v>
      </c>
      <c r="J16" s="3">
        <f t="shared" si="98"/>
        <v>0</v>
      </c>
      <c r="K16" s="3">
        <f t="shared" si="98"/>
        <v>0</v>
      </c>
      <c r="L16" s="3">
        <f t="shared" si="98"/>
        <v>0</v>
      </c>
      <c r="M16" s="3">
        <f t="shared" si="98"/>
        <v>0</v>
      </c>
      <c r="N16" s="3">
        <f t="shared" si="98"/>
        <v>0</v>
      </c>
      <c r="O16" s="3">
        <f t="shared" si="98"/>
        <v>0</v>
      </c>
      <c r="P16" s="3">
        <f t="shared" si="98"/>
        <v>0</v>
      </c>
      <c r="Q16" s="3">
        <f t="shared" si="98"/>
        <v>0</v>
      </c>
      <c r="R16" s="3">
        <f t="shared" si="98"/>
        <v>0</v>
      </c>
      <c r="S16" s="3">
        <f t="shared" si="98"/>
        <v>0</v>
      </c>
      <c r="T16" s="3">
        <f t="shared" si="98"/>
        <v>0</v>
      </c>
      <c r="U16" s="3">
        <f t="shared" si="98"/>
        <v>0</v>
      </c>
      <c r="V16" s="3">
        <f t="shared" si="98"/>
        <v>0</v>
      </c>
      <c r="W16" s="3">
        <f t="shared" si="98"/>
        <v>0</v>
      </c>
      <c r="X16" s="3">
        <f t="shared" si="98"/>
        <v>0</v>
      </c>
      <c r="Y16" s="3">
        <f t="shared" si="98"/>
        <v>0</v>
      </c>
      <c r="Z16" s="3">
        <f t="shared" si="98"/>
        <v>0</v>
      </c>
      <c r="AA16" s="3">
        <f t="shared" si="98"/>
        <v>0</v>
      </c>
      <c r="AB16" s="3">
        <f t="shared" si="98"/>
        <v>0</v>
      </c>
      <c r="AC16" s="3">
        <f t="shared" si="98"/>
        <v>0</v>
      </c>
      <c r="AD16" s="3">
        <f t="shared" si="98"/>
        <v>0</v>
      </c>
      <c r="AE16" s="3">
        <f t="shared" si="98"/>
        <v>0</v>
      </c>
      <c r="AF16" s="3">
        <f t="shared" si="98"/>
        <v>0</v>
      </c>
      <c r="AG16" s="3">
        <f t="shared" si="98"/>
        <v>0</v>
      </c>
      <c r="AH16" s="3">
        <f t="shared" si="98"/>
        <v>0</v>
      </c>
      <c r="AI16" s="3">
        <f t="shared" si="98"/>
        <v>0</v>
      </c>
      <c r="AJ16" s="3">
        <f t="shared" si="98"/>
        <v>0</v>
      </c>
      <c r="AK16" s="3">
        <f t="shared" si="98"/>
        <v>0</v>
      </c>
      <c r="AL16" s="3">
        <f t="shared" si="98"/>
        <v>0</v>
      </c>
      <c r="AM16" s="3">
        <f t="shared" si="98"/>
        <v>-1023373.3695652174</v>
      </c>
      <c r="AN16" s="3">
        <f t="shared" si="98"/>
        <v>-189513.58695652173</v>
      </c>
      <c r="AO16" s="3">
        <f t="shared" si="98"/>
        <v>-189513.58695652173</v>
      </c>
      <c r="AP16" s="3">
        <f t="shared" si="98"/>
        <v>-189513.58695652173</v>
      </c>
      <c r="AQ16" s="3">
        <f t="shared" si="98"/>
        <v>-189513.58695652173</v>
      </c>
      <c r="AR16" s="3">
        <f t="shared" si="98"/>
        <v>-189513.58695652173</v>
      </c>
      <c r="AS16" s="3">
        <f t="shared" si="98"/>
        <v>-189513.58695652173</v>
      </c>
      <c r="AT16" s="3">
        <f t="shared" ref="AT16:BL16" si="99">-AT10*$C$14*$C$16</f>
        <v>-189513.58695652173</v>
      </c>
      <c r="AU16" s="3">
        <f t="shared" si="99"/>
        <v>-189513.58695652173</v>
      </c>
      <c r="AV16" s="3">
        <f t="shared" si="99"/>
        <v>-189513.58695652173</v>
      </c>
      <c r="AW16" s="3">
        <f t="shared" si="99"/>
        <v>-176879.34782608697</v>
      </c>
      <c r="AX16" s="3">
        <f t="shared" si="99"/>
        <v>0</v>
      </c>
      <c r="AY16" s="3">
        <f t="shared" si="99"/>
        <v>0</v>
      </c>
      <c r="AZ16" s="3">
        <f t="shared" si="99"/>
        <v>0</v>
      </c>
      <c r="BA16" s="3">
        <f t="shared" si="99"/>
        <v>0</v>
      </c>
      <c r="BB16" s="3">
        <f t="shared" si="99"/>
        <v>0</v>
      </c>
      <c r="BC16" s="3">
        <f t="shared" si="99"/>
        <v>0</v>
      </c>
      <c r="BD16" s="3">
        <f t="shared" si="99"/>
        <v>0</v>
      </c>
      <c r="BE16" s="3">
        <f t="shared" si="99"/>
        <v>0</v>
      </c>
      <c r="BF16" s="3">
        <f t="shared" si="99"/>
        <v>0</v>
      </c>
      <c r="BG16" s="3">
        <f t="shared" si="99"/>
        <v>0</v>
      </c>
      <c r="BH16" s="3">
        <f t="shared" si="99"/>
        <v>0</v>
      </c>
      <c r="BI16" s="3">
        <f t="shared" si="99"/>
        <v>0</v>
      </c>
      <c r="BJ16" s="3">
        <f t="shared" si="99"/>
        <v>0</v>
      </c>
      <c r="BK16" s="3">
        <f t="shared" si="99"/>
        <v>0</v>
      </c>
      <c r="BL16" s="3">
        <f t="shared" si="99"/>
        <v>0</v>
      </c>
    </row>
    <row r="17" spans="1:64" outlineLevel="1">
      <c r="A17" s="1" t="s">
        <v>35</v>
      </c>
      <c r="C17" s="7">
        <f>-'Deal Summary'!J27</f>
        <v>1500</v>
      </c>
      <c r="D17" s="3">
        <f>-D10*$C$17</f>
        <v>0</v>
      </c>
      <c r="E17" s="3">
        <f t="shared" ref="E17:AS17" si="100">-E10*$C$17</f>
        <v>0</v>
      </c>
      <c r="F17" s="3">
        <f t="shared" si="100"/>
        <v>0</v>
      </c>
      <c r="G17" s="3">
        <f t="shared" si="100"/>
        <v>0</v>
      </c>
      <c r="H17" s="3">
        <f t="shared" si="100"/>
        <v>0</v>
      </c>
      <c r="I17" s="3">
        <f t="shared" si="100"/>
        <v>0</v>
      </c>
      <c r="J17" s="3">
        <f t="shared" si="100"/>
        <v>0</v>
      </c>
      <c r="K17" s="3">
        <f t="shared" si="100"/>
        <v>0</v>
      </c>
      <c r="L17" s="3">
        <f t="shared" si="100"/>
        <v>0</v>
      </c>
      <c r="M17" s="3">
        <f t="shared" si="100"/>
        <v>0</v>
      </c>
      <c r="N17" s="3">
        <f t="shared" si="100"/>
        <v>0</v>
      </c>
      <c r="O17" s="3">
        <f t="shared" si="100"/>
        <v>0</v>
      </c>
      <c r="P17" s="3">
        <f t="shared" si="100"/>
        <v>0</v>
      </c>
      <c r="Q17" s="3">
        <f t="shared" si="100"/>
        <v>0</v>
      </c>
      <c r="R17" s="3">
        <f t="shared" si="100"/>
        <v>0</v>
      </c>
      <c r="S17" s="3">
        <f t="shared" si="100"/>
        <v>0</v>
      </c>
      <c r="T17" s="3">
        <f t="shared" si="100"/>
        <v>0</v>
      </c>
      <c r="U17" s="3">
        <f t="shared" si="100"/>
        <v>0</v>
      </c>
      <c r="V17" s="3">
        <f t="shared" si="100"/>
        <v>0</v>
      </c>
      <c r="W17" s="3">
        <f t="shared" si="100"/>
        <v>0</v>
      </c>
      <c r="X17" s="3">
        <f t="shared" si="100"/>
        <v>0</v>
      </c>
      <c r="Y17" s="3">
        <f t="shared" si="100"/>
        <v>0</v>
      </c>
      <c r="Z17" s="3">
        <f t="shared" si="100"/>
        <v>0</v>
      </c>
      <c r="AA17" s="3">
        <f t="shared" si="100"/>
        <v>0</v>
      </c>
      <c r="AB17" s="3">
        <f t="shared" si="100"/>
        <v>0</v>
      </c>
      <c r="AC17" s="3">
        <f t="shared" si="100"/>
        <v>0</v>
      </c>
      <c r="AD17" s="3">
        <f t="shared" si="100"/>
        <v>0</v>
      </c>
      <c r="AE17" s="3">
        <f t="shared" si="100"/>
        <v>0</v>
      </c>
      <c r="AF17" s="3">
        <f t="shared" si="100"/>
        <v>0</v>
      </c>
      <c r="AG17" s="3">
        <f t="shared" si="100"/>
        <v>0</v>
      </c>
      <c r="AH17" s="3">
        <f t="shared" si="100"/>
        <v>0</v>
      </c>
      <c r="AI17" s="3">
        <f t="shared" si="100"/>
        <v>0</v>
      </c>
      <c r="AJ17" s="3">
        <f t="shared" si="100"/>
        <v>0</v>
      </c>
      <c r="AK17" s="3">
        <f t="shared" si="100"/>
        <v>0</v>
      </c>
      <c r="AL17" s="3">
        <f t="shared" si="100"/>
        <v>0</v>
      </c>
      <c r="AM17" s="3">
        <f t="shared" si="100"/>
        <v>-121500</v>
      </c>
      <c r="AN17" s="3">
        <f t="shared" si="100"/>
        <v>-22500</v>
      </c>
      <c r="AO17" s="3">
        <f t="shared" si="100"/>
        <v>-22500</v>
      </c>
      <c r="AP17" s="3">
        <f t="shared" si="100"/>
        <v>-22500</v>
      </c>
      <c r="AQ17" s="3">
        <f t="shared" si="100"/>
        <v>-22500</v>
      </c>
      <c r="AR17" s="3">
        <f t="shared" si="100"/>
        <v>-22500</v>
      </c>
      <c r="AS17" s="3">
        <f t="shared" si="100"/>
        <v>-22500</v>
      </c>
      <c r="AT17" s="3">
        <f t="shared" ref="AT17:BL17" si="101">-AT10*$C$17</f>
        <v>-22500</v>
      </c>
      <c r="AU17" s="3">
        <f t="shared" si="101"/>
        <v>-22500</v>
      </c>
      <c r="AV17" s="3">
        <f t="shared" si="101"/>
        <v>-22500</v>
      </c>
      <c r="AW17" s="3">
        <f t="shared" si="101"/>
        <v>-21000</v>
      </c>
      <c r="AX17" s="3">
        <f t="shared" si="101"/>
        <v>0</v>
      </c>
      <c r="AY17" s="3">
        <f t="shared" si="101"/>
        <v>0</v>
      </c>
      <c r="AZ17" s="3">
        <f t="shared" si="101"/>
        <v>0</v>
      </c>
      <c r="BA17" s="3">
        <f t="shared" si="101"/>
        <v>0</v>
      </c>
      <c r="BB17" s="3">
        <f t="shared" si="101"/>
        <v>0</v>
      </c>
      <c r="BC17" s="3">
        <f t="shared" si="101"/>
        <v>0</v>
      </c>
      <c r="BD17" s="3">
        <f t="shared" si="101"/>
        <v>0</v>
      </c>
      <c r="BE17" s="3">
        <f t="shared" si="101"/>
        <v>0</v>
      </c>
      <c r="BF17" s="3">
        <f t="shared" si="101"/>
        <v>0</v>
      </c>
      <c r="BG17" s="3">
        <f t="shared" si="101"/>
        <v>0</v>
      </c>
      <c r="BH17" s="3">
        <f t="shared" si="101"/>
        <v>0</v>
      </c>
      <c r="BI17" s="3">
        <f t="shared" si="101"/>
        <v>0</v>
      </c>
      <c r="BJ17" s="3">
        <f t="shared" si="101"/>
        <v>0</v>
      </c>
      <c r="BK17" s="3">
        <f t="shared" si="101"/>
        <v>0</v>
      </c>
      <c r="BL17" s="3">
        <f t="shared" si="101"/>
        <v>0</v>
      </c>
    </row>
    <row r="18" spans="1:64" outlineLevel="1">
      <c r="A18" s="62" t="s">
        <v>70</v>
      </c>
      <c r="B18" s="62"/>
      <c r="C18" s="62"/>
      <c r="D18" s="63">
        <f>SUM(D14:D17)</f>
        <v>0</v>
      </c>
      <c r="E18" s="63">
        <f t="shared" ref="E18:AS18" si="102">SUM(E14:E17)</f>
        <v>0</v>
      </c>
      <c r="F18" s="63">
        <f t="shared" si="102"/>
        <v>0</v>
      </c>
      <c r="G18" s="63">
        <f t="shared" si="102"/>
        <v>0</v>
      </c>
      <c r="H18" s="63">
        <f t="shared" si="102"/>
        <v>0</v>
      </c>
      <c r="I18" s="63">
        <f t="shared" si="102"/>
        <v>0</v>
      </c>
      <c r="J18" s="63">
        <f t="shared" si="102"/>
        <v>-871762.5</v>
      </c>
      <c r="K18" s="63">
        <f t="shared" si="102"/>
        <v>-126342.39130434782</v>
      </c>
      <c r="L18" s="63">
        <f t="shared" si="102"/>
        <v>-126342.39130434782</v>
      </c>
      <c r="M18" s="63">
        <f t="shared" si="102"/>
        <v>-126342.39130434782</v>
      </c>
      <c r="N18" s="63">
        <f t="shared" si="102"/>
        <v>-126342.39130434782</v>
      </c>
      <c r="O18" s="63">
        <f t="shared" si="102"/>
        <v>-126342.39130434782</v>
      </c>
      <c r="P18" s="63">
        <f t="shared" si="102"/>
        <v>-126342.39130434782</v>
      </c>
      <c r="Q18" s="63">
        <f t="shared" si="102"/>
        <v>-126342.39130434782</v>
      </c>
      <c r="R18" s="63">
        <f t="shared" si="102"/>
        <v>-126342.39130434782</v>
      </c>
      <c r="S18" s="63">
        <f t="shared" si="102"/>
        <v>-126342.39130434782</v>
      </c>
      <c r="T18" s="63">
        <f t="shared" si="102"/>
        <v>-126342.39130434782</v>
      </c>
      <c r="U18" s="63">
        <f t="shared" si="102"/>
        <v>-126342.39130434782</v>
      </c>
      <c r="V18" s="63">
        <f t="shared" si="102"/>
        <v>-126342.39130434782</v>
      </c>
      <c r="W18" s="63">
        <f t="shared" si="102"/>
        <v>-126342.39130434782</v>
      </c>
      <c r="X18" s="63">
        <f t="shared" si="102"/>
        <v>-126342.39130434782</v>
      </c>
      <c r="Y18" s="63">
        <f t="shared" si="102"/>
        <v>-126342.39130434782</v>
      </c>
      <c r="Z18" s="63">
        <f t="shared" si="102"/>
        <v>-126342.39130434782</v>
      </c>
      <c r="AA18" s="63">
        <f t="shared" si="102"/>
        <v>-12634.239130434782</v>
      </c>
      <c r="AB18" s="63">
        <f t="shared" si="102"/>
        <v>0</v>
      </c>
      <c r="AC18" s="63">
        <f t="shared" si="102"/>
        <v>0</v>
      </c>
      <c r="AD18" s="63">
        <f t="shared" si="102"/>
        <v>0</v>
      </c>
      <c r="AE18" s="63">
        <f t="shared" si="102"/>
        <v>0</v>
      </c>
      <c r="AF18" s="63">
        <f t="shared" si="102"/>
        <v>0</v>
      </c>
      <c r="AG18" s="63">
        <f t="shared" si="102"/>
        <v>0</v>
      </c>
      <c r="AH18" s="63">
        <f t="shared" si="102"/>
        <v>0</v>
      </c>
      <c r="AI18" s="63">
        <f t="shared" si="102"/>
        <v>0</v>
      </c>
      <c r="AJ18" s="63">
        <f t="shared" si="102"/>
        <v>0</v>
      </c>
      <c r="AK18" s="63">
        <f t="shared" si="102"/>
        <v>0</v>
      </c>
      <c r="AL18" s="63">
        <f t="shared" si="102"/>
        <v>0</v>
      </c>
      <c r="AM18" s="63">
        <f t="shared" si="102"/>
        <v>44338387.5</v>
      </c>
      <c r="AN18" s="63">
        <f t="shared" si="102"/>
        <v>8210812.5</v>
      </c>
      <c r="AO18" s="63">
        <f t="shared" si="102"/>
        <v>8210812.5</v>
      </c>
      <c r="AP18" s="63">
        <f t="shared" si="102"/>
        <v>8210812.5</v>
      </c>
      <c r="AQ18" s="63">
        <f t="shared" si="102"/>
        <v>8210812.5</v>
      </c>
      <c r="AR18" s="63">
        <f t="shared" si="102"/>
        <v>8210812.5</v>
      </c>
      <c r="AS18" s="63">
        <f t="shared" si="102"/>
        <v>8210812.5</v>
      </c>
      <c r="AT18" s="63">
        <f t="shared" ref="AT18:BL18" si="103">SUM(AT14:AT17)</f>
        <v>8210812.5</v>
      </c>
      <c r="AU18" s="63">
        <f t="shared" si="103"/>
        <v>8210812.5</v>
      </c>
      <c r="AV18" s="63">
        <f t="shared" si="103"/>
        <v>8210812.5</v>
      </c>
      <c r="AW18" s="63">
        <f t="shared" si="103"/>
        <v>7663425.0000000009</v>
      </c>
      <c r="AX18" s="63">
        <f t="shared" si="103"/>
        <v>0</v>
      </c>
      <c r="AY18" s="63">
        <f t="shared" si="103"/>
        <v>0</v>
      </c>
      <c r="AZ18" s="63">
        <f t="shared" si="103"/>
        <v>0</v>
      </c>
      <c r="BA18" s="63">
        <f t="shared" si="103"/>
        <v>0</v>
      </c>
      <c r="BB18" s="63">
        <f t="shared" si="103"/>
        <v>0</v>
      </c>
      <c r="BC18" s="63">
        <f t="shared" si="103"/>
        <v>0</v>
      </c>
      <c r="BD18" s="63">
        <f t="shared" si="103"/>
        <v>0</v>
      </c>
      <c r="BE18" s="63">
        <f t="shared" si="103"/>
        <v>0</v>
      </c>
      <c r="BF18" s="63">
        <f t="shared" si="103"/>
        <v>0</v>
      </c>
      <c r="BG18" s="63">
        <f t="shared" si="103"/>
        <v>0</v>
      </c>
      <c r="BH18" s="63">
        <f t="shared" si="103"/>
        <v>0</v>
      </c>
      <c r="BI18" s="63">
        <f t="shared" si="103"/>
        <v>0</v>
      </c>
      <c r="BJ18" s="63">
        <f t="shared" si="103"/>
        <v>0</v>
      </c>
      <c r="BK18" s="63">
        <f t="shared" si="103"/>
        <v>0</v>
      </c>
      <c r="BL18" s="63">
        <f t="shared" si="103"/>
        <v>0</v>
      </c>
    </row>
    <row r="19" spans="1:64" outlineLevel="1">
      <c r="A19" s="2"/>
      <c r="B19" s="2"/>
      <c r="C19" s="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>
      <c r="D20" s="10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ht="18">
      <c r="A21" s="19" t="s">
        <v>66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</row>
    <row r="22" spans="1:64" outlineLevel="1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1:64" outlineLevel="1">
      <c r="A23" s="1" t="s">
        <v>83</v>
      </c>
      <c r="C23" s="14">
        <f>SUM(D23:AS23)</f>
        <v>-18000000</v>
      </c>
      <c r="D23" s="3">
        <f>IF(D3='Deal Summary'!$E$5,-'Deal Summary'!$C$17,0)</f>
        <v>-18000000</v>
      </c>
      <c r="E23" s="3">
        <f>IF(E3='Deal Summary'!$E$5,-'Deal Summary'!$C$17,0)</f>
        <v>0</v>
      </c>
      <c r="F23" s="3">
        <f>IF(F3='Deal Summary'!$E$5,-'Deal Summary'!$C$17,0)</f>
        <v>0</v>
      </c>
      <c r="G23" s="3">
        <f>IF(G3='Deal Summary'!$E$5,-'Deal Summary'!$C$17,0)</f>
        <v>0</v>
      </c>
      <c r="H23" s="3">
        <f>IF(H3='Deal Summary'!$E$5,-'Deal Summary'!$C$17,0)</f>
        <v>0</v>
      </c>
      <c r="I23" s="3">
        <f>IF(I3='Deal Summary'!$E$5,-'Deal Summary'!$C$17,0)</f>
        <v>0</v>
      </c>
      <c r="J23" s="3">
        <f>IF(J3='Deal Summary'!$E$5,-'Deal Summary'!$C$17,0)</f>
        <v>0</v>
      </c>
      <c r="K23" s="3">
        <f>IF(K3='Deal Summary'!$E$5,-'Deal Summary'!$C$17,0)</f>
        <v>0</v>
      </c>
      <c r="L23" s="3">
        <f>IF(L3='Deal Summary'!$E$5,-'Deal Summary'!$C$17,0)</f>
        <v>0</v>
      </c>
      <c r="M23" s="3">
        <f>IF(M3='Deal Summary'!$E$5,-'Deal Summary'!$C$17,0)</f>
        <v>0</v>
      </c>
      <c r="N23" s="3">
        <f>IF(N3='Deal Summary'!$E$5,-'Deal Summary'!$C$17,0)</f>
        <v>0</v>
      </c>
      <c r="O23" s="3">
        <f>IF(O3='Deal Summary'!$E$5,-'Deal Summary'!$C$17,0)</f>
        <v>0</v>
      </c>
      <c r="P23" s="3">
        <f>IF(P3='Deal Summary'!$E$5,-'Deal Summary'!$C$17,0)</f>
        <v>0</v>
      </c>
      <c r="Q23" s="3">
        <f>IF(Q3='Deal Summary'!$E$5,-'Deal Summary'!$C$17,0)</f>
        <v>0</v>
      </c>
      <c r="R23" s="3">
        <f>IF(R3='Deal Summary'!$E$5,-'Deal Summary'!$C$17,0)</f>
        <v>0</v>
      </c>
      <c r="S23" s="3">
        <f>IF(S3='Deal Summary'!$E$5,-'Deal Summary'!$C$17,0)</f>
        <v>0</v>
      </c>
      <c r="T23" s="3">
        <f>IF(T3='Deal Summary'!$E$5,-'Deal Summary'!$C$17,0)</f>
        <v>0</v>
      </c>
      <c r="U23" s="3">
        <f>IF(U3='Deal Summary'!$E$5,-'Deal Summary'!$C$17,0)</f>
        <v>0</v>
      </c>
      <c r="V23" s="3">
        <f>IF(V3='Deal Summary'!$E$5,-'Deal Summary'!$C$17,0)</f>
        <v>0</v>
      </c>
      <c r="W23" s="3">
        <f>IF(W3='Deal Summary'!$E$5,-'Deal Summary'!$C$17,0)</f>
        <v>0</v>
      </c>
      <c r="X23" s="3">
        <f>IF(X3='Deal Summary'!$E$5,-'Deal Summary'!$C$17,0)</f>
        <v>0</v>
      </c>
      <c r="Y23" s="3">
        <f>IF(Y3='Deal Summary'!$E$5,-'Deal Summary'!$C$17,0)</f>
        <v>0</v>
      </c>
      <c r="Z23" s="3">
        <f>IF(Z3='Deal Summary'!$E$5,-'Deal Summary'!$C$17,0)</f>
        <v>0</v>
      </c>
      <c r="AA23" s="3">
        <f>IF(AA3='Deal Summary'!$E$5,-'Deal Summary'!$C$17,0)</f>
        <v>0</v>
      </c>
      <c r="AB23" s="3">
        <f>IF(AB3='Deal Summary'!$E$5,-'Deal Summary'!$C$17,0)</f>
        <v>0</v>
      </c>
      <c r="AC23" s="3">
        <f>IF(AC3='Deal Summary'!$E$5,-'Deal Summary'!$C$17,0)</f>
        <v>0</v>
      </c>
      <c r="AD23" s="3">
        <f>IF(AD3='Deal Summary'!$E$5,-'Deal Summary'!$C$17,0)</f>
        <v>0</v>
      </c>
      <c r="AE23" s="3">
        <f>IF(AE3='Deal Summary'!$E$5,-'Deal Summary'!$C$17,0)</f>
        <v>0</v>
      </c>
      <c r="AF23" s="3">
        <f>IF(AF3='Deal Summary'!$E$5,-'Deal Summary'!$C$17,0)</f>
        <v>0</v>
      </c>
      <c r="AG23" s="3">
        <f>IF(AG3='Deal Summary'!$E$5,-'Deal Summary'!$C$17,0)</f>
        <v>0</v>
      </c>
      <c r="AH23" s="3">
        <f>IF(AH3='Deal Summary'!$E$5,-'Deal Summary'!$C$17,0)</f>
        <v>0</v>
      </c>
      <c r="AI23" s="3">
        <f>IF(AI3='Deal Summary'!$E$5,-'Deal Summary'!$C$17,0)</f>
        <v>0</v>
      </c>
      <c r="AJ23" s="3">
        <f>IF(AJ3='Deal Summary'!$E$5,-'Deal Summary'!$C$17,0)</f>
        <v>0</v>
      </c>
      <c r="AK23" s="3">
        <f>IF(AK3='Deal Summary'!$E$5,-'Deal Summary'!$C$17,0)</f>
        <v>0</v>
      </c>
      <c r="AL23" s="3">
        <f>IF(AL3='Deal Summary'!$E$5,-'Deal Summary'!$C$17,0)</f>
        <v>0</v>
      </c>
      <c r="AM23" s="3">
        <f>IF(AM3='Deal Summary'!$E$5,-'Deal Summary'!$C$17,0)</f>
        <v>0</v>
      </c>
      <c r="AN23" s="3">
        <f>IF(AN3='Deal Summary'!$E$5,-'Deal Summary'!$C$17,0)</f>
        <v>0</v>
      </c>
      <c r="AO23" s="3">
        <f>IF(AO3='Deal Summary'!$E$5,-'Deal Summary'!$C$17,0)</f>
        <v>0</v>
      </c>
      <c r="AP23" s="3">
        <f>IF(AP3='Deal Summary'!$E$5,-'Deal Summary'!$C$17,0)</f>
        <v>0</v>
      </c>
      <c r="AQ23" s="3">
        <f>IF(AQ3='Deal Summary'!$E$5,-'Deal Summary'!$C$17,0)</f>
        <v>0</v>
      </c>
      <c r="AR23" s="3">
        <f>IF(AR3='Deal Summary'!$E$5,-'Deal Summary'!$C$17,0)</f>
        <v>0</v>
      </c>
      <c r="AS23" s="3">
        <f>IF(AS3='Deal Summary'!$E$5,-'Deal Summary'!$C$17,0)</f>
        <v>0</v>
      </c>
      <c r="AT23" s="3">
        <f>IF(AT3='Deal Summary'!$E$5,-'Deal Summary'!$C$17,0)</f>
        <v>0</v>
      </c>
      <c r="AU23" s="3">
        <f>IF(AU3='Deal Summary'!$E$5,-'Deal Summary'!$C$17,0)</f>
        <v>0</v>
      </c>
      <c r="AV23" s="3">
        <f>IF(AV3='Deal Summary'!$E$5,-'Deal Summary'!$C$17,0)</f>
        <v>0</v>
      </c>
      <c r="AW23" s="3">
        <f>IF(AW3='Deal Summary'!$E$5,-'Deal Summary'!$C$17,0)</f>
        <v>0</v>
      </c>
      <c r="AX23" s="3">
        <f>IF(AX3='Deal Summary'!$E$5,-'Deal Summary'!$C$17,0)</f>
        <v>0</v>
      </c>
      <c r="AY23" s="3">
        <f>IF(AY3='Deal Summary'!$E$5,-'Deal Summary'!$C$17,0)</f>
        <v>0</v>
      </c>
      <c r="AZ23" s="3">
        <f>IF(AZ3='Deal Summary'!$E$5,-'Deal Summary'!$C$17,0)</f>
        <v>0</v>
      </c>
      <c r="BA23" s="3">
        <f>IF(BA3='Deal Summary'!$E$5,-'Deal Summary'!$C$17,0)</f>
        <v>0</v>
      </c>
      <c r="BB23" s="3">
        <f>IF(BB3='Deal Summary'!$E$5,-'Deal Summary'!$C$17,0)</f>
        <v>0</v>
      </c>
      <c r="BC23" s="3">
        <f>IF(BC3='Deal Summary'!$E$5,-'Deal Summary'!$C$17,0)</f>
        <v>0</v>
      </c>
      <c r="BD23" s="3">
        <f>IF(BD3='Deal Summary'!$E$5,-'Deal Summary'!$C$17,0)</f>
        <v>0</v>
      </c>
      <c r="BE23" s="3">
        <f>IF(BE3='Deal Summary'!$E$5,-'Deal Summary'!$C$17,0)</f>
        <v>0</v>
      </c>
      <c r="BF23" s="3">
        <f>IF(BF3='Deal Summary'!$E$5,-'Deal Summary'!$C$17,0)</f>
        <v>0</v>
      </c>
      <c r="BG23" s="3">
        <f>IF(BG3='Deal Summary'!$E$5,-'Deal Summary'!$C$17,0)</f>
        <v>0</v>
      </c>
      <c r="BH23" s="3">
        <f>IF(BH3='Deal Summary'!$E$5,-'Deal Summary'!$C$17,0)</f>
        <v>0</v>
      </c>
      <c r="BI23" s="3">
        <f>IF(BI3='Deal Summary'!$E$5,-'Deal Summary'!$C$17,0)</f>
        <v>0</v>
      </c>
      <c r="BJ23" s="3">
        <f>IF(BJ3='Deal Summary'!$E$5,-'Deal Summary'!$C$17,0)</f>
        <v>0</v>
      </c>
      <c r="BK23" s="3">
        <f>IF(BK3='Deal Summary'!$E$5,-'Deal Summary'!$C$17,0)</f>
        <v>0</v>
      </c>
      <c r="BL23" s="3">
        <f>IF(BL3='Deal Summary'!$E$5,-'Deal Summary'!$C$17,0)</f>
        <v>0</v>
      </c>
    </row>
    <row r="24" spans="1:64" outlineLevel="1">
      <c r="A24" s="1" t="s">
        <v>81</v>
      </c>
      <c r="B24" s="79"/>
      <c r="C24" s="14">
        <f>SUM(D24:AS24)</f>
        <v>-1200000</v>
      </c>
      <c r="D24" s="3">
        <f>IF(D3&lt;'Deal Summary'!$E$7,-'Deal Summary'!$C$32,0)</f>
        <v>-100000</v>
      </c>
      <c r="E24" s="3">
        <f>IF(E3&lt;'Deal Summary'!$E$7,-'Deal Summary'!$C$32,0)</f>
        <v>-100000</v>
      </c>
      <c r="F24" s="3">
        <f>IF(F3&lt;'Deal Summary'!$E$7,-'Deal Summary'!$C$32,0)</f>
        <v>-100000</v>
      </c>
      <c r="G24" s="3">
        <f>IF(G3&lt;'Deal Summary'!$E$7,-'Deal Summary'!$C$32,0)</f>
        <v>-100000</v>
      </c>
      <c r="H24" s="3">
        <f>IF(H3&lt;'Deal Summary'!$E$7,-'Deal Summary'!$C$32,0)</f>
        <v>-100000</v>
      </c>
      <c r="I24" s="3">
        <f>IF(I3&lt;'Deal Summary'!$E$7,-'Deal Summary'!$C$32,0)</f>
        <v>-100000</v>
      </c>
      <c r="J24" s="3">
        <f>IF(J3&lt;'Deal Summary'!$E$7,-'Deal Summary'!$C$32,0)</f>
        <v>-100000</v>
      </c>
      <c r="K24" s="3">
        <f>IF(K3&lt;'Deal Summary'!$E$7,-'Deal Summary'!$C$32,0)</f>
        <v>-100000</v>
      </c>
      <c r="L24" s="3">
        <f>IF(L3&lt;'Deal Summary'!$E$7,-'Deal Summary'!$C$32,0)</f>
        <v>-100000</v>
      </c>
      <c r="M24" s="3">
        <f>IF(M3&lt;'Deal Summary'!$E$7,-'Deal Summary'!$C$32,0)</f>
        <v>-100000</v>
      </c>
      <c r="N24" s="3">
        <f>IF(N3&lt;'Deal Summary'!$E$7,-'Deal Summary'!$C$32,0)</f>
        <v>-100000</v>
      </c>
      <c r="O24" s="3">
        <f>IF(O3&lt;'Deal Summary'!$E$7,-'Deal Summary'!$C$32,0)</f>
        <v>-100000</v>
      </c>
      <c r="P24" s="3">
        <f>IF(P3&lt;'Deal Summary'!$E$7,-'Deal Summary'!$C$32,0)</f>
        <v>0</v>
      </c>
      <c r="Q24" s="3">
        <f>IF(Q3&lt;'Deal Summary'!$E$7,-'Deal Summary'!$C$32,0)</f>
        <v>0</v>
      </c>
      <c r="R24" s="3">
        <f>IF(R3&lt;'Deal Summary'!$E$7,-'Deal Summary'!$C$32,0)</f>
        <v>0</v>
      </c>
      <c r="S24" s="3">
        <f>IF(S3&lt;'Deal Summary'!$E$7,-'Deal Summary'!$C$32,0)</f>
        <v>0</v>
      </c>
      <c r="T24" s="3">
        <f>IF(T3&lt;'Deal Summary'!$E$7,-'Deal Summary'!$C$32,0)</f>
        <v>0</v>
      </c>
      <c r="U24" s="3">
        <f>IF(U3&lt;'Deal Summary'!$E$7,-'Deal Summary'!$C$32,0)</f>
        <v>0</v>
      </c>
      <c r="V24" s="3">
        <f>IF(V3&lt;'Deal Summary'!$E$7,-'Deal Summary'!$C$32,0)</f>
        <v>0</v>
      </c>
      <c r="W24" s="3">
        <f>IF(W3&lt;'Deal Summary'!$E$7,-'Deal Summary'!$C$32,0)</f>
        <v>0</v>
      </c>
      <c r="X24" s="3">
        <f>IF(X3&lt;'Deal Summary'!$E$7,-'Deal Summary'!$C$32,0)</f>
        <v>0</v>
      </c>
      <c r="Y24" s="3">
        <f>IF(Y3&lt;'Deal Summary'!$E$7,-'Deal Summary'!$C$32,0)</f>
        <v>0</v>
      </c>
      <c r="Z24" s="3">
        <f>IF(Z3&lt;'Deal Summary'!$E$7,-'Deal Summary'!$C$32,0)</f>
        <v>0</v>
      </c>
      <c r="AA24" s="3">
        <f>IF(AA3&lt;'Deal Summary'!$E$7,-'Deal Summary'!$C$32,0)</f>
        <v>0</v>
      </c>
      <c r="AB24" s="3">
        <f>IF(AB3&lt;'Deal Summary'!$E$7,-'Deal Summary'!$C$32,0)</f>
        <v>0</v>
      </c>
      <c r="AC24" s="3">
        <f>IF(AC3&lt;'Deal Summary'!$E$7,-'Deal Summary'!$C$32,0)</f>
        <v>0</v>
      </c>
      <c r="AD24" s="3">
        <f>IF(AD3&lt;'Deal Summary'!$E$7,-'Deal Summary'!$C$32,0)</f>
        <v>0</v>
      </c>
      <c r="AE24" s="3">
        <f>IF(AE3&lt;'Deal Summary'!$E$7,-'Deal Summary'!$C$32,0)</f>
        <v>0</v>
      </c>
      <c r="AF24" s="3">
        <f>IF(AF3&lt;'Deal Summary'!$E$7,-'Deal Summary'!$C$32,0)</f>
        <v>0</v>
      </c>
      <c r="AG24" s="3">
        <f>IF(AG3&lt;'Deal Summary'!$E$7,-'Deal Summary'!$C$32,0)</f>
        <v>0</v>
      </c>
      <c r="AH24" s="3">
        <f>IF(AH3&lt;'Deal Summary'!$E$7,-'Deal Summary'!$C$32,0)</f>
        <v>0</v>
      </c>
      <c r="AI24" s="3">
        <f>IF(AI3&lt;'Deal Summary'!$E$7,-'Deal Summary'!$C$32,0)</f>
        <v>0</v>
      </c>
      <c r="AJ24" s="3">
        <f>IF(AJ3&lt;'Deal Summary'!$E$7,-'Deal Summary'!$C$32,0)</f>
        <v>0</v>
      </c>
      <c r="AK24" s="3">
        <f>IF(AK3&lt;'Deal Summary'!$E$7,-'Deal Summary'!$C$32,0)</f>
        <v>0</v>
      </c>
      <c r="AL24" s="3">
        <f>IF(AL3&lt;'Deal Summary'!$E$7,-'Deal Summary'!$C$32,0)</f>
        <v>0</v>
      </c>
      <c r="AM24" s="3">
        <f>IF(AM3&lt;'Deal Summary'!$E$7,-'Deal Summary'!$C$32,0)</f>
        <v>0</v>
      </c>
      <c r="AN24" s="3">
        <f>IF(AN3&lt;'Deal Summary'!$E$7,-'Deal Summary'!$C$32,0)</f>
        <v>0</v>
      </c>
      <c r="AO24" s="3">
        <f>IF(AO3&lt;'Deal Summary'!$E$7,-'Deal Summary'!$C$32,0)</f>
        <v>0</v>
      </c>
      <c r="AP24" s="3">
        <f>IF(AP3&lt;'Deal Summary'!$E$7,-'Deal Summary'!$C$32,0)</f>
        <v>0</v>
      </c>
      <c r="AQ24" s="3">
        <f>IF(AQ3&lt;'Deal Summary'!$E$7,-'Deal Summary'!$C$32,0)</f>
        <v>0</v>
      </c>
      <c r="AR24" s="3">
        <f>IF(AR3&lt;'Deal Summary'!$E$7,-'Deal Summary'!$C$32,0)</f>
        <v>0</v>
      </c>
      <c r="AS24" s="3">
        <f>IF(AS3&lt;'Deal Summary'!$E$7,-'Deal Summary'!$C$32,0)</f>
        <v>0</v>
      </c>
      <c r="AT24" s="3">
        <f>IF(AT3&lt;'Deal Summary'!$E$7,-'Deal Summary'!$C$32,0)</f>
        <v>0</v>
      </c>
      <c r="AU24" s="3">
        <f>IF(AU3&lt;'Deal Summary'!$E$7,-'Deal Summary'!$C$32,0)</f>
        <v>0</v>
      </c>
      <c r="AV24" s="3">
        <f>IF(AV3&lt;'Deal Summary'!$E$7,-'Deal Summary'!$C$32,0)</f>
        <v>0</v>
      </c>
      <c r="AW24" s="3">
        <f>IF(AW3&lt;'Deal Summary'!$E$7,-'Deal Summary'!$C$32,0)</f>
        <v>0</v>
      </c>
      <c r="AX24" s="3">
        <f>IF(AX3&lt;'Deal Summary'!$E$7,-'Deal Summary'!$C$32,0)</f>
        <v>0</v>
      </c>
      <c r="AY24" s="3">
        <f>IF(AY3&lt;'Deal Summary'!$E$7,-'Deal Summary'!$C$32,0)</f>
        <v>0</v>
      </c>
      <c r="AZ24" s="3">
        <f>IF(AZ3&lt;'Deal Summary'!$E$7,-'Deal Summary'!$C$32,0)</f>
        <v>0</v>
      </c>
      <c r="BA24" s="3">
        <f>IF(BA3&lt;'Deal Summary'!$E$7,-'Deal Summary'!$C$32,0)</f>
        <v>0</v>
      </c>
      <c r="BB24" s="3">
        <f>IF(BB3&lt;'Deal Summary'!$E$7,-'Deal Summary'!$C$32,0)</f>
        <v>0</v>
      </c>
      <c r="BC24" s="3">
        <f>IF(BC3&lt;'Deal Summary'!$E$7,-'Deal Summary'!$C$32,0)</f>
        <v>0</v>
      </c>
      <c r="BD24" s="3">
        <f>IF(BD3&lt;'Deal Summary'!$E$7,-'Deal Summary'!$C$32,0)</f>
        <v>0</v>
      </c>
      <c r="BE24" s="3">
        <f>IF(BE3&lt;'Deal Summary'!$E$7,-'Deal Summary'!$C$32,0)</f>
        <v>0</v>
      </c>
      <c r="BF24" s="3">
        <f>IF(BF3&lt;'Deal Summary'!$E$7,-'Deal Summary'!$C$32,0)</f>
        <v>0</v>
      </c>
      <c r="BG24" s="3">
        <f>IF(BG3&lt;'Deal Summary'!$E$7,-'Deal Summary'!$C$32,0)</f>
        <v>0</v>
      </c>
      <c r="BH24" s="3">
        <f>IF(BH3&lt;'Deal Summary'!$E$7,-'Deal Summary'!$C$32,0)</f>
        <v>0</v>
      </c>
      <c r="BI24" s="3">
        <f>IF(BI3&lt;'Deal Summary'!$E$7,-'Deal Summary'!$C$32,0)</f>
        <v>0</v>
      </c>
      <c r="BJ24" s="3">
        <f>IF(BJ3&lt;'Deal Summary'!$E$7,-'Deal Summary'!$C$32,0)</f>
        <v>0</v>
      </c>
      <c r="BK24" s="3">
        <f>IF(BK3&lt;'Deal Summary'!$E$7,-'Deal Summary'!$C$32,0)</f>
        <v>0</v>
      </c>
      <c r="BL24" s="3">
        <f>IF(BL3&lt;'Deal Summary'!$E$7,-'Deal Summary'!$C$32,0)</f>
        <v>0</v>
      </c>
    </row>
    <row r="25" spans="1:64" outlineLevel="1">
      <c r="A25" s="1" t="s">
        <v>82</v>
      </c>
      <c r="C25" s="14">
        <f>SUM(D25:AS25)</f>
        <v>-81750000</v>
      </c>
      <c r="D25" s="3">
        <f>IF(D3&gt;='Deal Summary'!$E$7,IF('Cash Flows - Monthly'!D3&lt;='Deal Summary'!$E$8,(-'Deal Summary'!$C$27-'Cash Flows - Monthly'!$C$24)/'Deal Summary'!$E$9,0),0)</f>
        <v>0</v>
      </c>
      <c r="E25" s="3">
        <f>IF(E3&gt;='Deal Summary'!$E$7,IF('Cash Flows - Monthly'!E3&lt;='Deal Summary'!$E$8,(-'Deal Summary'!$C$27-'Cash Flows - Monthly'!$C$24)/'Deal Summary'!$E$9,0),0)</f>
        <v>0</v>
      </c>
      <c r="F25" s="3">
        <f>IF(F3&gt;='Deal Summary'!$E$7,IF('Cash Flows - Monthly'!F3&lt;='Deal Summary'!$E$8,(-'Deal Summary'!$C$27-'Cash Flows - Monthly'!$C$24)/'Deal Summary'!$E$9,0),0)</f>
        <v>0</v>
      </c>
      <c r="G25" s="3">
        <f>IF(G3&gt;='Deal Summary'!$E$7,IF('Cash Flows - Monthly'!G3&lt;='Deal Summary'!$E$8,(-'Deal Summary'!$C$27-'Cash Flows - Monthly'!$C$24)/'Deal Summary'!$E$9,0),0)</f>
        <v>0</v>
      </c>
      <c r="H25" s="3">
        <f>IF(H3&gt;='Deal Summary'!$E$7,IF('Cash Flows - Monthly'!H3&lt;='Deal Summary'!$E$8,(-'Deal Summary'!$C$27-'Cash Flows - Monthly'!$C$24)/'Deal Summary'!$E$9,0),0)</f>
        <v>0</v>
      </c>
      <c r="I25" s="3">
        <f>IF(I3&gt;='Deal Summary'!$E$7,IF('Cash Flows - Monthly'!I3&lt;='Deal Summary'!$E$8,(-'Deal Summary'!$C$27-'Cash Flows - Monthly'!$C$24)/'Deal Summary'!$E$9,0),0)</f>
        <v>0</v>
      </c>
      <c r="J25" s="3">
        <f>IF(J3&gt;='Deal Summary'!$E$7,IF('Cash Flows - Monthly'!J3&lt;='Deal Summary'!$E$8,(-'Deal Summary'!$C$27-'Cash Flows - Monthly'!$C$24)/'Deal Summary'!$E$9,0),0)</f>
        <v>0</v>
      </c>
      <c r="K25" s="3">
        <f>IF(K3&gt;='Deal Summary'!$E$7,IF('Cash Flows - Monthly'!K3&lt;='Deal Summary'!$E$8,(-'Deal Summary'!$C$27-'Cash Flows - Monthly'!$C$24)/'Deal Summary'!$E$9,0),0)</f>
        <v>0</v>
      </c>
      <c r="L25" s="3">
        <f>IF(L3&gt;='Deal Summary'!$E$7,IF('Cash Flows - Monthly'!L3&lt;='Deal Summary'!$E$8,(-'Deal Summary'!$C$27-'Cash Flows - Monthly'!$C$24)/'Deal Summary'!$E$9,0),0)</f>
        <v>0</v>
      </c>
      <c r="M25" s="3">
        <f>IF(M3&gt;='Deal Summary'!$E$7,IF('Cash Flows - Monthly'!M3&lt;='Deal Summary'!$E$8,(-'Deal Summary'!$C$27-'Cash Flows - Monthly'!$C$24)/'Deal Summary'!$E$9,0),0)</f>
        <v>0</v>
      </c>
      <c r="N25" s="3">
        <f>IF(N3&gt;='Deal Summary'!$E$7,IF('Cash Flows - Monthly'!N3&lt;='Deal Summary'!$E$8,(-'Deal Summary'!$C$27-'Cash Flows - Monthly'!$C$24)/'Deal Summary'!$E$9,0),0)</f>
        <v>0</v>
      </c>
      <c r="O25" s="3">
        <f>IF(O3&gt;='Deal Summary'!$E$7,IF('Cash Flows - Monthly'!O3&lt;='Deal Summary'!$E$8,(-'Deal Summary'!$C$27-'Cash Flows - Monthly'!$C$24)/'Deal Summary'!$E$9,0),0)</f>
        <v>0</v>
      </c>
      <c r="P25" s="3">
        <f>IF(P3&gt;='Deal Summary'!$E$7,IF('Cash Flows - Monthly'!P3&lt;='Deal Summary'!$E$8,(-'Deal Summary'!$C$27-'Cash Flows - Monthly'!$C$24)/'Deal Summary'!$E$9,0),0)</f>
        <v>-3406250</v>
      </c>
      <c r="Q25" s="3">
        <f>IF(Q3&gt;='Deal Summary'!$E$7,IF('Cash Flows - Monthly'!Q3&lt;='Deal Summary'!$E$8,(-'Deal Summary'!$C$27-'Cash Flows - Monthly'!$C$24)/'Deal Summary'!$E$9,0),0)</f>
        <v>-3406250</v>
      </c>
      <c r="R25" s="3">
        <f>IF(R3&gt;='Deal Summary'!$E$7,IF('Cash Flows - Monthly'!R3&lt;='Deal Summary'!$E$8,(-'Deal Summary'!$C$27-'Cash Flows - Monthly'!$C$24)/'Deal Summary'!$E$9,0),0)</f>
        <v>-3406250</v>
      </c>
      <c r="S25" s="3">
        <f>IF(S3&gt;='Deal Summary'!$E$7,IF('Cash Flows - Monthly'!S3&lt;='Deal Summary'!$E$8,(-'Deal Summary'!$C$27-'Cash Flows - Monthly'!$C$24)/'Deal Summary'!$E$9,0),0)</f>
        <v>-3406250</v>
      </c>
      <c r="T25" s="3">
        <f>IF(T3&gt;='Deal Summary'!$E$7,IF('Cash Flows - Monthly'!T3&lt;='Deal Summary'!$E$8,(-'Deal Summary'!$C$27-'Cash Flows - Monthly'!$C$24)/'Deal Summary'!$E$9,0),0)</f>
        <v>-3406250</v>
      </c>
      <c r="U25" s="3">
        <f>IF(U3&gt;='Deal Summary'!$E$7,IF('Cash Flows - Monthly'!U3&lt;='Deal Summary'!$E$8,(-'Deal Summary'!$C$27-'Cash Flows - Monthly'!$C$24)/'Deal Summary'!$E$9,0),0)</f>
        <v>-3406250</v>
      </c>
      <c r="V25" s="3">
        <f>IF(V3&gt;='Deal Summary'!$E$7,IF('Cash Flows - Monthly'!V3&lt;='Deal Summary'!$E$8,(-'Deal Summary'!$C$27-'Cash Flows - Monthly'!$C$24)/'Deal Summary'!$E$9,0),0)</f>
        <v>-3406250</v>
      </c>
      <c r="W25" s="3">
        <f>IF(W3&gt;='Deal Summary'!$E$7,IF('Cash Flows - Monthly'!W3&lt;='Deal Summary'!$E$8,(-'Deal Summary'!$C$27-'Cash Flows - Monthly'!$C$24)/'Deal Summary'!$E$9,0),0)</f>
        <v>-3406250</v>
      </c>
      <c r="X25" s="3">
        <f>IF(X3&gt;='Deal Summary'!$E$7,IF('Cash Flows - Monthly'!X3&lt;='Deal Summary'!$E$8,(-'Deal Summary'!$C$27-'Cash Flows - Monthly'!$C$24)/'Deal Summary'!$E$9,0),0)</f>
        <v>-3406250</v>
      </c>
      <c r="Y25" s="3">
        <f>IF(Y3&gt;='Deal Summary'!$E$7,IF('Cash Flows - Monthly'!Y3&lt;='Deal Summary'!$E$8,(-'Deal Summary'!$C$27-'Cash Flows - Monthly'!$C$24)/'Deal Summary'!$E$9,0),0)</f>
        <v>-3406250</v>
      </c>
      <c r="Z25" s="3">
        <f>IF(Z3&gt;='Deal Summary'!$E$7,IF('Cash Flows - Monthly'!Z3&lt;='Deal Summary'!$E$8,(-'Deal Summary'!$C$27-'Cash Flows - Monthly'!$C$24)/'Deal Summary'!$E$9,0),0)</f>
        <v>-3406250</v>
      </c>
      <c r="AA25" s="3">
        <f>IF(AA3&gt;='Deal Summary'!$E$7,IF('Cash Flows - Monthly'!AA3&lt;='Deal Summary'!$E$8,(-'Deal Summary'!$C$27-'Cash Flows - Monthly'!$C$24)/'Deal Summary'!$E$9,0),0)</f>
        <v>-3406250</v>
      </c>
      <c r="AB25" s="3">
        <f>IF(AB3&gt;='Deal Summary'!$E$7,IF('Cash Flows - Monthly'!AB3&lt;='Deal Summary'!$E$8,(-'Deal Summary'!$C$27-'Cash Flows - Monthly'!$C$24)/'Deal Summary'!$E$9,0),0)</f>
        <v>-3406250</v>
      </c>
      <c r="AC25" s="3">
        <f>IF(AC3&gt;='Deal Summary'!$E$7,IF('Cash Flows - Monthly'!AC3&lt;='Deal Summary'!$E$8,(-'Deal Summary'!$C$27-'Cash Flows - Monthly'!$C$24)/'Deal Summary'!$E$9,0),0)</f>
        <v>-3406250</v>
      </c>
      <c r="AD25" s="3">
        <f>IF(AD3&gt;='Deal Summary'!$E$7,IF('Cash Flows - Monthly'!AD3&lt;='Deal Summary'!$E$8,(-'Deal Summary'!$C$27-'Cash Flows - Monthly'!$C$24)/'Deal Summary'!$E$9,0),0)</f>
        <v>-3406250</v>
      </c>
      <c r="AE25" s="3">
        <f>IF(AE3&gt;='Deal Summary'!$E$7,IF('Cash Flows - Monthly'!AE3&lt;='Deal Summary'!$E$8,(-'Deal Summary'!$C$27-'Cash Flows - Monthly'!$C$24)/'Deal Summary'!$E$9,0),0)</f>
        <v>-3406250</v>
      </c>
      <c r="AF25" s="3">
        <f>IF(AF3&gt;='Deal Summary'!$E$7,IF('Cash Flows - Monthly'!AF3&lt;='Deal Summary'!$E$8,(-'Deal Summary'!$C$27-'Cash Flows - Monthly'!$C$24)/'Deal Summary'!$E$9,0),0)</f>
        <v>-3406250</v>
      </c>
      <c r="AG25" s="3">
        <f>IF(AG3&gt;='Deal Summary'!$E$7,IF('Cash Flows - Monthly'!AG3&lt;='Deal Summary'!$E$8,(-'Deal Summary'!$C$27-'Cash Flows - Monthly'!$C$24)/'Deal Summary'!$E$9,0),0)</f>
        <v>-3406250</v>
      </c>
      <c r="AH25" s="3">
        <f>IF(AH3&gt;='Deal Summary'!$E$7,IF('Cash Flows - Monthly'!AH3&lt;='Deal Summary'!$E$8,(-'Deal Summary'!$C$27-'Cash Flows - Monthly'!$C$24)/'Deal Summary'!$E$9,0),0)</f>
        <v>-3406250</v>
      </c>
      <c r="AI25" s="3">
        <f>IF(AI3&gt;='Deal Summary'!$E$7,IF('Cash Flows - Monthly'!AI3&lt;='Deal Summary'!$E$8,(-'Deal Summary'!$C$27-'Cash Flows - Monthly'!$C$24)/'Deal Summary'!$E$9,0),0)</f>
        <v>-3406250</v>
      </c>
      <c r="AJ25" s="3">
        <f>IF(AJ3&gt;='Deal Summary'!$E$7,IF('Cash Flows - Monthly'!AJ3&lt;='Deal Summary'!$E$8,(-'Deal Summary'!$C$27-'Cash Flows - Monthly'!$C$24)/'Deal Summary'!$E$9,0),0)</f>
        <v>-3406250</v>
      </c>
      <c r="AK25" s="3">
        <f>IF(AK3&gt;='Deal Summary'!$E$7,IF('Cash Flows - Monthly'!AK3&lt;='Deal Summary'!$E$8,(-'Deal Summary'!$C$27-'Cash Flows - Monthly'!$C$24)/'Deal Summary'!$E$9,0),0)</f>
        <v>-3406250</v>
      </c>
      <c r="AL25" s="3">
        <f>IF(AL3&gt;='Deal Summary'!$E$7,IF('Cash Flows - Monthly'!AL3&lt;='Deal Summary'!$E$8,(-'Deal Summary'!$C$27-'Cash Flows - Monthly'!$C$24)/'Deal Summary'!$E$9,0),0)</f>
        <v>-3406250</v>
      </c>
      <c r="AM25" s="3">
        <f>IF(AM3&gt;='Deal Summary'!$E$7,IF('Cash Flows - Monthly'!AM3&lt;='Deal Summary'!$E$8,(-'Deal Summary'!$C$27-'Cash Flows - Monthly'!$C$24)/'Deal Summary'!$E$9,0),0)</f>
        <v>-3406250</v>
      </c>
      <c r="AN25" s="3">
        <f>IF(AN3&gt;='Deal Summary'!$E$7,IF('Cash Flows - Monthly'!AN3&lt;='Deal Summary'!$E$8,(-'Deal Summary'!$C$27-'Cash Flows - Monthly'!$C$24)/'Deal Summary'!$E$9,0),0)</f>
        <v>0</v>
      </c>
      <c r="AO25" s="3">
        <f>IF(AO3&gt;='Deal Summary'!$E$7,IF('Cash Flows - Monthly'!AO3&lt;='Deal Summary'!$E$8,(-'Deal Summary'!$C$27-'Cash Flows - Monthly'!$C$24)/'Deal Summary'!$E$9,0),0)</f>
        <v>0</v>
      </c>
      <c r="AP25" s="3">
        <f>IF(AP3&gt;='Deal Summary'!$E$7,IF('Cash Flows - Monthly'!AP3&lt;='Deal Summary'!$E$8,(-'Deal Summary'!$C$27-'Cash Flows - Monthly'!$C$24)/'Deal Summary'!$E$9,0),0)</f>
        <v>0</v>
      </c>
      <c r="AQ25" s="3">
        <f>IF(AQ3&gt;='Deal Summary'!$E$7,IF('Cash Flows - Monthly'!AQ3&lt;='Deal Summary'!$E$8,(-'Deal Summary'!$C$27-'Cash Flows - Monthly'!$C$24)/'Deal Summary'!$E$9,0),0)</f>
        <v>0</v>
      </c>
      <c r="AR25" s="3">
        <f>IF(AR3&gt;='Deal Summary'!$E$7,IF('Cash Flows - Monthly'!AR3&lt;='Deal Summary'!$E$8,(-'Deal Summary'!$C$27-'Cash Flows - Monthly'!$C$24)/'Deal Summary'!$E$9,0),0)</f>
        <v>0</v>
      </c>
      <c r="AS25" s="3">
        <f>IF(AS3&gt;='Deal Summary'!$E$7,IF('Cash Flows - Monthly'!AS3&lt;='Deal Summary'!$E$8,(-'Deal Summary'!$C$27-'Cash Flows - Monthly'!$C$24)/'Deal Summary'!$E$9,0),0)</f>
        <v>0</v>
      </c>
      <c r="AT25" s="3">
        <f>IF(AT3&gt;='Deal Summary'!$E$7,IF('Cash Flows - Monthly'!AT3&lt;='Deal Summary'!$E$8,(-'Deal Summary'!$C$27-'Cash Flows - Monthly'!$C$24)/'Deal Summary'!$E$9,0),0)</f>
        <v>0</v>
      </c>
      <c r="AU25" s="3">
        <f>IF(AU3&gt;='Deal Summary'!$E$7,IF('Cash Flows - Monthly'!AU3&lt;='Deal Summary'!$E$8,(-'Deal Summary'!$C$27-'Cash Flows - Monthly'!$C$24)/'Deal Summary'!$E$9,0),0)</f>
        <v>0</v>
      </c>
      <c r="AV25" s="3">
        <f>IF(AV3&gt;='Deal Summary'!$E$7,IF('Cash Flows - Monthly'!AV3&lt;='Deal Summary'!$E$8,(-'Deal Summary'!$C$27-'Cash Flows - Monthly'!$C$24)/'Deal Summary'!$E$9,0),0)</f>
        <v>0</v>
      </c>
      <c r="AW25" s="3">
        <f>IF(AW3&gt;='Deal Summary'!$E$7,IF('Cash Flows - Monthly'!AW3&lt;='Deal Summary'!$E$8,(-'Deal Summary'!$C$27-'Cash Flows - Monthly'!$C$24)/'Deal Summary'!$E$9,0),0)</f>
        <v>0</v>
      </c>
      <c r="AX25" s="3">
        <f>IF(AX3&gt;='Deal Summary'!$E$7,IF('Cash Flows - Monthly'!AX3&lt;='Deal Summary'!$E$8,(-'Deal Summary'!$C$27-'Cash Flows - Monthly'!$C$24)/'Deal Summary'!$E$9,0),0)</f>
        <v>0</v>
      </c>
      <c r="AY25" s="3">
        <f>IF(AY3&gt;='Deal Summary'!$E$7,IF('Cash Flows - Monthly'!AY3&lt;='Deal Summary'!$E$8,(-'Deal Summary'!$C$27-'Cash Flows - Monthly'!$C$24)/'Deal Summary'!$E$9,0),0)</f>
        <v>0</v>
      </c>
      <c r="AZ25" s="3">
        <f>IF(AZ3&gt;='Deal Summary'!$E$7,IF('Cash Flows - Monthly'!AZ3&lt;='Deal Summary'!$E$8,(-'Deal Summary'!$C$27-'Cash Flows - Monthly'!$C$24)/'Deal Summary'!$E$9,0),0)</f>
        <v>0</v>
      </c>
      <c r="BA25" s="3">
        <f>IF(BA3&gt;='Deal Summary'!$E$7,IF('Cash Flows - Monthly'!BA3&lt;='Deal Summary'!$E$8,(-'Deal Summary'!$C$27-'Cash Flows - Monthly'!$C$24)/'Deal Summary'!$E$9,0),0)</f>
        <v>0</v>
      </c>
      <c r="BB25" s="3">
        <f>IF(BB3&gt;='Deal Summary'!$E$7,IF('Cash Flows - Monthly'!BB3&lt;='Deal Summary'!$E$8,(-'Deal Summary'!$C$27-'Cash Flows - Monthly'!$C$24)/'Deal Summary'!$E$9,0),0)</f>
        <v>0</v>
      </c>
      <c r="BC25" s="3">
        <f>IF(BC3&gt;='Deal Summary'!$E$7,IF('Cash Flows - Monthly'!BC3&lt;='Deal Summary'!$E$8,(-'Deal Summary'!$C$27-'Cash Flows - Monthly'!$C$24)/'Deal Summary'!$E$9,0),0)</f>
        <v>0</v>
      </c>
      <c r="BD25" s="3">
        <f>IF(BD3&gt;='Deal Summary'!$E$7,IF('Cash Flows - Monthly'!BD3&lt;='Deal Summary'!$E$8,(-'Deal Summary'!$C$27-'Cash Flows - Monthly'!$C$24)/'Deal Summary'!$E$9,0),0)</f>
        <v>0</v>
      </c>
      <c r="BE25" s="3">
        <f>IF(BE3&gt;='Deal Summary'!$E$7,IF('Cash Flows - Monthly'!BE3&lt;='Deal Summary'!$E$8,(-'Deal Summary'!$C$27-'Cash Flows - Monthly'!$C$24)/'Deal Summary'!$E$9,0),0)</f>
        <v>0</v>
      </c>
      <c r="BF25" s="3">
        <f>IF(BF3&gt;='Deal Summary'!$E$7,IF('Cash Flows - Monthly'!BF3&lt;='Deal Summary'!$E$8,(-'Deal Summary'!$C$27-'Cash Flows - Monthly'!$C$24)/'Deal Summary'!$E$9,0),0)</f>
        <v>0</v>
      </c>
      <c r="BG25" s="3">
        <f>IF(BG3&gt;='Deal Summary'!$E$7,IF('Cash Flows - Monthly'!BG3&lt;='Deal Summary'!$E$8,(-'Deal Summary'!$C$27-'Cash Flows - Monthly'!$C$24)/'Deal Summary'!$E$9,0),0)</f>
        <v>0</v>
      </c>
      <c r="BH25" s="3">
        <f>IF(BH3&gt;='Deal Summary'!$E$7,IF('Cash Flows - Monthly'!BH3&lt;='Deal Summary'!$E$8,(-'Deal Summary'!$C$27-'Cash Flows - Monthly'!$C$24)/'Deal Summary'!$E$9,0),0)</f>
        <v>0</v>
      </c>
      <c r="BI25" s="3">
        <f>IF(BI3&gt;='Deal Summary'!$E$7,IF('Cash Flows - Monthly'!BI3&lt;='Deal Summary'!$E$8,(-'Deal Summary'!$C$27-'Cash Flows - Monthly'!$C$24)/'Deal Summary'!$E$9,0),0)</f>
        <v>0</v>
      </c>
      <c r="BJ25" s="3">
        <f>IF(BJ3&gt;='Deal Summary'!$E$7,IF('Cash Flows - Monthly'!BJ3&lt;='Deal Summary'!$E$8,(-'Deal Summary'!$C$27-'Cash Flows - Monthly'!$C$24)/'Deal Summary'!$E$9,0),0)</f>
        <v>0</v>
      </c>
      <c r="BK25" s="3">
        <f>IF(BK3&gt;='Deal Summary'!$E$7,IF('Cash Flows - Monthly'!BK3&lt;='Deal Summary'!$E$8,(-'Deal Summary'!$C$27-'Cash Flows - Monthly'!$C$24)/'Deal Summary'!$E$9,0),0)</f>
        <v>0</v>
      </c>
      <c r="BL25" s="3">
        <f>IF(BL3&gt;='Deal Summary'!$E$7,IF('Cash Flows - Monthly'!BL3&lt;='Deal Summary'!$E$8,(-'Deal Summary'!$C$27-'Cash Flows - Monthly'!$C$24)/'Deal Summary'!$E$9,0),0)</f>
        <v>0</v>
      </c>
    </row>
    <row r="26" spans="1:64" outlineLevel="1">
      <c r="A26" s="62" t="s">
        <v>67</v>
      </c>
      <c r="B26" s="62"/>
      <c r="C26" s="63">
        <f>SUM(C23:C25)</f>
        <v>-100950000</v>
      </c>
      <c r="D26" s="63">
        <f>SUM(D23:D25)</f>
        <v>-18100000</v>
      </c>
      <c r="E26" s="63">
        <f t="shared" ref="E26:AS26" si="104">SUM(E23:E25)</f>
        <v>-100000</v>
      </c>
      <c r="F26" s="63">
        <f t="shared" si="104"/>
        <v>-100000</v>
      </c>
      <c r="G26" s="63">
        <f t="shared" si="104"/>
        <v>-100000</v>
      </c>
      <c r="H26" s="63">
        <f t="shared" si="104"/>
        <v>-100000</v>
      </c>
      <c r="I26" s="63">
        <f t="shared" si="104"/>
        <v>-100000</v>
      </c>
      <c r="J26" s="63">
        <f t="shared" si="104"/>
        <v>-100000</v>
      </c>
      <c r="K26" s="63">
        <f t="shared" si="104"/>
        <v>-100000</v>
      </c>
      <c r="L26" s="63">
        <f t="shared" si="104"/>
        <v>-100000</v>
      </c>
      <c r="M26" s="63">
        <f t="shared" si="104"/>
        <v>-100000</v>
      </c>
      <c r="N26" s="63">
        <f t="shared" si="104"/>
        <v>-100000</v>
      </c>
      <c r="O26" s="63">
        <f t="shared" si="104"/>
        <v>-100000</v>
      </c>
      <c r="P26" s="63">
        <f t="shared" si="104"/>
        <v>-3406250</v>
      </c>
      <c r="Q26" s="63">
        <f t="shared" si="104"/>
        <v>-3406250</v>
      </c>
      <c r="R26" s="63">
        <f t="shared" si="104"/>
        <v>-3406250</v>
      </c>
      <c r="S26" s="63">
        <f t="shared" si="104"/>
        <v>-3406250</v>
      </c>
      <c r="T26" s="63">
        <f t="shared" si="104"/>
        <v>-3406250</v>
      </c>
      <c r="U26" s="63">
        <f t="shared" si="104"/>
        <v>-3406250</v>
      </c>
      <c r="V26" s="63">
        <f t="shared" si="104"/>
        <v>-3406250</v>
      </c>
      <c r="W26" s="63">
        <f t="shared" si="104"/>
        <v>-3406250</v>
      </c>
      <c r="X26" s="63">
        <f t="shared" si="104"/>
        <v>-3406250</v>
      </c>
      <c r="Y26" s="63">
        <f t="shared" si="104"/>
        <v>-3406250</v>
      </c>
      <c r="Z26" s="63">
        <f t="shared" si="104"/>
        <v>-3406250</v>
      </c>
      <c r="AA26" s="63">
        <f t="shared" si="104"/>
        <v>-3406250</v>
      </c>
      <c r="AB26" s="63">
        <f t="shared" si="104"/>
        <v>-3406250</v>
      </c>
      <c r="AC26" s="63">
        <f t="shared" si="104"/>
        <v>-3406250</v>
      </c>
      <c r="AD26" s="63">
        <f t="shared" si="104"/>
        <v>-3406250</v>
      </c>
      <c r="AE26" s="63">
        <f t="shared" si="104"/>
        <v>-3406250</v>
      </c>
      <c r="AF26" s="63">
        <f t="shared" si="104"/>
        <v>-3406250</v>
      </c>
      <c r="AG26" s="63">
        <f t="shared" si="104"/>
        <v>-3406250</v>
      </c>
      <c r="AH26" s="63">
        <f t="shared" si="104"/>
        <v>-3406250</v>
      </c>
      <c r="AI26" s="63">
        <f t="shared" si="104"/>
        <v>-3406250</v>
      </c>
      <c r="AJ26" s="63">
        <f t="shared" si="104"/>
        <v>-3406250</v>
      </c>
      <c r="AK26" s="63">
        <f t="shared" si="104"/>
        <v>-3406250</v>
      </c>
      <c r="AL26" s="63">
        <f t="shared" si="104"/>
        <v>-3406250</v>
      </c>
      <c r="AM26" s="63">
        <f t="shared" si="104"/>
        <v>-3406250</v>
      </c>
      <c r="AN26" s="63">
        <f t="shared" si="104"/>
        <v>0</v>
      </c>
      <c r="AO26" s="63">
        <f t="shared" si="104"/>
        <v>0</v>
      </c>
      <c r="AP26" s="63">
        <f t="shared" si="104"/>
        <v>0</v>
      </c>
      <c r="AQ26" s="63">
        <f t="shared" si="104"/>
        <v>0</v>
      </c>
      <c r="AR26" s="63">
        <f t="shared" si="104"/>
        <v>0</v>
      </c>
      <c r="AS26" s="63">
        <f t="shared" si="104"/>
        <v>0</v>
      </c>
      <c r="AT26" s="63">
        <f t="shared" ref="AT26:BL26" si="105">SUM(AT23:AT25)</f>
        <v>0</v>
      </c>
      <c r="AU26" s="63">
        <f t="shared" si="105"/>
        <v>0</v>
      </c>
      <c r="AV26" s="63">
        <f t="shared" si="105"/>
        <v>0</v>
      </c>
      <c r="AW26" s="63">
        <f t="shared" si="105"/>
        <v>0</v>
      </c>
      <c r="AX26" s="63">
        <f t="shared" si="105"/>
        <v>0</v>
      </c>
      <c r="AY26" s="63">
        <f t="shared" si="105"/>
        <v>0</v>
      </c>
      <c r="AZ26" s="63">
        <f t="shared" si="105"/>
        <v>0</v>
      </c>
      <c r="BA26" s="63">
        <f t="shared" si="105"/>
        <v>0</v>
      </c>
      <c r="BB26" s="63">
        <f t="shared" si="105"/>
        <v>0</v>
      </c>
      <c r="BC26" s="63">
        <f t="shared" si="105"/>
        <v>0</v>
      </c>
      <c r="BD26" s="63">
        <f t="shared" si="105"/>
        <v>0</v>
      </c>
      <c r="BE26" s="63">
        <f t="shared" si="105"/>
        <v>0</v>
      </c>
      <c r="BF26" s="63">
        <f t="shared" si="105"/>
        <v>0</v>
      </c>
      <c r="BG26" s="63">
        <f t="shared" si="105"/>
        <v>0</v>
      </c>
      <c r="BH26" s="63">
        <f t="shared" si="105"/>
        <v>0</v>
      </c>
      <c r="BI26" s="63">
        <f t="shared" si="105"/>
        <v>0</v>
      </c>
      <c r="BJ26" s="63">
        <f t="shared" si="105"/>
        <v>0</v>
      </c>
      <c r="BK26" s="63">
        <f t="shared" si="105"/>
        <v>0</v>
      </c>
      <c r="BL26" s="63">
        <f t="shared" si="105"/>
        <v>0</v>
      </c>
    </row>
    <row r="27" spans="1:64" outlineLevel="1">
      <c r="A27" s="2"/>
      <c r="B27" s="2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outlineLevel="1">
      <c r="A28" s="5" t="s">
        <v>40</v>
      </c>
      <c r="C28" s="2"/>
      <c r="D28" s="9">
        <f>C28+D26</f>
        <v>-18100000</v>
      </c>
      <c r="E28" s="9">
        <f t="shared" ref="E28:AS28" si="106">D28+E26</f>
        <v>-18200000</v>
      </c>
      <c r="F28" s="9">
        <f t="shared" si="106"/>
        <v>-18300000</v>
      </c>
      <c r="G28" s="9">
        <f t="shared" si="106"/>
        <v>-18400000</v>
      </c>
      <c r="H28" s="9">
        <f t="shared" si="106"/>
        <v>-18500000</v>
      </c>
      <c r="I28" s="9">
        <f t="shared" si="106"/>
        <v>-18600000</v>
      </c>
      <c r="J28" s="9">
        <f t="shared" si="106"/>
        <v>-18700000</v>
      </c>
      <c r="K28" s="9">
        <f t="shared" si="106"/>
        <v>-18800000</v>
      </c>
      <c r="L28" s="9">
        <f t="shared" si="106"/>
        <v>-18900000</v>
      </c>
      <c r="M28" s="9">
        <f t="shared" si="106"/>
        <v>-19000000</v>
      </c>
      <c r="N28" s="9">
        <f t="shared" si="106"/>
        <v>-19100000</v>
      </c>
      <c r="O28" s="9">
        <f t="shared" si="106"/>
        <v>-19200000</v>
      </c>
      <c r="P28" s="9">
        <f t="shared" si="106"/>
        <v>-22606250</v>
      </c>
      <c r="Q28" s="9">
        <f t="shared" si="106"/>
        <v>-26012500</v>
      </c>
      <c r="R28" s="9">
        <f t="shared" si="106"/>
        <v>-29418750</v>
      </c>
      <c r="S28" s="9">
        <f t="shared" si="106"/>
        <v>-32825000</v>
      </c>
      <c r="T28" s="9">
        <f t="shared" si="106"/>
        <v>-36231250</v>
      </c>
      <c r="U28" s="9">
        <f t="shared" si="106"/>
        <v>-39637500</v>
      </c>
      <c r="V28" s="9">
        <f t="shared" si="106"/>
        <v>-43043750</v>
      </c>
      <c r="W28" s="9">
        <f t="shared" si="106"/>
        <v>-46450000</v>
      </c>
      <c r="X28" s="9">
        <f t="shared" si="106"/>
        <v>-49856250</v>
      </c>
      <c r="Y28" s="9">
        <f t="shared" si="106"/>
        <v>-53262500</v>
      </c>
      <c r="Z28" s="9">
        <f t="shared" si="106"/>
        <v>-56668750</v>
      </c>
      <c r="AA28" s="9">
        <f t="shared" si="106"/>
        <v>-60075000</v>
      </c>
      <c r="AB28" s="9">
        <f t="shared" si="106"/>
        <v>-63481250</v>
      </c>
      <c r="AC28" s="9">
        <f t="shared" si="106"/>
        <v>-66887500</v>
      </c>
      <c r="AD28" s="9">
        <f t="shared" si="106"/>
        <v>-70293750</v>
      </c>
      <c r="AE28" s="9">
        <f t="shared" si="106"/>
        <v>-73700000</v>
      </c>
      <c r="AF28" s="9">
        <f t="shared" si="106"/>
        <v>-77106250</v>
      </c>
      <c r="AG28" s="9">
        <f t="shared" si="106"/>
        <v>-80512500</v>
      </c>
      <c r="AH28" s="9">
        <f t="shared" si="106"/>
        <v>-83918750</v>
      </c>
      <c r="AI28" s="9">
        <f t="shared" si="106"/>
        <v>-87325000</v>
      </c>
      <c r="AJ28" s="9">
        <f t="shared" si="106"/>
        <v>-90731250</v>
      </c>
      <c r="AK28" s="9">
        <f t="shared" si="106"/>
        <v>-94137500</v>
      </c>
      <c r="AL28" s="9">
        <f t="shared" si="106"/>
        <v>-97543750</v>
      </c>
      <c r="AM28" s="9">
        <f t="shared" si="106"/>
        <v>-100950000</v>
      </c>
      <c r="AN28" s="9">
        <f t="shared" si="106"/>
        <v>-100950000</v>
      </c>
      <c r="AO28" s="9">
        <f t="shared" si="106"/>
        <v>-100950000</v>
      </c>
      <c r="AP28" s="9">
        <f t="shared" si="106"/>
        <v>-100950000</v>
      </c>
      <c r="AQ28" s="9">
        <f t="shared" si="106"/>
        <v>-100950000</v>
      </c>
      <c r="AR28" s="9">
        <f t="shared" si="106"/>
        <v>-100950000</v>
      </c>
      <c r="AS28" s="9">
        <f t="shared" si="106"/>
        <v>-100950000</v>
      </c>
      <c r="AT28" s="9">
        <f t="shared" ref="AT28" si="107">AS28+AT26</f>
        <v>-100950000</v>
      </c>
      <c r="AU28" s="9">
        <f t="shared" ref="AU28" si="108">AT28+AU26</f>
        <v>-100950000</v>
      </c>
      <c r="AV28" s="9">
        <f t="shared" ref="AV28" si="109">AU28+AV26</f>
        <v>-100950000</v>
      </c>
      <c r="AW28" s="9">
        <f t="shared" ref="AW28" si="110">AV28+AW26</f>
        <v>-100950000</v>
      </c>
      <c r="AX28" s="9">
        <f t="shared" ref="AX28" si="111">AW28+AX26</f>
        <v>-100950000</v>
      </c>
      <c r="AY28" s="9">
        <f t="shared" ref="AY28" si="112">AX28+AY26</f>
        <v>-100950000</v>
      </c>
      <c r="AZ28" s="9">
        <f t="shared" ref="AZ28" si="113">AY28+AZ26</f>
        <v>-100950000</v>
      </c>
      <c r="BA28" s="9">
        <f t="shared" ref="BA28" si="114">AZ28+BA26</f>
        <v>-100950000</v>
      </c>
      <c r="BB28" s="9">
        <f t="shared" ref="BB28" si="115">BA28+BB26</f>
        <v>-100950000</v>
      </c>
      <c r="BC28" s="9">
        <f t="shared" ref="BC28" si="116">BB28+BC26</f>
        <v>-100950000</v>
      </c>
      <c r="BD28" s="9">
        <f t="shared" ref="BD28" si="117">BC28+BD26</f>
        <v>-100950000</v>
      </c>
      <c r="BE28" s="9">
        <f t="shared" ref="BE28" si="118">BD28+BE26</f>
        <v>-100950000</v>
      </c>
      <c r="BF28" s="9">
        <f t="shared" ref="BF28" si="119">BE28+BF26</f>
        <v>-100950000</v>
      </c>
      <c r="BG28" s="9">
        <f t="shared" ref="BG28" si="120">BF28+BG26</f>
        <v>-100950000</v>
      </c>
      <c r="BH28" s="9">
        <f t="shared" ref="BH28" si="121">BG28+BH26</f>
        <v>-100950000</v>
      </c>
      <c r="BI28" s="9">
        <f t="shared" ref="BI28" si="122">BH28+BI26</f>
        <v>-100950000</v>
      </c>
      <c r="BJ28" s="9">
        <f t="shared" ref="BJ28" si="123">BI28+BJ26</f>
        <v>-100950000</v>
      </c>
      <c r="BK28" s="9">
        <f t="shared" ref="BK28" si="124">BJ28+BK26</f>
        <v>-100950000</v>
      </c>
      <c r="BL28" s="9">
        <f t="shared" ref="BL28" si="125">BK28+BL26</f>
        <v>-100950000</v>
      </c>
    </row>
    <row r="29" spans="1:64" outlineLevel="1">
      <c r="A29" s="5" t="s">
        <v>41</v>
      </c>
      <c r="C29" s="11"/>
      <c r="D29" s="9">
        <f>C29+D26+D43</f>
        <v>-18072812.5</v>
      </c>
      <c r="E29" s="9">
        <f t="shared" ref="E29:AS29" si="126">D29+E26+E43</f>
        <v>-18118273.2421875</v>
      </c>
      <c r="F29" s="9">
        <f t="shared" si="126"/>
        <v>-18163404.476359051</v>
      </c>
      <c r="G29" s="9">
        <f t="shared" si="126"/>
        <v>-18208204.211737052</v>
      </c>
      <c r="H29" s="9">
        <f t="shared" si="126"/>
        <v>-18252670.445516296</v>
      </c>
      <c r="I29" s="9">
        <f t="shared" si="126"/>
        <v>-18296801.162791289</v>
      </c>
      <c r="J29" s="9">
        <f t="shared" si="126"/>
        <v>-18340594.336483154</v>
      </c>
      <c r="K29" s="9">
        <f t="shared" si="126"/>
        <v>-18384047.927266072</v>
      </c>
      <c r="L29" s="9">
        <f t="shared" si="126"/>
        <v>-18427159.883493304</v>
      </c>
      <c r="M29" s="9">
        <f t="shared" si="126"/>
        <v>-18469928.141122743</v>
      </c>
      <c r="N29" s="9">
        <f t="shared" si="126"/>
        <v>-18512350.623642027</v>
      </c>
      <c r="O29" s="9">
        <f t="shared" si="126"/>
        <v>-18554425.241993196</v>
      </c>
      <c r="P29" s="9">
        <f t="shared" ca="1" si="126"/>
        <v>-21891728.521648172</v>
      </c>
      <c r="Q29" s="9">
        <f t="shared" ca="1" si="126"/>
        <v>-25207272.5025036</v>
      </c>
      <c r="R29" s="9">
        <f t="shared" ca="1" si="126"/>
        <v>-28500925.722129233</v>
      </c>
      <c r="S29" s="9">
        <f t="shared" ca="1" si="126"/>
        <v>-31772555.923842642</v>
      </c>
      <c r="T29" s="9">
        <f t="shared" ca="1" si="126"/>
        <v>-35022030.051910602</v>
      </c>
      <c r="U29" s="9">
        <f t="shared" ca="1" si="126"/>
        <v>-38249214.246721514</v>
      </c>
      <c r="V29" s="9">
        <f t="shared" ca="1" si="126"/>
        <v>-41453973.839928605</v>
      </c>
      <c r="W29" s="9">
        <f t="shared" ca="1" si="126"/>
        <v>-44636173.349563859</v>
      </c>
      <c r="X29" s="9">
        <f t="shared" ca="1" si="126"/>
        <v>-47795676.475122362</v>
      </c>
      <c r="Y29" s="9">
        <f t="shared" ca="1" si="126"/>
        <v>-50932346.09261699</v>
      </c>
      <c r="Z29" s="9">
        <f t="shared" ca="1" si="126"/>
        <v>-54046044.249603182</v>
      </c>
      <c r="AA29" s="9">
        <f t="shared" ca="1" si="126"/>
        <v>-57136975.653550059</v>
      </c>
      <c r="AB29" s="9">
        <f t="shared" ca="1" si="126"/>
        <v>-60205384.414631739</v>
      </c>
      <c r="AC29" s="9">
        <f t="shared" ca="1" si="126"/>
        <v>-63251172.624478288</v>
      </c>
      <c r="AD29" s="9">
        <f t="shared" ca="1" si="126"/>
        <v>-66274203.617259331</v>
      </c>
      <c r="AE29" s="9">
        <f t="shared" ca="1" si="126"/>
        <v>-69274339.901455089</v>
      </c>
      <c r="AF29" s="9">
        <f t="shared" ca="1" si="126"/>
        <v>-72251443.154867873</v>
      </c>
      <c r="AG29" s="9">
        <f t="shared" ca="1" si="126"/>
        <v>-75205374.219603345</v>
      </c>
      <c r="AH29" s="9">
        <f t="shared" ca="1" si="126"/>
        <v>-78146282.810563266</v>
      </c>
      <c r="AI29" s="9">
        <f t="shared" ca="1" si="126"/>
        <v>-81084379.963843569</v>
      </c>
      <c r="AJ29" s="9">
        <f t="shared" ca="1" si="126"/>
        <v>-84019648.693674937</v>
      </c>
      <c r="AK29" s="9">
        <f t="shared" ca="1" si="126"/>
        <v>-86952071.911665708</v>
      </c>
      <c r="AL29" s="9">
        <f t="shared" ca="1" si="126"/>
        <v>-89881632.426181838</v>
      </c>
      <c r="AM29" s="9">
        <f t="shared" ca="1" si="126"/>
        <v>-92808312.941723168</v>
      </c>
      <c r="AN29" s="9">
        <f t="shared" ca="1" si="126"/>
        <v>-92573144.389025062</v>
      </c>
      <c r="AO29" s="9">
        <f t="shared" ca="1" si="126"/>
        <v>-92386162.018508568</v>
      </c>
      <c r="AP29" s="9">
        <f t="shared" ca="1" si="126"/>
        <v>-92247656.955024377</v>
      </c>
      <c r="AQ29" s="9">
        <f t="shared" ca="1" si="126"/>
        <v>-92157922.082302466</v>
      </c>
      <c r="AR29" s="9">
        <f t="shared" ca="1" si="126"/>
        <v>-92117252.05357869</v>
      </c>
      <c r="AS29" s="9">
        <f t="shared" ca="1" si="126"/>
        <v>-92117252.05357869</v>
      </c>
      <c r="AT29" s="9">
        <f t="shared" ref="AT29" ca="1" si="127">AS29+AT26+AT43</f>
        <v>-92117252.05357869</v>
      </c>
      <c r="AU29" s="9">
        <f t="shared" ref="AU29" ca="1" si="128">AT29+AU26+AU43</f>
        <v>-92117252.05357869</v>
      </c>
      <c r="AV29" s="9">
        <f t="shared" ref="AV29" ca="1" si="129">AU29+AV26+AV43</f>
        <v>-92117252.05357869</v>
      </c>
      <c r="AW29" s="9">
        <f t="shared" ref="AW29" ca="1" si="130">AV29+AW26+AW43</f>
        <v>-92117252.053578719</v>
      </c>
      <c r="AX29" s="9">
        <f t="shared" ref="AX29" ca="1" si="131">AW29+AX26+AX43</f>
        <v>-92117252.053578719</v>
      </c>
      <c r="AY29" s="9">
        <f t="shared" ref="AY29" ca="1" si="132">AX29+AY26+AY43</f>
        <v>-92117252.053578719</v>
      </c>
      <c r="AZ29" s="9">
        <f t="shared" ref="AZ29" ca="1" si="133">AY29+AZ26+AZ43</f>
        <v>-92117252.053578719</v>
      </c>
      <c r="BA29" s="9">
        <f t="shared" ref="BA29" ca="1" si="134">AZ29+BA26+BA43</f>
        <v>-92117252.053578719</v>
      </c>
      <c r="BB29" s="9">
        <f t="shared" ref="BB29" ca="1" si="135">BA29+BB26+BB43</f>
        <v>-92117252.053578719</v>
      </c>
      <c r="BC29" s="9">
        <f t="shared" ref="BC29" ca="1" si="136">BB29+BC26+BC43</f>
        <v>-92117252.053578719</v>
      </c>
      <c r="BD29" s="9">
        <f t="shared" ref="BD29" ca="1" si="137">BC29+BD26+BD43</f>
        <v>-92117252.053578719</v>
      </c>
      <c r="BE29" s="9">
        <f t="shared" ref="BE29" ca="1" si="138">BD29+BE26+BE43</f>
        <v>-92117252.053578719</v>
      </c>
      <c r="BF29" s="9">
        <f t="shared" ref="BF29" ca="1" si="139">BE29+BF26+BF43</f>
        <v>-92117252.053578719</v>
      </c>
      <c r="BG29" s="9">
        <f t="shared" ref="BG29" ca="1" si="140">BF29+BG26+BG43</f>
        <v>-92117252.053578719</v>
      </c>
      <c r="BH29" s="9">
        <f t="shared" ref="BH29" ca="1" si="141">BG29+BH26+BH43</f>
        <v>-92117252.053578719</v>
      </c>
      <c r="BI29" s="9">
        <f t="shared" ref="BI29" ca="1" si="142">BH29+BI26+BI43</f>
        <v>-92117252.053578719</v>
      </c>
      <c r="BJ29" s="9">
        <f t="shared" ref="BJ29" ca="1" si="143">BI29+BJ26+BJ43</f>
        <v>-92117252.053578719</v>
      </c>
      <c r="BK29" s="9">
        <f t="shared" ref="BK29" ca="1" si="144">BJ29+BK26+BK43</f>
        <v>-92117252.053578719</v>
      </c>
      <c r="BL29" s="9">
        <f t="shared" ref="BL29" ca="1" si="145">BK29+BL26+BL43</f>
        <v>-92117252.053578719</v>
      </c>
    </row>
    <row r="30" spans="1:64" outlineLevel="1">
      <c r="A30" s="2"/>
      <c r="B30" s="5"/>
      <c r="C30" s="1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outlineLevel="1">
      <c r="A31" s="94" t="s">
        <v>91</v>
      </c>
      <c r="B31" s="94"/>
      <c r="C31" s="95"/>
      <c r="D31" s="96">
        <f>IF((D18+D26)&lt;0,D18+D26,0)</f>
        <v>-18100000</v>
      </c>
      <c r="E31" s="96">
        <f t="shared" ref="E31:AS31" si="146">IF((E18+E26)&lt;0,E18+E26,0)</f>
        <v>-100000</v>
      </c>
      <c r="F31" s="96">
        <f t="shared" si="146"/>
        <v>-100000</v>
      </c>
      <c r="G31" s="96">
        <f t="shared" si="146"/>
        <v>-100000</v>
      </c>
      <c r="H31" s="96">
        <f t="shared" si="146"/>
        <v>-100000</v>
      </c>
      <c r="I31" s="96">
        <f t="shared" si="146"/>
        <v>-100000</v>
      </c>
      <c r="J31" s="96">
        <f t="shared" si="146"/>
        <v>-971762.5</v>
      </c>
      <c r="K31" s="96">
        <f t="shared" si="146"/>
        <v>-226342.39130434784</v>
      </c>
      <c r="L31" s="96">
        <f t="shared" si="146"/>
        <v>-226342.39130434784</v>
      </c>
      <c r="M31" s="96">
        <f t="shared" si="146"/>
        <v>-226342.39130434784</v>
      </c>
      <c r="N31" s="96">
        <f t="shared" si="146"/>
        <v>-226342.39130434784</v>
      </c>
      <c r="O31" s="96">
        <f t="shared" si="146"/>
        <v>-226342.39130434784</v>
      </c>
      <c r="P31" s="96">
        <f t="shared" si="146"/>
        <v>-3532592.3913043477</v>
      </c>
      <c r="Q31" s="96">
        <f t="shared" si="146"/>
        <v>-3532592.3913043477</v>
      </c>
      <c r="R31" s="96">
        <f t="shared" si="146"/>
        <v>-3532592.3913043477</v>
      </c>
      <c r="S31" s="96">
        <f t="shared" si="146"/>
        <v>-3532592.3913043477</v>
      </c>
      <c r="T31" s="96">
        <f t="shared" si="146"/>
        <v>-3532592.3913043477</v>
      </c>
      <c r="U31" s="96">
        <f t="shared" si="146"/>
        <v>-3532592.3913043477</v>
      </c>
      <c r="V31" s="96">
        <f t="shared" si="146"/>
        <v>-3532592.3913043477</v>
      </c>
      <c r="W31" s="96">
        <f t="shared" si="146"/>
        <v>-3532592.3913043477</v>
      </c>
      <c r="X31" s="96">
        <f t="shared" si="146"/>
        <v>-3532592.3913043477</v>
      </c>
      <c r="Y31" s="96">
        <f t="shared" si="146"/>
        <v>-3532592.3913043477</v>
      </c>
      <c r="Z31" s="96">
        <f t="shared" si="146"/>
        <v>-3532592.3913043477</v>
      </c>
      <c r="AA31" s="96">
        <f t="shared" si="146"/>
        <v>-3418884.2391304346</v>
      </c>
      <c r="AB31" s="96">
        <f t="shared" si="146"/>
        <v>-3406250</v>
      </c>
      <c r="AC31" s="96">
        <f t="shared" si="146"/>
        <v>-3406250</v>
      </c>
      <c r="AD31" s="96">
        <f t="shared" si="146"/>
        <v>-3406250</v>
      </c>
      <c r="AE31" s="96">
        <f t="shared" si="146"/>
        <v>-3406250</v>
      </c>
      <c r="AF31" s="96">
        <f t="shared" si="146"/>
        <v>-3406250</v>
      </c>
      <c r="AG31" s="96">
        <f t="shared" si="146"/>
        <v>-3406250</v>
      </c>
      <c r="AH31" s="96">
        <f t="shared" si="146"/>
        <v>-3406250</v>
      </c>
      <c r="AI31" s="96">
        <f t="shared" si="146"/>
        <v>-3406250</v>
      </c>
      <c r="AJ31" s="96">
        <f t="shared" si="146"/>
        <v>-3406250</v>
      </c>
      <c r="AK31" s="96">
        <f t="shared" si="146"/>
        <v>-3406250</v>
      </c>
      <c r="AL31" s="96">
        <f t="shared" si="146"/>
        <v>-3406250</v>
      </c>
      <c r="AM31" s="96">
        <f t="shared" si="146"/>
        <v>0</v>
      </c>
      <c r="AN31" s="96">
        <f t="shared" si="146"/>
        <v>0</v>
      </c>
      <c r="AO31" s="96">
        <f t="shared" si="146"/>
        <v>0</v>
      </c>
      <c r="AP31" s="96">
        <f t="shared" si="146"/>
        <v>0</v>
      </c>
      <c r="AQ31" s="96">
        <f t="shared" si="146"/>
        <v>0</v>
      </c>
      <c r="AR31" s="96">
        <f t="shared" si="146"/>
        <v>0</v>
      </c>
      <c r="AS31" s="96">
        <f t="shared" si="146"/>
        <v>0</v>
      </c>
      <c r="AT31" s="96">
        <f t="shared" ref="AT31:BL31" si="147">IF((AT18+AT26)&lt;0,AT18+AT26,0)</f>
        <v>0</v>
      </c>
      <c r="AU31" s="96">
        <f t="shared" si="147"/>
        <v>0</v>
      </c>
      <c r="AV31" s="96">
        <f t="shared" si="147"/>
        <v>0</v>
      </c>
      <c r="AW31" s="96">
        <f t="shared" si="147"/>
        <v>0</v>
      </c>
      <c r="AX31" s="96">
        <f t="shared" si="147"/>
        <v>0</v>
      </c>
      <c r="AY31" s="96">
        <f t="shared" si="147"/>
        <v>0</v>
      </c>
      <c r="AZ31" s="96">
        <f t="shared" si="147"/>
        <v>0</v>
      </c>
      <c r="BA31" s="96">
        <f t="shared" si="147"/>
        <v>0</v>
      </c>
      <c r="BB31" s="96">
        <f t="shared" si="147"/>
        <v>0</v>
      </c>
      <c r="BC31" s="96">
        <f t="shared" si="147"/>
        <v>0</v>
      </c>
      <c r="BD31" s="96">
        <f t="shared" si="147"/>
        <v>0</v>
      </c>
      <c r="BE31" s="96">
        <f t="shared" si="147"/>
        <v>0</v>
      </c>
      <c r="BF31" s="96">
        <f t="shared" si="147"/>
        <v>0</v>
      </c>
      <c r="BG31" s="96">
        <f t="shared" si="147"/>
        <v>0</v>
      </c>
      <c r="BH31" s="96">
        <f t="shared" si="147"/>
        <v>0</v>
      </c>
      <c r="BI31" s="96">
        <f t="shared" si="147"/>
        <v>0</v>
      </c>
      <c r="BJ31" s="96">
        <f t="shared" si="147"/>
        <v>0</v>
      </c>
      <c r="BK31" s="96">
        <f t="shared" si="147"/>
        <v>0</v>
      </c>
      <c r="BL31" s="96">
        <f t="shared" si="147"/>
        <v>0</v>
      </c>
    </row>
    <row r="32" spans="1:64" outlineLevel="1">
      <c r="A32" s="2"/>
      <c r="B32" s="2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 outlineLevel="1">
      <c r="A33" s="94" t="s">
        <v>92</v>
      </c>
      <c r="B33" s="94"/>
      <c r="C33" s="95"/>
      <c r="D33" s="96">
        <f>IF((D18+D26)&gt;0,D18+D26,0)</f>
        <v>0</v>
      </c>
      <c r="E33" s="96">
        <f t="shared" ref="E33:AS33" si="148">IF((E18+E26)&gt;0,E18+E26,0)</f>
        <v>0</v>
      </c>
      <c r="F33" s="96">
        <f t="shared" si="148"/>
        <v>0</v>
      </c>
      <c r="G33" s="96">
        <f t="shared" si="148"/>
        <v>0</v>
      </c>
      <c r="H33" s="96">
        <f t="shared" si="148"/>
        <v>0</v>
      </c>
      <c r="I33" s="96">
        <f t="shared" si="148"/>
        <v>0</v>
      </c>
      <c r="J33" s="96">
        <f t="shared" si="148"/>
        <v>0</v>
      </c>
      <c r="K33" s="96">
        <f t="shared" si="148"/>
        <v>0</v>
      </c>
      <c r="L33" s="96">
        <f t="shared" si="148"/>
        <v>0</v>
      </c>
      <c r="M33" s="96">
        <f t="shared" si="148"/>
        <v>0</v>
      </c>
      <c r="N33" s="96">
        <f t="shared" si="148"/>
        <v>0</v>
      </c>
      <c r="O33" s="96">
        <f t="shared" si="148"/>
        <v>0</v>
      </c>
      <c r="P33" s="96">
        <f t="shared" si="148"/>
        <v>0</v>
      </c>
      <c r="Q33" s="96">
        <f t="shared" si="148"/>
        <v>0</v>
      </c>
      <c r="R33" s="96">
        <f t="shared" si="148"/>
        <v>0</v>
      </c>
      <c r="S33" s="96">
        <f t="shared" si="148"/>
        <v>0</v>
      </c>
      <c r="T33" s="96">
        <f t="shared" si="148"/>
        <v>0</v>
      </c>
      <c r="U33" s="96">
        <f t="shared" si="148"/>
        <v>0</v>
      </c>
      <c r="V33" s="96">
        <f t="shared" si="148"/>
        <v>0</v>
      </c>
      <c r="W33" s="96">
        <f t="shared" si="148"/>
        <v>0</v>
      </c>
      <c r="X33" s="96">
        <f t="shared" si="148"/>
        <v>0</v>
      </c>
      <c r="Y33" s="96">
        <f t="shared" si="148"/>
        <v>0</v>
      </c>
      <c r="Z33" s="96">
        <f t="shared" si="148"/>
        <v>0</v>
      </c>
      <c r="AA33" s="96">
        <f t="shared" si="148"/>
        <v>0</v>
      </c>
      <c r="AB33" s="96">
        <f t="shared" si="148"/>
        <v>0</v>
      </c>
      <c r="AC33" s="96">
        <f t="shared" si="148"/>
        <v>0</v>
      </c>
      <c r="AD33" s="96">
        <f t="shared" si="148"/>
        <v>0</v>
      </c>
      <c r="AE33" s="96">
        <f t="shared" si="148"/>
        <v>0</v>
      </c>
      <c r="AF33" s="96">
        <f t="shared" si="148"/>
        <v>0</v>
      </c>
      <c r="AG33" s="96">
        <f t="shared" si="148"/>
        <v>0</v>
      </c>
      <c r="AH33" s="96">
        <f t="shared" si="148"/>
        <v>0</v>
      </c>
      <c r="AI33" s="96">
        <f t="shared" si="148"/>
        <v>0</v>
      </c>
      <c r="AJ33" s="96">
        <f t="shared" si="148"/>
        <v>0</v>
      </c>
      <c r="AK33" s="96">
        <f t="shared" si="148"/>
        <v>0</v>
      </c>
      <c r="AL33" s="96">
        <f t="shared" si="148"/>
        <v>0</v>
      </c>
      <c r="AM33" s="96">
        <f t="shared" si="148"/>
        <v>40932137.5</v>
      </c>
      <c r="AN33" s="96">
        <f t="shared" si="148"/>
        <v>8210812.5</v>
      </c>
      <c r="AO33" s="96">
        <f t="shared" si="148"/>
        <v>8210812.5</v>
      </c>
      <c r="AP33" s="96">
        <f t="shared" si="148"/>
        <v>8210812.5</v>
      </c>
      <c r="AQ33" s="96">
        <f t="shared" si="148"/>
        <v>8210812.5</v>
      </c>
      <c r="AR33" s="96">
        <f t="shared" si="148"/>
        <v>8210812.5</v>
      </c>
      <c r="AS33" s="96">
        <f t="shared" si="148"/>
        <v>8210812.5</v>
      </c>
      <c r="AT33" s="96">
        <f t="shared" ref="AT33:BL33" si="149">IF((AT18+AT26)&gt;0,AT18+AT26,0)</f>
        <v>8210812.5</v>
      </c>
      <c r="AU33" s="96">
        <f t="shared" si="149"/>
        <v>8210812.5</v>
      </c>
      <c r="AV33" s="96">
        <f t="shared" si="149"/>
        <v>8210812.5</v>
      </c>
      <c r="AW33" s="96">
        <f t="shared" si="149"/>
        <v>7663425.0000000009</v>
      </c>
      <c r="AX33" s="96">
        <f t="shared" si="149"/>
        <v>0</v>
      </c>
      <c r="AY33" s="96">
        <f t="shared" si="149"/>
        <v>0</v>
      </c>
      <c r="AZ33" s="96">
        <f t="shared" si="149"/>
        <v>0</v>
      </c>
      <c r="BA33" s="96">
        <f t="shared" si="149"/>
        <v>0</v>
      </c>
      <c r="BB33" s="96">
        <f t="shared" si="149"/>
        <v>0</v>
      </c>
      <c r="BC33" s="96">
        <f t="shared" si="149"/>
        <v>0</v>
      </c>
      <c r="BD33" s="96">
        <f t="shared" si="149"/>
        <v>0</v>
      </c>
      <c r="BE33" s="96">
        <f t="shared" si="149"/>
        <v>0</v>
      </c>
      <c r="BF33" s="96">
        <f t="shared" si="149"/>
        <v>0</v>
      </c>
      <c r="BG33" s="96">
        <f t="shared" si="149"/>
        <v>0</v>
      </c>
      <c r="BH33" s="96">
        <f t="shared" si="149"/>
        <v>0</v>
      </c>
      <c r="BI33" s="96">
        <f t="shared" si="149"/>
        <v>0</v>
      </c>
      <c r="BJ33" s="96">
        <f t="shared" si="149"/>
        <v>0</v>
      </c>
      <c r="BK33" s="96">
        <f t="shared" si="149"/>
        <v>0</v>
      </c>
      <c r="BL33" s="96">
        <f t="shared" si="149"/>
        <v>0</v>
      </c>
    </row>
    <row r="34" spans="1:64" outlineLevel="1" collapsed="1">
      <c r="A34" s="2"/>
      <c r="B34" s="2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>
      <c r="A35" s="2"/>
      <c r="B35" s="2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8">
      <c r="A36" s="19" t="s">
        <v>71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</row>
    <row r="37" spans="1:64" s="2" customFormat="1" outlineLevel="1">
      <c r="B37" s="5"/>
      <c r="C37" s="15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outlineLevel="1">
      <c r="A38" s="1" t="s">
        <v>36</v>
      </c>
      <c r="B38" s="2"/>
      <c r="C38" s="112">
        <f>'Deal Summary'!$K$18</f>
        <v>7.2499999999999995E-2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outlineLevel="1">
      <c r="B39" s="2"/>
      <c r="C39" s="1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outlineLevel="1">
      <c r="A40" s="1" t="s">
        <v>38</v>
      </c>
      <c r="B40" s="2"/>
      <c r="C40" s="13"/>
      <c r="D40" s="110">
        <v>0</v>
      </c>
      <c r="E40" s="14">
        <f>D44</f>
        <v>9027187.5</v>
      </c>
      <c r="F40" s="14">
        <f t="shared" ref="F40:AS40" si="150">E44</f>
        <v>9081726.7578125</v>
      </c>
      <c r="G40" s="14">
        <f t="shared" si="150"/>
        <v>9136595.5236409511</v>
      </c>
      <c r="H40" s="14">
        <f t="shared" si="150"/>
        <v>9191795.7882629484</v>
      </c>
      <c r="I40" s="14">
        <f t="shared" si="150"/>
        <v>9247329.5544837043</v>
      </c>
      <c r="J40" s="14">
        <f t="shared" si="150"/>
        <v>9303198.8372087106</v>
      </c>
      <c r="K40" s="14">
        <f t="shared" si="150"/>
        <v>9359405.6635168474</v>
      </c>
      <c r="L40" s="14">
        <f t="shared" si="150"/>
        <v>9415952.0727339275</v>
      </c>
      <c r="M40" s="14">
        <f t="shared" si="150"/>
        <v>9472840.1165066957</v>
      </c>
      <c r="N40" s="14">
        <f t="shared" si="150"/>
        <v>9530071.8588772565</v>
      </c>
      <c r="O40" s="14">
        <f t="shared" si="150"/>
        <v>9587649.3763579726</v>
      </c>
      <c r="P40" s="14">
        <f t="shared" si="150"/>
        <v>9645574.7580068018</v>
      </c>
      <c r="Q40" s="14">
        <f t="shared" ca="1" si="150"/>
        <v>13247113.869656172</v>
      </c>
      <c r="R40" s="14">
        <f t="shared" ca="1" si="150"/>
        <v>16870412.280105092</v>
      </c>
      <c r="S40" s="14">
        <f t="shared" ca="1" si="150"/>
        <v>20515601.451783806</v>
      </c>
      <c r="T40" s="14">
        <f t="shared" ca="1" si="150"/>
        <v>24182813.641374744</v>
      </c>
      <c r="U40" s="14">
        <f t="shared" ca="1" si="150"/>
        <v>27872181.904611129</v>
      </c>
      <c r="V40" s="14">
        <f t="shared" ca="1" si="150"/>
        <v>31583840.101104569</v>
      </c>
      <c r="W40" s="14">
        <f t="shared" ca="1" si="150"/>
        <v>35317922.899201825</v>
      </c>
      <c r="X40" s="14">
        <f t="shared" ca="1" si="150"/>
        <v>39074565.780870914</v>
      </c>
      <c r="Y40" s="14">
        <f t="shared" ca="1" si="150"/>
        <v>42853905.046616755</v>
      </c>
      <c r="Z40" s="14">
        <f t="shared" ca="1" si="150"/>
        <v>46656077.820426479</v>
      </c>
      <c r="AA40" s="14">
        <f t="shared" ca="1" si="150"/>
        <v>50481222.054744631</v>
      </c>
      <c r="AB40" s="14">
        <f t="shared" ca="1" si="150"/>
        <v>54215424.889928192</v>
      </c>
      <c r="AC40" s="14">
        <f t="shared" ca="1" si="150"/>
        <v>57959516.128846511</v>
      </c>
      <c r="AD40" s="14">
        <f t="shared" ca="1" si="150"/>
        <v>61726227.918999963</v>
      </c>
      <c r="AE40" s="14">
        <f t="shared" ca="1" si="150"/>
        <v>65515696.926218919</v>
      </c>
      <c r="AF40" s="14">
        <f t="shared" ca="1" si="150"/>
        <v>69328060.642023161</v>
      </c>
      <c r="AG40" s="14">
        <f t="shared" ca="1" si="150"/>
        <v>73163457.388610378</v>
      </c>
      <c r="AH40" s="14">
        <f t="shared" ca="1" si="150"/>
        <v>77022026.323874906</v>
      </c>
      <c r="AI40" s="14">
        <f t="shared" ca="1" si="150"/>
        <v>77487367.732914984</v>
      </c>
      <c r="AJ40" s="14">
        <f t="shared" ca="1" si="150"/>
        <v>77955520.579634681</v>
      </c>
      <c r="AK40" s="14">
        <f t="shared" ca="1" si="150"/>
        <v>78426501.849803314</v>
      </c>
      <c r="AL40" s="14">
        <f t="shared" ca="1" si="150"/>
        <v>78900328.631812543</v>
      </c>
      <c r="AM40" s="14">
        <f t="shared" ca="1" si="150"/>
        <v>79377018.117296413</v>
      </c>
      <c r="AN40" s="14">
        <f t="shared" ca="1" si="150"/>
        <v>38924450.101755075</v>
      </c>
      <c r="AO40" s="14">
        <f t="shared" ca="1" si="150"/>
        <v>30948806.154453177</v>
      </c>
      <c r="AP40" s="14">
        <f t="shared" ca="1" si="150"/>
        <v>22924976.024969663</v>
      </c>
      <c r="AQ40" s="14">
        <f t="shared" ca="1" si="150"/>
        <v>14852668.588453855</v>
      </c>
      <c r="AR40" s="14">
        <f t="shared" ca="1" si="150"/>
        <v>6731590.961175764</v>
      </c>
      <c r="AS40" s="14">
        <f t="shared" ca="1" si="150"/>
        <v>4.220055416226387E-10</v>
      </c>
      <c r="AT40" s="14">
        <f t="shared" ref="AT40" ca="1" si="151">AS44</f>
        <v>-7.6740388859900028E-27</v>
      </c>
      <c r="AU40" s="14">
        <f t="shared" ref="AU40" ca="1" si="152">AT44</f>
        <v>-5.5491419187262756E-43</v>
      </c>
      <c r="AV40" s="14">
        <f t="shared" ref="AV40" ca="1" si="153">AU44</f>
        <v>-2.240285500030011E-59</v>
      </c>
      <c r="AW40" s="14">
        <f t="shared" ref="AW40" ca="1" si="154">AV44</f>
        <v>1.5817108038206908E-6</v>
      </c>
      <c r="AX40" s="14">
        <f t="shared" ref="AX40" ca="1" si="155">AW44</f>
        <v>-5.7509526683393691E-8</v>
      </c>
      <c r="AY40" s="14">
        <f t="shared" ref="AY40" ca="1" si="156">AX44</f>
        <v>3.8629519617733483E-8</v>
      </c>
      <c r="AZ40" s="14">
        <f t="shared" ref="AZ40" ca="1" si="157">AY44</f>
        <v>-3.5092421044470598E-13</v>
      </c>
      <c r="BA40" s="14">
        <f t="shared" ref="BA40" ca="1" si="158">AZ44</f>
        <v>1.0683166863187528E-19</v>
      </c>
      <c r="BB40" s="14">
        <f t="shared" ref="BB40" ca="1" si="159">BA44</f>
        <v>2.5232269233792615E-20</v>
      </c>
      <c r="BC40" s="14">
        <f t="shared" ref="BC40" ca="1" si="160">BB44</f>
        <v>1.2692956275875568E-19</v>
      </c>
      <c r="BD40" s="14">
        <f t="shared" ref="BD40" ca="1" si="161">BC44</f>
        <v>3.7104238475183501E-20</v>
      </c>
      <c r="BE40" s="14">
        <f t="shared" ref="BE40" ca="1" si="162">BD44</f>
        <v>1.0289674280127181E-19</v>
      </c>
      <c r="BF40" s="14">
        <f t="shared" ref="BF40" ca="1" si="163">BE44</f>
        <v>1.9245807971180191E-12</v>
      </c>
      <c r="BG40" s="14">
        <f t="shared" ref="BG40" ca="1" si="164">BF44</f>
        <v>-7.5881892486657203E-12</v>
      </c>
      <c r="BH40" s="14">
        <f t="shared" ref="BH40" ca="1" si="165">BG44</f>
        <v>1.2635643407519572E-9</v>
      </c>
      <c r="BI40" s="14">
        <f t="shared" ref="BI40" ca="1" si="166">BH44</f>
        <v>-6.6113398346384546E-12</v>
      </c>
      <c r="BJ40" s="14">
        <f t="shared" ref="BJ40" ca="1" si="167">BI44</f>
        <v>1.1009020710851413E-9</v>
      </c>
      <c r="BK40" s="14">
        <f t="shared" ref="BK40" ca="1" si="168">BJ44</f>
        <v>3.8548716991277169E-24</v>
      </c>
      <c r="BL40" s="14">
        <f t="shared" ref="BL40" ca="1" si="169">BK44</f>
        <v>-3.7258052899684936E-22</v>
      </c>
    </row>
    <row r="41" spans="1:64" outlineLevel="1">
      <c r="A41" s="1" t="s">
        <v>43</v>
      </c>
      <c r="B41" s="2"/>
      <c r="C41" s="11">
        <f ca="1">SUM(D41:AS41)</f>
        <v>71714900.543478251</v>
      </c>
      <c r="D41" s="109">
        <f>'Deal Summary'!$K$20</f>
        <v>9000000</v>
      </c>
      <c r="E41" s="3">
        <f>IF(E3&gt;='Deal Summary'!$E$7,IF('Cash Flows - Monthly'!E40&lt;'Deal Summary'!$K$16,-'Cash Flows - Monthly'!E31,0),0)</f>
        <v>0</v>
      </c>
      <c r="F41" s="3">
        <f>IF(F3&gt;='Deal Summary'!$E$7,IF('Cash Flows - Monthly'!F40&lt;'Deal Summary'!$K$16,-'Cash Flows - Monthly'!F31,0),0)</f>
        <v>0</v>
      </c>
      <c r="G41" s="3">
        <f>IF(G3&gt;='Deal Summary'!$E$7,IF('Cash Flows - Monthly'!G40&lt;'Deal Summary'!$K$16,-'Cash Flows - Monthly'!G31,0),0)</f>
        <v>0</v>
      </c>
      <c r="H41" s="3">
        <f>IF(H3&gt;='Deal Summary'!$E$7,IF('Cash Flows - Monthly'!H40&lt;'Deal Summary'!$K$16,-'Cash Flows - Monthly'!H31,0),0)</f>
        <v>0</v>
      </c>
      <c r="I41" s="3">
        <f>IF(I3&gt;='Deal Summary'!$E$7,IF('Cash Flows - Monthly'!I40&lt;'Deal Summary'!$K$16,-'Cash Flows - Monthly'!I31,0),0)</f>
        <v>0</v>
      </c>
      <c r="J41" s="3">
        <f>IF(J3&gt;='Deal Summary'!$E$7,IF('Cash Flows - Monthly'!J40&lt;'Deal Summary'!$K$16,-'Cash Flows - Monthly'!J31,0),0)</f>
        <v>0</v>
      </c>
      <c r="K41" s="3">
        <f>IF(K3&gt;='Deal Summary'!$E$7,IF('Cash Flows - Monthly'!K40&lt;'Deal Summary'!$K$16,-'Cash Flows - Monthly'!K31,0),0)</f>
        <v>0</v>
      </c>
      <c r="L41" s="3">
        <f>IF(L3&gt;='Deal Summary'!$E$7,IF('Cash Flows - Monthly'!L40&lt;'Deal Summary'!$K$16,-'Cash Flows - Monthly'!L31,0),0)</f>
        <v>0</v>
      </c>
      <c r="M41" s="3">
        <f>IF(M3&gt;='Deal Summary'!$E$7,IF('Cash Flows - Monthly'!M40&lt;'Deal Summary'!$K$16,-'Cash Flows - Monthly'!M31,0),0)</f>
        <v>0</v>
      </c>
      <c r="N41" s="3">
        <f>IF(N3&gt;='Deal Summary'!$E$7,IF('Cash Flows - Monthly'!N40&lt;'Deal Summary'!$K$16,-'Cash Flows - Monthly'!N31,0),0)</f>
        <v>0</v>
      </c>
      <c r="O41" s="3">
        <f>IF(O3&gt;='Deal Summary'!$E$7,IF('Cash Flows - Monthly'!O40&lt;'Deal Summary'!$K$16,-'Cash Flows - Monthly'!O31,0),0)</f>
        <v>0</v>
      </c>
      <c r="P41" s="3">
        <f ca="1">IF(P3&gt;='Deal Summary'!$E$7,IF('Cash Flows - Monthly'!P40&lt;'Deal Summary'!$K$16,-'Cash Flows - Monthly'!P31,0),0)</f>
        <v>3532592.3913043477</v>
      </c>
      <c r="Q41" s="3">
        <f ca="1">IF(Q3&gt;='Deal Summary'!$E$7,IF('Cash Flows - Monthly'!Q40&lt;'Deal Summary'!$K$16,-'Cash Flows - Monthly'!Q31,0),0)</f>
        <v>3532592.3913043477</v>
      </c>
      <c r="R41" s="3">
        <f ca="1">IF(R3&gt;='Deal Summary'!$E$7,IF('Cash Flows - Monthly'!R40&lt;'Deal Summary'!$K$16,-'Cash Flows - Monthly'!R31,0),0)</f>
        <v>3532592.3913043477</v>
      </c>
      <c r="S41" s="3">
        <f ca="1">IF(S3&gt;='Deal Summary'!$E$7,IF('Cash Flows - Monthly'!S40&lt;'Deal Summary'!$K$16,-'Cash Flows - Monthly'!S31,0),0)</f>
        <v>3532592.3913043477</v>
      </c>
      <c r="T41" s="3">
        <f ca="1">IF(T3&gt;='Deal Summary'!$E$7,IF('Cash Flows - Monthly'!T40&lt;'Deal Summary'!$K$16,-'Cash Flows - Monthly'!T31,0),0)</f>
        <v>3532592.3913043477</v>
      </c>
      <c r="U41" s="3">
        <f ca="1">IF(U3&gt;='Deal Summary'!$E$7,IF('Cash Flows - Monthly'!U40&lt;'Deal Summary'!$K$16,-'Cash Flows - Monthly'!U31,0),0)</f>
        <v>3532592.3913043477</v>
      </c>
      <c r="V41" s="3">
        <f ca="1">IF(V3&gt;='Deal Summary'!$E$7,IF('Cash Flows - Monthly'!V40&lt;'Deal Summary'!$K$16,-'Cash Flows - Monthly'!V31,0),0)</f>
        <v>3532592.3913043477</v>
      </c>
      <c r="W41" s="3">
        <f ca="1">IF(W3&gt;='Deal Summary'!$E$7,IF('Cash Flows - Monthly'!W40&lt;'Deal Summary'!$K$16,-'Cash Flows - Monthly'!W31,0),0)</f>
        <v>3532592.3913043477</v>
      </c>
      <c r="X41" s="3">
        <f ca="1">IF(X3&gt;='Deal Summary'!$E$7,IF('Cash Flows - Monthly'!X40&lt;'Deal Summary'!$K$16,-'Cash Flows - Monthly'!X31,0),0)</f>
        <v>3532592.3913043477</v>
      </c>
      <c r="Y41" s="3">
        <f ca="1">IF(Y3&gt;='Deal Summary'!$E$7,IF('Cash Flows - Monthly'!Y40&lt;'Deal Summary'!$K$16,-'Cash Flows - Monthly'!Y31,0),0)</f>
        <v>3532592.3913043477</v>
      </c>
      <c r="Z41" s="3">
        <f ca="1">IF(Z3&gt;='Deal Summary'!$E$7,IF('Cash Flows - Monthly'!Z40&lt;'Deal Summary'!$K$16,-'Cash Flows - Monthly'!Z31,0),0)</f>
        <v>3532592.3913043477</v>
      </c>
      <c r="AA41" s="3">
        <f ca="1">IF(AA3&gt;='Deal Summary'!$E$7,IF('Cash Flows - Monthly'!AA40&lt;'Deal Summary'!$K$16,-'Cash Flows - Monthly'!AA31,0),0)</f>
        <v>3418884.2391304346</v>
      </c>
      <c r="AB41" s="3">
        <f ca="1">IF(AB3&gt;='Deal Summary'!$E$7,IF('Cash Flows - Monthly'!AB40&lt;'Deal Summary'!$K$16,-'Cash Flows - Monthly'!AB31,0),0)</f>
        <v>3406250</v>
      </c>
      <c r="AC41" s="3">
        <f ca="1">IF(AC3&gt;='Deal Summary'!$E$7,IF('Cash Flows - Monthly'!AC40&lt;'Deal Summary'!$K$16,-'Cash Flows - Monthly'!AC31,0),0)</f>
        <v>3406250</v>
      </c>
      <c r="AD41" s="3">
        <f ca="1">IF(AD3&gt;='Deal Summary'!$E$7,IF('Cash Flows - Monthly'!AD40&lt;'Deal Summary'!$K$16,-'Cash Flows - Monthly'!AD31,0),0)</f>
        <v>3406250</v>
      </c>
      <c r="AE41" s="3">
        <f ca="1">IF(AE3&gt;='Deal Summary'!$E$7,IF('Cash Flows - Monthly'!AE40&lt;'Deal Summary'!$K$16,-'Cash Flows - Monthly'!AE31,0),0)</f>
        <v>3406250</v>
      </c>
      <c r="AF41" s="3">
        <f ca="1">IF(AF3&gt;='Deal Summary'!$E$7,IF('Cash Flows - Monthly'!AF40&lt;'Deal Summary'!$K$16,-'Cash Flows - Monthly'!AF31,0),0)</f>
        <v>3406250</v>
      </c>
      <c r="AG41" s="3">
        <f ca="1">IF(AG3&gt;='Deal Summary'!$E$7,IF('Cash Flows - Monthly'!AG40&lt;'Deal Summary'!$K$16,-'Cash Flows - Monthly'!AG31,0),0)</f>
        <v>3406250</v>
      </c>
      <c r="AH41" s="3">
        <f ca="1">IF(AH3&gt;='Deal Summary'!$E$7,IF('Cash Flows - Monthly'!AH40&lt;'Deal Summary'!$K$16,-'Cash Flows - Monthly'!AH31,0),0)</f>
        <v>0</v>
      </c>
      <c r="AI41" s="3">
        <f ca="1">IF(AI3&gt;='Deal Summary'!$E$7,IF('Cash Flows - Monthly'!AI40&lt;'Deal Summary'!$K$16,-'Cash Flows - Monthly'!AI31,0),0)</f>
        <v>0</v>
      </c>
      <c r="AJ41" s="3">
        <f ca="1">IF(AJ3&gt;='Deal Summary'!$E$7,IF('Cash Flows - Monthly'!AJ40&lt;'Deal Summary'!$K$16,-'Cash Flows - Monthly'!AJ31,0),0)</f>
        <v>0</v>
      </c>
      <c r="AK41" s="3">
        <f ca="1">IF(AK3&gt;='Deal Summary'!$E$7,IF('Cash Flows - Monthly'!AK40&lt;'Deal Summary'!$K$16,-'Cash Flows - Monthly'!AK31,0),0)</f>
        <v>0</v>
      </c>
      <c r="AL41" s="3">
        <f ca="1">IF(AL3&gt;='Deal Summary'!$E$7,IF('Cash Flows - Monthly'!AL40&lt;'Deal Summary'!$K$16,-'Cash Flows - Monthly'!AL31,0),0)</f>
        <v>0</v>
      </c>
      <c r="AM41" s="3">
        <f ca="1">IF(AM3&gt;='Deal Summary'!$E$7,IF('Cash Flows - Monthly'!AM40&lt;'Deal Summary'!$K$16,-'Cash Flows - Monthly'!AM31,0),0)</f>
        <v>0</v>
      </c>
      <c r="AN41" s="3">
        <f ca="1">IF(AN3&gt;='Deal Summary'!$E$7,IF('Cash Flows - Monthly'!AN40&lt;'Deal Summary'!$K$16,-'Cash Flows - Monthly'!AN31,0),0)</f>
        <v>0</v>
      </c>
      <c r="AO41" s="3">
        <f ca="1">IF(AO3&gt;='Deal Summary'!$E$7,IF('Cash Flows - Monthly'!AO40&lt;'Deal Summary'!$K$16,-'Cash Flows - Monthly'!AO31,0),0)</f>
        <v>0</v>
      </c>
      <c r="AP41" s="3">
        <f ca="1">IF(AP3&gt;='Deal Summary'!$E$7,IF('Cash Flows - Monthly'!AP40&lt;'Deal Summary'!$K$16,-'Cash Flows - Monthly'!AP31,0),0)</f>
        <v>0</v>
      </c>
      <c r="AQ41" s="3">
        <f ca="1">IF(AQ3&gt;='Deal Summary'!$E$7,IF('Cash Flows - Monthly'!AQ40&lt;'Deal Summary'!$K$16,-'Cash Flows - Monthly'!AQ31,0),0)</f>
        <v>0</v>
      </c>
      <c r="AR41" s="3">
        <f ca="1">IF(AR3&gt;='Deal Summary'!$E$7,IF('Cash Flows - Monthly'!AR40&lt;'Deal Summary'!$K$16,-'Cash Flows - Monthly'!AR31,0),0)</f>
        <v>0</v>
      </c>
      <c r="AS41" s="3">
        <f ca="1">IF(AS3&gt;='Deal Summary'!$E$7,IF('Cash Flows - Monthly'!AS40&lt;'Deal Summary'!$K$16,-'Cash Flows - Monthly'!AS31,0),0)</f>
        <v>0</v>
      </c>
      <c r="AT41" s="3">
        <f ca="1">IF(AT3&gt;='Deal Summary'!$E$7,IF('Cash Flows - Monthly'!AT40&lt;'Deal Summary'!$K$16,-'Cash Flows - Monthly'!AT31,0),0)</f>
        <v>0</v>
      </c>
      <c r="AU41" s="3">
        <f ca="1">IF(AU3&gt;='Deal Summary'!$E$7,IF('Cash Flows - Monthly'!AU40&lt;'Deal Summary'!$K$16,-'Cash Flows - Monthly'!AU31,0),0)</f>
        <v>0</v>
      </c>
      <c r="AV41" s="3">
        <f ca="1">IF(AV3&gt;='Deal Summary'!$E$7,IF('Cash Flows - Monthly'!AV40&lt;'Deal Summary'!$K$16,-'Cash Flows - Monthly'!AV31,0),0)</f>
        <v>0</v>
      </c>
      <c r="AW41" s="3">
        <f ca="1">IF(AW3&gt;='Deal Summary'!$E$7,IF('Cash Flows - Monthly'!AW40&lt;'Deal Summary'!$K$16,-'Cash Flows - Monthly'!AW31,0),0)</f>
        <v>0</v>
      </c>
      <c r="AX41" s="3">
        <f ca="1">IF(AX3&gt;='Deal Summary'!$E$7,IF('Cash Flows - Monthly'!AX40&lt;'Deal Summary'!$K$16,-'Cash Flows - Monthly'!AX31,0),0)</f>
        <v>0</v>
      </c>
      <c r="AY41" s="3">
        <f ca="1">IF(AY3&gt;='Deal Summary'!$E$7,IF('Cash Flows - Monthly'!AY40&lt;'Deal Summary'!$K$16,-'Cash Flows - Monthly'!AY31,0),0)</f>
        <v>0</v>
      </c>
      <c r="AZ41" s="3">
        <f ca="1">IF(AZ3&gt;='Deal Summary'!$E$7,IF('Cash Flows - Monthly'!AZ40&lt;'Deal Summary'!$K$16,-'Cash Flows - Monthly'!AZ31,0),0)</f>
        <v>0</v>
      </c>
      <c r="BA41" s="3">
        <f ca="1">IF(BA3&gt;='Deal Summary'!$E$7,IF('Cash Flows - Monthly'!BA40&lt;'Deal Summary'!$K$16,-'Cash Flows - Monthly'!BA31,0),0)</f>
        <v>0</v>
      </c>
      <c r="BB41" s="3">
        <f ca="1">IF(BB3&gt;='Deal Summary'!$E$7,IF('Cash Flows - Monthly'!BB40&lt;'Deal Summary'!$K$16,-'Cash Flows - Monthly'!BB31,0),0)</f>
        <v>0</v>
      </c>
      <c r="BC41" s="3">
        <f ca="1">IF(BC3&gt;='Deal Summary'!$E$7,IF('Cash Flows - Monthly'!BC40&lt;'Deal Summary'!$K$16,-'Cash Flows - Monthly'!BC31,0),0)</f>
        <v>0</v>
      </c>
      <c r="BD41" s="3">
        <f ca="1">IF(BD3&gt;='Deal Summary'!$E$7,IF('Cash Flows - Monthly'!BD40&lt;'Deal Summary'!$K$16,-'Cash Flows - Monthly'!BD31,0),0)</f>
        <v>0</v>
      </c>
      <c r="BE41" s="3">
        <f ca="1">IF(BE3&gt;='Deal Summary'!$E$7,IF('Cash Flows - Monthly'!BE40&lt;'Deal Summary'!$K$16,-'Cash Flows - Monthly'!BE31,0),0)</f>
        <v>0</v>
      </c>
      <c r="BF41" s="3">
        <f ca="1">IF(BF3&gt;='Deal Summary'!$E$7,IF('Cash Flows - Monthly'!BF40&lt;'Deal Summary'!$K$16,-'Cash Flows - Monthly'!BF31,0),0)</f>
        <v>0</v>
      </c>
      <c r="BG41" s="3">
        <f ca="1">IF(BG3&gt;='Deal Summary'!$E$7,IF('Cash Flows - Monthly'!BG40&lt;'Deal Summary'!$K$16,-'Cash Flows - Monthly'!BG31,0),0)</f>
        <v>0</v>
      </c>
      <c r="BH41" s="3">
        <f ca="1">IF(BH3&gt;='Deal Summary'!$E$7,IF('Cash Flows - Monthly'!BH40&lt;'Deal Summary'!$K$16,-'Cash Flows - Monthly'!BH31,0),0)</f>
        <v>0</v>
      </c>
      <c r="BI41" s="3">
        <f ca="1">IF(BI3&gt;='Deal Summary'!$E$7,IF('Cash Flows - Monthly'!BI40&lt;'Deal Summary'!$K$16,-'Cash Flows - Monthly'!BI31,0),0)</f>
        <v>0</v>
      </c>
      <c r="BJ41" s="3">
        <f ca="1">IF(BJ3&gt;='Deal Summary'!$E$7,IF('Cash Flows - Monthly'!BJ40&lt;'Deal Summary'!$K$16,-'Cash Flows - Monthly'!BJ31,0),0)</f>
        <v>0</v>
      </c>
      <c r="BK41" s="3">
        <f ca="1">IF(BK3&gt;='Deal Summary'!$E$7,IF('Cash Flows - Monthly'!BK40&lt;'Deal Summary'!$K$16,-'Cash Flows - Monthly'!BK31,0),0)</f>
        <v>0</v>
      </c>
      <c r="BL41" s="3">
        <f ca="1">IF(BL3&gt;='Deal Summary'!$E$7,IF('Cash Flows - Monthly'!BL40&lt;'Deal Summary'!$K$16,-'Cash Flows - Monthly'!BL31,0),0)</f>
        <v>0</v>
      </c>
    </row>
    <row r="42" spans="1:64" outlineLevel="1">
      <c r="A42" s="1" t="s">
        <v>60</v>
      </c>
      <c r="B42" s="2"/>
      <c r="C42" s="11">
        <f t="shared" ref="C42:C43" ca="1" si="170">SUM(D42:AS42)</f>
        <v>-80547648.489899531</v>
      </c>
      <c r="D42" s="3">
        <f>-MIN(D33,D40+D43)</f>
        <v>0</v>
      </c>
      <c r="E42" s="3">
        <f>-MIN(E33,E40+E43)</f>
        <v>0</v>
      </c>
      <c r="F42" s="3">
        <f t="shared" ref="F42:AS42" si="171">-MIN(F33,F40+F43)</f>
        <v>0</v>
      </c>
      <c r="G42" s="3">
        <f t="shared" si="171"/>
        <v>0</v>
      </c>
      <c r="H42" s="3">
        <f t="shared" si="171"/>
        <v>0</v>
      </c>
      <c r="I42" s="3">
        <f t="shared" si="171"/>
        <v>0</v>
      </c>
      <c r="J42" s="3">
        <f t="shared" si="171"/>
        <v>0</v>
      </c>
      <c r="K42" s="3">
        <f t="shared" si="171"/>
        <v>0</v>
      </c>
      <c r="L42" s="3">
        <f t="shared" si="171"/>
        <v>0</v>
      </c>
      <c r="M42" s="3">
        <f t="shared" si="171"/>
        <v>0</v>
      </c>
      <c r="N42" s="3">
        <f t="shared" si="171"/>
        <v>0</v>
      </c>
      <c r="O42" s="3">
        <f t="shared" si="171"/>
        <v>0</v>
      </c>
      <c r="P42" s="3">
        <f t="shared" ca="1" si="171"/>
        <v>0</v>
      </c>
      <c r="Q42" s="3">
        <f t="shared" ca="1" si="171"/>
        <v>0</v>
      </c>
      <c r="R42" s="3">
        <f t="shared" ca="1" si="171"/>
        <v>0</v>
      </c>
      <c r="S42" s="3">
        <f t="shared" ca="1" si="171"/>
        <v>0</v>
      </c>
      <c r="T42" s="3">
        <f t="shared" ca="1" si="171"/>
        <v>0</v>
      </c>
      <c r="U42" s="3">
        <f t="shared" ca="1" si="171"/>
        <v>0</v>
      </c>
      <c r="V42" s="3">
        <f t="shared" ca="1" si="171"/>
        <v>0</v>
      </c>
      <c r="W42" s="3">
        <f t="shared" ca="1" si="171"/>
        <v>0</v>
      </c>
      <c r="X42" s="3">
        <f t="shared" ca="1" si="171"/>
        <v>0</v>
      </c>
      <c r="Y42" s="3">
        <f t="shared" ca="1" si="171"/>
        <v>0</v>
      </c>
      <c r="Z42" s="3">
        <f t="shared" ca="1" si="171"/>
        <v>0</v>
      </c>
      <c r="AA42" s="3">
        <f t="shared" ca="1" si="171"/>
        <v>0</v>
      </c>
      <c r="AB42" s="3">
        <f t="shared" ca="1" si="171"/>
        <v>0</v>
      </c>
      <c r="AC42" s="3">
        <f t="shared" ca="1" si="171"/>
        <v>0</v>
      </c>
      <c r="AD42" s="3">
        <f t="shared" ca="1" si="171"/>
        <v>0</v>
      </c>
      <c r="AE42" s="3">
        <f t="shared" ca="1" si="171"/>
        <v>0</v>
      </c>
      <c r="AF42" s="3">
        <f t="shared" ca="1" si="171"/>
        <v>0</v>
      </c>
      <c r="AG42" s="3">
        <f t="shared" ca="1" si="171"/>
        <v>0</v>
      </c>
      <c r="AH42" s="3">
        <f t="shared" ca="1" si="171"/>
        <v>0</v>
      </c>
      <c r="AI42" s="3">
        <f t="shared" ca="1" si="171"/>
        <v>0</v>
      </c>
      <c r="AJ42" s="3">
        <f t="shared" ca="1" si="171"/>
        <v>0</v>
      </c>
      <c r="AK42" s="3">
        <f t="shared" ca="1" si="171"/>
        <v>0</v>
      </c>
      <c r="AL42" s="3">
        <f t="shared" ca="1" si="171"/>
        <v>0</v>
      </c>
      <c r="AM42" s="3">
        <f t="shared" ca="1" si="171"/>
        <v>-40932137.5</v>
      </c>
      <c r="AN42" s="3">
        <f t="shared" ca="1" si="171"/>
        <v>-8210812.5</v>
      </c>
      <c r="AO42" s="3">
        <f t="shared" ca="1" si="171"/>
        <v>-8210812.5</v>
      </c>
      <c r="AP42" s="3">
        <f t="shared" ca="1" si="171"/>
        <v>-8210812.5</v>
      </c>
      <c r="AQ42" s="3">
        <f t="shared" ca="1" si="171"/>
        <v>-8210812.5</v>
      </c>
      <c r="AR42" s="3">
        <f t="shared" ca="1" si="171"/>
        <v>-6772260.9898995338</v>
      </c>
      <c r="AS42" s="3">
        <f t="shared" ca="1" si="171"/>
        <v>-4.2455515843660882E-10</v>
      </c>
      <c r="AT42" s="3">
        <f t="shared" ref="AT42:BL42" ca="1" si="172">-MIN(AT33,AT40+AT43)</f>
        <v>7.7204028709261919E-27</v>
      </c>
      <c r="AU42" s="3">
        <f t="shared" ca="1" si="172"/>
        <v>5.5826679844852466E-43</v>
      </c>
      <c r="AV42" s="3">
        <f t="shared" ca="1" si="172"/>
        <v>2.2538205582593591E-59</v>
      </c>
      <c r="AW42" s="3">
        <f t="shared" ca="1" si="172"/>
        <v>-1.5529849070330745E-6</v>
      </c>
      <c r="AX42" s="3">
        <f t="shared" ca="1" si="172"/>
        <v>5.7277541579042007E-8</v>
      </c>
      <c r="AY42" s="3">
        <f t="shared" ca="1" si="172"/>
        <v>0</v>
      </c>
      <c r="AZ42" s="3">
        <f t="shared" ca="1" si="172"/>
        <v>3.5092420980314078E-13</v>
      </c>
      <c r="BA42" s="3">
        <f t="shared" ca="1" si="172"/>
        <v>0</v>
      </c>
      <c r="BB42" s="3">
        <f t="shared" ca="1" si="172"/>
        <v>0</v>
      </c>
      <c r="BC42" s="3">
        <f t="shared" ca="1" si="172"/>
        <v>0</v>
      </c>
      <c r="BD42" s="3">
        <f t="shared" ca="1" si="172"/>
        <v>0</v>
      </c>
      <c r="BE42" s="3">
        <f t="shared" ca="1" si="172"/>
        <v>0</v>
      </c>
      <c r="BF42" s="3">
        <f t="shared" ca="1" si="172"/>
        <v>0</v>
      </c>
      <c r="BG42" s="3">
        <f t="shared" ca="1" si="172"/>
        <v>0</v>
      </c>
      <c r="BH42" s="3">
        <f t="shared" ca="1" si="172"/>
        <v>0</v>
      </c>
      <c r="BI42" s="3">
        <f t="shared" ca="1" si="172"/>
        <v>0</v>
      </c>
      <c r="BJ42" s="3">
        <f t="shared" ca="1" si="172"/>
        <v>0</v>
      </c>
      <c r="BK42" s="3">
        <f t="shared" ca="1" si="172"/>
        <v>0</v>
      </c>
      <c r="BL42" s="3">
        <f t="shared" ca="1" si="172"/>
        <v>0</v>
      </c>
    </row>
    <row r="43" spans="1:64" outlineLevel="1">
      <c r="A43" s="1" t="s">
        <v>39</v>
      </c>
      <c r="B43" s="2"/>
      <c r="C43" s="178">
        <f t="shared" ca="1" si="170"/>
        <v>8832747.94642126</v>
      </c>
      <c r="D43" s="3">
        <f>(D40+(D41/2))*($C$38/12)</f>
        <v>27187.5</v>
      </c>
      <c r="E43" s="3">
        <f>(E40+(E41/2))*($C$38/12)</f>
        <v>54539.2578125</v>
      </c>
      <c r="F43" s="3">
        <f t="shared" ref="F43:AS43" si="173">(F40+(F41/2))*($C$38/12)</f>
        <v>54868.765828450523</v>
      </c>
      <c r="G43" s="3">
        <f t="shared" si="173"/>
        <v>55200.264621997412</v>
      </c>
      <c r="H43" s="3">
        <f t="shared" si="173"/>
        <v>55533.766220755315</v>
      </c>
      <c r="I43" s="3">
        <f t="shared" si="173"/>
        <v>55869.282725005709</v>
      </c>
      <c r="J43" s="3">
        <f t="shared" si="173"/>
        <v>56206.826308135962</v>
      </c>
      <c r="K43" s="3">
        <f t="shared" si="173"/>
        <v>56546.409217080953</v>
      </c>
      <c r="L43" s="3">
        <f t="shared" si="173"/>
        <v>56888.04377276748</v>
      </c>
      <c r="M43" s="3">
        <f t="shared" si="173"/>
        <v>57231.742370561289</v>
      </c>
      <c r="N43" s="3">
        <f t="shared" si="173"/>
        <v>57577.517480716757</v>
      </c>
      <c r="O43" s="3">
        <f t="shared" si="173"/>
        <v>57925.381648829418</v>
      </c>
      <c r="P43" s="3">
        <f t="shared" ca="1" si="173"/>
        <v>68946.720345022972</v>
      </c>
      <c r="Q43" s="3">
        <f t="shared" ca="1" si="173"/>
        <v>90706.019144571255</v>
      </c>
      <c r="R43" s="3">
        <f t="shared" ca="1" si="173"/>
        <v>112596.7803743668</v>
      </c>
      <c r="S43" s="3">
        <f t="shared" ca="1" si="173"/>
        <v>134619.79828659235</v>
      </c>
      <c r="T43" s="3">
        <f t="shared" ca="1" si="173"/>
        <v>156775.87193203761</v>
      </c>
      <c r="U43" s="3">
        <f t="shared" ca="1" si="173"/>
        <v>179065.80518909081</v>
      </c>
      <c r="V43" s="3">
        <f t="shared" ca="1" si="173"/>
        <v>201490.40679290533</v>
      </c>
      <c r="W43" s="3">
        <f t="shared" ca="1" si="173"/>
        <v>224050.4903647429</v>
      </c>
      <c r="X43" s="3">
        <f t="shared" ca="1" si="173"/>
        <v>246746.87444149365</v>
      </c>
      <c r="Y43" s="3">
        <f t="shared" ca="1" si="173"/>
        <v>269580.38250537479</v>
      </c>
      <c r="Z43" s="3">
        <f t="shared" ca="1" si="173"/>
        <v>292551.84301380854</v>
      </c>
      <c r="AA43" s="3">
        <f t="shared" ca="1" si="173"/>
        <v>315318.59605312202</v>
      </c>
      <c r="AB43" s="3">
        <f t="shared" ca="1" si="173"/>
        <v>337841.23891831614</v>
      </c>
      <c r="AC43" s="3">
        <f t="shared" ca="1" si="173"/>
        <v>360461.79015344766</v>
      </c>
      <c r="AD43" s="3">
        <f t="shared" ca="1" si="173"/>
        <v>383219.00721895811</v>
      </c>
      <c r="AE43" s="3">
        <f t="shared" ca="1" si="173"/>
        <v>406113.71580423933</v>
      </c>
      <c r="AF43" s="3">
        <f t="shared" ca="1" si="173"/>
        <v>429146.74658722326</v>
      </c>
      <c r="AG43" s="3">
        <f t="shared" ca="1" si="173"/>
        <v>452318.93526452105</v>
      </c>
      <c r="AH43" s="3">
        <f t="shared" ca="1" si="173"/>
        <v>465341.40904007753</v>
      </c>
      <c r="AI43" s="3">
        <f t="shared" ca="1" si="173"/>
        <v>468152.84671969467</v>
      </c>
      <c r="AJ43" s="3">
        <f t="shared" ca="1" si="173"/>
        <v>470981.27016862622</v>
      </c>
      <c r="AK43" s="3">
        <f t="shared" ca="1" si="173"/>
        <v>473826.78200922837</v>
      </c>
      <c r="AL43" s="3">
        <f t="shared" ca="1" si="173"/>
        <v>476689.48548386741</v>
      </c>
      <c r="AM43" s="3">
        <f t="shared" ca="1" si="173"/>
        <v>479569.48445866583</v>
      </c>
      <c r="AN43" s="3">
        <f t="shared" ca="1" si="173"/>
        <v>235168.55269810357</v>
      </c>
      <c r="AO43" s="3">
        <f t="shared" ca="1" si="173"/>
        <v>186982.37051648795</v>
      </c>
      <c r="AP43" s="3">
        <f t="shared" ca="1" si="173"/>
        <v>138505.06348419172</v>
      </c>
      <c r="AQ43" s="3">
        <f t="shared" ca="1" si="173"/>
        <v>89734.872721908701</v>
      </c>
      <c r="AR43" s="3">
        <f t="shared" ca="1" si="173"/>
        <v>40670.028723770243</v>
      </c>
      <c r="AS43" s="3">
        <f t="shared" ca="1" si="173"/>
        <v>2.5496168139701087E-12</v>
      </c>
      <c r="AT43" s="3">
        <f t="shared" ref="AT43:BL43" ca="1" si="174">(AT40+(AT41/2))*($C$38/12)</f>
        <v>-4.6363984936189601E-29</v>
      </c>
      <c r="AU43" s="3">
        <f t="shared" ca="1" si="174"/>
        <v>-3.3526065758971249E-45</v>
      </c>
      <c r="AV43" s="3">
        <f t="shared" ca="1" si="174"/>
        <v>-1.3535058229347983E-61</v>
      </c>
      <c r="AW43" s="3">
        <f t="shared" ca="1" si="174"/>
        <v>9.5561694397500063E-9</v>
      </c>
      <c r="AX43" s="3">
        <f t="shared" ca="1" si="174"/>
        <v>-3.4745339037883686E-10</v>
      </c>
      <c r="AY43" s="3">
        <f t="shared" ca="1" si="174"/>
        <v>2.3338668102380646E-10</v>
      </c>
      <c r="AZ43" s="3">
        <f t="shared" ca="1" si="174"/>
        <v>-2.1201671047700987E-15</v>
      </c>
      <c r="BA43" s="3">
        <f t="shared" ca="1" si="174"/>
        <v>6.4544133131757974E-22</v>
      </c>
      <c r="BB43" s="3">
        <f t="shared" ca="1" si="174"/>
        <v>1.524449599541637E-22</v>
      </c>
      <c r="BC43" s="3">
        <f t="shared" ca="1" si="174"/>
        <v>7.6686610833414887E-22</v>
      </c>
      <c r="BD43" s="3">
        <f t="shared" ca="1" si="174"/>
        <v>2.24171440787567E-22</v>
      </c>
      <c r="BE43" s="3">
        <f t="shared" ca="1" si="174"/>
        <v>6.2166782109101715E-22</v>
      </c>
      <c r="BF43" s="3">
        <f t="shared" ca="1" si="174"/>
        <v>1.1627675649254699E-14</v>
      </c>
      <c r="BG43" s="3">
        <f t="shared" ca="1" si="174"/>
        <v>-4.5845310044022061E-14</v>
      </c>
      <c r="BH43" s="3">
        <f t="shared" ca="1" si="174"/>
        <v>7.6340345587097414E-12</v>
      </c>
      <c r="BI43" s="3">
        <f t="shared" ca="1" si="174"/>
        <v>-3.9943511500940663E-14</v>
      </c>
      <c r="BJ43" s="3">
        <f t="shared" ca="1" si="174"/>
        <v>6.6512833461393956E-12</v>
      </c>
      <c r="BK43" s="3">
        <f t="shared" ca="1" si="174"/>
        <v>2.3289849848896622E-26</v>
      </c>
      <c r="BL43" s="3">
        <f t="shared" ca="1" si="174"/>
        <v>-2.2510073626892981E-24</v>
      </c>
    </row>
    <row r="44" spans="1:64" s="2" customFormat="1" outlineLevel="1">
      <c r="A44" s="62" t="s">
        <v>1</v>
      </c>
      <c r="B44" s="62"/>
      <c r="C44" s="111">
        <f ca="1">SUM(C41:C43)</f>
        <v>-2.0489096641540527E-8</v>
      </c>
      <c r="D44" s="63">
        <f>SUM(D40:D43)</f>
        <v>9027187.5</v>
      </c>
      <c r="E44" s="63">
        <f>SUM(E40:E43)</f>
        <v>9081726.7578125</v>
      </c>
      <c r="F44" s="63">
        <f t="shared" ref="F44:AS44" si="175">SUM(F40:F43)</f>
        <v>9136595.5236409511</v>
      </c>
      <c r="G44" s="63">
        <f t="shared" si="175"/>
        <v>9191795.7882629484</v>
      </c>
      <c r="H44" s="63">
        <f t="shared" si="175"/>
        <v>9247329.5544837043</v>
      </c>
      <c r="I44" s="63">
        <f t="shared" si="175"/>
        <v>9303198.8372087106</v>
      </c>
      <c r="J44" s="63">
        <f t="shared" si="175"/>
        <v>9359405.6635168474</v>
      </c>
      <c r="K44" s="63">
        <f t="shared" si="175"/>
        <v>9415952.0727339275</v>
      </c>
      <c r="L44" s="63">
        <f t="shared" si="175"/>
        <v>9472840.1165066957</v>
      </c>
      <c r="M44" s="63">
        <f t="shared" si="175"/>
        <v>9530071.8588772565</v>
      </c>
      <c r="N44" s="63">
        <f t="shared" si="175"/>
        <v>9587649.3763579726</v>
      </c>
      <c r="O44" s="63">
        <f t="shared" si="175"/>
        <v>9645574.7580068018</v>
      </c>
      <c r="P44" s="63">
        <f t="shared" ca="1" si="175"/>
        <v>13247113.869656172</v>
      </c>
      <c r="Q44" s="63">
        <f t="shared" ca="1" si="175"/>
        <v>16870412.280105092</v>
      </c>
      <c r="R44" s="63">
        <f t="shared" ca="1" si="175"/>
        <v>20515601.451783806</v>
      </c>
      <c r="S44" s="63">
        <f t="shared" ca="1" si="175"/>
        <v>24182813.641374744</v>
      </c>
      <c r="T44" s="63">
        <f t="shared" ca="1" si="175"/>
        <v>27872181.904611129</v>
      </c>
      <c r="U44" s="63">
        <f t="shared" ca="1" si="175"/>
        <v>31583840.101104569</v>
      </c>
      <c r="V44" s="63">
        <f t="shared" ca="1" si="175"/>
        <v>35317922.899201825</v>
      </c>
      <c r="W44" s="63">
        <f t="shared" ca="1" si="175"/>
        <v>39074565.780870914</v>
      </c>
      <c r="X44" s="63">
        <f t="shared" ca="1" si="175"/>
        <v>42853905.046616755</v>
      </c>
      <c r="Y44" s="63">
        <f t="shared" ca="1" si="175"/>
        <v>46656077.820426479</v>
      </c>
      <c r="Z44" s="63">
        <f t="shared" ca="1" si="175"/>
        <v>50481222.054744631</v>
      </c>
      <c r="AA44" s="63">
        <f t="shared" ca="1" si="175"/>
        <v>54215424.889928192</v>
      </c>
      <c r="AB44" s="63">
        <f t="shared" ca="1" si="175"/>
        <v>57959516.128846511</v>
      </c>
      <c r="AC44" s="63">
        <f t="shared" ca="1" si="175"/>
        <v>61726227.918999963</v>
      </c>
      <c r="AD44" s="63">
        <f t="shared" ca="1" si="175"/>
        <v>65515696.926218919</v>
      </c>
      <c r="AE44" s="63">
        <f t="shared" ca="1" si="175"/>
        <v>69328060.642023161</v>
      </c>
      <c r="AF44" s="63">
        <f t="shared" ca="1" si="175"/>
        <v>73163457.388610378</v>
      </c>
      <c r="AG44" s="63">
        <f t="shared" ca="1" si="175"/>
        <v>77022026.323874906</v>
      </c>
      <c r="AH44" s="63">
        <f t="shared" ca="1" si="175"/>
        <v>77487367.732914984</v>
      </c>
      <c r="AI44" s="63">
        <f t="shared" ca="1" si="175"/>
        <v>77955520.579634681</v>
      </c>
      <c r="AJ44" s="63">
        <f t="shared" ca="1" si="175"/>
        <v>78426501.849803314</v>
      </c>
      <c r="AK44" s="63">
        <f t="shared" ca="1" si="175"/>
        <v>78900328.631812543</v>
      </c>
      <c r="AL44" s="63">
        <f t="shared" ca="1" si="175"/>
        <v>79377018.117296413</v>
      </c>
      <c r="AM44" s="63">
        <f t="shared" ca="1" si="175"/>
        <v>38924450.101755075</v>
      </c>
      <c r="AN44" s="63">
        <f t="shared" ca="1" si="175"/>
        <v>30948806.154453177</v>
      </c>
      <c r="AO44" s="63">
        <f t="shared" ca="1" si="175"/>
        <v>22924976.024969663</v>
      </c>
      <c r="AP44" s="63">
        <f t="shared" ca="1" si="175"/>
        <v>14852668.588453855</v>
      </c>
      <c r="AQ44" s="63">
        <f t="shared" ca="1" si="175"/>
        <v>6731590.961175764</v>
      </c>
      <c r="AR44" s="63">
        <f t="shared" ca="1" si="175"/>
        <v>4.220055416226387E-10</v>
      </c>
      <c r="AS44" s="63">
        <f t="shared" ca="1" si="175"/>
        <v>-7.6740388859900028E-27</v>
      </c>
      <c r="AT44" s="63">
        <f t="shared" ref="AT44:BL44" ca="1" si="176">SUM(AT40:AT43)</f>
        <v>-5.5491419187262756E-43</v>
      </c>
      <c r="AU44" s="63">
        <f t="shared" ca="1" si="176"/>
        <v>-2.240285500030011E-59</v>
      </c>
      <c r="AV44" s="63">
        <f t="shared" ca="1" si="176"/>
        <v>7.0816582151774446E-76</v>
      </c>
      <c r="AW44" s="63">
        <f t="shared" ca="1" si="176"/>
        <v>3.8282066227366301E-8</v>
      </c>
      <c r="AX44" s="63">
        <f t="shared" ca="1" si="176"/>
        <v>-5.794384947305201E-10</v>
      </c>
      <c r="AY44" s="63">
        <f t="shared" ca="1" si="176"/>
        <v>3.8862906298757287E-8</v>
      </c>
      <c r="AZ44" s="63">
        <f t="shared" ca="1" si="176"/>
        <v>-2.1201677463352996E-15</v>
      </c>
      <c r="BA44" s="63">
        <f t="shared" ca="1" si="176"/>
        <v>1.0747710996319286E-19</v>
      </c>
      <c r="BB44" s="63">
        <f t="shared" ca="1" si="176"/>
        <v>2.5384714193746778E-20</v>
      </c>
      <c r="BC44" s="63">
        <f t="shared" ca="1" si="176"/>
        <v>1.2769642886708983E-19</v>
      </c>
      <c r="BD44" s="63">
        <f t="shared" ca="1" si="176"/>
        <v>3.7328409915971066E-20</v>
      </c>
      <c r="BE44" s="63">
        <f t="shared" ca="1" si="176"/>
        <v>1.0351841062236282E-19</v>
      </c>
      <c r="BF44" s="63">
        <f t="shared" ca="1" si="176"/>
        <v>1.9362084727672737E-12</v>
      </c>
      <c r="BG44" s="63">
        <f t="shared" ca="1" si="176"/>
        <v>-7.6340345587097431E-12</v>
      </c>
      <c r="BH44" s="63">
        <f t="shared" ca="1" si="176"/>
        <v>1.2711983753106669E-9</v>
      </c>
      <c r="BI44" s="63">
        <f t="shared" ca="1" si="176"/>
        <v>-6.6512833461393956E-12</v>
      </c>
      <c r="BJ44" s="63">
        <f t="shared" ca="1" si="176"/>
        <v>1.1075533544312808E-9</v>
      </c>
      <c r="BK44" s="63">
        <f t="shared" ca="1" si="176"/>
        <v>3.8781615489766133E-24</v>
      </c>
      <c r="BL44" s="63">
        <f t="shared" ca="1" si="176"/>
        <v>-3.7483153635953865E-22</v>
      </c>
    </row>
    <row r="45" spans="1:64" s="2" customFormat="1" outlineLevel="1">
      <c r="C45" s="10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s="2" customFormat="1" outlineLevel="1">
      <c r="A46" s="5" t="s">
        <v>57</v>
      </c>
      <c r="B46" s="5"/>
      <c r="C46" s="15">
        <f ca="1">MAX(D44:AS44)</f>
        <v>79377018.117296413</v>
      </c>
      <c r="D46" s="10"/>
      <c r="E46" s="17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s="2" customFormat="1" outlineLevel="1">
      <c r="B47" s="5"/>
      <c r="C47" s="15"/>
      <c r="D47" s="10"/>
      <c r="E47" s="17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spans="1:64" s="2" customFormat="1">
      <c r="B48" s="5"/>
      <c r="C48" s="15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 s="2" customFormat="1" ht="18">
      <c r="A49" s="19" t="s">
        <v>73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</row>
    <row r="50" spans="1:64" s="2" customFormat="1" outlineLevel="1">
      <c r="B50" s="5"/>
      <c r="C50" s="1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spans="1:64" s="2" customFormat="1" outlineLevel="1">
      <c r="A51" s="1" t="s">
        <v>91</v>
      </c>
      <c r="B51" s="5"/>
      <c r="C51" s="15"/>
      <c r="D51" s="14">
        <f>D31</f>
        <v>-18100000</v>
      </c>
      <c r="E51" s="14">
        <f t="shared" ref="E51:AS51" si="177">E31</f>
        <v>-100000</v>
      </c>
      <c r="F51" s="14">
        <f t="shared" si="177"/>
        <v>-100000</v>
      </c>
      <c r="G51" s="14">
        <f t="shared" si="177"/>
        <v>-100000</v>
      </c>
      <c r="H51" s="14">
        <f t="shared" si="177"/>
        <v>-100000</v>
      </c>
      <c r="I51" s="14">
        <f t="shared" si="177"/>
        <v>-100000</v>
      </c>
      <c r="J51" s="14">
        <f t="shared" si="177"/>
        <v>-971762.5</v>
      </c>
      <c r="K51" s="14">
        <f t="shared" si="177"/>
        <v>-226342.39130434784</v>
      </c>
      <c r="L51" s="14">
        <f t="shared" si="177"/>
        <v>-226342.39130434784</v>
      </c>
      <c r="M51" s="14">
        <f t="shared" si="177"/>
        <v>-226342.39130434784</v>
      </c>
      <c r="N51" s="14">
        <f t="shared" si="177"/>
        <v>-226342.39130434784</v>
      </c>
      <c r="O51" s="14">
        <f t="shared" si="177"/>
        <v>-226342.39130434784</v>
      </c>
      <c r="P51" s="14">
        <f t="shared" si="177"/>
        <v>-3532592.3913043477</v>
      </c>
      <c r="Q51" s="14">
        <f t="shared" si="177"/>
        <v>-3532592.3913043477</v>
      </c>
      <c r="R51" s="14">
        <f t="shared" si="177"/>
        <v>-3532592.3913043477</v>
      </c>
      <c r="S51" s="14">
        <f t="shared" si="177"/>
        <v>-3532592.3913043477</v>
      </c>
      <c r="T51" s="14">
        <f t="shared" si="177"/>
        <v>-3532592.3913043477</v>
      </c>
      <c r="U51" s="14">
        <f t="shared" si="177"/>
        <v>-3532592.3913043477</v>
      </c>
      <c r="V51" s="14">
        <f t="shared" si="177"/>
        <v>-3532592.3913043477</v>
      </c>
      <c r="W51" s="14">
        <f t="shared" si="177"/>
        <v>-3532592.3913043477</v>
      </c>
      <c r="X51" s="14">
        <f t="shared" si="177"/>
        <v>-3532592.3913043477</v>
      </c>
      <c r="Y51" s="14">
        <f t="shared" si="177"/>
        <v>-3532592.3913043477</v>
      </c>
      <c r="Z51" s="14">
        <f t="shared" si="177"/>
        <v>-3532592.3913043477</v>
      </c>
      <c r="AA51" s="14">
        <f t="shared" si="177"/>
        <v>-3418884.2391304346</v>
      </c>
      <c r="AB51" s="14">
        <f t="shared" si="177"/>
        <v>-3406250</v>
      </c>
      <c r="AC51" s="14">
        <f t="shared" si="177"/>
        <v>-3406250</v>
      </c>
      <c r="AD51" s="14">
        <f t="shared" si="177"/>
        <v>-3406250</v>
      </c>
      <c r="AE51" s="14">
        <f t="shared" si="177"/>
        <v>-3406250</v>
      </c>
      <c r="AF51" s="14">
        <f t="shared" si="177"/>
        <v>-3406250</v>
      </c>
      <c r="AG51" s="14">
        <f t="shared" si="177"/>
        <v>-3406250</v>
      </c>
      <c r="AH51" s="14">
        <f t="shared" si="177"/>
        <v>-3406250</v>
      </c>
      <c r="AI51" s="14">
        <f t="shared" si="177"/>
        <v>-3406250</v>
      </c>
      <c r="AJ51" s="14">
        <f t="shared" si="177"/>
        <v>-3406250</v>
      </c>
      <c r="AK51" s="14">
        <f t="shared" si="177"/>
        <v>-3406250</v>
      </c>
      <c r="AL51" s="14">
        <f t="shared" si="177"/>
        <v>-3406250</v>
      </c>
      <c r="AM51" s="14">
        <f t="shared" si="177"/>
        <v>0</v>
      </c>
      <c r="AN51" s="14">
        <f t="shared" si="177"/>
        <v>0</v>
      </c>
      <c r="AO51" s="14">
        <f t="shared" si="177"/>
        <v>0</v>
      </c>
      <c r="AP51" s="14">
        <f t="shared" si="177"/>
        <v>0</v>
      </c>
      <c r="AQ51" s="14">
        <f t="shared" si="177"/>
        <v>0</v>
      </c>
      <c r="AR51" s="14">
        <f t="shared" si="177"/>
        <v>0</v>
      </c>
      <c r="AS51" s="14">
        <f t="shared" si="177"/>
        <v>0</v>
      </c>
      <c r="AT51" s="14">
        <f t="shared" ref="AT51:BL51" si="178">AT31</f>
        <v>0</v>
      </c>
      <c r="AU51" s="14">
        <f t="shared" si="178"/>
        <v>0</v>
      </c>
      <c r="AV51" s="14">
        <f t="shared" si="178"/>
        <v>0</v>
      </c>
      <c r="AW51" s="14">
        <f t="shared" si="178"/>
        <v>0</v>
      </c>
      <c r="AX51" s="14">
        <f t="shared" si="178"/>
        <v>0</v>
      </c>
      <c r="AY51" s="14">
        <f t="shared" si="178"/>
        <v>0</v>
      </c>
      <c r="AZ51" s="14">
        <f t="shared" si="178"/>
        <v>0</v>
      </c>
      <c r="BA51" s="14">
        <f t="shared" si="178"/>
        <v>0</v>
      </c>
      <c r="BB51" s="14">
        <f t="shared" si="178"/>
        <v>0</v>
      </c>
      <c r="BC51" s="14">
        <f t="shared" si="178"/>
        <v>0</v>
      </c>
      <c r="BD51" s="14">
        <f t="shared" si="178"/>
        <v>0</v>
      </c>
      <c r="BE51" s="14">
        <f t="shared" si="178"/>
        <v>0</v>
      </c>
      <c r="BF51" s="14">
        <f t="shared" si="178"/>
        <v>0</v>
      </c>
      <c r="BG51" s="14">
        <f t="shared" si="178"/>
        <v>0</v>
      </c>
      <c r="BH51" s="14">
        <f t="shared" si="178"/>
        <v>0</v>
      </c>
      <c r="BI51" s="14">
        <f t="shared" si="178"/>
        <v>0</v>
      </c>
      <c r="BJ51" s="14">
        <f t="shared" si="178"/>
        <v>0</v>
      </c>
      <c r="BK51" s="14">
        <f t="shared" si="178"/>
        <v>0</v>
      </c>
      <c r="BL51" s="14">
        <f t="shared" si="178"/>
        <v>0</v>
      </c>
    </row>
    <row r="52" spans="1:64" s="2" customFormat="1" outlineLevel="1">
      <c r="A52" s="1" t="s">
        <v>92</v>
      </c>
      <c r="B52" s="5"/>
      <c r="C52" s="15"/>
      <c r="D52" s="3">
        <f>D33</f>
        <v>0</v>
      </c>
      <c r="E52" s="3">
        <f t="shared" ref="E52:AS52" si="179">E33</f>
        <v>0</v>
      </c>
      <c r="F52" s="3">
        <f t="shared" si="179"/>
        <v>0</v>
      </c>
      <c r="G52" s="3">
        <f t="shared" si="179"/>
        <v>0</v>
      </c>
      <c r="H52" s="3">
        <f t="shared" si="179"/>
        <v>0</v>
      </c>
      <c r="I52" s="3">
        <f t="shared" si="179"/>
        <v>0</v>
      </c>
      <c r="J52" s="3">
        <f t="shared" si="179"/>
        <v>0</v>
      </c>
      <c r="K52" s="3">
        <f t="shared" si="179"/>
        <v>0</v>
      </c>
      <c r="L52" s="3">
        <f t="shared" si="179"/>
        <v>0</v>
      </c>
      <c r="M52" s="3">
        <f t="shared" si="179"/>
        <v>0</v>
      </c>
      <c r="N52" s="3">
        <f t="shared" si="179"/>
        <v>0</v>
      </c>
      <c r="O52" s="3">
        <f t="shared" si="179"/>
        <v>0</v>
      </c>
      <c r="P52" s="3">
        <f t="shared" si="179"/>
        <v>0</v>
      </c>
      <c r="Q52" s="3">
        <f t="shared" si="179"/>
        <v>0</v>
      </c>
      <c r="R52" s="3">
        <f t="shared" si="179"/>
        <v>0</v>
      </c>
      <c r="S52" s="3">
        <f t="shared" si="179"/>
        <v>0</v>
      </c>
      <c r="T52" s="3">
        <f t="shared" si="179"/>
        <v>0</v>
      </c>
      <c r="U52" s="3">
        <f t="shared" si="179"/>
        <v>0</v>
      </c>
      <c r="V52" s="3">
        <f t="shared" si="179"/>
        <v>0</v>
      </c>
      <c r="W52" s="3">
        <f t="shared" si="179"/>
        <v>0</v>
      </c>
      <c r="X52" s="3">
        <f t="shared" si="179"/>
        <v>0</v>
      </c>
      <c r="Y52" s="3">
        <f t="shared" si="179"/>
        <v>0</v>
      </c>
      <c r="Z52" s="3">
        <f t="shared" si="179"/>
        <v>0</v>
      </c>
      <c r="AA52" s="3">
        <f t="shared" si="179"/>
        <v>0</v>
      </c>
      <c r="AB52" s="3">
        <f t="shared" si="179"/>
        <v>0</v>
      </c>
      <c r="AC52" s="3">
        <f t="shared" si="179"/>
        <v>0</v>
      </c>
      <c r="AD52" s="3">
        <f t="shared" si="179"/>
        <v>0</v>
      </c>
      <c r="AE52" s="3">
        <f t="shared" si="179"/>
        <v>0</v>
      </c>
      <c r="AF52" s="3">
        <f t="shared" si="179"/>
        <v>0</v>
      </c>
      <c r="AG52" s="3">
        <f t="shared" si="179"/>
        <v>0</v>
      </c>
      <c r="AH52" s="3">
        <f t="shared" si="179"/>
        <v>0</v>
      </c>
      <c r="AI52" s="3">
        <f t="shared" si="179"/>
        <v>0</v>
      </c>
      <c r="AJ52" s="3">
        <f t="shared" si="179"/>
        <v>0</v>
      </c>
      <c r="AK52" s="3">
        <f t="shared" si="179"/>
        <v>0</v>
      </c>
      <c r="AL52" s="3">
        <f t="shared" si="179"/>
        <v>0</v>
      </c>
      <c r="AM52" s="3">
        <f t="shared" si="179"/>
        <v>40932137.5</v>
      </c>
      <c r="AN52" s="3">
        <f t="shared" si="179"/>
        <v>8210812.5</v>
      </c>
      <c r="AO52" s="3">
        <f t="shared" si="179"/>
        <v>8210812.5</v>
      </c>
      <c r="AP52" s="3">
        <f t="shared" si="179"/>
        <v>8210812.5</v>
      </c>
      <c r="AQ52" s="3">
        <f t="shared" si="179"/>
        <v>8210812.5</v>
      </c>
      <c r="AR52" s="3">
        <f t="shared" si="179"/>
        <v>8210812.5</v>
      </c>
      <c r="AS52" s="3">
        <f t="shared" si="179"/>
        <v>8210812.5</v>
      </c>
      <c r="AT52" s="3">
        <f t="shared" ref="AT52:BL52" si="180">AT33</f>
        <v>8210812.5</v>
      </c>
      <c r="AU52" s="3">
        <f t="shared" si="180"/>
        <v>8210812.5</v>
      </c>
      <c r="AV52" s="3">
        <f t="shared" si="180"/>
        <v>8210812.5</v>
      </c>
      <c r="AW52" s="3">
        <f t="shared" si="180"/>
        <v>7663425.0000000009</v>
      </c>
      <c r="AX52" s="3">
        <f t="shared" si="180"/>
        <v>0</v>
      </c>
      <c r="AY52" s="3">
        <f t="shared" si="180"/>
        <v>0</v>
      </c>
      <c r="AZ52" s="3">
        <f t="shared" si="180"/>
        <v>0</v>
      </c>
      <c r="BA52" s="3">
        <f t="shared" si="180"/>
        <v>0</v>
      </c>
      <c r="BB52" s="3">
        <f t="shared" si="180"/>
        <v>0</v>
      </c>
      <c r="BC52" s="3">
        <f t="shared" si="180"/>
        <v>0</v>
      </c>
      <c r="BD52" s="3">
        <f t="shared" si="180"/>
        <v>0</v>
      </c>
      <c r="BE52" s="3">
        <f t="shared" si="180"/>
        <v>0</v>
      </c>
      <c r="BF52" s="3">
        <f t="shared" si="180"/>
        <v>0</v>
      </c>
      <c r="BG52" s="3">
        <f t="shared" si="180"/>
        <v>0</v>
      </c>
      <c r="BH52" s="3">
        <f t="shared" si="180"/>
        <v>0</v>
      </c>
      <c r="BI52" s="3">
        <f t="shared" si="180"/>
        <v>0</v>
      </c>
      <c r="BJ52" s="3">
        <f t="shared" si="180"/>
        <v>0</v>
      </c>
      <c r="BK52" s="3">
        <f t="shared" si="180"/>
        <v>0</v>
      </c>
      <c r="BL52" s="3">
        <f t="shared" si="180"/>
        <v>0</v>
      </c>
    </row>
    <row r="53" spans="1:64" s="2" customFormat="1" outlineLevel="1">
      <c r="A53" s="1" t="s">
        <v>94</v>
      </c>
      <c r="B53" s="5"/>
      <c r="C53" s="15"/>
      <c r="D53" s="3">
        <f>D41</f>
        <v>9000000</v>
      </c>
      <c r="E53" s="3">
        <f t="shared" ref="E53:AS53" si="181">E41</f>
        <v>0</v>
      </c>
      <c r="F53" s="3">
        <f t="shared" si="181"/>
        <v>0</v>
      </c>
      <c r="G53" s="3">
        <f t="shared" si="181"/>
        <v>0</v>
      </c>
      <c r="H53" s="3">
        <f t="shared" si="181"/>
        <v>0</v>
      </c>
      <c r="I53" s="3">
        <f t="shared" si="181"/>
        <v>0</v>
      </c>
      <c r="J53" s="3">
        <f t="shared" si="181"/>
        <v>0</v>
      </c>
      <c r="K53" s="3">
        <f t="shared" si="181"/>
        <v>0</v>
      </c>
      <c r="L53" s="3">
        <f t="shared" si="181"/>
        <v>0</v>
      </c>
      <c r="M53" s="3">
        <f t="shared" si="181"/>
        <v>0</v>
      </c>
      <c r="N53" s="3">
        <f t="shared" si="181"/>
        <v>0</v>
      </c>
      <c r="O53" s="3">
        <f t="shared" si="181"/>
        <v>0</v>
      </c>
      <c r="P53" s="3">
        <f t="shared" ca="1" si="181"/>
        <v>3532592.3913043477</v>
      </c>
      <c r="Q53" s="3">
        <f t="shared" ca="1" si="181"/>
        <v>3532592.3913043477</v>
      </c>
      <c r="R53" s="3">
        <f t="shared" ca="1" si="181"/>
        <v>3532592.3913043477</v>
      </c>
      <c r="S53" s="3">
        <f t="shared" ca="1" si="181"/>
        <v>3532592.3913043477</v>
      </c>
      <c r="T53" s="3">
        <f t="shared" ca="1" si="181"/>
        <v>3532592.3913043477</v>
      </c>
      <c r="U53" s="3">
        <f t="shared" ca="1" si="181"/>
        <v>3532592.3913043477</v>
      </c>
      <c r="V53" s="3">
        <f t="shared" ca="1" si="181"/>
        <v>3532592.3913043477</v>
      </c>
      <c r="W53" s="3">
        <f t="shared" ca="1" si="181"/>
        <v>3532592.3913043477</v>
      </c>
      <c r="X53" s="3">
        <f t="shared" ca="1" si="181"/>
        <v>3532592.3913043477</v>
      </c>
      <c r="Y53" s="3">
        <f t="shared" ca="1" si="181"/>
        <v>3532592.3913043477</v>
      </c>
      <c r="Z53" s="3">
        <f t="shared" ca="1" si="181"/>
        <v>3532592.3913043477</v>
      </c>
      <c r="AA53" s="3">
        <f t="shared" ca="1" si="181"/>
        <v>3418884.2391304346</v>
      </c>
      <c r="AB53" s="3">
        <f t="shared" ca="1" si="181"/>
        <v>3406250</v>
      </c>
      <c r="AC53" s="3">
        <f t="shared" ca="1" si="181"/>
        <v>3406250</v>
      </c>
      <c r="AD53" s="3">
        <f t="shared" ca="1" si="181"/>
        <v>3406250</v>
      </c>
      <c r="AE53" s="3">
        <f t="shared" ca="1" si="181"/>
        <v>3406250</v>
      </c>
      <c r="AF53" s="3">
        <f t="shared" ca="1" si="181"/>
        <v>3406250</v>
      </c>
      <c r="AG53" s="3">
        <f t="shared" ca="1" si="181"/>
        <v>3406250</v>
      </c>
      <c r="AH53" s="3">
        <f t="shared" ca="1" si="181"/>
        <v>0</v>
      </c>
      <c r="AI53" s="3">
        <f t="shared" ca="1" si="181"/>
        <v>0</v>
      </c>
      <c r="AJ53" s="3">
        <f t="shared" ca="1" si="181"/>
        <v>0</v>
      </c>
      <c r="AK53" s="3">
        <f t="shared" ca="1" si="181"/>
        <v>0</v>
      </c>
      <c r="AL53" s="3">
        <f t="shared" ca="1" si="181"/>
        <v>0</v>
      </c>
      <c r="AM53" s="3">
        <f t="shared" ca="1" si="181"/>
        <v>0</v>
      </c>
      <c r="AN53" s="3">
        <f t="shared" ca="1" si="181"/>
        <v>0</v>
      </c>
      <c r="AO53" s="3">
        <f t="shared" ca="1" si="181"/>
        <v>0</v>
      </c>
      <c r="AP53" s="3">
        <f t="shared" ca="1" si="181"/>
        <v>0</v>
      </c>
      <c r="AQ53" s="3">
        <f t="shared" ca="1" si="181"/>
        <v>0</v>
      </c>
      <c r="AR53" s="3">
        <f t="shared" ca="1" si="181"/>
        <v>0</v>
      </c>
      <c r="AS53" s="3">
        <f t="shared" ca="1" si="181"/>
        <v>0</v>
      </c>
      <c r="AT53" s="3">
        <f t="shared" ref="AT53:BL53" ca="1" si="182">AT41</f>
        <v>0</v>
      </c>
      <c r="AU53" s="3">
        <f t="shared" ca="1" si="182"/>
        <v>0</v>
      </c>
      <c r="AV53" s="3">
        <f t="shared" ca="1" si="182"/>
        <v>0</v>
      </c>
      <c r="AW53" s="3">
        <f t="shared" ca="1" si="182"/>
        <v>0</v>
      </c>
      <c r="AX53" s="3">
        <f t="shared" ca="1" si="182"/>
        <v>0</v>
      </c>
      <c r="AY53" s="3">
        <f t="shared" ca="1" si="182"/>
        <v>0</v>
      </c>
      <c r="AZ53" s="3">
        <f t="shared" ca="1" si="182"/>
        <v>0</v>
      </c>
      <c r="BA53" s="3">
        <f t="shared" ca="1" si="182"/>
        <v>0</v>
      </c>
      <c r="BB53" s="3">
        <f t="shared" ca="1" si="182"/>
        <v>0</v>
      </c>
      <c r="BC53" s="3">
        <f t="shared" ca="1" si="182"/>
        <v>0</v>
      </c>
      <c r="BD53" s="3">
        <f t="shared" ca="1" si="182"/>
        <v>0</v>
      </c>
      <c r="BE53" s="3">
        <f t="shared" ca="1" si="182"/>
        <v>0</v>
      </c>
      <c r="BF53" s="3">
        <f t="shared" ca="1" si="182"/>
        <v>0</v>
      </c>
      <c r="BG53" s="3">
        <f t="shared" ca="1" si="182"/>
        <v>0</v>
      </c>
      <c r="BH53" s="3">
        <f t="shared" ca="1" si="182"/>
        <v>0</v>
      </c>
      <c r="BI53" s="3">
        <f t="shared" ca="1" si="182"/>
        <v>0</v>
      </c>
      <c r="BJ53" s="3">
        <f t="shared" ca="1" si="182"/>
        <v>0</v>
      </c>
      <c r="BK53" s="3">
        <f t="shared" ca="1" si="182"/>
        <v>0</v>
      </c>
      <c r="BL53" s="3">
        <f t="shared" ca="1" si="182"/>
        <v>0</v>
      </c>
    </row>
    <row r="54" spans="1:64" s="2" customFormat="1" outlineLevel="1">
      <c r="A54" s="1" t="s">
        <v>95</v>
      </c>
      <c r="B54" s="5"/>
      <c r="C54" s="15"/>
      <c r="D54" s="3">
        <f>D42</f>
        <v>0</v>
      </c>
      <c r="E54" s="3">
        <f t="shared" ref="E54:AS54" si="183">E42</f>
        <v>0</v>
      </c>
      <c r="F54" s="3">
        <f t="shared" si="183"/>
        <v>0</v>
      </c>
      <c r="G54" s="3">
        <f t="shared" si="183"/>
        <v>0</v>
      </c>
      <c r="H54" s="3">
        <f t="shared" si="183"/>
        <v>0</v>
      </c>
      <c r="I54" s="3">
        <f t="shared" si="183"/>
        <v>0</v>
      </c>
      <c r="J54" s="3">
        <f t="shared" si="183"/>
        <v>0</v>
      </c>
      <c r="K54" s="3">
        <f t="shared" si="183"/>
        <v>0</v>
      </c>
      <c r="L54" s="3">
        <f t="shared" si="183"/>
        <v>0</v>
      </c>
      <c r="M54" s="3">
        <f t="shared" si="183"/>
        <v>0</v>
      </c>
      <c r="N54" s="3">
        <f t="shared" si="183"/>
        <v>0</v>
      </c>
      <c r="O54" s="3">
        <f t="shared" si="183"/>
        <v>0</v>
      </c>
      <c r="P54" s="3">
        <f t="shared" ca="1" si="183"/>
        <v>0</v>
      </c>
      <c r="Q54" s="3">
        <f t="shared" ca="1" si="183"/>
        <v>0</v>
      </c>
      <c r="R54" s="3">
        <f t="shared" ca="1" si="183"/>
        <v>0</v>
      </c>
      <c r="S54" s="3">
        <f t="shared" ca="1" si="183"/>
        <v>0</v>
      </c>
      <c r="T54" s="3">
        <f t="shared" ca="1" si="183"/>
        <v>0</v>
      </c>
      <c r="U54" s="3">
        <f t="shared" ca="1" si="183"/>
        <v>0</v>
      </c>
      <c r="V54" s="3">
        <f t="shared" ca="1" si="183"/>
        <v>0</v>
      </c>
      <c r="W54" s="3">
        <f t="shared" ca="1" si="183"/>
        <v>0</v>
      </c>
      <c r="X54" s="3">
        <f t="shared" ca="1" si="183"/>
        <v>0</v>
      </c>
      <c r="Y54" s="3">
        <f t="shared" ca="1" si="183"/>
        <v>0</v>
      </c>
      <c r="Z54" s="3">
        <f t="shared" ca="1" si="183"/>
        <v>0</v>
      </c>
      <c r="AA54" s="3">
        <f t="shared" ca="1" si="183"/>
        <v>0</v>
      </c>
      <c r="AB54" s="3">
        <f t="shared" ca="1" si="183"/>
        <v>0</v>
      </c>
      <c r="AC54" s="3">
        <f t="shared" ca="1" si="183"/>
        <v>0</v>
      </c>
      <c r="AD54" s="3">
        <f t="shared" ca="1" si="183"/>
        <v>0</v>
      </c>
      <c r="AE54" s="3">
        <f t="shared" ca="1" si="183"/>
        <v>0</v>
      </c>
      <c r="AF54" s="3">
        <f t="shared" ca="1" si="183"/>
        <v>0</v>
      </c>
      <c r="AG54" s="3">
        <f t="shared" ca="1" si="183"/>
        <v>0</v>
      </c>
      <c r="AH54" s="3">
        <f t="shared" ca="1" si="183"/>
        <v>0</v>
      </c>
      <c r="AI54" s="3">
        <f t="shared" ca="1" si="183"/>
        <v>0</v>
      </c>
      <c r="AJ54" s="3">
        <f t="shared" ca="1" si="183"/>
        <v>0</v>
      </c>
      <c r="AK54" s="3">
        <f t="shared" ca="1" si="183"/>
        <v>0</v>
      </c>
      <c r="AL54" s="3">
        <f t="shared" ca="1" si="183"/>
        <v>0</v>
      </c>
      <c r="AM54" s="3">
        <f t="shared" ca="1" si="183"/>
        <v>-40932137.5</v>
      </c>
      <c r="AN54" s="3">
        <f t="shared" ca="1" si="183"/>
        <v>-8210812.5</v>
      </c>
      <c r="AO54" s="3">
        <f t="shared" ca="1" si="183"/>
        <v>-8210812.5</v>
      </c>
      <c r="AP54" s="3">
        <f t="shared" ca="1" si="183"/>
        <v>-8210812.5</v>
      </c>
      <c r="AQ54" s="3">
        <f t="shared" ca="1" si="183"/>
        <v>-8210812.5</v>
      </c>
      <c r="AR54" s="3">
        <f t="shared" ca="1" si="183"/>
        <v>-6772260.9898995338</v>
      </c>
      <c r="AS54" s="3">
        <f t="shared" ca="1" si="183"/>
        <v>-4.2455515843660882E-10</v>
      </c>
      <c r="AT54" s="3">
        <f t="shared" ref="AT54:BL54" ca="1" si="184">AT42</f>
        <v>7.7204028709261919E-27</v>
      </c>
      <c r="AU54" s="3">
        <f t="shared" ca="1" si="184"/>
        <v>5.5826679844852466E-43</v>
      </c>
      <c r="AV54" s="3">
        <f t="shared" ca="1" si="184"/>
        <v>2.2538205582593591E-59</v>
      </c>
      <c r="AW54" s="3">
        <f t="shared" ca="1" si="184"/>
        <v>-1.5529849070330745E-6</v>
      </c>
      <c r="AX54" s="3">
        <f t="shared" ca="1" si="184"/>
        <v>5.7277541579042007E-8</v>
      </c>
      <c r="AY54" s="3">
        <f t="shared" ca="1" si="184"/>
        <v>0</v>
      </c>
      <c r="AZ54" s="3">
        <f t="shared" ca="1" si="184"/>
        <v>3.5092420980314078E-13</v>
      </c>
      <c r="BA54" s="3">
        <f t="shared" ca="1" si="184"/>
        <v>0</v>
      </c>
      <c r="BB54" s="3">
        <f t="shared" ca="1" si="184"/>
        <v>0</v>
      </c>
      <c r="BC54" s="3">
        <f t="shared" ca="1" si="184"/>
        <v>0</v>
      </c>
      <c r="BD54" s="3">
        <f t="shared" ca="1" si="184"/>
        <v>0</v>
      </c>
      <c r="BE54" s="3">
        <f t="shared" ca="1" si="184"/>
        <v>0</v>
      </c>
      <c r="BF54" s="3">
        <f t="shared" ca="1" si="184"/>
        <v>0</v>
      </c>
      <c r="BG54" s="3">
        <f t="shared" ca="1" si="184"/>
        <v>0</v>
      </c>
      <c r="BH54" s="3">
        <f t="shared" ca="1" si="184"/>
        <v>0</v>
      </c>
      <c r="BI54" s="3">
        <f t="shared" ca="1" si="184"/>
        <v>0</v>
      </c>
      <c r="BJ54" s="3">
        <f t="shared" ca="1" si="184"/>
        <v>0</v>
      </c>
      <c r="BK54" s="3">
        <f t="shared" ca="1" si="184"/>
        <v>0</v>
      </c>
      <c r="BL54" s="3">
        <f t="shared" ca="1" si="184"/>
        <v>0</v>
      </c>
    </row>
    <row r="55" spans="1:64" outlineLevel="1">
      <c r="A55" s="94" t="s">
        <v>73</v>
      </c>
      <c r="B55" s="94"/>
      <c r="C55" s="95">
        <f ca="1">SUM(D55:BL55)</f>
        <v>13210502.053585034</v>
      </c>
      <c r="D55" s="96">
        <f>SUM(D51:D54)</f>
        <v>-9100000</v>
      </c>
      <c r="E55" s="96">
        <f t="shared" ref="E55:AS55" si="185">SUM(E51:E54)</f>
        <v>-100000</v>
      </c>
      <c r="F55" s="96">
        <f t="shared" si="185"/>
        <v>-100000</v>
      </c>
      <c r="G55" s="96">
        <f t="shared" si="185"/>
        <v>-100000</v>
      </c>
      <c r="H55" s="96">
        <f t="shared" si="185"/>
        <v>-100000</v>
      </c>
      <c r="I55" s="96">
        <f t="shared" si="185"/>
        <v>-100000</v>
      </c>
      <c r="J55" s="96">
        <f t="shared" si="185"/>
        <v>-971762.5</v>
      </c>
      <c r="K55" s="96">
        <f t="shared" si="185"/>
        <v>-226342.39130434784</v>
      </c>
      <c r="L55" s="96">
        <f t="shared" si="185"/>
        <v>-226342.39130434784</v>
      </c>
      <c r="M55" s="96">
        <f t="shared" si="185"/>
        <v>-226342.39130434784</v>
      </c>
      <c r="N55" s="96">
        <f t="shared" si="185"/>
        <v>-226342.39130434784</v>
      </c>
      <c r="O55" s="96">
        <f t="shared" si="185"/>
        <v>-226342.39130434784</v>
      </c>
      <c r="P55" s="96">
        <f t="shared" ca="1" si="185"/>
        <v>0</v>
      </c>
      <c r="Q55" s="96">
        <f t="shared" ca="1" si="185"/>
        <v>0</v>
      </c>
      <c r="R55" s="96">
        <f t="shared" ca="1" si="185"/>
        <v>0</v>
      </c>
      <c r="S55" s="96">
        <f t="shared" ca="1" si="185"/>
        <v>0</v>
      </c>
      <c r="T55" s="96">
        <f t="shared" ca="1" si="185"/>
        <v>0</v>
      </c>
      <c r="U55" s="96">
        <f t="shared" ca="1" si="185"/>
        <v>0</v>
      </c>
      <c r="V55" s="96">
        <f t="shared" ca="1" si="185"/>
        <v>0</v>
      </c>
      <c r="W55" s="96">
        <f t="shared" ca="1" si="185"/>
        <v>0</v>
      </c>
      <c r="X55" s="96">
        <f t="shared" ca="1" si="185"/>
        <v>0</v>
      </c>
      <c r="Y55" s="96">
        <f t="shared" ca="1" si="185"/>
        <v>0</v>
      </c>
      <c r="Z55" s="96">
        <f t="shared" ca="1" si="185"/>
        <v>0</v>
      </c>
      <c r="AA55" s="96">
        <f t="shared" ca="1" si="185"/>
        <v>0</v>
      </c>
      <c r="AB55" s="96">
        <f t="shared" ca="1" si="185"/>
        <v>0</v>
      </c>
      <c r="AC55" s="96">
        <f t="shared" ca="1" si="185"/>
        <v>0</v>
      </c>
      <c r="AD55" s="96">
        <f t="shared" ca="1" si="185"/>
        <v>0</v>
      </c>
      <c r="AE55" s="96">
        <f t="shared" ca="1" si="185"/>
        <v>0</v>
      </c>
      <c r="AF55" s="96">
        <f t="shared" ca="1" si="185"/>
        <v>0</v>
      </c>
      <c r="AG55" s="96">
        <f t="shared" ca="1" si="185"/>
        <v>0</v>
      </c>
      <c r="AH55" s="96">
        <f t="shared" ca="1" si="185"/>
        <v>-3406250</v>
      </c>
      <c r="AI55" s="96">
        <f t="shared" ca="1" si="185"/>
        <v>-3406250</v>
      </c>
      <c r="AJ55" s="96">
        <f t="shared" ca="1" si="185"/>
        <v>-3406250</v>
      </c>
      <c r="AK55" s="96">
        <f t="shared" ca="1" si="185"/>
        <v>-3406250</v>
      </c>
      <c r="AL55" s="96">
        <f t="shared" ca="1" si="185"/>
        <v>-3406250</v>
      </c>
      <c r="AM55" s="96">
        <f t="shared" ca="1" si="185"/>
        <v>0</v>
      </c>
      <c r="AN55" s="96">
        <f t="shared" ca="1" si="185"/>
        <v>0</v>
      </c>
      <c r="AO55" s="96">
        <f t="shared" ca="1" si="185"/>
        <v>0</v>
      </c>
      <c r="AP55" s="96">
        <f t="shared" ca="1" si="185"/>
        <v>0</v>
      </c>
      <c r="AQ55" s="96">
        <f t="shared" ca="1" si="185"/>
        <v>0</v>
      </c>
      <c r="AR55" s="96">
        <f t="shared" ca="1" si="185"/>
        <v>1438551.5101004662</v>
      </c>
      <c r="AS55" s="96">
        <f t="shared" ca="1" si="185"/>
        <v>8210812.5</v>
      </c>
      <c r="AT55" s="96">
        <f t="shared" ref="AT55:BL55" ca="1" si="186">SUM(AT51:AT54)</f>
        <v>8210812.5</v>
      </c>
      <c r="AU55" s="96">
        <f t="shared" ca="1" si="186"/>
        <v>8210812.5</v>
      </c>
      <c r="AV55" s="96">
        <f t="shared" ca="1" si="186"/>
        <v>8210812.5</v>
      </c>
      <c r="AW55" s="96">
        <f t="shared" ca="1" si="186"/>
        <v>7663424.9999984475</v>
      </c>
      <c r="AX55" s="96">
        <f t="shared" ca="1" si="186"/>
        <v>5.7277541579042007E-8</v>
      </c>
      <c r="AY55" s="96">
        <f t="shared" ca="1" si="186"/>
        <v>0</v>
      </c>
      <c r="AZ55" s="96">
        <f t="shared" ca="1" si="186"/>
        <v>3.5092420980314078E-13</v>
      </c>
      <c r="BA55" s="96">
        <f t="shared" ca="1" si="186"/>
        <v>0</v>
      </c>
      <c r="BB55" s="96">
        <f t="shared" ca="1" si="186"/>
        <v>0</v>
      </c>
      <c r="BC55" s="96">
        <f t="shared" ca="1" si="186"/>
        <v>0</v>
      </c>
      <c r="BD55" s="96">
        <f t="shared" ca="1" si="186"/>
        <v>0</v>
      </c>
      <c r="BE55" s="96">
        <f t="shared" ca="1" si="186"/>
        <v>0</v>
      </c>
      <c r="BF55" s="96">
        <f t="shared" ca="1" si="186"/>
        <v>0</v>
      </c>
      <c r="BG55" s="96">
        <f t="shared" ca="1" si="186"/>
        <v>0</v>
      </c>
      <c r="BH55" s="96">
        <f t="shared" ca="1" si="186"/>
        <v>0</v>
      </c>
      <c r="BI55" s="96">
        <f t="shared" ca="1" si="186"/>
        <v>0</v>
      </c>
      <c r="BJ55" s="96">
        <f t="shared" ca="1" si="186"/>
        <v>0</v>
      </c>
      <c r="BK55" s="96">
        <f t="shared" ca="1" si="186"/>
        <v>0</v>
      </c>
      <c r="BL55" s="96">
        <f t="shared" ca="1" si="186"/>
        <v>0</v>
      </c>
    </row>
    <row r="56" spans="1:64" outlineLevel="1">
      <c r="A56" s="2"/>
      <c r="B56" s="2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</row>
    <row r="57" spans="1:64" outlineLevel="1">
      <c r="A57" s="2" t="s">
        <v>96</v>
      </c>
      <c r="B57" s="2"/>
      <c r="C57" s="12">
        <f ca="1">MIN(D57:AS57)</f>
        <v>-28734724.456521738</v>
      </c>
      <c r="D57" s="10">
        <f>D55</f>
        <v>-9100000</v>
      </c>
      <c r="E57" s="10">
        <f>D57+E55</f>
        <v>-9200000</v>
      </c>
      <c r="F57" s="10">
        <f t="shared" ref="F57:AS57" si="187">E57+F55</f>
        <v>-9300000</v>
      </c>
      <c r="G57" s="10">
        <f t="shared" si="187"/>
        <v>-9400000</v>
      </c>
      <c r="H57" s="10">
        <f t="shared" si="187"/>
        <v>-9500000</v>
      </c>
      <c r="I57" s="10">
        <f t="shared" si="187"/>
        <v>-9600000</v>
      </c>
      <c r="J57" s="10">
        <f t="shared" si="187"/>
        <v>-10571762.5</v>
      </c>
      <c r="K57" s="10">
        <f t="shared" si="187"/>
        <v>-10798104.891304348</v>
      </c>
      <c r="L57" s="10">
        <f t="shared" si="187"/>
        <v>-11024447.282608695</v>
      </c>
      <c r="M57" s="10">
        <f t="shared" si="187"/>
        <v>-11250789.673913043</v>
      </c>
      <c r="N57" s="10">
        <f t="shared" si="187"/>
        <v>-11477132.065217391</v>
      </c>
      <c r="O57" s="10">
        <f t="shared" si="187"/>
        <v>-11703474.456521738</v>
      </c>
      <c r="P57" s="10">
        <f t="shared" ca="1" si="187"/>
        <v>-11703474.456521738</v>
      </c>
      <c r="Q57" s="10">
        <f t="shared" ca="1" si="187"/>
        <v>-11703474.456521738</v>
      </c>
      <c r="R57" s="10">
        <f t="shared" ca="1" si="187"/>
        <v>-11703474.456521738</v>
      </c>
      <c r="S57" s="10">
        <f t="shared" ca="1" si="187"/>
        <v>-11703474.456521738</v>
      </c>
      <c r="T57" s="10">
        <f t="shared" ca="1" si="187"/>
        <v>-11703474.456521738</v>
      </c>
      <c r="U57" s="10">
        <f t="shared" ca="1" si="187"/>
        <v>-11703474.456521738</v>
      </c>
      <c r="V57" s="10">
        <f t="shared" ca="1" si="187"/>
        <v>-11703474.456521738</v>
      </c>
      <c r="W57" s="10">
        <f t="shared" ca="1" si="187"/>
        <v>-11703474.456521738</v>
      </c>
      <c r="X57" s="10">
        <f t="shared" ca="1" si="187"/>
        <v>-11703474.456521738</v>
      </c>
      <c r="Y57" s="10">
        <f t="shared" ca="1" si="187"/>
        <v>-11703474.456521738</v>
      </c>
      <c r="Z57" s="10">
        <f t="shared" ca="1" si="187"/>
        <v>-11703474.456521738</v>
      </c>
      <c r="AA57" s="10">
        <f t="shared" ca="1" si="187"/>
        <v>-11703474.456521738</v>
      </c>
      <c r="AB57" s="10">
        <f t="shared" ca="1" si="187"/>
        <v>-11703474.456521738</v>
      </c>
      <c r="AC57" s="10">
        <f t="shared" ca="1" si="187"/>
        <v>-11703474.456521738</v>
      </c>
      <c r="AD57" s="10">
        <f t="shared" ca="1" si="187"/>
        <v>-11703474.456521738</v>
      </c>
      <c r="AE57" s="10">
        <f t="shared" ca="1" si="187"/>
        <v>-11703474.456521738</v>
      </c>
      <c r="AF57" s="10">
        <f t="shared" ca="1" si="187"/>
        <v>-11703474.456521738</v>
      </c>
      <c r="AG57" s="10">
        <f t="shared" ca="1" si="187"/>
        <v>-11703474.456521738</v>
      </c>
      <c r="AH57" s="10">
        <f t="shared" ca="1" si="187"/>
        <v>-15109724.456521738</v>
      </c>
      <c r="AI57" s="10">
        <f t="shared" ca="1" si="187"/>
        <v>-18515974.456521738</v>
      </c>
      <c r="AJ57" s="10">
        <f t="shared" ca="1" si="187"/>
        <v>-21922224.456521738</v>
      </c>
      <c r="AK57" s="10">
        <f t="shared" ca="1" si="187"/>
        <v>-25328474.456521738</v>
      </c>
      <c r="AL57" s="10">
        <f t="shared" ca="1" si="187"/>
        <v>-28734724.456521738</v>
      </c>
      <c r="AM57" s="10">
        <f t="shared" ca="1" si="187"/>
        <v>-28734724.456521738</v>
      </c>
      <c r="AN57" s="10">
        <f t="shared" ca="1" si="187"/>
        <v>-28734724.456521738</v>
      </c>
      <c r="AO57" s="10">
        <f t="shared" ca="1" si="187"/>
        <v>-28734724.456521738</v>
      </c>
      <c r="AP57" s="10">
        <f t="shared" ca="1" si="187"/>
        <v>-28734724.456521738</v>
      </c>
      <c r="AQ57" s="10">
        <f t="shared" ca="1" si="187"/>
        <v>-28734724.456521738</v>
      </c>
      <c r="AR57" s="10">
        <f t="shared" ca="1" si="187"/>
        <v>-27296172.946421273</v>
      </c>
      <c r="AS57" s="10">
        <f t="shared" ca="1" si="187"/>
        <v>-19085360.446421273</v>
      </c>
      <c r="AT57" s="10">
        <f t="shared" ref="AT57" ca="1" si="188">AS57+AT55</f>
        <v>-10874547.946421273</v>
      </c>
      <c r="AU57" s="10">
        <f t="shared" ref="AU57" ca="1" si="189">AT57+AU55</f>
        <v>-2663735.4464212731</v>
      </c>
      <c r="AV57" s="10">
        <f t="shared" ref="AV57" ca="1" si="190">AU57+AV55</f>
        <v>5547077.0535787269</v>
      </c>
      <c r="AW57" s="10">
        <f t="shared" ref="AW57" ca="1" si="191">AV57+AW55</f>
        <v>13210502.053577174</v>
      </c>
      <c r="AX57" s="10">
        <f t="shared" ref="AX57" ca="1" si="192">AW57+AX55</f>
        <v>13210502.053577231</v>
      </c>
      <c r="AY57" s="10">
        <f t="shared" ref="AY57" ca="1" si="193">AX57+AY55</f>
        <v>13210502.053577231</v>
      </c>
      <c r="AZ57" s="10">
        <f t="shared" ref="AZ57" ca="1" si="194">AY57+AZ55</f>
        <v>13210502.053577231</v>
      </c>
      <c r="BA57" s="10">
        <f t="shared" ref="BA57" ca="1" si="195">AZ57+BA55</f>
        <v>13210502.053577231</v>
      </c>
      <c r="BB57" s="10">
        <f t="shared" ref="BB57" ca="1" si="196">BA57+BB55</f>
        <v>13210502.053577231</v>
      </c>
      <c r="BC57" s="10">
        <f t="shared" ref="BC57" ca="1" si="197">BB57+BC55</f>
        <v>13210502.053577231</v>
      </c>
      <c r="BD57" s="10">
        <f t="shared" ref="BD57" ca="1" si="198">BC57+BD55</f>
        <v>13210502.053577231</v>
      </c>
      <c r="BE57" s="10">
        <f t="shared" ref="BE57" ca="1" si="199">BD57+BE55</f>
        <v>13210502.053577231</v>
      </c>
      <c r="BF57" s="10">
        <f t="shared" ref="BF57" ca="1" si="200">BE57+BF55</f>
        <v>13210502.053577231</v>
      </c>
      <c r="BG57" s="10">
        <f t="shared" ref="BG57" ca="1" si="201">BF57+BG55</f>
        <v>13210502.053577231</v>
      </c>
      <c r="BH57" s="10">
        <f t="shared" ref="BH57" ca="1" si="202">BG57+BH55</f>
        <v>13210502.053577231</v>
      </c>
      <c r="BI57" s="10">
        <f t="shared" ref="BI57" ca="1" si="203">BH57+BI55</f>
        <v>13210502.053577231</v>
      </c>
      <c r="BJ57" s="10">
        <f t="shared" ref="BJ57" ca="1" si="204">BI57+BJ55</f>
        <v>13210502.053577231</v>
      </c>
      <c r="BK57" s="10">
        <f t="shared" ref="BK57" ca="1" si="205">BJ57+BK55</f>
        <v>13210502.053577231</v>
      </c>
      <c r="BL57" s="10">
        <f t="shared" ref="BL57" ca="1" si="206">BK57+BL55</f>
        <v>13210502.053577231</v>
      </c>
    </row>
    <row r="58" spans="1:64" outlineLevel="1">
      <c r="A58" s="2"/>
      <c r="B58" s="2"/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</row>
    <row r="59" spans="1:64" outlineLevel="1">
      <c r="A59" s="113" t="s">
        <v>93</v>
      </c>
      <c r="B59" s="114"/>
      <c r="C59" s="115">
        <f ca="1">XIRR(D55:BL55,D3:BL3)</f>
        <v>0.19851426482200621</v>
      </c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64" outlineLevel="1">
      <c r="C60" s="119"/>
      <c r="D60" s="18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s="120" customFormat="1"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s="121" customFormat="1" ht="18">
      <c r="A62" s="19" t="s">
        <v>97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</row>
    <row r="63" spans="1:64" s="120" customFormat="1" ht="17.25" outlineLevel="1" thickBot="1"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s="120" customFormat="1" outlineLevel="1">
      <c r="D64" s="122" t="s">
        <v>98</v>
      </c>
      <c r="E64" s="123"/>
      <c r="F64" s="123"/>
      <c r="G64" s="123"/>
      <c r="H64" s="123"/>
      <c r="I64" s="123"/>
      <c r="J64" s="123"/>
      <c r="K64" s="123"/>
      <c r="L64" s="123"/>
      <c r="M64" s="124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5" s="120" customFormat="1" outlineLevel="1">
      <c r="D65" s="125"/>
      <c r="G65" s="126" t="s">
        <v>99</v>
      </c>
      <c r="I65" s="127" t="s">
        <v>100</v>
      </c>
      <c r="J65" s="127"/>
      <c r="K65" s="127"/>
      <c r="L65" s="127"/>
      <c r="M65" s="128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1:65" s="120" customFormat="1" outlineLevel="1">
      <c r="D66" s="129"/>
      <c r="G66" s="126" t="s">
        <v>101</v>
      </c>
      <c r="I66" s="130" t="s">
        <v>102</v>
      </c>
      <c r="J66" s="130"/>
      <c r="K66" s="130" t="s">
        <v>103</v>
      </c>
      <c r="L66" s="131"/>
      <c r="M66" s="132" t="s">
        <v>104</v>
      </c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5" s="120" customFormat="1" outlineLevel="1">
      <c r="D67" s="129" t="s">
        <v>105</v>
      </c>
      <c r="G67" s="133">
        <v>0.1</v>
      </c>
      <c r="I67" s="133">
        <v>0.1</v>
      </c>
      <c r="J67" s="126"/>
      <c r="K67" s="133">
        <v>0.15</v>
      </c>
      <c r="M67" s="134">
        <v>0.2</v>
      </c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5" s="120" customFormat="1" outlineLevel="1">
      <c r="D68" s="129" t="s">
        <v>106</v>
      </c>
      <c r="G68" s="135">
        <f>1-G67</f>
        <v>0.9</v>
      </c>
      <c r="I68" s="135">
        <f>1-I67</f>
        <v>0.9</v>
      </c>
      <c r="J68" s="126"/>
      <c r="K68" s="135">
        <f>1-K67</f>
        <v>0.85</v>
      </c>
      <c r="M68" s="136">
        <f>1-M67</f>
        <v>0.8</v>
      </c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5" s="120" customFormat="1" ht="17.25" outlineLevel="1" thickBot="1">
      <c r="D69" s="137" t="s">
        <v>107</v>
      </c>
      <c r="E69" s="138"/>
      <c r="F69" s="138"/>
      <c r="G69" s="139">
        <f>SUM(G67:G68)</f>
        <v>1</v>
      </c>
      <c r="H69" s="138"/>
      <c r="I69" s="139">
        <f>SUM(I67:I68)</f>
        <v>1</v>
      </c>
      <c r="J69" s="140"/>
      <c r="K69" s="139">
        <f>SUM(K67:K68)</f>
        <v>1</v>
      </c>
      <c r="L69" s="138"/>
      <c r="M69" s="141">
        <f>SUM(M67:M68)</f>
        <v>1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1:65" s="120" customFormat="1" outlineLevel="1">
      <c r="D70" s="121"/>
      <c r="G70" s="135"/>
      <c r="I70" s="135"/>
      <c r="J70" s="126"/>
      <c r="K70" s="135"/>
      <c r="M70" s="135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5" s="120" customFormat="1" outlineLevel="1">
      <c r="E71" s="126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5" s="120" customFormat="1" outlineLevel="1">
      <c r="A72" s="142" t="s">
        <v>108</v>
      </c>
      <c r="B72" s="143"/>
      <c r="C72" s="144"/>
      <c r="E72" s="126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5" s="120" customFormat="1" outlineLevel="1">
      <c r="A73" s="120" t="s">
        <v>109</v>
      </c>
      <c r="C73" s="145"/>
      <c r="D73" s="3">
        <f>IF(D55&lt;0,D55*$G$68,0)</f>
        <v>-8190000</v>
      </c>
      <c r="E73" s="3">
        <f t="shared" ref="E73:AS73" si="207">IF(E55&lt;0,E55*$G$68,0)</f>
        <v>-90000</v>
      </c>
      <c r="F73" s="3">
        <f t="shared" si="207"/>
        <v>-90000</v>
      </c>
      <c r="G73" s="3">
        <f t="shared" si="207"/>
        <v>-90000</v>
      </c>
      <c r="H73" s="3">
        <f t="shared" si="207"/>
        <v>-90000</v>
      </c>
      <c r="I73" s="3">
        <f t="shared" si="207"/>
        <v>-90000</v>
      </c>
      <c r="J73" s="3">
        <f t="shared" si="207"/>
        <v>-874586.25</v>
      </c>
      <c r="K73" s="3">
        <f t="shared" si="207"/>
        <v>-203708.15217391305</v>
      </c>
      <c r="L73" s="3">
        <f t="shared" si="207"/>
        <v>-203708.15217391305</v>
      </c>
      <c r="M73" s="3">
        <f t="shared" si="207"/>
        <v>-203708.15217391305</v>
      </c>
      <c r="N73" s="3">
        <f t="shared" si="207"/>
        <v>-203708.15217391305</v>
      </c>
      <c r="O73" s="3">
        <f t="shared" si="207"/>
        <v>-203708.15217391305</v>
      </c>
      <c r="P73" s="3">
        <f t="shared" ca="1" si="207"/>
        <v>0</v>
      </c>
      <c r="Q73" s="3">
        <f t="shared" ca="1" si="207"/>
        <v>0</v>
      </c>
      <c r="R73" s="3">
        <f t="shared" ca="1" si="207"/>
        <v>0</v>
      </c>
      <c r="S73" s="3">
        <f t="shared" ca="1" si="207"/>
        <v>0</v>
      </c>
      <c r="T73" s="3">
        <f t="shared" ca="1" si="207"/>
        <v>0</v>
      </c>
      <c r="U73" s="3">
        <f t="shared" ca="1" si="207"/>
        <v>0</v>
      </c>
      <c r="V73" s="3">
        <f t="shared" ca="1" si="207"/>
        <v>0</v>
      </c>
      <c r="W73" s="3">
        <f t="shared" ca="1" si="207"/>
        <v>0</v>
      </c>
      <c r="X73" s="3">
        <f t="shared" ca="1" si="207"/>
        <v>0</v>
      </c>
      <c r="Y73" s="3">
        <f t="shared" ca="1" si="207"/>
        <v>0</v>
      </c>
      <c r="Z73" s="3">
        <f t="shared" ca="1" si="207"/>
        <v>0</v>
      </c>
      <c r="AA73" s="3">
        <f t="shared" ca="1" si="207"/>
        <v>0</v>
      </c>
      <c r="AB73" s="3">
        <f t="shared" ca="1" si="207"/>
        <v>0</v>
      </c>
      <c r="AC73" s="3">
        <f t="shared" ca="1" si="207"/>
        <v>0</v>
      </c>
      <c r="AD73" s="3">
        <f t="shared" ca="1" si="207"/>
        <v>0</v>
      </c>
      <c r="AE73" s="3">
        <f t="shared" ca="1" si="207"/>
        <v>0</v>
      </c>
      <c r="AF73" s="3">
        <f t="shared" ca="1" si="207"/>
        <v>0</v>
      </c>
      <c r="AG73" s="3">
        <f t="shared" ca="1" si="207"/>
        <v>0</v>
      </c>
      <c r="AH73" s="3">
        <f t="shared" ca="1" si="207"/>
        <v>-3065625</v>
      </c>
      <c r="AI73" s="3">
        <f t="shared" ca="1" si="207"/>
        <v>-3065625</v>
      </c>
      <c r="AJ73" s="3">
        <f t="shared" ca="1" si="207"/>
        <v>-3065625</v>
      </c>
      <c r="AK73" s="3">
        <f t="shared" ca="1" si="207"/>
        <v>-3065625</v>
      </c>
      <c r="AL73" s="3">
        <f t="shared" ca="1" si="207"/>
        <v>-3065625</v>
      </c>
      <c r="AM73" s="3">
        <f t="shared" ca="1" si="207"/>
        <v>0</v>
      </c>
      <c r="AN73" s="3">
        <f t="shared" ca="1" si="207"/>
        <v>0</v>
      </c>
      <c r="AO73" s="3">
        <f t="shared" ca="1" si="207"/>
        <v>0</v>
      </c>
      <c r="AP73" s="3">
        <f t="shared" ca="1" si="207"/>
        <v>0</v>
      </c>
      <c r="AQ73" s="3">
        <f t="shared" ca="1" si="207"/>
        <v>0</v>
      </c>
      <c r="AR73" s="3">
        <f t="shared" ca="1" si="207"/>
        <v>0</v>
      </c>
      <c r="AS73" s="3">
        <f t="shared" ca="1" si="207"/>
        <v>0</v>
      </c>
      <c r="AT73" s="3">
        <f t="shared" ref="AT73:BL73" ca="1" si="208">IF(AT55&lt;0,AT55*$G$68,0)</f>
        <v>0</v>
      </c>
      <c r="AU73" s="3">
        <f t="shared" ca="1" si="208"/>
        <v>0</v>
      </c>
      <c r="AV73" s="3">
        <f t="shared" ca="1" si="208"/>
        <v>0</v>
      </c>
      <c r="AW73" s="3">
        <f t="shared" ca="1" si="208"/>
        <v>0</v>
      </c>
      <c r="AX73" s="3">
        <f t="shared" ca="1" si="208"/>
        <v>0</v>
      </c>
      <c r="AY73" s="3">
        <f t="shared" ca="1" si="208"/>
        <v>0</v>
      </c>
      <c r="AZ73" s="3">
        <f t="shared" ca="1" si="208"/>
        <v>0</v>
      </c>
      <c r="BA73" s="3">
        <f t="shared" ca="1" si="208"/>
        <v>0</v>
      </c>
      <c r="BB73" s="3">
        <f t="shared" ca="1" si="208"/>
        <v>0</v>
      </c>
      <c r="BC73" s="3">
        <f t="shared" ca="1" si="208"/>
        <v>0</v>
      </c>
      <c r="BD73" s="3">
        <f t="shared" ca="1" si="208"/>
        <v>0</v>
      </c>
      <c r="BE73" s="3">
        <f t="shared" ca="1" si="208"/>
        <v>0</v>
      </c>
      <c r="BF73" s="3">
        <f t="shared" ca="1" si="208"/>
        <v>0</v>
      </c>
      <c r="BG73" s="3">
        <f t="shared" ca="1" si="208"/>
        <v>0</v>
      </c>
      <c r="BH73" s="3">
        <f t="shared" ca="1" si="208"/>
        <v>0</v>
      </c>
      <c r="BI73" s="3">
        <f t="shared" ca="1" si="208"/>
        <v>0</v>
      </c>
      <c r="BJ73" s="3">
        <f t="shared" ca="1" si="208"/>
        <v>0</v>
      </c>
      <c r="BK73" s="3">
        <f t="shared" ca="1" si="208"/>
        <v>0</v>
      </c>
      <c r="BL73" s="3">
        <f t="shared" ca="1" si="208"/>
        <v>0</v>
      </c>
      <c r="BM73" s="3"/>
    </row>
    <row r="74" spans="1:65" s="120" customFormat="1" outlineLevel="1">
      <c r="A74" s="120" t="s">
        <v>110</v>
      </c>
      <c r="C74" s="145"/>
      <c r="D74" s="3">
        <f>IF(D55&lt;0,D55*$G$67,0)</f>
        <v>-910000</v>
      </c>
      <c r="E74" s="3">
        <f t="shared" ref="E74:AS74" si="209">IF(E55&lt;0,E55*$G$67,0)</f>
        <v>-10000</v>
      </c>
      <c r="F74" s="3">
        <f t="shared" si="209"/>
        <v>-10000</v>
      </c>
      <c r="G74" s="3">
        <f t="shared" si="209"/>
        <v>-10000</v>
      </c>
      <c r="H74" s="3">
        <f t="shared" si="209"/>
        <v>-10000</v>
      </c>
      <c r="I74" s="3">
        <f t="shared" si="209"/>
        <v>-10000</v>
      </c>
      <c r="J74" s="3">
        <f t="shared" si="209"/>
        <v>-97176.25</v>
      </c>
      <c r="K74" s="3">
        <f t="shared" si="209"/>
        <v>-22634.239130434784</v>
      </c>
      <c r="L74" s="3">
        <f t="shared" si="209"/>
        <v>-22634.239130434784</v>
      </c>
      <c r="M74" s="3">
        <f t="shared" si="209"/>
        <v>-22634.239130434784</v>
      </c>
      <c r="N74" s="3">
        <f t="shared" si="209"/>
        <v>-22634.239130434784</v>
      </c>
      <c r="O74" s="3">
        <f t="shared" si="209"/>
        <v>-22634.239130434784</v>
      </c>
      <c r="P74" s="3">
        <f t="shared" ca="1" si="209"/>
        <v>0</v>
      </c>
      <c r="Q74" s="3">
        <f t="shared" ca="1" si="209"/>
        <v>0</v>
      </c>
      <c r="R74" s="3">
        <f t="shared" ca="1" si="209"/>
        <v>0</v>
      </c>
      <c r="S74" s="3">
        <f t="shared" ca="1" si="209"/>
        <v>0</v>
      </c>
      <c r="T74" s="3">
        <f t="shared" ca="1" si="209"/>
        <v>0</v>
      </c>
      <c r="U74" s="3">
        <f t="shared" ca="1" si="209"/>
        <v>0</v>
      </c>
      <c r="V74" s="3">
        <f t="shared" ca="1" si="209"/>
        <v>0</v>
      </c>
      <c r="W74" s="3">
        <f t="shared" ca="1" si="209"/>
        <v>0</v>
      </c>
      <c r="X74" s="3">
        <f t="shared" ca="1" si="209"/>
        <v>0</v>
      </c>
      <c r="Y74" s="3">
        <f t="shared" ca="1" si="209"/>
        <v>0</v>
      </c>
      <c r="Z74" s="3">
        <f t="shared" ca="1" si="209"/>
        <v>0</v>
      </c>
      <c r="AA74" s="3">
        <f t="shared" ca="1" si="209"/>
        <v>0</v>
      </c>
      <c r="AB74" s="3">
        <f t="shared" ca="1" si="209"/>
        <v>0</v>
      </c>
      <c r="AC74" s="3">
        <f t="shared" ca="1" si="209"/>
        <v>0</v>
      </c>
      <c r="AD74" s="3">
        <f t="shared" ca="1" si="209"/>
        <v>0</v>
      </c>
      <c r="AE74" s="3">
        <f t="shared" ca="1" si="209"/>
        <v>0</v>
      </c>
      <c r="AF74" s="3">
        <f t="shared" ca="1" si="209"/>
        <v>0</v>
      </c>
      <c r="AG74" s="3">
        <f t="shared" ca="1" si="209"/>
        <v>0</v>
      </c>
      <c r="AH74" s="3">
        <f t="shared" ca="1" si="209"/>
        <v>-340625</v>
      </c>
      <c r="AI74" s="3">
        <f t="shared" ca="1" si="209"/>
        <v>-340625</v>
      </c>
      <c r="AJ74" s="3">
        <f t="shared" ca="1" si="209"/>
        <v>-340625</v>
      </c>
      <c r="AK74" s="3">
        <f t="shared" ca="1" si="209"/>
        <v>-340625</v>
      </c>
      <c r="AL74" s="3">
        <f t="shared" ca="1" si="209"/>
        <v>-340625</v>
      </c>
      <c r="AM74" s="3">
        <f t="shared" ca="1" si="209"/>
        <v>0</v>
      </c>
      <c r="AN74" s="3">
        <f t="shared" ca="1" si="209"/>
        <v>0</v>
      </c>
      <c r="AO74" s="3">
        <f t="shared" ca="1" si="209"/>
        <v>0</v>
      </c>
      <c r="AP74" s="3">
        <f t="shared" ca="1" si="209"/>
        <v>0</v>
      </c>
      <c r="AQ74" s="3">
        <f t="shared" ca="1" si="209"/>
        <v>0</v>
      </c>
      <c r="AR74" s="3">
        <f t="shared" ca="1" si="209"/>
        <v>0</v>
      </c>
      <c r="AS74" s="3">
        <f t="shared" ca="1" si="209"/>
        <v>0</v>
      </c>
      <c r="AT74" s="3">
        <f t="shared" ref="AT74:BL74" ca="1" si="210">IF(AT55&lt;0,AT55*$G$67,0)</f>
        <v>0</v>
      </c>
      <c r="AU74" s="3">
        <f t="shared" ca="1" si="210"/>
        <v>0</v>
      </c>
      <c r="AV74" s="3">
        <f t="shared" ca="1" si="210"/>
        <v>0</v>
      </c>
      <c r="AW74" s="3">
        <f t="shared" ca="1" si="210"/>
        <v>0</v>
      </c>
      <c r="AX74" s="3">
        <f t="shared" ca="1" si="210"/>
        <v>0</v>
      </c>
      <c r="AY74" s="3">
        <f t="shared" ca="1" si="210"/>
        <v>0</v>
      </c>
      <c r="AZ74" s="3">
        <f t="shared" ca="1" si="210"/>
        <v>0</v>
      </c>
      <c r="BA74" s="3">
        <f t="shared" ca="1" si="210"/>
        <v>0</v>
      </c>
      <c r="BB74" s="3">
        <f t="shared" ca="1" si="210"/>
        <v>0</v>
      </c>
      <c r="BC74" s="3">
        <f t="shared" ca="1" si="210"/>
        <v>0</v>
      </c>
      <c r="BD74" s="3">
        <f t="shared" ca="1" si="210"/>
        <v>0</v>
      </c>
      <c r="BE74" s="3">
        <f t="shared" ca="1" si="210"/>
        <v>0</v>
      </c>
      <c r="BF74" s="3">
        <f t="shared" ca="1" si="210"/>
        <v>0</v>
      </c>
      <c r="BG74" s="3">
        <f t="shared" ca="1" si="210"/>
        <v>0</v>
      </c>
      <c r="BH74" s="3">
        <f t="shared" ca="1" si="210"/>
        <v>0</v>
      </c>
      <c r="BI74" s="3">
        <f t="shared" ca="1" si="210"/>
        <v>0</v>
      </c>
      <c r="BJ74" s="3">
        <f t="shared" ca="1" si="210"/>
        <v>0</v>
      </c>
      <c r="BK74" s="3">
        <f t="shared" ca="1" si="210"/>
        <v>0</v>
      </c>
      <c r="BL74" s="3">
        <f t="shared" ca="1" si="210"/>
        <v>0</v>
      </c>
      <c r="BM74" s="3"/>
    </row>
    <row r="75" spans="1:65" s="120" customFormat="1" outlineLevel="1">
      <c r="A75" s="146" t="s">
        <v>111</v>
      </c>
      <c r="B75" s="146"/>
      <c r="C75" s="147"/>
      <c r="D75" s="111">
        <f>SUM(D73:D74)</f>
        <v>-9100000</v>
      </c>
      <c r="E75" s="111">
        <f t="shared" ref="E75:AS75" si="211">SUM(E73:E74)</f>
        <v>-100000</v>
      </c>
      <c r="F75" s="111">
        <f t="shared" si="211"/>
        <v>-100000</v>
      </c>
      <c r="G75" s="111">
        <f t="shared" si="211"/>
        <v>-100000</v>
      </c>
      <c r="H75" s="111">
        <f t="shared" si="211"/>
        <v>-100000</v>
      </c>
      <c r="I75" s="111">
        <f t="shared" si="211"/>
        <v>-100000</v>
      </c>
      <c r="J75" s="111">
        <f t="shared" si="211"/>
        <v>-971762.5</v>
      </c>
      <c r="K75" s="111">
        <f t="shared" si="211"/>
        <v>-226342.39130434784</v>
      </c>
      <c r="L75" s="111">
        <f t="shared" si="211"/>
        <v>-226342.39130434784</v>
      </c>
      <c r="M75" s="111">
        <f t="shared" si="211"/>
        <v>-226342.39130434784</v>
      </c>
      <c r="N75" s="111">
        <f t="shared" si="211"/>
        <v>-226342.39130434784</v>
      </c>
      <c r="O75" s="111">
        <f t="shared" si="211"/>
        <v>-226342.39130434784</v>
      </c>
      <c r="P75" s="111">
        <f t="shared" ca="1" si="211"/>
        <v>0</v>
      </c>
      <c r="Q75" s="111">
        <f t="shared" ca="1" si="211"/>
        <v>0</v>
      </c>
      <c r="R75" s="111">
        <f t="shared" ca="1" si="211"/>
        <v>0</v>
      </c>
      <c r="S75" s="111">
        <f t="shared" ca="1" si="211"/>
        <v>0</v>
      </c>
      <c r="T75" s="111">
        <f t="shared" ca="1" si="211"/>
        <v>0</v>
      </c>
      <c r="U75" s="111">
        <f t="shared" ca="1" si="211"/>
        <v>0</v>
      </c>
      <c r="V75" s="111">
        <f t="shared" ca="1" si="211"/>
        <v>0</v>
      </c>
      <c r="W75" s="111">
        <f t="shared" ca="1" si="211"/>
        <v>0</v>
      </c>
      <c r="X75" s="111">
        <f t="shared" ca="1" si="211"/>
        <v>0</v>
      </c>
      <c r="Y75" s="111">
        <f t="shared" ca="1" si="211"/>
        <v>0</v>
      </c>
      <c r="Z75" s="111">
        <f t="shared" ca="1" si="211"/>
        <v>0</v>
      </c>
      <c r="AA75" s="111">
        <f t="shared" ca="1" si="211"/>
        <v>0</v>
      </c>
      <c r="AB75" s="111">
        <f t="shared" ca="1" si="211"/>
        <v>0</v>
      </c>
      <c r="AC75" s="111">
        <f t="shared" ca="1" si="211"/>
        <v>0</v>
      </c>
      <c r="AD75" s="111">
        <f t="shared" ca="1" si="211"/>
        <v>0</v>
      </c>
      <c r="AE75" s="111">
        <f t="shared" ca="1" si="211"/>
        <v>0</v>
      </c>
      <c r="AF75" s="111">
        <f t="shared" ca="1" si="211"/>
        <v>0</v>
      </c>
      <c r="AG75" s="111">
        <f t="shared" ca="1" si="211"/>
        <v>0</v>
      </c>
      <c r="AH75" s="111">
        <f t="shared" ca="1" si="211"/>
        <v>-3406250</v>
      </c>
      <c r="AI75" s="111">
        <f t="shared" ca="1" si="211"/>
        <v>-3406250</v>
      </c>
      <c r="AJ75" s="111">
        <f t="shared" ca="1" si="211"/>
        <v>-3406250</v>
      </c>
      <c r="AK75" s="111">
        <f t="shared" ca="1" si="211"/>
        <v>-3406250</v>
      </c>
      <c r="AL75" s="111">
        <f t="shared" ca="1" si="211"/>
        <v>-3406250</v>
      </c>
      <c r="AM75" s="111">
        <f t="shared" ca="1" si="211"/>
        <v>0</v>
      </c>
      <c r="AN75" s="111">
        <f t="shared" ca="1" si="211"/>
        <v>0</v>
      </c>
      <c r="AO75" s="111">
        <f t="shared" ca="1" si="211"/>
        <v>0</v>
      </c>
      <c r="AP75" s="111">
        <f t="shared" ca="1" si="211"/>
        <v>0</v>
      </c>
      <c r="AQ75" s="111">
        <f t="shared" ca="1" si="211"/>
        <v>0</v>
      </c>
      <c r="AR75" s="111">
        <f t="shared" ca="1" si="211"/>
        <v>0</v>
      </c>
      <c r="AS75" s="111">
        <f t="shared" ca="1" si="211"/>
        <v>0</v>
      </c>
      <c r="AT75" s="111">
        <f t="shared" ref="AT75:BL75" ca="1" si="212">SUM(AT73:AT74)</f>
        <v>0</v>
      </c>
      <c r="AU75" s="111">
        <f t="shared" ca="1" si="212"/>
        <v>0</v>
      </c>
      <c r="AV75" s="111">
        <f t="shared" ca="1" si="212"/>
        <v>0</v>
      </c>
      <c r="AW75" s="111">
        <f t="shared" ca="1" si="212"/>
        <v>0</v>
      </c>
      <c r="AX75" s="111">
        <f t="shared" ca="1" si="212"/>
        <v>0</v>
      </c>
      <c r="AY75" s="111">
        <f t="shared" ca="1" si="212"/>
        <v>0</v>
      </c>
      <c r="AZ75" s="111">
        <f t="shared" ca="1" si="212"/>
        <v>0</v>
      </c>
      <c r="BA75" s="111">
        <f t="shared" ca="1" si="212"/>
        <v>0</v>
      </c>
      <c r="BB75" s="111">
        <f t="shared" ca="1" si="212"/>
        <v>0</v>
      </c>
      <c r="BC75" s="111">
        <f t="shared" ca="1" si="212"/>
        <v>0</v>
      </c>
      <c r="BD75" s="111">
        <f t="shared" ca="1" si="212"/>
        <v>0</v>
      </c>
      <c r="BE75" s="111">
        <f t="shared" ca="1" si="212"/>
        <v>0</v>
      </c>
      <c r="BF75" s="111">
        <f t="shared" ca="1" si="212"/>
        <v>0</v>
      </c>
      <c r="BG75" s="111">
        <f t="shared" ca="1" si="212"/>
        <v>0</v>
      </c>
      <c r="BH75" s="111">
        <f t="shared" ca="1" si="212"/>
        <v>0</v>
      </c>
      <c r="BI75" s="111">
        <f t="shared" ca="1" si="212"/>
        <v>0</v>
      </c>
      <c r="BJ75" s="111">
        <f t="shared" ca="1" si="212"/>
        <v>0</v>
      </c>
      <c r="BK75" s="111">
        <f t="shared" ca="1" si="212"/>
        <v>0</v>
      </c>
      <c r="BL75" s="111">
        <f t="shared" ca="1" si="212"/>
        <v>0</v>
      </c>
      <c r="BM75" s="3"/>
    </row>
    <row r="76" spans="1:65" s="120" customFormat="1" outlineLevel="1">
      <c r="C76" s="1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s="120" customFormat="1" outlineLevel="1">
      <c r="A77" s="120" t="s">
        <v>112</v>
      </c>
      <c r="C77" s="145"/>
      <c r="D77" s="3">
        <f>IF(D55&gt;0,D55,0)</f>
        <v>0</v>
      </c>
      <c r="E77" s="3">
        <f t="shared" ref="E77:AS77" si="213">IF(E55&gt;0,E55,0)</f>
        <v>0</v>
      </c>
      <c r="F77" s="3">
        <f t="shared" si="213"/>
        <v>0</v>
      </c>
      <c r="G77" s="3">
        <f t="shared" si="213"/>
        <v>0</v>
      </c>
      <c r="H77" s="3">
        <f t="shared" si="213"/>
        <v>0</v>
      </c>
      <c r="I77" s="3">
        <f t="shared" si="213"/>
        <v>0</v>
      </c>
      <c r="J77" s="3">
        <f t="shared" si="213"/>
        <v>0</v>
      </c>
      <c r="K77" s="3">
        <f t="shared" si="213"/>
        <v>0</v>
      </c>
      <c r="L77" s="3">
        <f t="shared" si="213"/>
        <v>0</v>
      </c>
      <c r="M77" s="3">
        <f t="shared" si="213"/>
        <v>0</v>
      </c>
      <c r="N77" s="3">
        <f t="shared" si="213"/>
        <v>0</v>
      </c>
      <c r="O77" s="3">
        <f t="shared" si="213"/>
        <v>0</v>
      </c>
      <c r="P77" s="3">
        <f t="shared" ca="1" si="213"/>
        <v>0</v>
      </c>
      <c r="Q77" s="3">
        <f t="shared" ca="1" si="213"/>
        <v>0</v>
      </c>
      <c r="R77" s="3">
        <f t="shared" ca="1" si="213"/>
        <v>0</v>
      </c>
      <c r="S77" s="3">
        <f t="shared" ca="1" si="213"/>
        <v>0</v>
      </c>
      <c r="T77" s="3">
        <f t="shared" ca="1" si="213"/>
        <v>0</v>
      </c>
      <c r="U77" s="3">
        <f t="shared" ca="1" si="213"/>
        <v>0</v>
      </c>
      <c r="V77" s="3">
        <f t="shared" ca="1" si="213"/>
        <v>0</v>
      </c>
      <c r="W77" s="3">
        <f t="shared" ca="1" si="213"/>
        <v>0</v>
      </c>
      <c r="X77" s="3">
        <f t="shared" ca="1" si="213"/>
        <v>0</v>
      </c>
      <c r="Y77" s="3">
        <f t="shared" ca="1" si="213"/>
        <v>0</v>
      </c>
      <c r="Z77" s="3">
        <f t="shared" ca="1" si="213"/>
        <v>0</v>
      </c>
      <c r="AA77" s="3">
        <f t="shared" ca="1" si="213"/>
        <v>0</v>
      </c>
      <c r="AB77" s="3">
        <f t="shared" ca="1" si="213"/>
        <v>0</v>
      </c>
      <c r="AC77" s="3">
        <f t="shared" ca="1" si="213"/>
        <v>0</v>
      </c>
      <c r="AD77" s="3">
        <f t="shared" ca="1" si="213"/>
        <v>0</v>
      </c>
      <c r="AE77" s="3">
        <f t="shared" ca="1" si="213"/>
        <v>0</v>
      </c>
      <c r="AF77" s="3">
        <f t="shared" ca="1" si="213"/>
        <v>0</v>
      </c>
      <c r="AG77" s="3">
        <f t="shared" ca="1" si="213"/>
        <v>0</v>
      </c>
      <c r="AH77" s="3">
        <f t="shared" ca="1" si="213"/>
        <v>0</v>
      </c>
      <c r="AI77" s="3">
        <f t="shared" ca="1" si="213"/>
        <v>0</v>
      </c>
      <c r="AJ77" s="3">
        <f t="shared" ca="1" si="213"/>
        <v>0</v>
      </c>
      <c r="AK77" s="3">
        <f t="shared" ca="1" si="213"/>
        <v>0</v>
      </c>
      <c r="AL77" s="3">
        <f t="shared" ca="1" si="213"/>
        <v>0</v>
      </c>
      <c r="AM77" s="3">
        <f t="shared" ca="1" si="213"/>
        <v>0</v>
      </c>
      <c r="AN77" s="3">
        <f t="shared" ca="1" si="213"/>
        <v>0</v>
      </c>
      <c r="AO77" s="3">
        <f t="shared" ca="1" si="213"/>
        <v>0</v>
      </c>
      <c r="AP77" s="3">
        <f t="shared" ca="1" si="213"/>
        <v>0</v>
      </c>
      <c r="AQ77" s="3">
        <f t="shared" ca="1" si="213"/>
        <v>0</v>
      </c>
      <c r="AR77" s="3">
        <f t="shared" ca="1" si="213"/>
        <v>1438551.5101004662</v>
      </c>
      <c r="AS77" s="3">
        <f t="shared" ca="1" si="213"/>
        <v>8210812.5</v>
      </c>
      <c r="AT77" s="3">
        <f t="shared" ref="AT77:BL77" ca="1" si="214">IF(AT55&gt;0,AT55,0)</f>
        <v>8210812.5</v>
      </c>
      <c r="AU77" s="3">
        <f t="shared" ca="1" si="214"/>
        <v>8210812.5</v>
      </c>
      <c r="AV77" s="3">
        <f t="shared" ca="1" si="214"/>
        <v>8210812.5</v>
      </c>
      <c r="AW77" s="3">
        <f t="shared" ca="1" si="214"/>
        <v>7663424.9999984475</v>
      </c>
      <c r="AX77" s="3">
        <f t="shared" ca="1" si="214"/>
        <v>5.7277541579042007E-8</v>
      </c>
      <c r="AY77" s="3">
        <f t="shared" ca="1" si="214"/>
        <v>0</v>
      </c>
      <c r="AZ77" s="3">
        <f t="shared" ca="1" si="214"/>
        <v>3.5092420980314078E-13</v>
      </c>
      <c r="BA77" s="3">
        <f t="shared" ca="1" si="214"/>
        <v>0</v>
      </c>
      <c r="BB77" s="3">
        <f t="shared" ca="1" si="214"/>
        <v>0</v>
      </c>
      <c r="BC77" s="3">
        <f t="shared" ca="1" si="214"/>
        <v>0</v>
      </c>
      <c r="BD77" s="3">
        <f t="shared" ca="1" si="214"/>
        <v>0</v>
      </c>
      <c r="BE77" s="3">
        <f t="shared" ca="1" si="214"/>
        <v>0</v>
      </c>
      <c r="BF77" s="3">
        <f t="shared" ca="1" si="214"/>
        <v>0</v>
      </c>
      <c r="BG77" s="3">
        <f t="shared" ca="1" si="214"/>
        <v>0</v>
      </c>
      <c r="BH77" s="3">
        <f t="shared" ca="1" si="214"/>
        <v>0</v>
      </c>
      <c r="BI77" s="3">
        <f t="shared" ca="1" si="214"/>
        <v>0</v>
      </c>
      <c r="BJ77" s="3">
        <f t="shared" ca="1" si="214"/>
        <v>0</v>
      </c>
      <c r="BK77" s="3">
        <f t="shared" ca="1" si="214"/>
        <v>0</v>
      </c>
      <c r="BL77" s="3">
        <f t="shared" ca="1" si="214"/>
        <v>0</v>
      </c>
      <c r="BM77" s="3"/>
    </row>
    <row r="78" spans="1:65" s="120" customFormat="1" outlineLevel="1">
      <c r="C78" s="14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s="120" customFormat="1" outlineLevel="1">
      <c r="C79" s="14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s="120" customFormat="1" outlineLevel="1">
      <c r="A80" s="142" t="s">
        <v>102</v>
      </c>
      <c r="B80" s="143" t="s">
        <v>113</v>
      </c>
      <c r="C80" s="144">
        <v>0.1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s="120" customFormat="1" outlineLevel="1">
      <c r="A81" s="120" t="s">
        <v>38</v>
      </c>
      <c r="C81" s="145"/>
      <c r="D81" s="3">
        <f>C85</f>
        <v>0</v>
      </c>
      <c r="E81" s="3">
        <f t="shared" ref="E81:AS81" si="215">D85</f>
        <v>8190000</v>
      </c>
      <c r="F81" s="3">
        <f t="shared" si="215"/>
        <v>8345308.2101127217</v>
      </c>
      <c r="G81" s="3">
        <f t="shared" si="215"/>
        <v>8501854.8697026428</v>
      </c>
      <c r="H81" s="3">
        <f t="shared" si="215"/>
        <v>8659649.8543398101</v>
      </c>
      <c r="I81" s="3">
        <f t="shared" si="215"/>
        <v>8818703.118343452</v>
      </c>
      <c r="J81" s="3">
        <f t="shared" si="215"/>
        <v>8979024.695409935</v>
      </c>
      <c r="K81" s="3">
        <f t="shared" si="215"/>
        <v>9925210.9492457286</v>
      </c>
      <c r="L81" s="3">
        <f t="shared" si="215"/>
        <v>10208064.127315419</v>
      </c>
      <c r="M81" s="3">
        <f t="shared" si="215"/>
        <v>10493172.816347798</v>
      </c>
      <c r="N81" s="3">
        <f t="shared" si="215"/>
        <v>10780555.002104023</v>
      </c>
      <c r="O81" s="3">
        <f t="shared" si="215"/>
        <v>11070228.813766234</v>
      </c>
      <c r="P81" s="3">
        <f t="shared" si="215"/>
        <v>11362212.525081214</v>
      </c>
      <c r="Q81" s="3">
        <f t="shared" ca="1" si="215"/>
        <v>11452816.403339261</v>
      </c>
      <c r="R81" s="3">
        <f t="shared" ca="1" si="215"/>
        <v>11544142.769645941</v>
      </c>
      <c r="S81" s="3">
        <f t="shared" ca="1" si="215"/>
        <v>11636197.385222411</v>
      </c>
      <c r="T81" s="3">
        <f t="shared" ca="1" si="215"/>
        <v>11728986.057230618</v>
      </c>
      <c r="U81" s="3">
        <f t="shared" ca="1" si="215"/>
        <v>11822514.63913963</v>
      </c>
      <c r="V81" s="3">
        <f t="shared" ca="1" si="215"/>
        <v>11916789.031094899</v>
      </c>
      <c r="W81" s="3">
        <f t="shared" ca="1" si="215"/>
        <v>12011815.18029047</v>
      </c>
      <c r="X81" s="3">
        <f t="shared" ca="1" si="215"/>
        <v>12107599.081344144</v>
      </c>
      <c r="Y81" s="3">
        <f t="shared" ca="1" si="215"/>
        <v>12204146.776675649</v>
      </c>
      <c r="Z81" s="3">
        <f t="shared" ca="1" si="215"/>
        <v>12301464.356887814</v>
      </c>
      <c r="AA81" s="3">
        <f t="shared" ca="1" si="215"/>
        <v>12399557.961150791</v>
      </c>
      <c r="AB81" s="3">
        <f t="shared" ca="1" si="215"/>
        <v>12498433.77758934</v>
      </c>
      <c r="AC81" s="3">
        <f t="shared" ca="1" si="215"/>
        <v>12598098.043673191</v>
      </c>
      <c r="AD81" s="3">
        <f t="shared" ca="1" si="215"/>
        <v>12698557.04661054</v>
      </c>
      <c r="AE81" s="3">
        <f t="shared" ca="1" si="215"/>
        <v>12799817.123744657</v>
      </c>
      <c r="AF81" s="3">
        <f t="shared" ca="1" si="215"/>
        <v>12901884.662953684</v>
      </c>
      <c r="AG81" s="3">
        <f t="shared" ca="1" si="215"/>
        <v>13004766.103053596</v>
      </c>
      <c r="AH81" s="3">
        <f t="shared" ca="1" si="215"/>
        <v>13108467.934204392</v>
      </c>
      <c r="AI81" s="3">
        <f t="shared" ca="1" si="215"/>
        <v>16278621.698319521</v>
      </c>
      <c r="AJ81" s="3">
        <f t="shared" ca="1" si="215"/>
        <v>19474054.71373092</v>
      </c>
      <c r="AK81" s="3">
        <f t="shared" ca="1" si="215"/>
        <v>22694968.560738366</v>
      </c>
      <c r="AL81" s="3">
        <f t="shared" ca="1" si="215"/>
        <v>25941566.427071251</v>
      </c>
      <c r="AM81" s="3">
        <f t="shared" ca="1" si="215"/>
        <v>29214053.120706454</v>
      </c>
      <c r="AN81" s="3">
        <f t="shared" ca="1" si="215"/>
        <v>29447010.082788423</v>
      </c>
      <c r="AO81" s="3">
        <f t="shared" ca="1" si="215"/>
        <v>29681824.676399924</v>
      </c>
      <c r="AP81" s="3">
        <f t="shared" ca="1" si="215"/>
        <v>29918511.714555636</v>
      </c>
      <c r="AQ81" s="3">
        <f t="shared" ca="1" si="215"/>
        <v>30157086.128391307</v>
      </c>
      <c r="AR81" s="3">
        <f t="shared" ca="1" si="215"/>
        <v>30397562.968105644</v>
      </c>
      <c r="AS81" s="3">
        <f t="shared" ca="1" si="215"/>
        <v>29345261.04481934</v>
      </c>
      <c r="AT81" s="3">
        <f t="shared" ref="AT81" ca="1" si="216">AS85</f>
        <v>22189533.027313568</v>
      </c>
      <c r="AU81" s="3">
        <f t="shared" ref="AU81" ca="1" si="217">AT85</f>
        <v>14976744.229725163</v>
      </c>
      <c r="AV81" s="3">
        <f t="shared" ref="AV81" ca="1" si="218">AU85</f>
        <v>7706439.6413807664</v>
      </c>
      <c r="AW81" s="3">
        <f t="shared" ref="AW81" ca="1" si="219">AV85</f>
        <v>378160.62328658439</v>
      </c>
      <c r="AX81" s="3">
        <f t="shared" ref="AX81" ca="1" si="220">AW85</f>
        <v>0</v>
      </c>
      <c r="AY81" s="3">
        <f t="shared" ref="AY81" ca="1" si="221">AX85</f>
        <v>0</v>
      </c>
      <c r="AZ81" s="3">
        <f t="shared" ref="AZ81" ca="1" si="222">AY85</f>
        <v>0</v>
      </c>
      <c r="BA81" s="3">
        <f t="shared" ref="BA81" ca="1" si="223">AZ85</f>
        <v>0</v>
      </c>
      <c r="BB81" s="3">
        <f t="shared" ref="BB81" ca="1" si="224">BA85</f>
        <v>0</v>
      </c>
      <c r="BC81" s="3">
        <f t="shared" ref="BC81" ca="1" si="225">BB85</f>
        <v>0</v>
      </c>
      <c r="BD81" s="3">
        <f t="shared" ref="BD81" ca="1" si="226">BC85</f>
        <v>0</v>
      </c>
      <c r="BE81" s="3">
        <f t="shared" ref="BE81" ca="1" si="227">BD85</f>
        <v>0</v>
      </c>
      <c r="BF81" s="3">
        <f t="shared" ref="BF81" ca="1" si="228">BE85</f>
        <v>0</v>
      </c>
      <c r="BG81" s="3">
        <f t="shared" ref="BG81" ca="1" si="229">BF85</f>
        <v>0</v>
      </c>
      <c r="BH81" s="3">
        <f t="shared" ref="BH81" ca="1" si="230">BG85</f>
        <v>0</v>
      </c>
      <c r="BI81" s="3">
        <f t="shared" ref="BI81" ca="1" si="231">BH85</f>
        <v>0</v>
      </c>
      <c r="BJ81" s="3">
        <f t="shared" ref="BJ81" ca="1" si="232">BI85</f>
        <v>0</v>
      </c>
      <c r="BK81" s="3">
        <f t="shared" ref="BK81" ca="1" si="233">BJ85</f>
        <v>0</v>
      </c>
      <c r="BL81" s="3">
        <f t="shared" ref="BL81" ca="1" si="234">BK85</f>
        <v>0</v>
      </c>
      <c r="BM81" s="3"/>
    </row>
    <row r="82" spans="1:65" s="120" customFormat="1" outlineLevel="1">
      <c r="A82" s="120" t="s">
        <v>114</v>
      </c>
      <c r="C82" s="145"/>
      <c r="D82" s="3">
        <f>-D73</f>
        <v>8190000</v>
      </c>
      <c r="E82" s="3">
        <f t="shared" ref="E82:AS82" si="235">-E73</f>
        <v>90000</v>
      </c>
      <c r="F82" s="3">
        <f t="shared" si="235"/>
        <v>90000</v>
      </c>
      <c r="G82" s="3">
        <f t="shared" si="235"/>
        <v>90000</v>
      </c>
      <c r="H82" s="3">
        <f t="shared" si="235"/>
        <v>90000</v>
      </c>
      <c r="I82" s="3">
        <f t="shared" si="235"/>
        <v>90000</v>
      </c>
      <c r="J82" s="3">
        <f t="shared" si="235"/>
        <v>874586.25</v>
      </c>
      <c r="K82" s="3">
        <f t="shared" si="235"/>
        <v>203708.15217391305</v>
      </c>
      <c r="L82" s="3">
        <f t="shared" si="235"/>
        <v>203708.15217391305</v>
      </c>
      <c r="M82" s="3">
        <f t="shared" si="235"/>
        <v>203708.15217391305</v>
      </c>
      <c r="N82" s="3">
        <f t="shared" si="235"/>
        <v>203708.15217391305</v>
      </c>
      <c r="O82" s="3">
        <f t="shared" si="235"/>
        <v>203708.15217391305</v>
      </c>
      <c r="P82" s="3">
        <f t="shared" ca="1" si="235"/>
        <v>0</v>
      </c>
      <c r="Q82" s="3">
        <f t="shared" ca="1" si="235"/>
        <v>0</v>
      </c>
      <c r="R82" s="3">
        <f t="shared" ca="1" si="235"/>
        <v>0</v>
      </c>
      <c r="S82" s="3">
        <f t="shared" ca="1" si="235"/>
        <v>0</v>
      </c>
      <c r="T82" s="3">
        <f t="shared" ca="1" si="235"/>
        <v>0</v>
      </c>
      <c r="U82" s="3">
        <f t="shared" ca="1" si="235"/>
        <v>0</v>
      </c>
      <c r="V82" s="3">
        <f t="shared" ca="1" si="235"/>
        <v>0</v>
      </c>
      <c r="W82" s="3">
        <f t="shared" ca="1" si="235"/>
        <v>0</v>
      </c>
      <c r="X82" s="3">
        <f t="shared" ca="1" si="235"/>
        <v>0</v>
      </c>
      <c r="Y82" s="3">
        <f t="shared" ca="1" si="235"/>
        <v>0</v>
      </c>
      <c r="Z82" s="3">
        <f t="shared" ca="1" si="235"/>
        <v>0</v>
      </c>
      <c r="AA82" s="3">
        <f t="shared" ca="1" si="235"/>
        <v>0</v>
      </c>
      <c r="AB82" s="3">
        <f t="shared" ca="1" si="235"/>
        <v>0</v>
      </c>
      <c r="AC82" s="3">
        <f t="shared" ca="1" si="235"/>
        <v>0</v>
      </c>
      <c r="AD82" s="3">
        <f t="shared" ca="1" si="235"/>
        <v>0</v>
      </c>
      <c r="AE82" s="3">
        <f t="shared" ca="1" si="235"/>
        <v>0</v>
      </c>
      <c r="AF82" s="3">
        <f t="shared" ca="1" si="235"/>
        <v>0</v>
      </c>
      <c r="AG82" s="3">
        <f t="shared" ca="1" si="235"/>
        <v>0</v>
      </c>
      <c r="AH82" s="3">
        <f t="shared" ca="1" si="235"/>
        <v>3065625</v>
      </c>
      <c r="AI82" s="3">
        <f t="shared" ca="1" si="235"/>
        <v>3065625</v>
      </c>
      <c r="AJ82" s="3">
        <f t="shared" ca="1" si="235"/>
        <v>3065625</v>
      </c>
      <c r="AK82" s="3">
        <f t="shared" ca="1" si="235"/>
        <v>3065625</v>
      </c>
      <c r="AL82" s="3">
        <f t="shared" ca="1" si="235"/>
        <v>3065625</v>
      </c>
      <c r="AM82" s="3">
        <f t="shared" ca="1" si="235"/>
        <v>0</v>
      </c>
      <c r="AN82" s="3">
        <f t="shared" ca="1" si="235"/>
        <v>0</v>
      </c>
      <c r="AO82" s="3">
        <f t="shared" ca="1" si="235"/>
        <v>0</v>
      </c>
      <c r="AP82" s="3">
        <f t="shared" ca="1" si="235"/>
        <v>0</v>
      </c>
      <c r="AQ82" s="3">
        <f t="shared" ca="1" si="235"/>
        <v>0</v>
      </c>
      <c r="AR82" s="3">
        <f t="shared" ca="1" si="235"/>
        <v>0</v>
      </c>
      <c r="AS82" s="3">
        <f t="shared" ca="1" si="235"/>
        <v>0</v>
      </c>
      <c r="AT82" s="3">
        <f t="shared" ref="AT82:BL82" ca="1" si="236">-AT73</f>
        <v>0</v>
      </c>
      <c r="AU82" s="3">
        <f t="shared" ca="1" si="236"/>
        <v>0</v>
      </c>
      <c r="AV82" s="3">
        <f t="shared" ca="1" si="236"/>
        <v>0</v>
      </c>
      <c r="AW82" s="3">
        <f t="shared" ca="1" si="236"/>
        <v>0</v>
      </c>
      <c r="AX82" s="3">
        <f t="shared" ca="1" si="236"/>
        <v>0</v>
      </c>
      <c r="AY82" s="3">
        <f t="shared" ca="1" si="236"/>
        <v>0</v>
      </c>
      <c r="AZ82" s="3">
        <f t="shared" ca="1" si="236"/>
        <v>0</v>
      </c>
      <c r="BA82" s="3">
        <f t="shared" ca="1" si="236"/>
        <v>0</v>
      </c>
      <c r="BB82" s="3">
        <f t="shared" ca="1" si="236"/>
        <v>0</v>
      </c>
      <c r="BC82" s="3">
        <f t="shared" ca="1" si="236"/>
        <v>0</v>
      </c>
      <c r="BD82" s="3">
        <f t="shared" ca="1" si="236"/>
        <v>0</v>
      </c>
      <c r="BE82" s="3">
        <f t="shared" ca="1" si="236"/>
        <v>0</v>
      </c>
      <c r="BF82" s="3">
        <f t="shared" ca="1" si="236"/>
        <v>0</v>
      </c>
      <c r="BG82" s="3">
        <f t="shared" ca="1" si="236"/>
        <v>0</v>
      </c>
      <c r="BH82" s="3">
        <f t="shared" ca="1" si="236"/>
        <v>0</v>
      </c>
      <c r="BI82" s="3">
        <f t="shared" ca="1" si="236"/>
        <v>0</v>
      </c>
      <c r="BJ82" s="3">
        <f t="shared" ca="1" si="236"/>
        <v>0</v>
      </c>
      <c r="BK82" s="3">
        <f t="shared" ca="1" si="236"/>
        <v>0</v>
      </c>
      <c r="BL82" s="3">
        <f t="shared" ca="1" si="236"/>
        <v>0</v>
      </c>
      <c r="BM82" s="3"/>
    </row>
    <row r="83" spans="1:65" s="120" customFormat="1" outlineLevel="1">
      <c r="A83" s="120" t="s">
        <v>115</v>
      </c>
      <c r="C83" s="145"/>
      <c r="D83" s="3">
        <f>D81*((1+$C$80)^(1/12)-1)</f>
        <v>0</v>
      </c>
      <c r="E83" s="3">
        <f t="shared" ref="E83:AS83" si="237">E81*((1+$C$80)^(1/12)-1)</f>
        <v>65308.210112721827</v>
      </c>
      <c r="F83" s="3">
        <f t="shared" si="237"/>
        <v>66546.659589922361</v>
      </c>
      <c r="G83" s="3">
        <f t="shared" si="237"/>
        <v>67794.984637168192</v>
      </c>
      <c r="H83" s="3">
        <f t="shared" si="237"/>
        <v>69053.264003641671</v>
      </c>
      <c r="I83" s="3">
        <f t="shared" si="237"/>
        <v>70321.577066482219</v>
      </c>
      <c r="J83" s="3">
        <f t="shared" si="237"/>
        <v>71600.003835793672</v>
      </c>
      <c r="K83" s="3">
        <f t="shared" si="237"/>
        <v>79145.025895778672</v>
      </c>
      <c r="L83" s="3">
        <f t="shared" si="237"/>
        <v>81400.536858468098</v>
      </c>
      <c r="M83" s="3">
        <f t="shared" si="237"/>
        <v>83674.033582312957</v>
      </c>
      <c r="N83" s="3">
        <f t="shared" si="237"/>
        <v>85965.659488298406</v>
      </c>
      <c r="O83" s="3">
        <f t="shared" si="237"/>
        <v>88275.55914106869</v>
      </c>
      <c r="P83" s="3">
        <f t="shared" si="237"/>
        <v>90603.878258046825</v>
      </c>
      <c r="Q83" s="3">
        <f t="shared" ca="1" si="237"/>
        <v>91326.366306679804</v>
      </c>
      <c r="R83" s="3">
        <f t="shared" ca="1" si="237"/>
        <v>92054.615576470766</v>
      </c>
      <c r="S83" s="3">
        <f t="shared" ca="1" si="237"/>
        <v>92788.672008206297</v>
      </c>
      <c r="T83" s="3">
        <f t="shared" ca="1" si="237"/>
        <v>93528.581909011235</v>
      </c>
      <c r="U83" s="3">
        <f t="shared" ca="1" si="237"/>
        <v>94274.391955269923</v>
      </c>
      <c r="V83" s="3">
        <f t="shared" ca="1" si="237"/>
        <v>95026.149195570761</v>
      </c>
      <c r="W83" s="3">
        <f t="shared" ca="1" si="237"/>
        <v>95783.901053674199</v>
      </c>
      <c r="X83" s="3">
        <f t="shared" ca="1" si="237"/>
        <v>96547.695331504423</v>
      </c>
      <c r="Y83" s="3">
        <f t="shared" ca="1" si="237"/>
        <v>97317.580212164845</v>
      </c>
      <c r="Z83" s="3">
        <f t="shared" ca="1" si="237"/>
        <v>98093.604262977766</v>
      </c>
      <c r="AA83" s="3">
        <f t="shared" ca="1" si="237"/>
        <v>98875.816438548063</v>
      </c>
      <c r="AB83" s="3">
        <f t="shared" ca="1" si="237"/>
        <v>99664.266083851559</v>
      </c>
      <c r="AC83" s="3">
        <f t="shared" ca="1" si="237"/>
        <v>100459.00293734782</v>
      </c>
      <c r="AD83" s="3">
        <f t="shared" ca="1" si="237"/>
        <v>101260.07713411789</v>
      </c>
      <c r="AE83" s="3">
        <f t="shared" ca="1" si="237"/>
        <v>102067.53920902697</v>
      </c>
      <c r="AF83" s="3">
        <f t="shared" ca="1" si="237"/>
        <v>102881.44009991239</v>
      </c>
      <c r="AG83" s="3">
        <f t="shared" ca="1" si="237"/>
        <v>103701.83115079693</v>
      </c>
      <c r="AH83" s="3">
        <f t="shared" ca="1" si="237"/>
        <v>104528.76411512785</v>
      </c>
      <c r="AI83" s="3">
        <f t="shared" ca="1" si="237"/>
        <v>129808.01541139974</v>
      </c>
      <c r="AJ83" s="3">
        <f t="shared" ca="1" si="237"/>
        <v>155288.84700744564</v>
      </c>
      <c r="AK83" s="3">
        <f t="shared" ca="1" si="237"/>
        <v>180972.86633288368</v>
      </c>
      <c r="AL83" s="3">
        <f t="shared" ca="1" si="237"/>
        <v>206861.69363520143</v>
      </c>
      <c r="AM83" s="3">
        <f t="shared" ca="1" si="237"/>
        <v>232956.9620819675</v>
      </c>
      <c r="AN83" s="3">
        <f t="shared" ca="1" si="237"/>
        <v>234814.59361149993</v>
      </c>
      <c r="AO83" s="3">
        <f t="shared" ca="1" si="237"/>
        <v>236687.03815571402</v>
      </c>
      <c r="AP83" s="3">
        <f t="shared" ca="1" si="237"/>
        <v>238574.41383566897</v>
      </c>
      <c r="AQ83" s="3">
        <f t="shared" ca="1" si="237"/>
        <v>240476.83971433801</v>
      </c>
      <c r="AR83" s="3">
        <f t="shared" ca="1" si="237"/>
        <v>242394.43580411913</v>
      </c>
      <c r="AS83" s="3">
        <f t="shared" ca="1" si="237"/>
        <v>234003.23249422861</v>
      </c>
      <c r="AT83" s="3">
        <f t="shared" ref="AT83:BL83" ca="1" si="238">AT81*((1+$C$80)^(1/12)-1)</f>
        <v>176942.45241159646</v>
      </c>
      <c r="AU83" s="3">
        <f t="shared" ca="1" si="238"/>
        <v>119426.6616556026</v>
      </c>
      <c r="AV83" s="3">
        <f t="shared" ca="1" si="238"/>
        <v>61452.231907240995</v>
      </c>
      <c r="AW83" s="3">
        <f t="shared" ca="1" si="238"/>
        <v>3015.505914768999</v>
      </c>
      <c r="AX83" s="3">
        <f t="shared" ca="1" si="238"/>
        <v>0</v>
      </c>
      <c r="AY83" s="3">
        <f t="shared" ca="1" si="238"/>
        <v>0</v>
      </c>
      <c r="AZ83" s="3">
        <f t="shared" ca="1" si="238"/>
        <v>0</v>
      </c>
      <c r="BA83" s="3">
        <f t="shared" ca="1" si="238"/>
        <v>0</v>
      </c>
      <c r="BB83" s="3">
        <f t="shared" ca="1" si="238"/>
        <v>0</v>
      </c>
      <c r="BC83" s="3">
        <f t="shared" ca="1" si="238"/>
        <v>0</v>
      </c>
      <c r="BD83" s="3">
        <f t="shared" ca="1" si="238"/>
        <v>0</v>
      </c>
      <c r="BE83" s="3">
        <f t="shared" ca="1" si="238"/>
        <v>0</v>
      </c>
      <c r="BF83" s="3">
        <f t="shared" ca="1" si="238"/>
        <v>0</v>
      </c>
      <c r="BG83" s="3">
        <f t="shared" ca="1" si="238"/>
        <v>0</v>
      </c>
      <c r="BH83" s="3">
        <f t="shared" ca="1" si="238"/>
        <v>0</v>
      </c>
      <c r="BI83" s="3">
        <f t="shared" ca="1" si="238"/>
        <v>0</v>
      </c>
      <c r="BJ83" s="3">
        <f t="shared" ca="1" si="238"/>
        <v>0</v>
      </c>
      <c r="BK83" s="3">
        <f t="shared" ca="1" si="238"/>
        <v>0</v>
      </c>
      <c r="BL83" s="3">
        <f t="shared" ca="1" si="238"/>
        <v>0</v>
      </c>
      <c r="BM83" s="3"/>
    </row>
    <row r="84" spans="1:65" s="121" customFormat="1" outlineLevel="1">
      <c r="A84" s="121" t="s">
        <v>116</v>
      </c>
      <c r="C84" s="148">
        <f>$I$68</f>
        <v>0.9</v>
      </c>
      <c r="D84" s="108">
        <f>IF(D77&gt;0,MIN(D77*$C$84,D81+D82+D83),0)</f>
        <v>0</v>
      </c>
      <c r="E84" s="108">
        <f t="shared" ref="E84:AS84" si="239">IF(E77&gt;0,MIN(E77*$C$84,E81+E82+E83),0)</f>
        <v>0</v>
      </c>
      <c r="F84" s="108">
        <f t="shared" si="239"/>
        <v>0</v>
      </c>
      <c r="G84" s="108">
        <f t="shared" si="239"/>
        <v>0</v>
      </c>
      <c r="H84" s="108">
        <f t="shared" si="239"/>
        <v>0</v>
      </c>
      <c r="I84" s="108">
        <f t="shared" si="239"/>
        <v>0</v>
      </c>
      <c r="J84" s="108">
        <f t="shared" si="239"/>
        <v>0</v>
      </c>
      <c r="K84" s="108">
        <f t="shared" si="239"/>
        <v>0</v>
      </c>
      <c r="L84" s="108">
        <f t="shared" si="239"/>
        <v>0</v>
      </c>
      <c r="M84" s="108">
        <f t="shared" si="239"/>
        <v>0</v>
      </c>
      <c r="N84" s="108">
        <f t="shared" si="239"/>
        <v>0</v>
      </c>
      <c r="O84" s="108">
        <f t="shared" si="239"/>
        <v>0</v>
      </c>
      <c r="P84" s="108">
        <f t="shared" ca="1" si="239"/>
        <v>0</v>
      </c>
      <c r="Q84" s="108">
        <f t="shared" ca="1" si="239"/>
        <v>0</v>
      </c>
      <c r="R84" s="108">
        <f t="shared" ca="1" si="239"/>
        <v>0</v>
      </c>
      <c r="S84" s="108">
        <f t="shared" ca="1" si="239"/>
        <v>0</v>
      </c>
      <c r="T84" s="108">
        <f t="shared" ca="1" si="239"/>
        <v>0</v>
      </c>
      <c r="U84" s="108">
        <f t="shared" ca="1" si="239"/>
        <v>0</v>
      </c>
      <c r="V84" s="108">
        <f t="shared" ca="1" si="239"/>
        <v>0</v>
      </c>
      <c r="W84" s="108">
        <f t="shared" ca="1" si="239"/>
        <v>0</v>
      </c>
      <c r="X84" s="108">
        <f t="shared" ca="1" si="239"/>
        <v>0</v>
      </c>
      <c r="Y84" s="108">
        <f t="shared" ca="1" si="239"/>
        <v>0</v>
      </c>
      <c r="Z84" s="108">
        <f t="shared" ca="1" si="239"/>
        <v>0</v>
      </c>
      <c r="AA84" s="108">
        <f t="shared" ca="1" si="239"/>
        <v>0</v>
      </c>
      <c r="AB84" s="108">
        <f t="shared" ca="1" si="239"/>
        <v>0</v>
      </c>
      <c r="AC84" s="108">
        <f t="shared" ca="1" si="239"/>
        <v>0</v>
      </c>
      <c r="AD84" s="108">
        <f t="shared" ca="1" si="239"/>
        <v>0</v>
      </c>
      <c r="AE84" s="108">
        <f t="shared" ca="1" si="239"/>
        <v>0</v>
      </c>
      <c r="AF84" s="108">
        <f t="shared" ca="1" si="239"/>
        <v>0</v>
      </c>
      <c r="AG84" s="108">
        <f t="shared" ca="1" si="239"/>
        <v>0</v>
      </c>
      <c r="AH84" s="108">
        <f t="shared" ca="1" si="239"/>
        <v>0</v>
      </c>
      <c r="AI84" s="108">
        <f t="shared" ca="1" si="239"/>
        <v>0</v>
      </c>
      <c r="AJ84" s="108">
        <f t="shared" ca="1" si="239"/>
        <v>0</v>
      </c>
      <c r="AK84" s="108">
        <f t="shared" ca="1" si="239"/>
        <v>0</v>
      </c>
      <c r="AL84" s="108">
        <f t="shared" ca="1" si="239"/>
        <v>0</v>
      </c>
      <c r="AM84" s="108">
        <f t="shared" ca="1" si="239"/>
        <v>0</v>
      </c>
      <c r="AN84" s="108">
        <f t="shared" ca="1" si="239"/>
        <v>0</v>
      </c>
      <c r="AO84" s="108">
        <f t="shared" ca="1" si="239"/>
        <v>0</v>
      </c>
      <c r="AP84" s="108">
        <f t="shared" ca="1" si="239"/>
        <v>0</v>
      </c>
      <c r="AQ84" s="108">
        <f t="shared" ca="1" si="239"/>
        <v>0</v>
      </c>
      <c r="AR84" s="108">
        <f t="shared" ca="1" si="239"/>
        <v>1294696.3590904197</v>
      </c>
      <c r="AS84" s="108">
        <f t="shared" ca="1" si="239"/>
        <v>7389731.25</v>
      </c>
      <c r="AT84" s="108">
        <f t="shared" ref="AT84:BL84" ca="1" si="240">IF(AT77&gt;0,MIN(AT77*$C$84,AT81+AT82+AT83),0)</f>
        <v>7389731.25</v>
      </c>
      <c r="AU84" s="108">
        <f t="shared" ca="1" si="240"/>
        <v>7389731.25</v>
      </c>
      <c r="AV84" s="108">
        <f t="shared" ca="1" si="240"/>
        <v>7389731.25</v>
      </c>
      <c r="AW84" s="108">
        <f t="shared" ca="1" si="240"/>
        <v>381176.12920135341</v>
      </c>
      <c r="AX84" s="108">
        <f t="shared" ca="1" si="240"/>
        <v>0</v>
      </c>
      <c r="AY84" s="108">
        <f t="shared" ca="1" si="240"/>
        <v>0</v>
      </c>
      <c r="AZ84" s="108">
        <f t="shared" ca="1" si="240"/>
        <v>0</v>
      </c>
      <c r="BA84" s="108">
        <f t="shared" ca="1" si="240"/>
        <v>0</v>
      </c>
      <c r="BB84" s="108">
        <f t="shared" ca="1" si="240"/>
        <v>0</v>
      </c>
      <c r="BC84" s="108">
        <f t="shared" ca="1" si="240"/>
        <v>0</v>
      </c>
      <c r="BD84" s="108">
        <f t="shared" ca="1" si="240"/>
        <v>0</v>
      </c>
      <c r="BE84" s="108">
        <f t="shared" ca="1" si="240"/>
        <v>0</v>
      </c>
      <c r="BF84" s="108">
        <f t="shared" ca="1" si="240"/>
        <v>0</v>
      </c>
      <c r="BG84" s="108">
        <f t="shared" ca="1" si="240"/>
        <v>0</v>
      </c>
      <c r="BH84" s="108">
        <f t="shared" ca="1" si="240"/>
        <v>0</v>
      </c>
      <c r="BI84" s="108">
        <f t="shared" ca="1" si="240"/>
        <v>0</v>
      </c>
      <c r="BJ84" s="108">
        <f t="shared" ca="1" si="240"/>
        <v>0</v>
      </c>
      <c r="BK84" s="108">
        <f t="shared" ca="1" si="240"/>
        <v>0</v>
      </c>
      <c r="BL84" s="108">
        <f t="shared" ca="1" si="240"/>
        <v>0</v>
      </c>
      <c r="BM84" s="108"/>
    </row>
    <row r="85" spans="1:65" s="120" customFormat="1" outlineLevel="1">
      <c r="A85" s="131" t="s">
        <v>117</v>
      </c>
      <c r="B85" s="131"/>
      <c r="C85" s="133"/>
      <c r="D85" s="149">
        <f>D81+D82+D83-D84</f>
        <v>8190000</v>
      </c>
      <c r="E85" s="149">
        <f t="shared" ref="E85:AS85" si="241">E81+E82+E83-E84</f>
        <v>8345308.2101127217</v>
      </c>
      <c r="F85" s="149">
        <f t="shared" si="241"/>
        <v>8501854.8697026428</v>
      </c>
      <c r="G85" s="149">
        <f t="shared" si="241"/>
        <v>8659649.8543398101</v>
      </c>
      <c r="H85" s="149">
        <f t="shared" si="241"/>
        <v>8818703.118343452</v>
      </c>
      <c r="I85" s="149">
        <f t="shared" si="241"/>
        <v>8979024.695409935</v>
      </c>
      <c r="J85" s="149">
        <f t="shared" si="241"/>
        <v>9925210.9492457286</v>
      </c>
      <c r="K85" s="149">
        <f t="shared" si="241"/>
        <v>10208064.127315419</v>
      </c>
      <c r="L85" s="149">
        <f t="shared" si="241"/>
        <v>10493172.816347798</v>
      </c>
      <c r="M85" s="149">
        <f t="shared" si="241"/>
        <v>10780555.002104023</v>
      </c>
      <c r="N85" s="149">
        <f t="shared" si="241"/>
        <v>11070228.813766234</v>
      </c>
      <c r="O85" s="149">
        <f t="shared" si="241"/>
        <v>11362212.525081214</v>
      </c>
      <c r="P85" s="149">
        <f t="shared" ca="1" si="241"/>
        <v>11452816.403339261</v>
      </c>
      <c r="Q85" s="149">
        <f t="shared" ca="1" si="241"/>
        <v>11544142.769645941</v>
      </c>
      <c r="R85" s="149">
        <f t="shared" ca="1" si="241"/>
        <v>11636197.385222411</v>
      </c>
      <c r="S85" s="149">
        <f t="shared" ca="1" si="241"/>
        <v>11728986.057230618</v>
      </c>
      <c r="T85" s="149">
        <f t="shared" ca="1" si="241"/>
        <v>11822514.63913963</v>
      </c>
      <c r="U85" s="149">
        <f t="shared" ca="1" si="241"/>
        <v>11916789.031094899</v>
      </c>
      <c r="V85" s="149">
        <f t="shared" ca="1" si="241"/>
        <v>12011815.18029047</v>
      </c>
      <c r="W85" s="149">
        <f t="shared" ca="1" si="241"/>
        <v>12107599.081344144</v>
      </c>
      <c r="X85" s="149">
        <f t="shared" ca="1" si="241"/>
        <v>12204146.776675649</v>
      </c>
      <c r="Y85" s="149">
        <f t="shared" ca="1" si="241"/>
        <v>12301464.356887814</v>
      </c>
      <c r="Z85" s="149">
        <f t="shared" ca="1" si="241"/>
        <v>12399557.961150791</v>
      </c>
      <c r="AA85" s="149">
        <f t="shared" ca="1" si="241"/>
        <v>12498433.77758934</v>
      </c>
      <c r="AB85" s="149">
        <f t="shared" ca="1" si="241"/>
        <v>12598098.043673191</v>
      </c>
      <c r="AC85" s="149">
        <f t="shared" ca="1" si="241"/>
        <v>12698557.04661054</v>
      </c>
      <c r="AD85" s="149">
        <f t="shared" ca="1" si="241"/>
        <v>12799817.123744657</v>
      </c>
      <c r="AE85" s="149">
        <f t="shared" ca="1" si="241"/>
        <v>12901884.662953684</v>
      </c>
      <c r="AF85" s="149">
        <f t="shared" ca="1" si="241"/>
        <v>13004766.103053596</v>
      </c>
      <c r="AG85" s="149">
        <f t="shared" ca="1" si="241"/>
        <v>13108467.934204392</v>
      </c>
      <c r="AH85" s="149">
        <f t="shared" ca="1" si="241"/>
        <v>16278621.698319521</v>
      </c>
      <c r="AI85" s="149">
        <f t="shared" ca="1" si="241"/>
        <v>19474054.71373092</v>
      </c>
      <c r="AJ85" s="149">
        <f t="shared" ca="1" si="241"/>
        <v>22694968.560738366</v>
      </c>
      <c r="AK85" s="149">
        <f t="shared" ca="1" si="241"/>
        <v>25941566.427071251</v>
      </c>
      <c r="AL85" s="149">
        <f t="shared" ca="1" si="241"/>
        <v>29214053.120706454</v>
      </c>
      <c r="AM85" s="149">
        <f t="shared" ca="1" si="241"/>
        <v>29447010.082788423</v>
      </c>
      <c r="AN85" s="149">
        <f t="shared" ca="1" si="241"/>
        <v>29681824.676399924</v>
      </c>
      <c r="AO85" s="149">
        <f t="shared" ca="1" si="241"/>
        <v>29918511.714555636</v>
      </c>
      <c r="AP85" s="149">
        <f t="shared" ca="1" si="241"/>
        <v>30157086.128391307</v>
      </c>
      <c r="AQ85" s="149">
        <f t="shared" ca="1" si="241"/>
        <v>30397562.968105644</v>
      </c>
      <c r="AR85" s="149">
        <f t="shared" ca="1" si="241"/>
        <v>29345261.04481934</v>
      </c>
      <c r="AS85" s="149">
        <f t="shared" ca="1" si="241"/>
        <v>22189533.027313568</v>
      </c>
      <c r="AT85" s="149">
        <f t="shared" ref="AT85:BL85" ca="1" si="242">AT81+AT82+AT83-AT84</f>
        <v>14976744.229725163</v>
      </c>
      <c r="AU85" s="149">
        <f t="shared" ca="1" si="242"/>
        <v>7706439.6413807664</v>
      </c>
      <c r="AV85" s="149">
        <f t="shared" ca="1" si="242"/>
        <v>378160.62328800745</v>
      </c>
      <c r="AW85" s="149">
        <f t="shared" ca="1" si="242"/>
        <v>0</v>
      </c>
      <c r="AX85" s="149">
        <f t="shared" ca="1" si="242"/>
        <v>0</v>
      </c>
      <c r="AY85" s="149">
        <f t="shared" ca="1" si="242"/>
        <v>0</v>
      </c>
      <c r="AZ85" s="149">
        <f t="shared" ca="1" si="242"/>
        <v>0</v>
      </c>
      <c r="BA85" s="149">
        <f t="shared" ca="1" si="242"/>
        <v>0</v>
      </c>
      <c r="BB85" s="149">
        <f t="shared" ca="1" si="242"/>
        <v>0</v>
      </c>
      <c r="BC85" s="149">
        <f t="shared" ca="1" si="242"/>
        <v>0</v>
      </c>
      <c r="BD85" s="149">
        <f t="shared" ca="1" si="242"/>
        <v>0</v>
      </c>
      <c r="BE85" s="149">
        <f t="shared" ca="1" si="242"/>
        <v>0</v>
      </c>
      <c r="BF85" s="149">
        <f t="shared" ca="1" si="242"/>
        <v>0</v>
      </c>
      <c r="BG85" s="149">
        <f t="shared" ca="1" si="242"/>
        <v>0</v>
      </c>
      <c r="BH85" s="149">
        <f t="shared" ca="1" si="242"/>
        <v>0</v>
      </c>
      <c r="BI85" s="149">
        <f t="shared" ca="1" si="242"/>
        <v>0</v>
      </c>
      <c r="BJ85" s="149">
        <f t="shared" ca="1" si="242"/>
        <v>0</v>
      </c>
      <c r="BK85" s="149">
        <f t="shared" ca="1" si="242"/>
        <v>0</v>
      </c>
      <c r="BL85" s="149">
        <f t="shared" ca="1" si="242"/>
        <v>0</v>
      </c>
      <c r="BM85" s="3"/>
    </row>
    <row r="86" spans="1:65" s="120" customFormat="1" outlineLevel="1">
      <c r="C86" s="14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s="120" customFormat="1" outlineLevel="1">
      <c r="A87" s="120" t="s">
        <v>118</v>
      </c>
      <c r="C87" s="145"/>
      <c r="D87" s="3">
        <f>D84</f>
        <v>0</v>
      </c>
      <c r="E87" s="3">
        <f t="shared" ref="E87:AS87" si="243">E84</f>
        <v>0</v>
      </c>
      <c r="F87" s="3">
        <f t="shared" si="243"/>
        <v>0</v>
      </c>
      <c r="G87" s="3">
        <f t="shared" si="243"/>
        <v>0</v>
      </c>
      <c r="H87" s="3">
        <f t="shared" si="243"/>
        <v>0</v>
      </c>
      <c r="I87" s="3">
        <f t="shared" si="243"/>
        <v>0</v>
      </c>
      <c r="J87" s="3">
        <f t="shared" si="243"/>
        <v>0</v>
      </c>
      <c r="K87" s="3">
        <f t="shared" si="243"/>
        <v>0</v>
      </c>
      <c r="L87" s="3">
        <f t="shared" si="243"/>
        <v>0</v>
      </c>
      <c r="M87" s="3">
        <f t="shared" si="243"/>
        <v>0</v>
      </c>
      <c r="N87" s="3">
        <f t="shared" si="243"/>
        <v>0</v>
      </c>
      <c r="O87" s="3">
        <f t="shared" si="243"/>
        <v>0</v>
      </c>
      <c r="P87" s="3">
        <f t="shared" ca="1" si="243"/>
        <v>0</v>
      </c>
      <c r="Q87" s="3">
        <f t="shared" ca="1" si="243"/>
        <v>0</v>
      </c>
      <c r="R87" s="3">
        <f t="shared" ca="1" si="243"/>
        <v>0</v>
      </c>
      <c r="S87" s="3">
        <f t="shared" ca="1" si="243"/>
        <v>0</v>
      </c>
      <c r="T87" s="3">
        <f t="shared" ca="1" si="243"/>
        <v>0</v>
      </c>
      <c r="U87" s="3">
        <f t="shared" ca="1" si="243"/>
        <v>0</v>
      </c>
      <c r="V87" s="3">
        <f t="shared" ca="1" si="243"/>
        <v>0</v>
      </c>
      <c r="W87" s="3">
        <f t="shared" ca="1" si="243"/>
        <v>0</v>
      </c>
      <c r="X87" s="3">
        <f t="shared" ca="1" si="243"/>
        <v>0</v>
      </c>
      <c r="Y87" s="3">
        <f t="shared" ca="1" si="243"/>
        <v>0</v>
      </c>
      <c r="Z87" s="3">
        <f t="shared" ca="1" si="243"/>
        <v>0</v>
      </c>
      <c r="AA87" s="3">
        <f t="shared" ca="1" si="243"/>
        <v>0</v>
      </c>
      <c r="AB87" s="3">
        <f t="shared" ca="1" si="243"/>
        <v>0</v>
      </c>
      <c r="AC87" s="3">
        <f t="shared" ca="1" si="243"/>
        <v>0</v>
      </c>
      <c r="AD87" s="3">
        <f t="shared" ca="1" si="243"/>
        <v>0</v>
      </c>
      <c r="AE87" s="3">
        <f t="shared" ca="1" si="243"/>
        <v>0</v>
      </c>
      <c r="AF87" s="3">
        <f t="shared" ca="1" si="243"/>
        <v>0</v>
      </c>
      <c r="AG87" s="3">
        <f t="shared" ca="1" si="243"/>
        <v>0</v>
      </c>
      <c r="AH87" s="3">
        <f t="shared" ca="1" si="243"/>
        <v>0</v>
      </c>
      <c r="AI87" s="3">
        <f t="shared" ca="1" si="243"/>
        <v>0</v>
      </c>
      <c r="AJ87" s="3">
        <f t="shared" ca="1" si="243"/>
        <v>0</v>
      </c>
      <c r="AK87" s="3">
        <f t="shared" ca="1" si="243"/>
        <v>0</v>
      </c>
      <c r="AL87" s="3">
        <f t="shared" ca="1" si="243"/>
        <v>0</v>
      </c>
      <c r="AM87" s="3">
        <f t="shared" ca="1" si="243"/>
        <v>0</v>
      </c>
      <c r="AN87" s="3">
        <f t="shared" ca="1" si="243"/>
        <v>0</v>
      </c>
      <c r="AO87" s="3">
        <f t="shared" ca="1" si="243"/>
        <v>0</v>
      </c>
      <c r="AP87" s="3">
        <f t="shared" ca="1" si="243"/>
        <v>0</v>
      </c>
      <c r="AQ87" s="3">
        <f t="shared" ca="1" si="243"/>
        <v>0</v>
      </c>
      <c r="AR87" s="3">
        <f t="shared" ca="1" si="243"/>
        <v>1294696.3590904197</v>
      </c>
      <c r="AS87" s="3">
        <f t="shared" ca="1" si="243"/>
        <v>7389731.25</v>
      </c>
      <c r="AT87" s="3">
        <f t="shared" ref="AT87:BL87" ca="1" si="244">AT84</f>
        <v>7389731.25</v>
      </c>
      <c r="AU87" s="3">
        <f t="shared" ca="1" si="244"/>
        <v>7389731.25</v>
      </c>
      <c r="AV87" s="3">
        <f t="shared" ca="1" si="244"/>
        <v>7389731.25</v>
      </c>
      <c r="AW87" s="3">
        <f t="shared" ca="1" si="244"/>
        <v>381176.12920135341</v>
      </c>
      <c r="AX87" s="3">
        <f t="shared" ca="1" si="244"/>
        <v>0</v>
      </c>
      <c r="AY87" s="3">
        <f t="shared" ca="1" si="244"/>
        <v>0</v>
      </c>
      <c r="AZ87" s="3">
        <f t="shared" ca="1" si="244"/>
        <v>0</v>
      </c>
      <c r="BA87" s="3">
        <f t="shared" ca="1" si="244"/>
        <v>0</v>
      </c>
      <c r="BB87" s="3">
        <f t="shared" ca="1" si="244"/>
        <v>0</v>
      </c>
      <c r="BC87" s="3">
        <f t="shared" ca="1" si="244"/>
        <v>0</v>
      </c>
      <c r="BD87" s="3">
        <f t="shared" ca="1" si="244"/>
        <v>0</v>
      </c>
      <c r="BE87" s="3">
        <f t="shared" ca="1" si="244"/>
        <v>0</v>
      </c>
      <c r="BF87" s="3">
        <f t="shared" ca="1" si="244"/>
        <v>0</v>
      </c>
      <c r="BG87" s="3">
        <f t="shared" ca="1" si="244"/>
        <v>0</v>
      </c>
      <c r="BH87" s="3">
        <f t="shared" ca="1" si="244"/>
        <v>0</v>
      </c>
      <c r="BI87" s="3">
        <f t="shared" ca="1" si="244"/>
        <v>0</v>
      </c>
      <c r="BJ87" s="3">
        <f t="shared" ca="1" si="244"/>
        <v>0</v>
      </c>
      <c r="BK87" s="3">
        <f t="shared" ca="1" si="244"/>
        <v>0</v>
      </c>
      <c r="BL87" s="3">
        <f t="shared" ca="1" si="244"/>
        <v>0</v>
      </c>
      <c r="BM87" s="3"/>
    </row>
    <row r="88" spans="1:65" s="120" customFormat="1" outlineLevel="1">
      <c r="A88" s="120" t="s">
        <v>119</v>
      </c>
      <c r="C88" s="145"/>
      <c r="D88" s="3">
        <f>D87/$C$84*$I$67</f>
        <v>0</v>
      </c>
      <c r="E88" s="3">
        <f t="shared" ref="E88:AS88" si="245">E87/$C$84*$I$67</f>
        <v>0</v>
      </c>
      <c r="F88" s="3">
        <f t="shared" si="245"/>
        <v>0</v>
      </c>
      <c r="G88" s="3">
        <f t="shared" si="245"/>
        <v>0</v>
      </c>
      <c r="H88" s="3">
        <f t="shared" si="245"/>
        <v>0</v>
      </c>
      <c r="I88" s="3">
        <f t="shared" si="245"/>
        <v>0</v>
      </c>
      <c r="J88" s="3">
        <f t="shared" si="245"/>
        <v>0</v>
      </c>
      <c r="K88" s="3">
        <f t="shared" si="245"/>
        <v>0</v>
      </c>
      <c r="L88" s="3">
        <f t="shared" si="245"/>
        <v>0</v>
      </c>
      <c r="M88" s="3">
        <f t="shared" si="245"/>
        <v>0</v>
      </c>
      <c r="N88" s="3">
        <f t="shared" si="245"/>
        <v>0</v>
      </c>
      <c r="O88" s="3">
        <f t="shared" si="245"/>
        <v>0</v>
      </c>
      <c r="P88" s="3">
        <f t="shared" ca="1" si="245"/>
        <v>0</v>
      </c>
      <c r="Q88" s="3">
        <f t="shared" ca="1" si="245"/>
        <v>0</v>
      </c>
      <c r="R88" s="3">
        <f t="shared" ca="1" si="245"/>
        <v>0</v>
      </c>
      <c r="S88" s="3">
        <f t="shared" ca="1" si="245"/>
        <v>0</v>
      </c>
      <c r="T88" s="3">
        <f t="shared" ca="1" si="245"/>
        <v>0</v>
      </c>
      <c r="U88" s="3">
        <f t="shared" ca="1" si="245"/>
        <v>0</v>
      </c>
      <c r="V88" s="3">
        <f t="shared" ca="1" si="245"/>
        <v>0</v>
      </c>
      <c r="W88" s="3">
        <f t="shared" ca="1" si="245"/>
        <v>0</v>
      </c>
      <c r="X88" s="3">
        <f t="shared" ca="1" si="245"/>
        <v>0</v>
      </c>
      <c r="Y88" s="3">
        <f t="shared" ca="1" si="245"/>
        <v>0</v>
      </c>
      <c r="Z88" s="3">
        <f t="shared" ca="1" si="245"/>
        <v>0</v>
      </c>
      <c r="AA88" s="3">
        <f t="shared" ca="1" si="245"/>
        <v>0</v>
      </c>
      <c r="AB88" s="3">
        <f t="shared" ca="1" si="245"/>
        <v>0</v>
      </c>
      <c r="AC88" s="3">
        <f t="shared" ca="1" si="245"/>
        <v>0</v>
      </c>
      <c r="AD88" s="3">
        <f t="shared" ca="1" si="245"/>
        <v>0</v>
      </c>
      <c r="AE88" s="3">
        <f t="shared" ca="1" si="245"/>
        <v>0</v>
      </c>
      <c r="AF88" s="3">
        <f t="shared" ca="1" si="245"/>
        <v>0</v>
      </c>
      <c r="AG88" s="3">
        <f t="shared" ca="1" si="245"/>
        <v>0</v>
      </c>
      <c r="AH88" s="3">
        <f t="shared" ca="1" si="245"/>
        <v>0</v>
      </c>
      <c r="AI88" s="3">
        <f t="shared" ca="1" si="245"/>
        <v>0</v>
      </c>
      <c r="AJ88" s="3">
        <f t="shared" ca="1" si="245"/>
        <v>0</v>
      </c>
      <c r="AK88" s="3">
        <f t="shared" ca="1" si="245"/>
        <v>0</v>
      </c>
      <c r="AL88" s="3">
        <f t="shared" ca="1" si="245"/>
        <v>0</v>
      </c>
      <c r="AM88" s="3">
        <f t="shared" ca="1" si="245"/>
        <v>0</v>
      </c>
      <c r="AN88" s="3">
        <f t="shared" ca="1" si="245"/>
        <v>0</v>
      </c>
      <c r="AO88" s="3">
        <f t="shared" ca="1" si="245"/>
        <v>0</v>
      </c>
      <c r="AP88" s="3">
        <f t="shared" ca="1" si="245"/>
        <v>0</v>
      </c>
      <c r="AQ88" s="3">
        <f t="shared" ca="1" si="245"/>
        <v>0</v>
      </c>
      <c r="AR88" s="3">
        <f t="shared" ca="1" si="245"/>
        <v>143855.15101004665</v>
      </c>
      <c r="AS88" s="3">
        <f t="shared" ca="1" si="245"/>
        <v>821081.25</v>
      </c>
      <c r="AT88" s="3">
        <f t="shared" ref="AT88:BL88" ca="1" si="246">AT87/$C$84*$I$67</f>
        <v>821081.25</v>
      </c>
      <c r="AU88" s="3">
        <f t="shared" ca="1" si="246"/>
        <v>821081.25</v>
      </c>
      <c r="AV88" s="3">
        <f t="shared" ca="1" si="246"/>
        <v>821081.25</v>
      </c>
      <c r="AW88" s="3">
        <f t="shared" ca="1" si="246"/>
        <v>42352.903244594825</v>
      </c>
      <c r="AX88" s="3">
        <f t="shared" ca="1" si="246"/>
        <v>0</v>
      </c>
      <c r="AY88" s="3">
        <f t="shared" ca="1" si="246"/>
        <v>0</v>
      </c>
      <c r="AZ88" s="3">
        <f t="shared" ca="1" si="246"/>
        <v>0</v>
      </c>
      <c r="BA88" s="3">
        <f t="shared" ca="1" si="246"/>
        <v>0</v>
      </c>
      <c r="BB88" s="3">
        <f t="shared" ca="1" si="246"/>
        <v>0</v>
      </c>
      <c r="BC88" s="3">
        <f t="shared" ca="1" si="246"/>
        <v>0</v>
      </c>
      <c r="BD88" s="3">
        <f t="shared" ca="1" si="246"/>
        <v>0</v>
      </c>
      <c r="BE88" s="3">
        <f t="shared" ca="1" si="246"/>
        <v>0</v>
      </c>
      <c r="BF88" s="3">
        <f t="shared" ca="1" si="246"/>
        <v>0</v>
      </c>
      <c r="BG88" s="3">
        <f t="shared" ca="1" si="246"/>
        <v>0</v>
      </c>
      <c r="BH88" s="3">
        <f t="shared" ca="1" si="246"/>
        <v>0</v>
      </c>
      <c r="BI88" s="3">
        <f t="shared" ca="1" si="246"/>
        <v>0</v>
      </c>
      <c r="BJ88" s="3">
        <f t="shared" ca="1" si="246"/>
        <v>0</v>
      </c>
      <c r="BK88" s="3">
        <f t="shared" ca="1" si="246"/>
        <v>0</v>
      </c>
      <c r="BL88" s="3">
        <f t="shared" ca="1" si="246"/>
        <v>0</v>
      </c>
      <c r="BM88" s="3"/>
    </row>
    <row r="89" spans="1:65" s="120" customFormat="1" outlineLevel="1">
      <c r="A89" s="131" t="s">
        <v>120</v>
      </c>
      <c r="B89" s="131"/>
      <c r="C89" s="133"/>
      <c r="D89" s="149">
        <f>SUM(D87:D88)</f>
        <v>0</v>
      </c>
      <c r="E89" s="149">
        <f t="shared" ref="E89:AS89" si="247">SUM(E87:E88)</f>
        <v>0</v>
      </c>
      <c r="F89" s="149">
        <f t="shared" si="247"/>
        <v>0</v>
      </c>
      <c r="G89" s="149">
        <f t="shared" si="247"/>
        <v>0</v>
      </c>
      <c r="H89" s="149">
        <f t="shared" si="247"/>
        <v>0</v>
      </c>
      <c r="I89" s="149">
        <f t="shared" si="247"/>
        <v>0</v>
      </c>
      <c r="J89" s="149">
        <f t="shared" si="247"/>
        <v>0</v>
      </c>
      <c r="K89" s="149">
        <f t="shared" si="247"/>
        <v>0</v>
      </c>
      <c r="L89" s="149">
        <f t="shared" si="247"/>
        <v>0</v>
      </c>
      <c r="M89" s="149">
        <f t="shared" si="247"/>
        <v>0</v>
      </c>
      <c r="N89" s="149">
        <f t="shared" si="247"/>
        <v>0</v>
      </c>
      <c r="O89" s="149">
        <f t="shared" si="247"/>
        <v>0</v>
      </c>
      <c r="P89" s="149">
        <f t="shared" ca="1" si="247"/>
        <v>0</v>
      </c>
      <c r="Q89" s="149">
        <f t="shared" ca="1" si="247"/>
        <v>0</v>
      </c>
      <c r="R89" s="149">
        <f t="shared" ca="1" si="247"/>
        <v>0</v>
      </c>
      <c r="S89" s="149">
        <f t="shared" ca="1" si="247"/>
        <v>0</v>
      </c>
      <c r="T89" s="149">
        <f t="shared" ca="1" si="247"/>
        <v>0</v>
      </c>
      <c r="U89" s="149">
        <f t="shared" ca="1" si="247"/>
        <v>0</v>
      </c>
      <c r="V89" s="149">
        <f t="shared" ca="1" si="247"/>
        <v>0</v>
      </c>
      <c r="W89" s="149">
        <f t="shared" ca="1" si="247"/>
        <v>0</v>
      </c>
      <c r="X89" s="149">
        <f t="shared" ca="1" si="247"/>
        <v>0</v>
      </c>
      <c r="Y89" s="149">
        <f t="shared" ca="1" si="247"/>
        <v>0</v>
      </c>
      <c r="Z89" s="149">
        <f t="shared" ca="1" si="247"/>
        <v>0</v>
      </c>
      <c r="AA89" s="149">
        <f t="shared" ca="1" si="247"/>
        <v>0</v>
      </c>
      <c r="AB89" s="149">
        <f t="shared" ca="1" si="247"/>
        <v>0</v>
      </c>
      <c r="AC89" s="149">
        <f t="shared" ca="1" si="247"/>
        <v>0</v>
      </c>
      <c r="AD89" s="149">
        <f t="shared" ca="1" si="247"/>
        <v>0</v>
      </c>
      <c r="AE89" s="149">
        <f t="shared" ca="1" si="247"/>
        <v>0</v>
      </c>
      <c r="AF89" s="149">
        <f t="shared" ca="1" si="247"/>
        <v>0</v>
      </c>
      <c r="AG89" s="149">
        <f t="shared" ca="1" si="247"/>
        <v>0</v>
      </c>
      <c r="AH89" s="149">
        <f t="shared" ca="1" si="247"/>
        <v>0</v>
      </c>
      <c r="AI89" s="149">
        <f t="shared" ca="1" si="247"/>
        <v>0</v>
      </c>
      <c r="AJ89" s="149">
        <f t="shared" ca="1" si="247"/>
        <v>0</v>
      </c>
      <c r="AK89" s="149">
        <f t="shared" ca="1" si="247"/>
        <v>0</v>
      </c>
      <c r="AL89" s="149">
        <f t="shared" ca="1" si="247"/>
        <v>0</v>
      </c>
      <c r="AM89" s="149">
        <f t="shared" ca="1" si="247"/>
        <v>0</v>
      </c>
      <c r="AN89" s="149">
        <f t="shared" ca="1" si="247"/>
        <v>0</v>
      </c>
      <c r="AO89" s="149">
        <f t="shared" ca="1" si="247"/>
        <v>0</v>
      </c>
      <c r="AP89" s="149">
        <f t="shared" ca="1" si="247"/>
        <v>0</v>
      </c>
      <c r="AQ89" s="149">
        <f t="shared" ca="1" si="247"/>
        <v>0</v>
      </c>
      <c r="AR89" s="149">
        <f t="shared" ca="1" si="247"/>
        <v>1438551.5101004664</v>
      </c>
      <c r="AS89" s="149">
        <f t="shared" ca="1" si="247"/>
        <v>8210812.5</v>
      </c>
      <c r="AT89" s="149">
        <f t="shared" ref="AT89:BL89" ca="1" si="248">SUM(AT87:AT88)</f>
        <v>8210812.5</v>
      </c>
      <c r="AU89" s="149">
        <f t="shared" ca="1" si="248"/>
        <v>8210812.5</v>
      </c>
      <c r="AV89" s="149">
        <f t="shared" ca="1" si="248"/>
        <v>8210812.5</v>
      </c>
      <c r="AW89" s="149">
        <f t="shared" ca="1" si="248"/>
        <v>423529.03244594822</v>
      </c>
      <c r="AX89" s="149">
        <f t="shared" ca="1" si="248"/>
        <v>0</v>
      </c>
      <c r="AY89" s="149">
        <f t="shared" ca="1" si="248"/>
        <v>0</v>
      </c>
      <c r="AZ89" s="149">
        <f t="shared" ca="1" si="248"/>
        <v>0</v>
      </c>
      <c r="BA89" s="149">
        <f t="shared" ca="1" si="248"/>
        <v>0</v>
      </c>
      <c r="BB89" s="149">
        <f t="shared" ca="1" si="248"/>
        <v>0</v>
      </c>
      <c r="BC89" s="149">
        <f t="shared" ca="1" si="248"/>
        <v>0</v>
      </c>
      <c r="BD89" s="149">
        <f t="shared" ca="1" si="248"/>
        <v>0</v>
      </c>
      <c r="BE89" s="149">
        <f t="shared" ca="1" si="248"/>
        <v>0</v>
      </c>
      <c r="BF89" s="149">
        <f t="shared" ca="1" si="248"/>
        <v>0</v>
      </c>
      <c r="BG89" s="149">
        <f t="shared" ca="1" si="248"/>
        <v>0</v>
      </c>
      <c r="BH89" s="149">
        <f t="shared" ca="1" si="248"/>
        <v>0</v>
      </c>
      <c r="BI89" s="149">
        <f t="shared" ca="1" si="248"/>
        <v>0</v>
      </c>
      <c r="BJ89" s="149">
        <f t="shared" ca="1" si="248"/>
        <v>0</v>
      </c>
      <c r="BK89" s="149">
        <f t="shared" ca="1" si="248"/>
        <v>0</v>
      </c>
      <c r="BL89" s="149">
        <f t="shared" ca="1" si="248"/>
        <v>0</v>
      </c>
      <c r="BM89" s="3"/>
    </row>
    <row r="90" spans="1:65" s="120" customFormat="1" outlineLevel="1">
      <c r="C90" s="14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s="120" customFormat="1" outlineLevel="1">
      <c r="A91" s="120" t="s">
        <v>121</v>
      </c>
      <c r="C91" s="145"/>
      <c r="D91" s="3">
        <f>D77-D89</f>
        <v>0</v>
      </c>
      <c r="E91" s="3">
        <f t="shared" ref="E91:AS91" si="249">E77-E89</f>
        <v>0</v>
      </c>
      <c r="F91" s="3">
        <f t="shared" si="249"/>
        <v>0</v>
      </c>
      <c r="G91" s="3">
        <f t="shared" si="249"/>
        <v>0</v>
      </c>
      <c r="H91" s="3">
        <f t="shared" si="249"/>
        <v>0</v>
      </c>
      <c r="I91" s="3">
        <f t="shared" si="249"/>
        <v>0</v>
      </c>
      <c r="J91" s="3">
        <f t="shared" si="249"/>
        <v>0</v>
      </c>
      <c r="K91" s="3">
        <f t="shared" si="249"/>
        <v>0</v>
      </c>
      <c r="L91" s="3">
        <f t="shared" si="249"/>
        <v>0</v>
      </c>
      <c r="M91" s="3">
        <f t="shared" si="249"/>
        <v>0</v>
      </c>
      <c r="N91" s="3">
        <f t="shared" si="249"/>
        <v>0</v>
      </c>
      <c r="O91" s="3">
        <f t="shared" si="249"/>
        <v>0</v>
      </c>
      <c r="P91" s="3">
        <f t="shared" ca="1" si="249"/>
        <v>0</v>
      </c>
      <c r="Q91" s="3">
        <f t="shared" ca="1" si="249"/>
        <v>0</v>
      </c>
      <c r="R91" s="3">
        <f t="shared" ca="1" si="249"/>
        <v>0</v>
      </c>
      <c r="S91" s="3">
        <f t="shared" ca="1" si="249"/>
        <v>0</v>
      </c>
      <c r="T91" s="3">
        <f t="shared" ca="1" si="249"/>
        <v>0</v>
      </c>
      <c r="U91" s="3">
        <f t="shared" ca="1" si="249"/>
        <v>0</v>
      </c>
      <c r="V91" s="3">
        <f t="shared" ca="1" si="249"/>
        <v>0</v>
      </c>
      <c r="W91" s="3">
        <f t="shared" ca="1" si="249"/>
        <v>0</v>
      </c>
      <c r="X91" s="3">
        <f t="shared" ca="1" si="249"/>
        <v>0</v>
      </c>
      <c r="Y91" s="3">
        <f t="shared" ca="1" si="249"/>
        <v>0</v>
      </c>
      <c r="Z91" s="3">
        <f t="shared" ca="1" si="249"/>
        <v>0</v>
      </c>
      <c r="AA91" s="3">
        <f t="shared" ca="1" si="249"/>
        <v>0</v>
      </c>
      <c r="AB91" s="3">
        <f t="shared" ca="1" si="249"/>
        <v>0</v>
      </c>
      <c r="AC91" s="3">
        <f t="shared" ca="1" si="249"/>
        <v>0</v>
      </c>
      <c r="AD91" s="3">
        <f t="shared" ca="1" si="249"/>
        <v>0</v>
      </c>
      <c r="AE91" s="3">
        <f t="shared" ca="1" si="249"/>
        <v>0</v>
      </c>
      <c r="AF91" s="3">
        <f t="shared" ca="1" si="249"/>
        <v>0</v>
      </c>
      <c r="AG91" s="3">
        <f t="shared" ca="1" si="249"/>
        <v>0</v>
      </c>
      <c r="AH91" s="3">
        <f t="shared" ca="1" si="249"/>
        <v>0</v>
      </c>
      <c r="AI91" s="3">
        <f t="shared" ca="1" si="249"/>
        <v>0</v>
      </c>
      <c r="AJ91" s="3">
        <f t="shared" ca="1" si="249"/>
        <v>0</v>
      </c>
      <c r="AK91" s="3">
        <f t="shared" ca="1" si="249"/>
        <v>0</v>
      </c>
      <c r="AL91" s="3">
        <f t="shared" ca="1" si="249"/>
        <v>0</v>
      </c>
      <c r="AM91" s="3">
        <f t="shared" ca="1" si="249"/>
        <v>0</v>
      </c>
      <c r="AN91" s="3">
        <f t="shared" ca="1" si="249"/>
        <v>0</v>
      </c>
      <c r="AO91" s="3">
        <f t="shared" ca="1" si="249"/>
        <v>0</v>
      </c>
      <c r="AP91" s="3">
        <f t="shared" ca="1" si="249"/>
        <v>0</v>
      </c>
      <c r="AQ91" s="3">
        <f t="shared" ca="1" si="249"/>
        <v>0</v>
      </c>
      <c r="AR91" s="3">
        <f t="shared" ca="1" si="249"/>
        <v>0</v>
      </c>
      <c r="AS91" s="3">
        <f t="shared" ca="1" si="249"/>
        <v>0</v>
      </c>
      <c r="AT91" s="3">
        <f t="shared" ref="AT91:BL91" ca="1" si="250">AT77-AT89</f>
        <v>0</v>
      </c>
      <c r="AU91" s="3">
        <f t="shared" ca="1" si="250"/>
        <v>0</v>
      </c>
      <c r="AV91" s="3">
        <f t="shared" ca="1" si="250"/>
        <v>0</v>
      </c>
      <c r="AW91" s="3">
        <f t="shared" ca="1" si="250"/>
        <v>7239895.9675524989</v>
      </c>
      <c r="AX91" s="3">
        <f t="shared" ca="1" si="250"/>
        <v>5.7277541579042007E-8</v>
      </c>
      <c r="AY91" s="3">
        <f t="shared" ca="1" si="250"/>
        <v>0</v>
      </c>
      <c r="AZ91" s="3">
        <f t="shared" ca="1" si="250"/>
        <v>3.5092420980314078E-13</v>
      </c>
      <c r="BA91" s="3">
        <f t="shared" ca="1" si="250"/>
        <v>0</v>
      </c>
      <c r="BB91" s="3">
        <f t="shared" ca="1" si="250"/>
        <v>0</v>
      </c>
      <c r="BC91" s="3">
        <f t="shared" ca="1" si="250"/>
        <v>0</v>
      </c>
      <c r="BD91" s="3">
        <f t="shared" ca="1" si="250"/>
        <v>0</v>
      </c>
      <c r="BE91" s="3">
        <f t="shared" ca="1" si="250"/>
        <v>0</v>
      </c>
      <c r="BF91" s="3">
        <f t="shared" ca="1" si="250"/>
        <v>0</v>
      </c>
      <c r="BG91" s="3">
        <f t="shared" ca="1" si="250"/>
        <v>0</v>
      </c>
      <c r="BH91" s="3">
        <f t="shared" ca="1" si="250"/>
        <v>0</v>
      </c>
      <c r="BI91" s="3">
        <f t="shared" ca="1" si="250"/>
        <v>0</v>
      </c>
      <c r="BJ91" s="3">
        <f t="shared" ca="1" si="250"/>
        <v>0</v>
      </c>
      <c r="BK91" s="3">
        <f t="shared" ca="1" si="250"/>
        <v>0</v>
      </c>
      <c r="BL91" s="3">
        <f t="shared" ca="1" si="250"/>
        <v>0</v>
      </c>
      <c r="BM91" s="3"/>
    </row>
    <row r="92" spans="1:65" s="120" customFormat="1" outlineLevel="1">
      <c r="C92" s="14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s="120" customFormat="1" outlineLevel="1">
      <c r="C93" s="14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s="120" customFormat="1" outlineLevel="1">
      <c r="A94" s="142" t="s">
        <v>103</v>
      </c>
      <c r="B94" s="143" t="s">
        <v>113</v>
      </c>
      <c r="C94" s="144">
        <v>0.15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s="120" customFormat="1" outlineLevel="1">
      <c r="A95" s="120" t="s">
        <v>38</v>
      </c>
      <c r="C95" s="145"/>
      <c r="D95" s="3">
        <f>C100</f>
        <v>0</v>
      </c>
      <c r="E95" s="3">
        <f t="shared" ref="E95:AS95" si="251">D100</f>
        <v>8190000</v>
      </c>
      <c r="F95" s="3">
        <f t="shared" si="251"/>
        <v>8375945.1695735995</v>
      </c>
      <c r="G95" s="3">
        <f t="shared" si="251"/>
        <v>8564068.6713604014</v>
      </c>
      <c r="H95" s="3">
        <f t="shared" si="251"/>
        <v>8754396.0243413076</v>
      </c>
      <c r="I95" s="3">
        <f t="shared" si="251"/>
        <v>8946953.0464499611</v>
      </c>
      <c r="J95" s="3">
        <f t="shared" si="251"/>
        <v>9141765.8580749519</v>
      </c>
      <c r="K95" s="3">
        <f t="shared" si="251"/>
        <v>10123447.135603052</v>
      </c>
      <c r="L95" s="3">
        <f t="shared" si="251"/>
        <v>10445750.62991308</v>
      </c>
      <c r="M95" s="3">
        <f t="shared" si="251"/>
        <v>10771829.88288193</v>
      </c>
      <c r="N95" s="3">
        <f t="shared" si="251"/>
        <v>11101729.127208598</v>
      </c>
      <c r="O95" s="3">
        <f t="shared" si="251"/>
        <v>11435493.113774475</v>
      </c>
      <c r="P95" s="3">
        <f t="shared" si="251"/>
        <v>11773167.117713811</v>
      </c>
      <c r="Q95" s="3">
        <f t="shared" ca="1" si="251"/>
        <v>11911088.792381378</v>
      </c>
      <c r="R95" s="3">
        <f t="shared" ca="1" si="251"/>
        <v>12050626.208009122</v>
      </c>
      <c r="S95" s="3">
        <f t="shared" ca="1" si="251"/>
        <v>12191798.292868156</v>
      </c>
      <c r="T95" s="3">
        <f t="shared" ca="1" si="251"/>
        <v>12334624.196972717</v>
      </c>
      <c r="U95" s="3">
        <f t="shared" ca="1" si="251"/>
        <v>12479123.294677865</v>
      </c>
      <c r="V95" s="3">
        <f t="shared" ca="1" si="251"/>
        <v>12625315.187307622</v>
      </c>
      <c r="W95" s="3">
        <f t="shared" ca="1" si="251"/>
        <v>12773219.705813894</v>
      </c>
      <c r="X95" s="3">
        <f t="shared" ca="1" si="251"/>
        <v>12922856.913466537</v>
      </c>
      <c r="Y95" s="3">
        <f t="shared" ca="1" si="251"/>
        <v>13074247.108574951</v>
      </c>
      <c r="Z95" s="3">
        <f t="shared" ca="1" si="251"/>
        <v>13227410.82724154</v>
      </c>
      <c r="AA95" s="3">
        <f t="shared" ca="1" si="251"/>
        <v>13382368.846147444</v>
      </c>
      <c r="AB95" s="3">
        <f t="shared" ca="1" si="251"/>
        <v>13539142.185370896</v>
      </c>
      <c r="AC95" s="3">
        <f t="shared" ca="1" si="251"/>
        <v>13697752.111238599</v>
      </c>
      <c r="AD95" s="3">
        <f t="shared" ca="1" si="251"/>
        <v>13858220.139210505</v>
      </c>
      <c r="AE95" s="3">
        <f t="shared" ca="1" si="251"/>
        <v>14020568.036798395</v>
      </c>
      <c r="AF95" s="3">
        <f t="shared" ca="1" si="251"/>
        <v>14184817.82651864</v>
      </c>
      <c r="AG95" s="3">
        <f t="shared" ca="1" si="251"/>
        <v>14350991.78887956</v>
      </c>
      <c r="AH95" s="3">
        <f t="shared" ca="1" si="251"/>
        <v>14519112.465403782</v>
      </c>
      <c r="AI95" s="3">
        <f t="shared" ca="1" si="251"/>
        <v>17754827.661685992</v>
      </c>
      <c r="AJ95" s="3">
        <f t="shared" ca="1" si="251"/>
        <v>21028448.992668957</v>
      </c>
      <c r="AK95" s="3">
        <f t="shared" ca="1" si="251"/>
        <v>24340420.525571447</v>
      </c>
      <c r="AL95" s="3">
        <f t="shared" ca="1" si="251"/>
        <v>27691191.529822811</v>
      </c>
      <c r="AM95" s="3">
        <f t="shared" ca="1" si="251"/>
        <v>31081216.538006432</v>
      </c>
      <c r="AN95" s="3">
        <f t="shared" ca="1" si="251"/>
        <v>31445330.40751715</v>
      </c>
      <c r="AO95" s="3">
        <f t="shared" ca="1" si="251"/>
        <v>31813709.840758551</v>
      </c>
      <c r="AP95" s="3">
        <f t="shared" ca="1" si="251"/>
        <v>32186404.808455359</v>
      </c>
      <c r="AQ95" s="3">
        <f t="shared" ca="1" si="251"/>
        <v>32563465.866735183</v>
      </c>
      <c r="AR95" s="3">
        <f t="shared" ca="1" si="251"/>
        <v>32944944.163986467</v>
      </c>
      <c r="AS95" s="3">
        <f t="shared" ca="1" si="251"/>
        <v>32036195.088706356</v>
      </c>
      <c r="AT95" s="3">
        <f t="shared" ref="AT95" ca="1" si="252">AS100</f>
        <v>25021765.202598765</v>
      </c>
      <c r="AU95" s="3">
        <f t="shared" ref="AU95" ca="1" si="253">AT100</f>
        <v>17925161.853135288</v>
      </c>
      <c r="AV95" s="3">
        <f t="shared" ref="AV95" ca="1" si="254">AU100</f>
        <v>10745422.385019694</v>
      </c>
      <c r="AW95" s="3">
        <f t="shared" ref="AW95" ca="1" si="255">AV100</f>
        <v>3481572.8655275088</v>
      </c>
      <c r="AX95" s="3">
        <f t="shared" ref="AX95" ca="1" si="256">AW100</f>
        <v>0</v>
      </c>
      <c r="AY95" s="3">
        <f t="shared" ref="AY95" ca="1" si="257">AX100</f>
        <v>0</v>
      </c>
      <c r="AZ95" s="3">
        <f t="shared" ref="AZ95" ca="1" si="258">AY100</f>
        <v>0</v>
      </c>
      <c r="BA95" s="3">
        <f t="shared" ref="BA95" ca="1" si="259">AZ100</f>
        <v>0</v>
      </c>
      <c r="BB95" s="3">
        <f t="shared" ref="BB95" ca="1" si="260">BA100</f>
        <v>0</v>
      </c>
      <c r="BC95" s="3">
        <f t="shared" ref="BC95" ca="1" si="261">BB100</f>
        <v>0</v>
      </c>
      <c r="BD95" s="3">
        <f t="shared" ref="BD95" ca="1" si="262">BC100</f>
        <v>0</v>
      </c>
      <c r="BE95" s="3">
        <f t="shared" ref="BE95" ca="1" si="263">BD100</f>
        <v>0</v>
      </c>
      <c r="BF95" s="3">
        <f t="shared" ref="BF95" ca="1" si="264">BE100</f>
        <v>0</v>
      </c>
      <c r="BG95" s="3">
        <f t="shared" ref="BG95" ca="1" si="265">BF100</f>
        <v>0</v>
      </c>
      <c r="BH95" s="3">
        <f t="shared" ref="BH95" ca="1" si="266">BG100</f>
        <v>0</v>
      </c>
      <c r="BI95" s="3">
        <f t="shared" ref="BI95" ca="1" si="267">BH100</f>
        <v>0</v>
      </c>
      <c r="BJ95" s="3">
        <f t="shared" ref="BJ95" ca="1" si="268">BI100</f>
        <v>0</v>
      </c>
      <c r="BK95" s="3">
        <f t="shared" ref="BK95" ca="1" si="269">BJ100</f>
        <v>0</v>
      </c>
      <c r="BL95" s="3">
        <f t="shared" ref="BL95" ca="1" si="270">BK100</f>
        <v>0</v>
      </c>
      <c r="BM95" s="3"/>
    </row>
    <row r="96" spans="1:65" s="120" customFormat="1" outlineLevel="1">
      <c r="A96" s="120" t="s">
        <v>114</v>
      </c>
      <c r="C96" s="145"/>
      <c r="D96" s="3">
        <f>-D73</f>
        <v>8190000</v>
      </c>
      <c r="E96" s="3">
        <f t="shared" ref="E96:AS96" si="271">-E73</f>
        <v>90000</v>
      </c>
      <c r="F96" s="3">
        <f t="shared" si="271"/>
        <v>90000</v>
      </c>
      <c r="G96" s="3">
        <f t="shared" si="271"/>
        <v>90000</v>
      </c>
      <c r="H96" s="3">
        <f t="shared" si="271"/>
        <v>90000</v>
      </c>
      <c r="I96" s="3">
        <f t="shared" si="271"/>
        <v>90000</v>
      </c>
      <c r="J96" s="3">
        <f t="shared" si="271"/>
        <v>874586.25</v>
      </c>
      <c r="K96" s="3">
        <f t="shared" si="271"/>
        <v>203708.15217391305</v>
      </c>
      <c r="L96" s="3">
        <f t="shared" si="271"/>
        <v>203708.15217391305</v>
      </c>
      <c r="M96" s="3">
        <f t="shared" si="271"/>
        <v>203708.15217391305</v>
      </c>
      <c r="N96" s="3">
        <f t="shared" si="271"/>
        <v>203708.15217391305</v>
      </c>
      <c r="O96" s="3">
        <f t="shared" si="271"/>
        <v>203708.15217391305</v>
      </c>
      <c r="P96" s="3">
        <f t="shared" ca="1" si="271"/>
        <v>0</v>
      </c>
      <c r="Q96" s="3">
        <f t="shared" ca="1" si="271"/>
        <v>0</v>
      </c>
      <c r="R96" s="3">
        <f t="shared" ca="1" si="271"/>
        <v>0</v>
      </c>
      <c r="S96" s="3">
        <f t="shared" ca="1" si="271"/>
        <v>0</v>
      </c>
      <c r="T96" s="3">
        <f t="shared" ca="1" si="271"/>
        <v>0</v>
      </c>
      <c r="U96" s="3">
        <f t="shared" ca="1" si="271"/>
        <v>0</v>
      </c>
      <c r="V96" s="3">
        <f t="shared" ca="1" si="271"/>
        <v>0</v>
      </c>
      <c r="W96" s="3">
        <f t="shared" ca="1" si="271"/>
        <v>0</v>
      </c>
      <c r="X96" s="3">
        <f t="shared" ca="1" si="271"/>
        <v>0</v>
      </c>
      <c r="Y96" s="3">
        <f t="shared" ca="1" si="271"/>
        <v>0</v>
      </c>
      <c r="Z96" s="3">
        <f t="shared" ca="1" si="271"/>
        <v>0</v>
      </c>
      <c r="AA96" s="3">
        <f t="shared" ca="1" si="271"/>
        <v>0</v>
      </c>
      <c r="AB96" s="3">
        <f t="shared" ca="1" si="271"/>
        <v>0</v>
      </c>
      <c r="AC96" s="3">
        <f t="shared" ca="1" si="271"/>
        <v>0</v>
      </c>
      <c r="AD96" s="3">
        <f t="shared" ca="1" si="271"/>
        <v>0</v>
      </c>
      <c r="AE96" s="3">
        <f t="shared" ca="1" si="271"/>
        <v>0</v>
      </c>
      <c r="AF96" s="3">
        <f t="shared" ca="1" si="271"/>
        <v>0</v>
      </c>
      <c r="AG96" s="3">
        <f t="shared" ca="1" si="271"/>
        <v>0</v>
      </c>
      <c r="AH96" s="3">
        <f t="shared" ca="1" si="271"/>
        <v>3065625</v>
      </c>
      <c r="AI96" s="3">
        <f t="shared" ca="1" si="271"/>
        <v>3065625</v>
      </c>
      <c r="AJ96" s="3">
        <f t="shared" ca="1" si="271"/>
        <v>3065625</v>
      </c>
      <c r="AK96" s="3">
        <f t="shared" ca="1" si="271"/>
        <v>3065625</v>
      </c>
      <c r="AL96" s="3">
        <f t="shared" ca="1" si="271"/>
        <v>3065625</v>
      </c>
      <c r="AM96" s="3">
        <f t="shared" ca="1" si="271"/>
        <v>0</v>
      </c>
      <c r="AN96" s="3">
        <f t="shared" ca="1" si="271"/>
        <v>0</v>
      </c>
      <c r="AO96" s="3">
        <f t="shared" ca="1" si="271"/>
        <v>0</v>
      </c>
      <c r="AP96" s="3">
        <f t="shared" ca="1" si="271"/>
        <v>0</v>
      </c>
      <c r="AQ96" s="3">
        <f t="shared" ca="1" si="271"/>
        <v>0</v>
      </c>
      <c r="AR96" s="3">
        <f t="shared" ca="1" si="271"/>
        <v>0</v>
      </c>
      <c r="AS96" s="3">
        <f t="shared" ca="1" si="271"/>
        <v>0</v>
      </c>
      <c r="AT96" s="3">
        <f t="shared" ref="AT96:BL96" ca="1" si="272">-AT73</f>
        <v>0</v>
      </c>
      <c r="AU96" s="3">
        <f t="shared" ca="1" si="272"/>
        <v>0</v>
      </c>
      <c r="AV96" s="3">
        <f t="shared" ca="1" si="272"/>
        <v>0</v>
      </c>
      <c r="AW96" s="3">
        <f t="shared" ca="1" si="272"/>
        <v>0</v>
      </c>
      <c r="AX96" s="3">
        <f t="shared" ca="1" si="272"/>
        <v>0</v>
      </c>
      <c r="AY96" s="3">
        <f t="shared" ca="1" si="272"/>
        <v>0</v>
      </c>
      <c r="AZ96" s="3">
        <f t="shared" ca="1" si="272"/>
        <v>0</v>
      </c>
      <c r="BA96" s="3">
        <f t="shared" ca="1" si="272"/>
        <v>0</v>
      </c>
      <c r="BB96" s="3">
        <f t="shared" ca="1" si="272"/>
        <v>0</v>
      </c>
      <c r="BC96" s="3">
        <f t="shared" ca="1" si="272"/>
        <v>0</v>
      </c>
      <c r="BD96" s="3">
        <f t="shared" ca="1" si="272"/>
        <v>0</v>
      </c>
      <c r="BE96" s="3">
        <f t="shared" ca="1" si="272"/>
        <v>0</v>
      </c>
      <c r="BF96" s="3">
        <f t="shared" ca="1" si="272"/>
        <v>0</v>
      </c>
      <c r="BG96" s="3">
        <f t="shared" ca="1" si="272"/>
        <v>0</v>
      </c>
      <c r="BH96" s="3">
        <f t="shared" ca="1" si="272"/>
        <v>0</v>
      </c>
      <c r="BI96" s="3">
        <f t="shared" ca="1" si="272"/>
        <v>0</v>
      </c>
      <c r="BJ96" s="3">
        <f t="shared" ca="1" si="272"/>
        <v>0</v>
      </c>
      <c r="BK96" s="3">
        <f t="shared" ca="1" si="272"/>
        <v>0</v>
      </c>
      <c r="BL96" s="3">
        <f t="shared" ca="1" si="272"/>
        <v>0</v>
      </c>
      <c r="BM96" s="3"/>
    </row>
    <row r="97" spans="1:65" s="120" customFormat="1" outlineLevel="1">
      <c r="A97" s="120" t="s">
        <v>115</v>
      </c>
      <c r="C97" s="145"/>
      <c r="D97" s="3">
        <f>D95*((1+$C$94)^(1/12)-1)</f>
        <v>0</v>
      </c>
      <c r="E97" s="3">
        <f t="shared" ref="E97:AS97" si="273">E95*((1+$C$94)^(1/12)-1)</f>
        <v>95945.169573599182</v>
      </c>
      <c r="F97" s="3">
        <f t="shared" si="273"/>
        <v>98123.501786801949</v>
      </c>
      <c r="G97" s="3">
        <f t="shared" si="273"/>
        <v>100327.35298090622</v>
      </c>
      <c r="H97" s="3">
        <f t="shared" si="273"/>
        <v>102557.02210865314</v>
      </c>
      <c r="I97" s="3">
        <f t="shared" si="273"/>
        <v>104812.8116249904</v>
      </c>
      <c r="J97" s="3">
        <f t="shared" si="273"/>
        <v>107095.02752810021</v>
      </c>
      <c r="K97" s="3">
        <f t="shared" si="273"/>
        <v>118595.34213611743</v>
      </c>
      <c r="L97" s="3">
        <f t="shared" si="273"/>
        <v>122371.10079493784</v>
      </c>
      <c r="M97" s="3">
        <f t="shared" si="273"/>
        <v>126191.09215275578</v>
      </c>
      <c r="N97" s="3">
        <f t="shared" si="273"/>
        <v>130055.83439196509</v>
      </c>
      <c r="O97" s="3">
        <f t="shared" si="273"/>
        <v>133965.8517654234</v>
      </c>
      <c r="P97" s="3">
        <f t="shared" si="273"/>
        <v>137921.67466756696</v>
      </c>
      <c r="Q97" s="3">
        <f t="shared" ca="1" si="273"/>
        <v>139537.41562774457</v>
      </c>
      <c r="R97" s="3">
        <f t="shared" ca="1" si="273"/>
        <v>141172.08485903463</v>
      </c>
      <c r="S97" s="3">
        <f t="shared" ca="1" si="273"/>
        <v>142825.9041045607</v>
      </c>
      <c r="T97" s="3">
        <f t="shared" ca="1" si="273"/>
        <v>144499.0977051486</v>
      </c>
      <c r="U97" s="3">
        <f t="shared" ca="1" si="273"/>
        <v>146191.89262975816</v>
      </c>
      <c r="V97" s="3">
        <f t="shared" ca="1" si="273"/>
        <v>147904.51850627191</v>
      </c>
      <c r="W97" s="3">
        <f t="shared" ca="1" si="273"/>
        <v>149637.20765264379</v>
      </c>
      <c r="X97" s="3">
        <f t="shared" ca="1" si="273"/>
        <v>151390.19510841338</v>
      </c>
      <c r="Y97" s="3">
        <f t="shared" ca="1" si="273"/>
        <v>153163.71866658883</v>
      </c>
      <c r="Z97" s="3">
        <f t="shared" ca="1" si="273"/>
        <v>154958.01890590371</v>
      </c>
      <c r="AA97" s="3">
        <f t="shared" ca="1" si="273"/>
        <v>156773.33922345145</v>
      </c>
      <c r="AB97" s="3">
        <f t="shared" ca="1" si="273"/>
        <v>158609.92586770217</v>
      </c>
      <c r="AC97" s="3">
        <f t="shared" ca="1" si="273"/>
        <v>160468.02797190641</v>
      </c>
      <c r="AD97" s="3">
        <f t="shared" ca="1" si="273"/>
        <v>162347.89758789001</v>
      </c>
      <c r="AE97" s="3">
        <f t="shared" ca="1" si="273"/>
        <v>164249.789720245</v>
      </c>
      <c r="AF97" s="3">
        <f t="shared" ca="1" si="273"/>
        <v>166173.96236092105</v>
      </c>
      <c r="AG97" s="3">
        <f t="shared" ca="1" si="273"/>
        <v>168120.67652422207</v>
      </c>
      <c r="AH97" s="3">
        <f t="shared" ca="1" si="273"/>
        <v>170090.19628221288</v>
      </c>
      <c r="AI97" s="3">
        <f t="shared" ca="1" si="273"/>
        <v>207996.33098296606</v>
      </c>
      <c r="AJ97" s="3">
        <f t="shared" ca="1" si="273"/>
        <v>246346.53290249131</v>
      </c>
      <c r="AK97" s="3">
        <f t="shared" ca="1" si="273"/>
        <v>285146.00425136345</v>
      </c>
      <c r="AL97" s="3">
        <f t="shared" ca="1" si="273"/>
        <v>324400.00818362186</v>
      </c>
      <c r="AM97" s="3">
        <f t="shared" ca="1" si="273"/>
        <v>364113.86951071827</v>
      </c>
      <c r="AN97" s="3">
        <f t="shared" ca="1" si="273"/>
        <v>368379.43324140261</v>
      </c>
      <c r="AO97" s="3">
        <f t="shared" ca="1" si="273"/>
        <v>372694.96769680834</v>
      </c>
      <c r="AP97" s="3">
        <f t="shared" ca="1" si="273"/>
        <v>377061.05827982386</v>
      </c>
      <c r="AQ97" s="3">
        <f t="shared" ca="1" si="273"/>
        <v>381478.29725128401</v>
      </c>
      <c r="AR97" s="3">
        <f t="shared" ca="1" si="273"/>
        <v>385947.28381030995</v>
      </c>
      <c r="AS97" s="3">
        <f t="shared" ca="1" si="273"/>
        <v>375301.36389240983</v>
      </c>
      <c r="AT97" s="3">
        <f t="shared" ref="AT97:BL97" ca="1" si="274">AT95*((1+$C$94)^(1/12)-1)</f>
        <v>293127.90053652279</v>
      </c>
      <c r="AU97" s="3">
        <f t="shared" ca="1" si="274"/>
        <v>209991.78188440495</v>
      </c>
      <c r="AV97" s="3">
        <f t="shared" ca="1" si="274"/>
        <v>125881.73050923846</v>
      </c>
      <c r="AW97" s="3">
        <f t="shared" ca="1" si="274"/>
        <v>40786.336870070627</v>
      </c>
      <c r="AX97" s="3">
        <f t="shared" ca="1" si="274"/>
        <v>0</v>
      </c>
      <c r="AY97" s="3">
        <f t="shared" ca="1" si="274"/>
        <v>0</v>
      </c>
      <c r="AZ97" s="3">
        <f t="shared" ca="1" si="274"/>
        <v>0</v>
      </c>
      <c r="BA97" s="3">
        <f t="shared" ca="1" si="274"/>
        <v>0</v>
      </c>
      <c r="BB97" s="3">
        <f t="shared" ca="1" si="274"/>
        <v>0</v>
      </c>
      <c r="BC97" s="3">
        <f t="shared" ca="1" si="274"/>
        <v>0</v>
      </c>
      <c r="BD97" s="3">
        <f t="shared" ca="1" si="274"/>
        <v>0</v>
      </c>
      <c r="BE97" s="3">
        <f t="shared" ca="1" si="274"/>
        <v>0</v>
      </c>
      <c r="BF97" s="3">
        <f t="shared" ca="1" si="274"/>
        <v>0</v>
      </c>
      <c r="BG97" s="3">
        <f t="shared" ca="1" si="274"/>
        <v>0</v>
      </c>
      <c r="BH97" s="3">
        <f t="shared" ca="1" si="274"/>
        <v>0</v>
      </c>
      <c r="BI97" s="3">
        <f t="shared" ca="1" si="274"/>
        <v>0</v>
      </c>
      <c r="BJ97" s="3">
        <f t="shared" ca="1" si="274"/>
        <v>0</v>
      </c>
      <c r="BK97" s="3">
        <f t="shared" ca="1" si="274"/>
        <v>0</v>
      </c>
      <c r="BL97" s="3">
        <f t="shared" ca="1" si="274"/>
        <v>0</v>
      </c>
      <c r="BM97" s="3"/>
    </row>
    <row r="98" spans="1:65" s="120" customFormat="1" outlineLevel="1">
      <c r="A98" s="120" t="s">
        <v>116</v>
      </c>
      <c r="C98" s="119">
        <f>C84</f>
        <v>0.9</v>
      </c>
      <c r="D98" s="3">
        <f>D84</f>
        <v>0</v>
      </c>
      <c r="E98" s="3">
        <f t="shared" ref="E98:AS98" si="275">E84</f>
        <v>0</v>
      </c>
      <c r="F98" s="3">
        <f t="shared" si="275"/>
        <v>0</v>
      </c>
      <c r="G98" s="3">
        <f t="shared" si="275"/>
        <v>0</v>
      </c>
      <c r="H98" s="3">
        <f t="shared" si="275"/>
        <v>0</v>
      </c>
      <c r="I98" s="3">
        <f t="shared" si="275"/>
        <v>0</v>
      </c>
      <c r="J98" s="3">
        <f t="shared" si="275"/>
        <v>0</v>
      </c>
      <c r="K98" s="3">
        <f t="shared" si="275"/>
        <v>0</v>
      </c>
      <c r="L98" s="3">
        <f t="shared" si="275"/>
        <v>0</v>
      </c>
      <c r="M98" s="3">
        <f t="shared" si="275"/>
        <v>0</v>
      </c>
      <c r="N98" s="3">
        <f t="shared" si="275"/>
        <v>0</v>
      </c>
      <c r="O98" s="3">
        <f t="shared" si="275"/>
        <v>0</v>
      </c>
      <c r="P98" s="3">
        <f t="shared" ca="1" si="275"/>
        <v>0</v>
      </c>
      <c r="Q98" s="3">
        <f t="shared" ca="1" si="275"/>
        <v>0</v>
      </c>
      <c r="R98" s="3">
        <f t="shared" ca="1" si="275"/>
        <v>0</v>
      </c>
      <c r="S98" s="3">
        <f t="shared" ca="1" si="275"/>
        <v>0</v>
      </c>
      <c r="T98" s="3">
        <f t="shared" ca="1" si="275"/>
        <v>0</v>
      </c>
      <c r="U98" s="3">
        <f t="shared" ca="1" si="275"/>
        <v>0</v>
      </c>
      <c r="V98" s="3">
        <f t="shared" ca="1" si="275"/>
        <v>0</v>
      </c>
      <c r="W98" s="3">
        <f t="shared" ca="1" si="275"/>
        <v>0</v>
      </c>
      <c r="X98" s="3">
        <f t="shared" ca="1" si="275"/>
        <v>0</v>
      </c>
      <c r="Y98" s="3">
        <f t="shared" ca="1" si="275"/>
        <v>0</v>
      </c>
      <c r="Z98" s="3">
        <f t="shared" ca="1" si="275"/>
        <v>0</v>
      </c>
      <c r="AA98" s="3">
        <f t="shared" ca="1" si="275"/>
        <v>0</v>
      </c>
      <c r="AB98" s="3">
        <f t="shared" ca="1" si="275"/>
        <v>0</v>
      </c>
      <c r="AC98" s="3">
        <f t="shared" ca="1" si="275"/>
        <v>0</v>
      </c>
      <c r="AD98" s="3">
        <f t="shared" ca="1" si="275"/>
        <v>0</v>
      </c>
      <c r="AE98" s="3">
        <f t="shared" ca="1" si="275"/>
        <v>0</v>
      </c>
      <c r="AF98" s="3">
        <f t="shared" ca="1" si="275"/>
        <v>0</v>
      </c>
      <c r="AG98" s="3">
        <f t="shared" ca="1" si="275"/>
        <v>0</v>
      </c>
      <c r="AH98" s="3">
        <f t="shared" ca="1" si="275"/>
        <v>0</v>
      </c>
      <c r="AI98" s="3">
        <f t="shared" ca="1" si="275"/>
        <v>0</v>
      </c>
      <c r="AJ98" s="3">
        <f t="shared" ca="1" si="275"/>
        <v>0</v>
      </c>
      <c r="AK98" s="3">
        <f t="shared" ca="1" si="275"/>
        <v>0</v>
      </c>
      <c r="AL98" s="3">
        <f t="shared" ca="1" si="275"/>
        <v>0</v>
      </c>
      <c r="AM98" s="3">
        <f t="shared" ca="1" si="275"/>
        <v>0</v>
      </c>
      <c r="AN98" s="3">
        <f t="shared" ca="1" si="275"/>
        <v>0</v>
      </c>
      <c r="AO98" s="3">
        <f t="shared" ca="1" si="275"/>
        <v>0</v>
      </c>
      <c r="AP98" s="3">
        <f t="shared" ca="1" si="275"/>
        <v>0</v>
      </c>
      <c r="AQ98" s="3">
        <f t="shared" ca="1" si="275"/>
        <v>0</v>
      </c>
      <c r="AR98" s="3">
        <f t="shared" ca="1" si="275"/>
        <v>1294696.3590904197</v>
      </c>
      <c r="AS98" s="3">
        <f t="shared" ca="1" si="275"/>
        <v>7389731.25</v>
      </c>
      <c r="AT98" s="3">
        <f t="shared" ref="AT98:BL98" ca="1" si="276">AT84</f>
        <v>7389731.25</v>
      </c>
      <c r="AU98" s="3">
        <f t="shared" ca="1" si="276"/>
        <v>7389731.25</v>
      </c>
      <c r="AV98" s="3">
        <f t="shared" ca="1" si="276"/>
        <v>7389731.25</v>
      </c>
      <c r="AW98" s="3">
        <f t="shared" ca="1" si="276"/>
        <v>381176.12920135341</v>
      </c>
      <c r="AX98" s="3">
        <f t="shared" ca="1" si="276"/>
        <v>0</v>
      </c>
      <c r="AY98" s="3">
        <f t="shared" ca="1" si="276"/>
        <v>0</v>
      </c>
      <c r="AZ98" s="3">
        <f t="shared" ca="1" si="276"/>
        <v>0</v>
      </c>
      <c r="BA98" s="3">
        <f t="shared" ca="1" si="276"/>
        <v>0</v>
      </c>
      <c r="BB98" s="3">
        <f t="shared" ca="1" si="276"/>
        <v>0</v>
      </c>
      <c r="BC98" s="3">
        <f t="shared" ca="1" si="276"/>
        <v>0</v>
      </c>
      <c r="BD98" s="3">
        <f t="shared" ca="1" si="276"/>
        <v>0</v>
      </c>
      <c r="BE98" s="3">
        <f t="shared" ca="1" si="276"/>
        <v>0</v>
      </c>
      <c r="BF98" s="3">
        <f t="shared" ca="1" si="276"/>
        <v>0</v>
      </c>
      <c r="BG98" s="3">
        <f t="shared" ca="1" si="276"/>
        <v>0</v>
      </c>
      <c r="BH98" s="3">
        <f t="shared" ca="1" si="276"/>
        <v>0</v>
      </c>
      <c r="BI98" s="3">
        <f t="shared" ca="1" si="276"/>
        <v>0</v>
      </c>
      <c r="BJ98" s="3">
        <f t="shared" ca="1" si="276"/>
        <v>0</v>
      </c>
      <c r="BK98" s="3">
        <f t="shared" ca="1" si="276"/>
        <v>0</v>
      </c>
      <c r="BL98" s="3">
        <f t="shared" ca="1" si="276"/>
        <v>0</v>
      </c>
      <c r="BM98" s="3"/>
    </row>
    <row r="99" spans="1:65" s="121" customFormat="1" outlineLevel="1">
      <c r="A99" s="121" t="s">
        <v>122</v>
      </c>
      <c r="C99" s="148">
        <f>$K$68</f>
        <v>0.85</v>
      </c>
      <c r="D99" s="108">
        <f>IF(D91&gt;0,MIN(D91*$C$99,D95+D96+D97-D98),0)</f>
        <v>0</v>
      </c>
      <c r="E99" s="108">
        <f t="shared" ref="E99:AS99" si="277">IF(E91&gt;0,MIN(E91*$C$99,E95+E96+E97-E98),0)</f>
        <v>0</v>
      </c>
      <c r="F99" s="108">
        <f t="shared" si="277"/>
        <v>0</v>
      </c>
      <c r="G99" s="108">
        <f t="shared" si="277"/>
        <v>0</v>
      </c>
      <c r="H99" s="108">
        <f t="shared" si="277"/>
        <v>0</v>
      </c>
      <c r="I99" s="108">
        <f t="shared" si="277"/>
        <v>0</v>
      </c>
      <c r="J99" s="108">
        <f t="shared" si="277"/>
        <v>0</v>
      </c>
      <c r="K99" s="108">
        <f t="shared" si="277"/>
        <v>0</v>
      </c>
      <c r="L99" s="108">
        <f t="shared" si="277"/>
        <v>0</v>
      </c>
      <c r="M99" s="108">
        <f t="shared" si="277"/>
        <v>0</v>
      </c>
      <c r="N99" s="108">
        <f t="shared" si="277"/>
        <v>0</v>
      </c>
      <c r="O99" s="108">
        <f t="shared" si="277"/>
        <v>0</v>
      </c>
      <c r="P99" s="108">
        <f t="shared" ca="1" si="277"/>
        <v>0</v>
      </c>
      <c r="Q99" s="108">
        <f t="shared" ca="1" si="277"/>
        <v>0</v>
      </c>
      <c r="R99" s="108">
        <f t="shared" ca="1" si="277"/>
        <v>0</v>
      </c>
      <c r="S99" s="108">
        <f t="shared" ca="1" si="277"/>
        <v>0</v>
      </c>
      <c r="T99" s="108">
        <f t="shared" ca="1" si="277"/>
        <v>0</v>
      </c>
      <c r="U99" s="108">
        <f t="shared" ca="1" si="277"/>
        <v>0</v>
      </c>
      <c r="V99" s="108">
        <f t="shared" ca="1" si="277"/>
        <v>0</v>
      </c>
      <c r="W99" s="108">
        <f t="shared" ca="1" si="277"/>
        <v>0</v>
      </c>
      <c r="X99" s="108">
        <f t="shared" ca="1" si="277"/>
        <v>0</v>
      </c>
      <c r="Y99" s="108">
        <f t="shared" ca="1" si="277"/>
        <v>0</v>
      </c>
      <c r="Z99" s="108">
        <f t="shared" ca="1" si="277"/>
        <v>0</v>
      </c>
      <c r="AA99" s="108">
        <f t="shared" ca="1" si="277"/>
        <v>0</v>
      </c>
      <c r="AB99" s="108">
        <f t="shared" ca="1" si="277"/>
        <v>0</v>
      </c>
      <c r="AC99" s="108">
        <f t="shared" ca="1" si="277"/>
        <v>0</v>
      </c>
      <c r="AD99" s="108">
        <f t="shared" ca="1" si="277"/>
        <v>0</v>
      </c>
      <c r="AE99" s="108">
        <f t="shared" ca="1" si="277"/>
        <v>0</v>
      </c>
      <c r="AF99" s="108">
        <f t="shared" ca="1" si="277"/>
        <v>0</v>
      </c>
      <c r="AG99" s="108">
        <f t="shared" ca="1" si="277"/>
        <v>0</v>
      </c>
      <c r="AH99" s="108">
        <f t="shared" ca="1" si="277"/>
        <v>0</v>
      </c>
      <c r="AI99" s="108">
        <f t="shared" ca="1" si="277"/>
        <v>0</v>
      </c>
      <c r="AJ99" s="108">
        <f t="shared" ca="1" si="277"/>
        <v>0</v>
      </c>
      <c r="AK99" s="108">
        <f t="shared" ca="1" si="277"/>
        <v>0</v>
      </c>
      <c r="AL99" s="108">
        <f t="shared" ca="1" si="277"/>
        <v>0</v>
      </c>
      <c r="AM99" s="108">
        <f t="shared" ca="1" si="277"/>
        <v>0</v>
      </c>
      <c r="AN99" s="108">
        <f t="shared" ca="1" si="277"/>
        <v>0</v>
      </c>
      <c r="AO99" s="108">
        <f t="shared" ca="1" si="277"/>
        <v>0</v>
      </c>
      <c r="AP99" s="108">
        <f t="shared" ca="1" si="277"/>
        <v>0</v>
      </c>
      <c r="AQ99" s="108">
        <f t="shared" ca="1" si="277"/>
        <v>0</v>
      </c>
      <c r="AR99" s="108">
        <f t="shared" ca="1" si="277"/>
        <v>0</v>
      </c>
      <c r="AS99" s="108">
        <f t="shared" ca="1" si="277"/>
        <v>0</v>
      </c>
      <c r="AT99" s="108">
        <f t="shared" ref="AT99:BL99" ca="1" si="278">IF(AT91&gt;0,MIN(AT91*$C$99,AT95+AT96+AT97-AT98),0)</f>
        <v>0</v>
      </c>
      <c r="AU99" s="108">
        <f t="shared" ca="1" si="278"/>
        <v>0</v>
      </c>
      <c r="AV99" s="108">
        <f t="shared" ca="1" si="278"/>
        <v>0</v>
      </c>
      <c r="AW99" s="108">
        <f t="shared" ca="1" si="278"/>
        <v>3141183.0731962258</v>
      </c>
      <c r="AX99" s="108">
        <f t="shared" ca="1" si="278"/>
        <v>0</v>
      </c>
      <c r="AY99" s="108">
        <f t="shared" ca="1" si="278"/>
        <v>0</v>
      </c>
      <c r="AZ99" s="108">
        <f t="shared" ca="1" si="278"/>
        <v>0</v>
      </c>
      <c r="BA99" s="108">
        <f t="shared" ca="1" si="278"/>
        <v>0</v>
      </c>
      <c r="BB99" s="108">
        <f t="shared" ca="1" si="278"/>
        <v>0</v>
      </c>
      <c r="BC99" s="108">
        <f t="shared" ca="1" si="278"/>
        <v>0</v>
      </c>
      <c r="BD99" s="108">
        <f t="shared" ca="1" si="278"/>
        <v>0</v>
      </c>
      <c r="BE99" s="108">
        <f t="shared" ca="1" si="278"/>
        <v>0</v>
      </c>
      <c r="BF99" s="108">
        <f t="shared" ca="1" si="278"/>
        <v>0</v>
      </c>
      <c r="BG99" s="108">
        <f t="shared" ca="1" si="278"/>
        <v>0</v>
      </c>
      <c r="BH99" s="108">
        <f t="shared" ca="1" si="278"/>
        <v>0</v>
      </c>
      <c r="BI99" s="108">
        <f t="shared" ca="1" si="278"/>
        <v>0</v>
      </c>
      <c r="BJ99" s="108">
        <f t="shared" ca="1" si="278"/>
        <v>0</v>
      </c>
      <c r="BK99" s="108">
        <f t="shared" ca="1" si="278"/>
        <v>0</v>
      </c>
      <c r="BL99" s="108">
        <f t="shared" ca="1" si="278"/>
        <v>0</v>
      </c>
      <c r="BM99" s="108"/>
    </row>
    <row r="100" spans="1:65" s="120" customFormat="1" outlineLevel="1">
      <c r="A100" s="131" t="s">
        <v>117</v>
      </c>
      <c r="B100" s="131"/>
      <c r="C100" s="133"/>
      <c r="D100" s="149">
        <f>D95+D96+D97-D98-D99</f>
        <v>8190000</v>
      </c>
      <c r="E100" s="149">
        <f t="shared" ref="E100:AS100" si="279">E95+E96+E97-E98-E99</f>
        <v>8375945.1695735995</v>
      </c>
      <c r="F100" s="149">
        <f t="shared" si="279"/>
        <v>8564068.6713604014</v>
      </c>
      <c r="G100" s="149">
        <f t="shared" si="279"/>
        <v>8754396.0243413076</v>
      </c>
      <c r="H100" s="149">
        <f t="shared" si="279"/>
        <v>8946953.0464499611</v>
      </c>
      <c r="I100" s="149">
        <f t="shared" si="279"/>
        <v>9141765.8580749519</v>
      </c>
      <c r="J100" s="149">
        <f t="shared" si="279"/>
        <v>10123447.135603052</v>
      </c>
      <c r="K100" s="149">
        <f t="shared" si="279"/>
        <v>10445750.62991308</v>
      </c>
      <c r="L100" s="149">
        <f t="shared" si="279"/>
        <v>10771829.88288193</v>
      </c>
      <c r="M100" s="149">
        <f t="shared" si="279"/>
        <v>11101729.127208598</v>
      </c>
      <c r="N100" s="149">
        <f t="shared" si="279"/>
        <v>11435493.113774475</v>
      </c>
      <c r="O100" s="149">
        <f t="shared" si="279"/>
        <v>11773167.117713811</v>
      </c>
      <c r="P100" s="149">
        <f t="shared" ca="1" si="279"/>
        <v>11911088.792381378</v>
      </c>
      <c r="Q100" s="149">
        <f t="shared" ca="1" si="279"/>
        <v>12050626.208009122</v>
      </c>
      <c r="R100" s="149">
        <f t="shared" ca="1" si="279"/>
        <v>12191798.292868156</v>
      </c>
      <c r="S100" s="149">
        <f t="shared" ca="1" si="279"/>
        <v>12334624.196972717</v>
      </c>
      <c r="T100" s="149">
        <f t="shared" ca="1" si="279"/>
        <v>12479123.294677865</v>
      </c>
      <c r="U100" s="149">
        <f t="shared" ca="1" si="279"/>
        <v>12625315.187307622</v>
      </c>
      <c r="V100" s="149">
        <f t="shared" ca="1" si="279"/>
        <v>12773219.705813894</v>
      </c>
      <c r="W100" s="149">
        <f t="shared" ca="1" si="279"/>
        <v>12922856.913466537</v>
      </c>
      <c r="X100" s="149">
        <f t="shared" ca="1" si="279"/>
        <v>13074247.108574951</v>
      </c>
      <c r="Y100" s="149">
        <f t="shared" ca="1" si="279"/>
        <v>13227410.82724154</v>
      </c>
      <c r="Z100" s="149">
        <f t="shared" ca="1" si="279"/>
        <v>13382368.846147444</v>
      </c>
      <c r="AA100" s="149">
        <f t="shared" ca="1" si="279"/>
        <v>13539142.185370896</v>
      </c>
      <c r="AB100" s="149">
        <f t="shared" ca="1" si="279"/>
        <v>13697752.111238599</v>
      </c>
      <c r="AC100" s="149">
        <f t="shared" ca="1" si="279"/>
        <v>13858220.139210505</v>
      </c>
      <c r="AD100" s="149">
        <f t="shared" ca="1" si="279"/>
        <v>14020568.036798395</v>
      </c>
      <c r="AE100" s="149">
        <f t="shared" ca="1" si="279"/>
        <v>14184817.82651864</v>
      </c>
      <c r="AF100" s="149">
        <f t="shared" ca="1" si="279"/>
        <v>14350991.78887956</v>
      </c>
      <c r="AG100" s="149">
        <f t="shared" ca="1" si="279"/>
        <v>14519112.465403782</v>
      </c>
      <c r="AH100" s="149">
        <f t="shared" ca="1" si="279"/>
        <v>17754827.661685992</v>
      </c>
      <c r="AI100" s="149">
        <f t="shared" ca="1" si="279"/>
        <v>21028448.992668957</v>
      </c>
      <c r="AJ100" s="149">
        <f t="shared" ca="1" si="279"/>
        <v>24340420.525571447</v>
      </c>
      <c r="AK100" s="149">
        <f t="shared" ca="1" si="279"/>
        <v>27691191.529822811</v>
      </c>
      <c r="AL100" s="149">
        <f t="shared" ca="1" si="279"/>
        <v>31081216.538006432</v>
      </c>
      <c r="AM100" s="149">
        <f t="shared" ca="1" si="279"/>
        <v>31445330.40751715</v>
      </c>
      <c r="AN100" s="149">
        <f t="shared" ca="1" si="279"/>
        <v>31813709.840758551</v>
      </c>
      <c r="AO100" s="149">
        <f t="shared" ca="1" si="279"/>
        <v>32186404.808455359</v>
      </c>
      <c r="AP100" s="149">
        <f t="shared" ca="1" si="279"/>
        <v>32563465.866735183</v>
      </c>
      <c r="AQ100" s="149">
        <f t="shared" ca="1" si="279"/>
        <v>32944944.163986467</v>
      </c>
      <c r="AR100" s="149">
        <f t="shared" ca="1" si="279"/>
        <v>32036195.088706356</v>
      </c>
      <c r="AS100" s="149">
        <f t="shared" ca="1" si="279"/>
        <v>25021765.202598765</v>
      </c>
      <c r="AT100" s="149">
        <f t="shared" ref="AT100:BL100" ca="1" si="280">AT95+AT96+AT97-AT98-AT99</f>
        <v>17925161.853135288</v>
      </c>
      <c r="AU100" s="149">
        <f t="shared" ca="1" si="280"/>
        <v>10745422.385019694</v>
      </c>
      <c r="AV100" s="149">
        <f t="shared" ca="1" si="280"/>
        <v>3481572.8655289318</v>
      </c>
      <c r="AW100" s="149">
        <f t="shared" ca="1" si="280"/>
        <v>0</v>
      </c>
      <c r="AX100" s="149">
        <f t="shared" ca="1" si="280"/>
        <v>0</v>
      </c>
      <c r="AY100" s="149">
        <f t="shared" ca="1" si="280"/>
        <v>0</v>
      </c>
      <c r="AZ100" s="149">
        <f t="shared" ca="1" si="280"/>
        <v>0</v>
      </c>
      <c r="BA100" s="149">
        <f t="shared" ca="1" si="280"/>
        <v>0</v>
      </c>
      <c r="BB100" s="149">
        <f t="shared" ca="1" si="280"/>
        <v>0</v>
      </c>
      <c r="BC100" s="149">
        <f t="shared" ca="1" si="280"/>
        <v>0</v>
      </c>
      <c r="BD100" s="149">
        <f t="shared" ca="1" si="280"/>
        <v>0</v>
      </c>
      <c r="BE100" s="149">
        <f t="shared" ca="1" si="280"/>
        <v>0</v>
      </c>
      <c r="BF100" s="149">
        <f t="shared" ca="1" si="280"/>
        <v>0</v>
      </c>
      <c r="BG100" s="149">
        <f t="shared" ca="1" si="280"/>
        <v>0</v>
      </c>
      <c r="BH100" s="149">
        <f t="shared" ca="1" si="280"/>
        <v>0</v>
      </c>
      <c r="BI100" s="149">
        <f t="shared" ca="1" si="280"/>
        <v>0</v>
      </c>
      <c r="BJ100" s="149">
        <f t="shared" ca="1" si="280"/>
        <v>0</v>
      </c>
      <c r="BK100" s="149">
        <f t="shared" ca="1" si="280"/>
        <v>0</v>
      </c>
      <c r="BL100" s="149">
        <f t="shared" ca="1" si="280"/>
        <v>0</v>
      </c>
      <c r="BM100" s="3"/>
    </row>
    <row r="101" spans="1:65" s="120" customFormat="1" outlineLevel="1">
      <c r="C101" s="14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s="120" customFormat="1" outlineLevel="1">
      <c r="A102" s="120" t="s">
        <v>118</v>
      </c>
      <c r="C102" s="145"/>
      <c r="D102" s="3">
        <f>D99</f>
        <v>0</v>
      </c>
      <c r="E102" s="3">
        <f t="shared" ref="E102:AS102" si="281">E99</f>
        <v>0</v>
      </c>
      <c r="F102" s="3">
        <f t="shared" si="281"/>
        <v>0</v>
      </c>
      <c r="G102" s="3">
        <f t="shared" si="281"/>
        <v>0</v>
      </c>
      <c r="H102" s="3">
        <f t="shared" si="281"/>
        <v>0</v>
      </c>
      <c r="I102" s="3">
        <f t="shared" si="281"/>
        <v>0</v>
      </c>
      <c r="J102" s="3">
        <f t="shared" si="281"/>
        <v>0</v>
      </c>
      <c r="K102" s="3">
        <f t="shared" si="281"/>
        <v>0</v>
      </c>
      <c r="L102" s="3">
        <f t="shared" si="281"/>
        <v>0</v>
      </c>
      <c r="M102" s="3">
        <f t="shared" si="281"/>
        <v>0</v>
      </c>
      <c r="N102" s="3">
        <f t="shared" si="281"/>
        <v>0</v>
      </c>
      <c r="O102" s="3">
        <f t="shared" si="281"/>
        <v>0</v>
      </c>
      <c r="P102" s="3">
        <f t="shared" ca="1" si="281"/>
        <v>0</v>
      </c>
      <c r="Q102" s="3">
        <f t="shared" ca="1" si="281"/>
        <v>0</v>
      </c>
      <c r="R102" s="3">
        <f t="shared" ca="1" si="281"/>
        <v>0</v>
      </c>
      <c r="S102" s="3">
        <f t="shared" ca="1" si="281"/>
        <v>0</v>
      </c>
      <c r="T102" s="3">
        <f t="shared" ca="1" si="281"/>
        <v>0</v>
      </c>
      <c r="U102" s="3">
        <f t="shared" ca="1" si="281"/>
        <v>0</v>
      </c>
      <c r="V102" s="3">
        <f t="shared" ca="1" si="281"/>
        <v>0</v>
      </c>
      <c r="W102" s="3">
        <f t="shared" ca="1" si="281"/>
        <v>0</v>
      </c>
      <c r="X102" s="3">
        <f t="shared" ca="1" si="281"/>
        <v>0</v>
      </c>
      <c r="Y102" s="3">
        <f t="shared" ca="1" si="281"/>
        <v>0</v>
      </c>
      <c r="Z102" s="3">
        <f t="shared" ca="1" si="281"/>
        <v>0</v>
      </c>
      <c r="AA102" s="3">
        <f t="shared" ca="1" si="281"/>
        <v>0</v>
      </c>
      <c r="AB102" s="3">
        <f t="shared" ca="1" si="281"/>
        <v>0</v>
      </c>
      <c r="AC102" s="3">
        <f t="shared" ca="1" si="281"/>
        <v>0</v>
      </c>
      <c r="AD102" s="3">
        <f t="shared" ca="1" si="281"/>
        <v>0</v>
      </c>
      <c r="AE102" s="3">
        <f t="shared" ca="1" si="281"/>
        <v>0</v>
      </c>
      <c r="AF102" s="3">
        <f t="shared" ca="1" si="281"/>
        <v>0</v>
      </c>
      <c r="AG102" s="3">
        <f t="shared" ca="1" si="281"/>
        <v>0</v>
      </c>
      <c r="AH102" s="3">
        <f t="shared" ca="1" si="281"/>
        <v>0</v>
      </c>
      <c r="AI102" s="3">
        <f t="shared" ca="1" si="281"/>
        <v>0</v>
      </c>
      <c r="AJ102" s="3">
        <f t="shared" ca="1" si="281"/>
        <v>0</v>
      </c>
      <c r="AK102" s="3">
        <f t="shared" ca="1" si="281"/>
        <v>0</v>
      </c>
      <c r="AL102" s="3">
        <f t="shared" ca="1" si="281"/>
        <v>0</v>
      </c>
      <c r="AM102" s="3">
        <f t="shared" ca="1" si="281"/>
        <v>0</v>
      </c>
      <c r="AN102" s="3">
        <f t="shared" ca="1" si="281"/>
        <v>0</v>
      </c>
      <c r="AO102" s="3">
        <f t="shared" ca="1" si="281"/>
        <v>0</v>
      </c>
      <c r="AP102" s="3">
        <f t="shared" ca="1" si="281"/>
        <v>0</v>
      </c>
      <c r="AQ102" s="3">
        <f t="shared" ca="1" si="281"/>
        <v>0</v>
      </c>
      <c r="AR102" s="3">
        <f t="shared" ca="1" si="281"/>
        <v>0</v>
      </c>
      <c r="AS102" s="3">
        <f t="shared" ca="1" si="281"/>
        <v>0</v>
      </c>
      <c r="AT102" s="3">
        <f t="shared" ref="AT102:BL102" ca="1" si="282">AT99</f>
        <v>0</v>
      </c>
      <c r="AU102" s="3">
        <f t="shared" ca="1" si="282"/>
        <v>0</v>
      </c>
      <c r="AV102" s="3">
        <f t="shared" ca="1" si="282"/>
        <v>0</v>
      </c>
      <c r="AW102" s="3">
        <f t="shared" ca="1" si="282"/>
        <v>3141183.0731962258</v>
      </c>
      <c r="AX102" s="3">
        <f t="shared" ca="1" si="282"/>
        <v>0</v>
      </c>
      <c r="AY102" s="3">
        <f t="shared" ca="1" si="282"/>
        <v>0</v>
      </c>
      <c r="AZ102" s="3">
        <f t="shared" ca="1" si="282"/>
        <v>0</v>
      </c>
      <c r="BA102" s="3">
        <f t="shared" ca="1" si="282"/>
        <v>0</v>
      </c>
      <c r="BB102" s="3">
        <f t="shared" ca="1" si="282"/>
        <v>0</v>
      </c>
      <c r="BC102" s="3">
        <f t="shared" ca="1" si="282"/>
        <v>0</v>
      </c>
      <c r="BD102" s="3">
        <f t="shared" ca="1" si="282"/>
        <v>0</v>
      </c>
      <c r="BE102" s="3">
        <f t="shared" ca="1" si="282"/>
        <v>0</v>
      </c>
      <c r="BF102" s="3">
        <f t="shared" ca="1" si="282"/>
        <v>0</v>
      </c>
      <c r="BG102" s="3">
        <f t="shared" ca="1" si="282"/>
        <v>0</v>
      </c>
      <c r="BH102" s="3">
        <f t="shared" ca="1" si="282"/>
        <v>0</v>
      </c>
      <c r="BI102" s="3">
        <f t="shared" ca="1" si="282"/>
        <v>0</v>
      </c>
      <c r="BJ102" s="3">
        <f t="shared" ca="1" si="282"/>
        <v>0</v>
      </c>
      <c r="BK102" s="3">
        <f t="shared" ca="1" si="282"/>
        <v>0</v>
      </c>
      <c r="BL102" s="3">
        <f t="shared" ca="1" si="282"/>
        <v>0</v>
      </c>
      <c r="BM102" s="3"/>
    </row>
    <row r="103" spans="1:65" s="120" customFormat="1" outlineLevel="1">
      <c r="A103" s="120" t="s">
        <v>119</v>
      </c>
      <c r="C103" s="145"/>
      <c r="D103" s="3">
        <f>D102/$C$99*$K$67</f>
        <v>0</v>
      </c>
      <c r="E103" s="3">
        <f t="shared" ref="E103:AS103" si="283">E102/$C$99*$K$67</f>
        <v>0</v>
      </c>
      <c r="F103" s="3">
        <f t="shared" si="283"/>
        <v>0</v>
      </c>
      <c r="G103" s="3">
        <f t="shared" si="283"/>
        <v>0</v>
      </c>
      <c r="H103" s="3">
        <f t="shared" si="283"/>
        <v>0</v>
      </c>
      <c r="I103" s="3">
        <f t="shared" si="283"/>
        <v>0</v>
      </c>
      <c r="J103" s="3">
        <f t="shared" si="283"/>
        <v>0</v>
      </c>
      <c r="K103" s="3">
        <f t="shared" si="283"/>
        <v>0</v>
      </c>
      <c r="L103" s="3">
        <f t="shared" si="283"/>
        <v>0</v>
      </c>
      <c r="M103" s="3">
        <f t="shared" si="283"/>
        <v>0</v>
      </c>
      <c r="N103" s="3">
        <f t="shared" si="283"/>
        <v>0</v>
      </c>
      <c r="O103" s="3">
        <f t="shared" si="283"/>
        <v>0</v>
      </c>
      <c r="P103" s="3">
        <f t="shared" ca="1" si="283"/>
        <v>0</v>
      </c>
      <c r="Q103" s="3">
        <f t="shared" ca="1" si="283"/>
        <v>0</v>
      </c>
      <c r="R103" s="3">
        <f t="shared" ca="1" si="283"/>
        <v>0</v>
      </c>
      <c r="S103" s="3">
        <f t="shared" ca="1" si="283"/>
        <v>0</v>
      </c>
      <c r="T103" s="3">
        <f t="shared" ca="1" si="283"/>
        <v>0</v>
      </c>
      <c r="U103" s="3">
        <f t="shared" ca="1" si="283"/>
        <v>0</v>
      </c>
      <c r="V103" s="3">
        <f t="shared" ca="1" si="283"/>
        <v>0</v>
      </c>
      <c r="W103" s="3">
        <f t="shared" ca="1" si="283"/>
        <v>0</v>
      </c>
      <c r="X103" s="3">
        <f t="shared" ca="1" si="283"/>
        <v>0</v>
      </c>
      <c r="Y103" s="3">
        <f t="shared" ca="1" si="283"/>
        <v>0</v>
      </c>
      <c r="Z103" s="3">
        <f t="shared" ca="1" si="283"/>
        <v>0</v>
      </c>
      <c r="AA103" s="3">
        <f t="shared" ca="1" si="283"/>
        <v>0</v>
      </c>
      <c r="AB103" s="3">
        <f t="shared" ca="1" si="283"/>
        <v>0</v>
      </c>
      <c r="AC103" s="3">
        <f t="shared" ca="1" si="283"/>
        <v>0</v>
      </c>
      <c r="AD103" s="3">
        <f t="shared" ca="1" si="283"/>
        <v>0</v>
      </c>
      <c r="AE103" s="3">
        <f t="shared" ca="1" si="283"/>
        <v>0</v>
      </c>
      <c r="AF103" s="3">
        <f t="shared" ca="1" si="283"/>
        <v>0</v>
      </c>
      <c r="AG103" s="3">
        <f t="shared" ca="1" si="283"/>
        <v>0</v>
      </c>
      <c r="AH103" s="3">
        <f t="shared" ca="1" si="283"/>
        <v>0</v>
      </c>
      <c r="AI103" s="3">
        <f t="shared" ca="1" si="283"/>
        <v>0</v>
      </c>
      <c r="AJ103" s="3">
        <f t="shared" ca="1" si="283"/>
        <v>0</v>
      </c>
      <c r="AK103" s="3">
        <f t="shared" ca="1" si="283"/>
        <v>0</v>
      </c>
      <c r="AL103" s="3">
        <f t="shared" ca="1" si="283"/>
        <v>0</v>
      </c>
      <c r="AM103" s="3">
        <f t="shared" ca="1" si="283"/>
        <v>0</v>
      </c>
      <c r="AN103" s="3">
        <f t="shared" ca="1" si="283"/>
        <v>0</v>
      </c>
      <c r="AO103" s="3">
        <f t="shared" ca="1" si="283"/>
        <v>0</v>
      </c>
      <c r="AP103" s="3">
        <f t="shared" ca="1" si="283"/>
        <v>0</v>
      </c>
      <c r="AQ103" s="3">
        <f t="shared" ca="1" si="283"/>
        <v>0</v>
      </c>
      <c r="AR103" s="3">
        <f t="shared" ca="1" si="283"/>
        <v>0</v>
      </c>
      <c r="AS103" s="3">
        <f t="shared" ca="1" si="283"/>
        <v>0</v>
      </c>
      <c r="AT103" s="3">
        <f t="shared" ref="AT103:BL103" ca="1" si="284">AT102/$C$99*$K$67</f>
        <v>0</v>
      </c>
      <c r="AU103" s="3">
        <f t="shared" ca="1" si="284"/>
        <v>0</v>
      </c>
      <c r="AV103" s="3">
        <f t="shared" ca="1" si="284"/>
        <v>0</v>
      </c>
      <c r="AW103" s="3">
        <f t="shared" ca="1" si="284"/>
        <v>554326.42468168691</v>
      </c>
      <c r="AX103" s="3">
        <f t="shared" ca="1" si="284"/>
        <v>0</v>
      </c>
      <c r="AY103" s="3">
        <f t="shared" ca="1" si="284"/>
        <v>0</v>
      </c>
      <c r="AZ103" s="3">
        <f t="shared" ca="1" si="284"/>
        <v>0</v>
      </c>
      <c r="BA103" s="3">
        <f t="shared" ca="1" si="284"/>
        <v>0</v>
      </c>
      <c r="BB103" s="3">
        <f t="shared" ca="1" si="284"/>
        <v>0</v>
      </c>
      <c r="BC103" s="3">
        <f t="shared" ca="1" si="284"/>
        <v>0</v>
      </c>
      <c r="BD103" s="3">
        <f t="shared" ca="1" si="284"/>
        <v>0</v>
      </c>
      <c r="BE103" s="3">
        <f t="shared" ca="1" si="284"/>
        <v>0</v>
      </c>
      <c r="BF103" s="3">
        <f t="shared" ca="1" si="284"/>
        <v>0</v>
      </c>
      <c r="BG103" s="3">
        <f t="shared" ca="1" si="284"/>
        <v>0</v>
      </c>
      <c r="BH103" s="3">
        <f t="shared" ca="1" si="284"/>
        <v>0</v>
      </c>
      <c r="BI103" s="3">
        <f t="shared" ca="1" si="284"/>
        <v>0</v>
      </c>
      <c r="BJ103" s="3">
        <f t="shared" ca="1" si="284"/>
        <v>0</v>
      </c>
      <c r="BK103" s="3">
        <f t="shared" ca="1" si="284"/>
        <v>0</v>
      </c>
      <c r="BL103" s="3">
        <f t="shared" ca="1" si="284"/>
        <v>0</v>
      </c>
      <c r="BM103" s="3"/>
    </row>
    <row r="104" spans="1:65" s="120" customFormat="1" outlineLevel="1">
      <c r="A104" s="131" t="s">
        <v>120</v>
      </c>
      <c r="B104" s="131"/>
      <c r="C104" s="133"/>
      <c r="D104" s="149">
        <f>SUM(D102:D103)</f>
        <v>0</v>
      </c>
      <c r="E104" s="149">
        <f t="shared" ref="E104:AS104" si="285">SUM(E102:E103)</f>
        <v>0</v>
      </c>
      <c r="F104" s="149">
        <f t="shared" si="285"/>
        <v>0</v>
      </c>
      <c r="G104" s="149">
        <f t="shared" si="285"/>
        <v>0</v>
      </c>
      <c r="H104" s="149">
        <f t="shared" si="285"/>
        <v>0</v>
      </c>
      <c r="I104" s="149">
        <f t="shared" si="285"/>
        <v>0</v>
      </c>
      <c r="J104" s="149">
        <f t="shared" si="285"/>
        <v>0</v>
      </c>
      <c r="K104" s="149">
        <f t="shared" si="285"/>
        <v>0</v>
      </c>
      <c r="L104" s="149">
        <f t="shared" si="285"/>
        <v>0</v>
      </c>
      <c r="M104" s="149">
        <f t="shared" si="285"/>
        <v>0</v>
      </c>
      <c r="N104" s="149">
        <f t="shared" si="285"/>
        <v>0</v>
      </c>
      <c r="O104" s="149">
        <f t="shared" si="285"/>
        <v>0</v>
      </c>
      <c r="P104" s="149">
        <f t="shared" ca="1" si="285"/>
        <v>0</v>
      </c>
      <c r="Q104" s="149">
        <f t="shared" ca="1" si="285"/>
        <v>0</v>
      </c>
      <c r="R104" s="149">
        <f t="shared" ca="1" si="285"/>
        <v>0</v>
      </c>
      <c r="S104" s="149">
        <f t="shared" ca="1" si="285"/>
        <v>0</v>
      </c>
      <c r="T104" s="149">
        <f t="shared" ca="1" si="285"/>
        <v>0</v>
      </c>
      <c r="U104" s="149">
        <f t="shared" ca="1" si="285"/>
        <v>0</v>
      </c>
      <c r="V104" s="149">
        <f t="shared" ca="1" si="285"/>
        <v>0</v>
      </c>
      <c r="W104" s="149">
        <f t="shared" ca="1" si="285"/>
        <v>0</v>
      </c>
      <c r="X104" s="149">
        <f t="shared" ca="1" si="285"/>
        <v>0</v>
      </c>
      <c r="Y104" s="149">
        <f t="shared" ca="1" si="285"/>
        <v>0</v>
      </c>
      <c r="Z104" s="149">
        <f t="shared" ca="1" si="285"/>
        <v>0</v>
      </c>
      <c r="AA104" s="149">
        <f t="shared" ca="1" si="285"/>
        <v>0</v>
      </c>
      <c r="AB104" s="149">
        <f t="shared" ca="1" si="285"/>
        <v>0</v>
      </c>
      <c r="AC104" s="149">
        <f t="shared" ca="1" si="285"/>
        <v>0</v>
      </c>
      <c r="AD104" s="149">
        <f t="shared" ca="1" si="285"/>
        <v>0</v>
      </c>
      <c r="AE104" s="149">
        <f t="shared" ca="1" si="285"/>
        <v>0</v>
      </c>
      <c r="AF104" s="149">
        <f t="shared" ca="1" si="285"/>
        <v>0</v>
      </c>
      <c r="AG104" s="149">
        <f t="shared" ca="1" si="285"/>
        <v>0</v>
      </c>
      <c r="AH104" s="149">
        <f t="shared" ca="1" si="285"/>
        <v>0</v>
      </c>
      <c r="AI104" s="149">
        <f t="shared" ca="1" si="285"/>
        <v>0</v>
      </c>
      <c r="AJ104" s="149">
        <f t="shared" ca="1" si="285"/>
        <v>0</v>
      </c>
      <c r="AK104" s="149">
        <f t="shared" ca="1" si="285"/>
        <v>0</v>
      </c>
      <c r="AL104" s="149">
        <f t="shared" ca="1" si="285"/>
        <v>0</v>
      </c>
      <c r="AM104" s="149">
        <f t="shared" ca="1" si="285"/>
        <v>0</v>
      </c>
      <c r="AN104" s="149">
        <f t="shared" ca="1" si="285"/>
        <v>0</v>
      </c>
      <c r="AO104" s="149">
        <f t="shared" ca="1" si="285"/>
        <v>0</v>
      </c>
      <c r="AP104" s="149">
        <f t="shared" ca="1" si="285"/>
        <v>0</v>
      </c>
      <c r="AQ104" s="149">
        <f t="shared" ca="1" si="285"/>
        <v>0</v>
      </c>
      <c r="AR104" s="149">
        <f t="shared" ca="1" si="285"/>
        <v>0</v>
      </c>
      <c r="AS104" s="149">
        <f t="shared" ca="1" si="285"/>
        <v>0</v>
      </c>
      <c r="AT104" s="149">
        <f t="shared" ref="AT104:BL104" ca="1" si="286">SUM(AT102:AT103)</f>
        <v>0</v>
      </c>
      <c r="AU104" s="149">
        <f t="shared" ca="1" si="286"/>
        <v>0</v>
      </c>
      <c r="AV104" s="149">
        <f t="shared" ca="1" si="286"/>
        <v>0</v>
      </c>
      <c r="AW104" s="149">
        <f ca="1">SUM(AW102:AW103)</f>
        <v>3695509.4978779126</v>
      </c>
      <c r="AX104" s="149">
        <f t="shared" ca="1" si="286"/>
        <v>0</v>
      </c>
      <c r="AY104" s="149">
        <f t="shared" ca="1" si="286"/>
        <v>0</v>
      </c>
      <c r="AZ104" s="149">
        <f t="shared" ca="1" si="286"/>
        <v>0</v>
      </c>
      <c r="BA104" s="149">
        <f t="shared" ca="1" si="286"/>
        <v>0</v>
      </c>
      <c r="BB104" s="149">
        <f t="shared" ca="1" si="286"/>
        <v>0</v>
      </c>
      <c r="BC104" s="149">
        <f t="shared" ca="1" si="286"/>
        <v>0</v>
      </c>
      <c r="BD104" s="149">
        <f t="shared" ca="1" si="286"/>
        <v>0</v>
      </c>
      <c r="BE104" s="149">
        <f t="shared" ca="1" si="286"/>
        <v>0</v>
      </c>
      <c r="BF104" s="149">
        <f t="shared" ca="1" si="286"/>
        <v>0</v>
      </c>
      <c r="BG104" s="149">
        <f t="shared" ca="1" si="286"/>
        <v>0</v>
      </c>
      <c r="BH104" s="149">
        <f t="shared" ca="1" si="286"/>
        <v>0</v>
      </c>
      <c r="BI104" s="149">
        <f t="shared" ca="1" si="286"/>
        <v>0</v>
      </c>
      <c r="BJ104" s="149">
        <f t="shared" ca="1" si="286"/>
        <v>0</v>
      </c>
      <c r="BK104" s="149">
        <f t="shared" ca="1" si="286"/>
        <v>0</v>
      </c>
      <c r="BL104" s="149">
        <f t="shared" ca="1" si="286"/>
        <v>0</v>
      </c>
      <c r="BM104" s="3"/>
    </row>
    <row r="105" spans="1:65" s="120" customFormat="1" outlineLevel="1">
      <c r="C105" s="14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s="120" customFormat="1" outlineLevel="1">
      <c r="A106" s="120" t="s">
        <v>121</v>
      </c>
      <c r="C106" s="145"/>
      <c r="D106" s="3">
        <f>D91-D104</f>
        <v>0</v>
      </c>
      <c r="E106" s="3">
        <f t="shared" ref="E106:AS106" si="287">E91-E104</f>
        <v>0</v>
      </c>
      <c r="F106" s="3">
        <f t="shared" si="287"/>
        <v>0</v>
      </c>
      <c r="G106" s="3">
        <f t="shared" si="287"/>
        <v>0</v>
      </c>
      <c r="H106" s="3">
        <f t="shared" si="287"/>
        <v>0</v>
      </c>
      <c r="I106" s="3">
        <f t="shared" si="287"/>
        <v>0</v>
      </c>
      <c r="J106" s="3">
        <f t="shared" si="287"/>
        <v>0</v>
      </c>
      <c r="K106" s="3">
        <f t="shared" si="287"/>
        <v>0</v>
      </c>
      <c r="L106" s="3">
        <f t="shared" si="287"/>
        <v>0</v>
      </c>
      <c r="M106" s="3">
        <f t="shared" si="287"/>
        <v>0</v>
      </c>
      <c r="N106" s="3">
        <f t="shared" si="287"/>
        <v>0</v>
      </c>
      <c r="O106" s="3">
        <f t="shared" si="287"/>
        <v>0</v>
      </c>
      <c r="P106" s="3">
        <f t="shared" ca="1" si="287"/>
        <v>0</v>
      </c>
      <c r="Q106" s="3">
        <f t="shared" ca="1" si="287"/>
        <v>0</v>
      </c>
      <c r="R106" s="3">
        <f t="shared" ca="1" si="287"/>
        <v>0</v>
      </c>
      <c r="S106" s="3">
        <f t="shared" ca="1" si="287"/>
        <v>0</v>
      </c>
      <c r="T106" s="3">
        <f t="shared" ca="1" si="287"/>
        <v>0</v>
      </c>
      <c r="U106" s="3">
        <f t="shared" ca="1" si="287"/>
        <v>0</v>
      </c>
      <c r="V106" s="3">
        <f t="shared" ca="1" si="287"/>
        <v>0</v>
      </c>
      <c r="W106" s="3">
        <f t="shared" ca="1" si="287"/>
        <v>0</v>
      </c>
      <c r="X106" s="3">
        <f t="shared" ca="1" si="287"/>
        <v>0</v>
      </c>
      <c r="Y106" s="3">
        <f t="shared" ca="1" si="287"/>
        <v>0</v>
      </c>
      <c r="Z106" s="3">
        <f t="shared" ca="1" si="287"/>
        <v>0</v>
      </c>
      <c r="AA106" s="3">
        <f t="shared" ca="1" si="287"/>
        <v>0</v>
      </c>
      <c r="AB106" s="3">
        <f t="shared" ca="1" si="287"/>
        <v>0</v>
      </c>
      <c r="AC106" s="3">
        <f t="shared" ca="1" si="287"/>
        <v>0</v>
      </c>
      <c r="AD106" s="3">
        <f t="shared" ca="1" si="287"/>
        <v>0</v>
      </c>
      <c r="AE106" s="3">
        <f t="shared" ca="1" si="287"/>
        <v>0</v>
      </c>
      <c r="AF106" s="3">
        <f t="shared" ca="1" si="287"/>
        <v>0</v>
      </c>
      <c r="AG106" s="3">
        <f t="shared" ca="1" si="287"/>
        <v>0</v>
      </c>
      <c r="AH106" s="3">
        <f t="shared" ca="1" si="287"/>
        <v>0</v>
      </c>
      <c r="AI106" s="3">
        <f t="shared" ca="1" si="287"/>
        <v>0</v>
      </c>
      <c r="AJ106" s="3">
        <f t="shared" ca="1" si="287"/>
        <v>0</v>
      </c>
      <c r="AK106" s="3">
        <f t="shared" ca="1" si="287"/>
        <v>0</v>
      </c>
      <c r="AL106" s="3">
        <f t="shared" ca="1" si="287"/>
        <v>0</v>
      </c>
      <c r="AM106" s="3">
        <f t="shared" ca="1" si="287"/>
        <v>0</v>
      </c>
      <c r="AN106" s="3">
        <f t="shared" ca="1" si="287"/>
        <v>0</v>
      </c>
      <c r="AO106" s="3">
        <f t="shared" ca="1" si="287"/>
        <v>0</v>
      </c>
      <c r="AP106" s="3">
        <f t="shared" ca="1" si="287"/>
        <v>0</v>
      </c>
      <c r="AQ106" s="3">
        <f t="shared" ca="1" si="287"/>
        <v>0</v>
      </c>
      <c r="AR106" s="3">
        <f t="shared" ca="1" si="287"/>
        <v>0</v>
      </c>
      <c r="AS106" s="3">
        <f t="shared" ca="1" si="287"/>
        <v>0</v>
      </c>
      <c r="AT106" s="3">
        <f t="shared" ref="AT106:BL106" ca="1" si="288">AT91-AT104</f>
        <v>0</v>
      </c>
      <c r="AU106" s="3">
        <f t="shared" ca="1" si="288"/>
        <v>0</v>
      </c>
      <c r="AV106" s="3">
        <f t="shared" ca="1" si="288"/>
        <v>0</v>
      </c>
      <c r="AW106" s="3">
        <f t="shared" ca="1" si="288"/>
        <v>3544386.4696745863</v>
      </c>
      <c r="AX106" s="3">
        <f t="shared" ca="1" si="288"/>
        <v>5.7277541579042007E-8</v>
      </c>
      <c r="AY106" s="3">
        <f t="shared" ca="1" si="288"/>
        <v>0</v>
      </c>
      <c r="AZ106" s="3">
        <f t="shared" ca="1" si="288"/>
        <v>3.5092420980314078E-13</v>
      </c>
      <c r="BA106" s="3">
        <f t="shared" ca="1" si="288"/>
        <v>0</v>
      </c>
      <c r="BB106" s="3">
        <f t="shared" ca="1" si="288"/>
        <v>0</v>
      </c>
      <c r="BC106" s="3">
        <f t="shared" ca="1" si="288"/>
        <v>0</v>
      </c>
      <c r="BD106" s="3">
        <f t="shared" ca="1" si="288"/>
        <v>0</v>
      </c>
      <c r="BE106" s="3">
        <f t="shared" ca="1" si="288"/>
        <v>0</v>
      </c>
      <c r="BF106" s="3">
        <f t="shared" ca="1" si="288"/>
        <v>0</v>
      </c>
      <c r="BG106" s="3">
        <f t="shared" ca="1" si="288"/>
        <v>0</v>
      </c>
      <c r="BH106" s="3">
        <f t="shared" ca="1" si="288"/>
        <v>0</v>
      </c>
      <c r="BI106" s="3">
        <f t="shared" ca="1" si="288"/>
        <v>0</v>
      </c>
      <c r="BJ106" s="3">
        <f t="shared" ca="1" si="288"/>
        <v>0</v>
      </c>
      <c r="BK106" s="3">
        <f t="shared" ca="1" si="288"/>
        <v>0</v>
      </c>
      <c r="BL106" s="3">
        <f t="shared" ca="1" si="288"/>
        <v>0</v>
      </c>
      <c r="BM106" s="3"/>
    </row>
    <row r="107" spans="1:65" s="120" customFormat="1" outlineLevel="1">
      <c r="C107" s="14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s="120" customFormat="1" outlineLevel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s="120" customFormat="1" outlineLevel="1">
      <c r="A109" s="142" t="s">
        <v>104</v>
      </c>
      <c r="B109" s="143" t="s">
        <v>113</v>
      </c>
      <c r="C109" s="150" t="s">
        <v>145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s="121" customFormat="1" outlineLevel="1">
      <c r="A110" s="121" t="s">
        <v>123</v>
      </c>
      <c r="C110" s="148">
        <f>$M$68</f>
        <v>0.8</v>
      </c>
      <c r="D110" s="108">
        <f>IF(D106&gt;0,D106*$C$110,0)</f>
        <v>0</v>
      </c>
      <c r="E110" s="108">
        <f t="shared" ref="E110:AS110" si="289">IF(E106&gt;0,E106*$C$110,0)</f>
        <v>0</v>
      </c>
      <c r="F110" s="108">
        <f t="shared" si="289"/>
        <v>0</v>
      </c>
      <c r="G110" s="108">
        <f t="shared" si="289"/>
        <v>0</v>
      </c>
      <c r="H110" s="108">
        <f t="shared" si="289"/>
        <v>0</v>
      </c>
      <c r="I110" s="108">
        <f t="shared" si="289"/>
        <v>0</v>
      </c>
      <c r="J110" s="108">
        <f t="shared" si="289"/>
        <v>0</v>
      </c>
      <c r="K110" s="108">
        <f t="shared" si="289"/>
        <v>0</v>
      </c>
      <c r="L110" s="108">
        <f t="shared" si="289"/>
        <v>0</v>
      </c>
      <c r="M110" s="108">
        <f t="shared" si="289"/>
        <v>0</v>
      </c>
      <c r="N110" s="108">
        <f t="shared" si="289"/>
        <v>0</v>
      </c>
      <c r="O110" s="108">
        <f t="shared" si="289"/>
        <v>0</v>
      </c>
      <c r="P110" s="108">
        <f t="shared" ca="1" si="289"/>
        <v>0</v>
      </c>
      <c r="Q110" s="108">
        <f t="shared" ca="1" si="289"/>
        <v>0</v>
      </c>
      <c r="R110" s="108">
        <f t="shared" ca="1" si="289"/>
        <v>0</v>
      </c>
      <c r="S110" s="108">
        <f t="shared" ca="1" si="289"/>
        <v>0</v>
      </c>
      <c r="T110" s="108">
        <f t="shared" ca="1" si="289"/>
        <v>0</v>
      </c>
      <c r="U110" s="108">
        <f t="shared" ca="1" si="289"/>
        <v>0</v>
      </c>
      <c r="V110" s="108">
        <f t="shared" ca="1" si="289"/>
        <v>0</v>
      </c>
      <c r="W110" s="108">
        <f t="shared" ca="1" si="289"/>
        <v>0</v>
      </c>
      <c r="X110" s="108">
        <f t="shared" ca="1" si="289"/>
        <v>0</v>
      </c>
      <c r="Y110" s="108">
        <f t="shared" ca="1" si="289"/>
        <v>0</v>
      </c>
      <c r="Z110" s="108">
        <f t="shared" ca="1" si="289"/>
        <v>0</v>
      </c>
      <c r="AA110" s="108">
        <f t="shared" ca="1" si="289"/>
        <v>0</v>
      </c>
      <c r="AB110" s="108">
        <f t="shared" ca="1" si="289"/>
        <v>0</v>
      </c>
      <c r="AC110" s="108">
        <f t="shared" ca="1" si="289"/>
        <v>0</v>
      </c>
      <c r="AD110" s="108">
        <f t="shared" ca="1" si="289"/>
        <v>0</v>
      </c>
      <c r="AE110" s="108">
        <f t="shared" ca="1" si="289"/>
        <v>0</v>
      </c>
      <c r="AF110" s="108">
        <f t="shared" ca="1" si="289"/>
        <v>0</v>
      </c>
      <c r="AG110" s="108">
        <f t="shared" ca="1" si="289"/>
        <v>0</v>
      </c>
      <c r="AH110" s="108">
        <f t="shared" ca="1" si="289"/>
        <v>0</v>
      </c>
      <c r="AI110" s="108">
        <f t="shared" ca="1" si="289"/>
        <v>0</v>
      </c>
      <c r="AJ110" s="108">
        <f t="shared" ca="1" si="289"/>
        <v>0</v>
      </c>
      <c r="AK110" s="108">
        <f t="shared" ca="1" si="289"/>
        <v>0</v>
      </c>
      <c r="AL110" s="108">
        <f t="shared" ca="1" si="289"/>
        <v>0</v>
      </c>
      <c r="AM110" s="108">
        <f t="shared" ca="1" si="289"/>
        <v>0</v>
      </c>
      <c r="AN110" s="108">
        <f t="shared" ca="1" si="289"/>
        <v>0</v>
      </c>
      <c r="AO110" s="108">
        <f t="shared" ca="1" si="289"/>
        <v>0</v>
      </c>
      <c r="AP110" s="108">
        <f t="shared" ca="1" si="289"/>
        <v>0</v>
      </c>
      <c r="AQ110" s="108">
        <f t="shared" ca="1" si="289"/>
        <v>0</v>
      </c>
      <c r="AR110" s="108">
        <f t="shared" ca="1" si="289"/>
        <v>0</v>
      </c>
      <c r="AS110" s="108">
        <f t="shared" ca="1" si="289"/>
        <v>0</v>
      </c>
      <c r="AT110" s="108">
        <f t="shared" ref="AT110:BL110" ca="1" si="290">IF(AT106&gt;0,AT106*$C$110,0)</f>
        <v>0</v>
      </c>
      <c r="AU110" s="108">
        <f t="shared" ca="1" si="290"/>
        <v>0</v>
      </c>
      <c r="AV110" s="108">
        <f t="shared" ca="1" si="290"/>
        <v>0</v>
      </c>
      <c r="AW110" s="108">
        <f t="shared" ca="1" si="290"/>
        <v>2835509.1757396692</v>
      </c>
      <c r="AX110" s="108">
        <f t="shared" ca="1" si="290"/>
        <v>4.5822033263233606E-8</v>
      </c>
      <c r="AY110" s="108">
        <f t="shared" ca="1" si="290"/>
        <v>0</v>
      </c>
      <c r="AZ110" s="108">
        <f t="shared" ca="1" si="290"/>
        <v>2.8073936784251265E-13</v>
      </c>
      <c r="BA110" s="108">
        <f t="shared" ca="1" si="290"/>
        <v>0</v>
      </c>
      <c r="BB110" s="108">
        <f t="shared" ca="1" si="290"/>
        <v>0</v>
      </c>
      <c r="BC110" s="108">
        <f t="shared" ca="1" si="290"/>
        <v>0</v>
      </c>
      <c r="BD110" s="108">
        <f t="shared" ca="1" si="290"/>
        <v>0</v>
      </c>
      <c r="BE110" s="108">
        <f t="shared" ca="1" si="290"/>
        <v>0</v>
      </c>
      <c r="BF110" s="108">
        <f t="shared" ca="1" si="290"/>
        <v>0</v>
      </c>
      <c r="BG110" s="108">
        <f t="shared" ca="1" si="290"/>
        <v>0</v>
      </c>
      <c r="BH110" s="108">
        <f t="shared" ca="1" si="290"/>
        <v>0</v>
      </c>
      <c r="BI110" s="108">
        <f t="shared" ca="1" si="290"/>
        <v>0</v>
      </c>
      <c r="BJ110" s="108">
        <f t="shared" ca="1" si="290"/>
        <v>0</v>
      </c>
      <c r="BK110" s="108">
        <f t="shared" ca="1" si="290"/>
        <v>0</v>
      </c>
      <c r="BL110" s="108">
        <f t="shared" ca="1" si="290"/>
        <v>0</v>
      </c>
      <c r="BM110" s="108"/>
    </row>
    <row r="111" spans="1:65" s="120" customFormat="1" outlineLevel="1">
      <c r="C111" s="11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s="120" customFormat="1" outlineLevel="1">
      <c r="A112" s="120" t="s">
        <v>118</v>
      </c>
      <c r="C112" s="145"/>
      <c r="D112" s="3">
        <f>D110</f>
        <v>0</v>
      </c>
      <c r="E112" s="3">
        <f t="shared" ref="E112:AS112" si="291">E110</f>
        <v>0</v>
      </c>
      <c r="F112" s="3">
        <f t="shared" si="291"/>
        <v>0</v>
      </c>
      <c r="G112" s="3">
        <f t="shared" si="291"/>
        <v>0</v>
      </c>
      <c r="H112" s="3">
        <f t="shared" si="291"/>
        <v>0</v>
      </c>
      <c r="I112" s="3">
        <f t="shared" si="291"/>
        <v>0</v>
      </c>
      <c r="J112" s="3">
        <f t="shared" si="291"/>
        <v>0</v>
      </c>
      <c r="K112" s="3">
        <f t="shared" si="291"/>
        <v>0</v>
      </c>
      <c r="L112" s="3">
        <f t="shared" si="291"/>
        <v>0</v>
      </c>
      <c r="M112" s="3">
        <f t="shared" si="291"/>
        <v>0</v>
      </c>
      <c r="N112" s="3">
        <f t="shared" si="291"/>
        <v>0</v>
      </c>
      <c r="O112" s="3">
        <f t="shared" si="291"/>
        <v>0</v>
      </c>
      <c r="P112" s="3">
        <f t="shared" ca="1" si="291"/>
        <v>0</v>
      </c>
      <c r="Q112" s="3">
        <f t="shared" ca="1" si="291"/>
        <v>0</v>
      </c>
      <c r="R112" s="3">
        <f t="shared" ca="1" si="291"/>
        <v>0</v>
      </c>
      <c r="S112" s="3">
        <f t="shared" ca="1" si="291"/>
        <v>0</v>
      </c>
      <c r="T112" s="3">
        <f t="shared" ca="1" si="291"/>
        <v>0</v>
      </c>
      <c r="U112" s="3">
        <f t="shared" ca="1" si="291"/>
        <v>0</v>
      </c>
      <c r="V112" s="3">
        <f t="shared" ca="1" si="291"/>
        <v>0</v>
      </c>
      <c r="W112" s="3">
        <f t="shared" ca="1" si="291"/>
        <v>0</v>
      </c>
      <c r="X112" s="3">
        <f t="shared" ca="1" si="291"/>
        <v>0</v>
      </c>
      <c r="Y112" s="3">
        <f t="shared" ca="1" si="291"/>
        <v>0</v>
      </c>
      <c r="Z112" s="3">
        <f t="shared" ca="1" si="291"/>
        <v>0</v>
      </c>
      <c r="AA112" s="3">
        <f t="shared" ca="1" si="291"/>
        <v>0</v>
      </c>
      <c r="AB112" s="3">
        <f t="shared" ca="1" si="291"/>
        <v>0</v>
      </c>
      <c r="AC112" s="3">
        <f t="shared" ca="1" si="291"/>
        <v>0</v>
      </c>
      <c r="AD112" s="3">
        <f t="shared" ca="1" si="291"/>
        <v>0</v>
      </c>
      <c r="AE112" s="3">
        <f t="shared" ca="1" si="291"/>
        <v>0</v>
      </c>
      <c r="AF112" s="3">
        <f t="shared" ca="1" si="291"/>
        <v>0</v>
      </c>
      <c r="AG112" s="3">
        <f t="shared" ca="1" si="291"/>
        <v>0</v>
      </c>
      <c r="AH112" s="3">
        <f t="shared" ca="1" si="291"/>
        <v>0</v>
      </c>
      <c r="AI112" s="3">
        <f t="shared" ca="1" si="291"/>
        <v>0</v>
      </c>
      <c r="AJ112" s="3">
        <f t="shared" ca="1" si="291"/>
        <v>0</v>
      </c>
      <c r="AK112" s="3">
        <f t="shared" ca="1" si="291"/>
        <v>0</v>
      </c>
      <c r="AL112" s="3">
        <f t="shared" ca="1" si="291"/>
        <v>0</v>
      </c>
      <c r="AM112" s="3">
        <f t="shared" ca="1" si="291"/>
        <v>0</v>
      </c>
      <c r="AN112" s="3">
        <f t="shared" ca="1" si="291"/>
        <v>0</v>
      </c>
      <c r="AO112" s="3">
        <f t="shared" ca="1" si="291"/>
        <v>0</v>
      </c>
      <c r="AP112" s="3">
        <f t="shared" ca="1" si="291"/>
        <v>0</v>
      </c>
      <c r="AQ112" s="3">
        <f t="shared" ca="1" si="291"/>
        <v>0</v>
      </c>
      <c r="AR112" s="3">
        <f t="shared" ca="1" si="291"/>
        <v>0</v>
      </c>
      <c r="AS112" s="3">
        <f t="shared" ca="1" si="291"/>
        <v>0</v>
      </c>
      <c r="AT112" s="3">
        <f t="shared" ref="AT112:BL112" ca="1" si="292">AT110</f>
        <v>0</v>
      </c>
      <c r="AU112" s="3">
        <f t="shared" ca="1" si="292"/>
        <v>0</v>
      </c>
      <c r="AV112" s="3">
        <f t="shared" ca="1" si="292"/>
        <v>0</v>
      </c>
      <c r="AW112" s="3">
        <f t="shared" ca="1" si="292"/>
        <v>2835509.1757396692</v>
      </c>
      <c r="AX112" s="3">
        <f t="shared" ca="1" si="292"/>
        <v>4.5822033263233606E-8</v>
      </c>
      <c r="AY112" s="3">
        <f t="shared" ca="1" si="292"/>
        <v>0</v>
      </c>
      <c r="AZ112" s="3">
        <f t="shared" ca="1" si="292"/>
        <v>2.8073936784251265E-13</v>
      </c>
      <c r="BA112" s="3">
        <f t="shared" ca="1" si="292"/>
        <v>0</v>
      </c>
      <c r="BB112" s="3">
        <f t="shared" ca="1" si="292"/>
        <v>0</v>
      </c>
      <c r="BC112" s="3">
        <f t="shared" ca="1" si="292"/>
        <v>0</v>
      </c>
      <c r="BD112" s="3">
        <f t="shared" ca="1" si="292"/>
        <v>0</v>
      </c>
      <c r="BE112" s="3">
        <f t="shared" ca="1" si="292"/>
        <v>0</v>
      </c>
      <c r="BF112" s="3">
        <f t="shared" ca="1" si="292"/>
        <v>0</v>
      </c>
      <c r="BG112" s="3">
        <f t="shared" ca="1" si="292"/>
        <v>0</v>
      </c>
      <c r="BH112" s="3">
        <f t="shared" ca="1" si="292"/>
        <v>0</v>
      </c>
      <c r="BI112" s="3">
        <f t="shared" ca="1" si="292"/>
        <v>0</v>
      </c>
      <c r="BJ112" s="3">
        <f t="shared" ca="1" si="292"/>
        <v>0</v>
      </c>
      <c r="BK112" s="3">
        <f t="shared" ca="1" si="292"/>
        <v>0</v>
      </c>
      <c r="BL112" s="3">
        <f t="shared" ca="1" si="292"/>
        <v>0</v>
      </c>
      <c r="BM112" s="3"/>
    </row>
    <row r="113" spans="1:65" s="120" customFormat="1" outlineLevel="1">
      <c r="A113" s="120" t="s">
        <v>119</v>
      </c>
      <c r="C113" s="145"/>
      <c r="D113" s="3">
        <f>D112/$C$110*$M$67</f>
        <v>0</v>
      </c>
      <c r="E113" s="3">
        <f t="shared" ref="E113:AS113" si="293">E112/$C$110*$M$67</f>
        <v>0</v>
      </c>
      <c r="F113" s="3">
        <f t="shared" si="293"/>
        <v>0</v>
      </c>
      <c r="G113" s="3">
        <f t="shared" si="293"/>
        <v>0</v>
      </c>
      <c r="H113" s="3">
        <f t="shared" si="293"/>
        <v>0</v>
      </c>
      <c r="I113" s="3">
        <f t="shared" si="293"/>
        <v>0</v>
      </c>
      <c r="J113" s="3">
        <f t="shared" si="293"/>
        <v>0</v>
      </c>
      <c r="K113" s="3">
        <f t="shared" si="293"/>
        <v>0</v>
      </c>
      <c r="L113" s="3">
        <f t="shared" si="293"/>
        <v>0</v>
      </c>
      <c r="M113" s="3">
        <f t="shared" si="293"/>
        <v>0</v>
      </c>
      <c r="N113" s="3">
        <f t="shared" si="293"/>
        <v>0</v>
      </c>
      <c r="O113" s="3">
        <f t="shared" si="293"/>
        <v>0</v>
      </c>
      <c r="P113" s="3">
        <f t="shared" ca="1" si="293"/>
        <v>0</v>
      </c>
      <c r="Q113" s="3">
        <f t="shared" ca="1" si="293"/>
        <v>0</v>
      </c>
      <c r="R113" s="3">
        <f t="shared" ca="1" si="293"/>
        <v>0</v>
      </c>
      <c r="S113" s="3">
        <f t="shared" ca="1" si="293"/>
        <v>0</v>
      </c>
      <c r="T113" s="3">
        <f t="shared" ca="1" si="293"/>
        <v>0</v>
      </c>
      <c r="U113" s="3">
        <f t="shared" ca="1" si="293"/>
        <v>0</v>
      </c>
      <c r="V113" s="3">
        <f t="shared" ca="1" si="293"/>
        <v>0</v>
      </c>
      <c r="W113" s="3">
        <f t="shared" ca="1" si="293"/>
        <v>0</v>
      </c>
      <c r="X113" s="3">
        <f t="shared" ca="1" si="293"/>
        <v>0</v>
      </c>
      <c r="Y113" s="3">
        <f t="shared" ca="1" si="293"/>
        <v>0</v>
      </c>
      <c r="Z113" s="3">
        <f t="shared" ca="1" si="293"/>
        <v>0</v>
      </c>
      <c r="AA113" s="3">
        <f t="shared" ca="1" si="293"/>
        <v>0</v>
      </c>
      <c r="AB113" s="3">
        <f t="shared" ca="1" si="293"/>
        <v>0</v>
      </c>
      <c r="AC113" s="3">
        <f t="shared" ca="1" si="293"/>
        <v>0</v>
      </c>
      <c r="AD113" s="3">
        <f t="shared" ca="1" si="293"/>
        <v>0</v>
      </c>
      <c r="AE113" s="3">
        <f t="shared" ca="1" si="293"/>
        <v>0</v>
      </c>
      <c r="AF113" s="3">
        <f t="shared" ca="1" si="293"/>
        <v>0</v>
      </c>
      <c r="AG113" s="3">
        <f t="shared" ca="1" si="293"/>
        <v>0</v>
      </c>
      <c r="AH113" s="3">
        <f t="shared" ca="1" si="293"/>
        <v>0</v>
      </c>
      <c r="AI113" s="3">
        <f t="shared" ca="1" si="293"/>
        <v>0</v>
      </c>
      <c r="AJ113" s="3">
        <f t="shared" ca="1" si="293"/>
        <v>0</v>
      </c>
      <c r="AK113" s="3">
        <f t="shared" ca="1" si="293"/>
        <v>0</v>
      </c>
      <c r="AL113" s="3">
        <f t="shared" ca="1" si="293"/>
        <v>0</v>
      </c>
      <c r="AM113" s="3">
        <f t="shared" ca="1" si="293"/>
        <v>0</v>
      </c>
      <c r="AN113" s="3">
        <f t="shared" ca="1" si="293"/>
        <v>0</v>
      </c>
      <c r="AO113" s="3">
        <f t="shared" ca="1" si="293"/>
        <v>0</v>
      </c>
      <c r="AP113" s="3">
        <f t="shared" ca="1" si="293"/>
        <v>0</v>
      </c>
      <c r="AQ113" s="3">
        <f t="shared" ca="1" si="293"/>
        <v>0</v>
      </c>
      <c r="AR113" s="3">
        <f t="shared" ca="1" si="293"/>
        <v>0</v>
      </c>
      <c r="AS113" s="3">
        <f t="shared" ca="1" si="293"/>
        <v>0</v>
      </c>
      <c r="AT113" s="3">
        <f t="shared" ref="AT113:BL113" ca="1" si="294">AT112/$C$110*$M$67</f>
        <v>0</v>
      </c>
      <c r="AU113" s="3">
        <f t="shared" ca="1" si="294"/>
        <v>0</v>
      </c>
      <c r="AV113" s="3">
        <f t="shared" ca="1" si="294"/>
        <v>0</v>
      </c>
      <c r="AW113" s="3">
        <f t="shared" ca="1" si="294"/>
        <v>708877.29393491731</v>
      </c>
      <c r="AX113" s="3">
        <f t="shared" ca="1" si="294"/>
        <v>1.1455508315808401E-8</v>
      </c>
      <c r="AY113" s="3">
        <f t="shared" ca="1" si="294"/>
        <v>0</v>
      </c>
      <c r="AZ113" s="3">
        <f t="shared" ca="1" si="294"/>
        <v>7.0184841960628163E-14</v>
      </c>
      <c r="BA113" s="3">
        <f t="shared" ca="1" si="294"/>
        <v>0</v>
      </c>
      <c r="BB113" s="3">
        <f t="shared" ca="1" si="294"/>
        <v>0</v>
      </c>
      <c r="BC113" s="3">
        <f t="shared" ca="1" si="294"/>
        <v>0</v>
      </c>
      <c r="BD113" s="3">
        <f t="shared" ca="1" si="294"/>
        <v>0</v>
      </c>
      <c r="BE113" s="3">
        <f t="shared" ca="1" si="294"/>
        <v>0</v>
      </c>
      <c r="BF113" s="3">
        <f t="shared" ca="1" si="294"/>
        <v>0</v>
      </c>
      <c r="BG113" s="3">
        <f t="shared" ca="1" si="294"/>
        <v>0</v>
      </c>
      <c r="BH113" s="3">
        <f t="shared" ca="1" si="294"/>
        <v>0</v>
      </c>
      <c r="BI113" s="3">
        <f t="shared" ca="1" si="294"/>
        <v>0</v>
      </c>
      <c r="BJ113" s="3">
        <f t="shared" ca="1" si="294"/>
        <v>0</v>
      </c>
      <c r="BK113" s="3">
        <f t="shared" ca="1" si="294"/>
        <v>0</v>
      </c>
      <c r="BL113" s="3">
        <f t="shared" ca="1" si="294"/>
        <v>0</v>
      </c>
      <c r="BM113" s="3"/>
    </row>
    <row r="114" spans="1:65" s="120" customFormat="1" outlineLevel="1">
      <c r="A114" s="131" t="s">
        <v>120</v>
      </c>
      <c r="B114" s="131"/>
      <c r="C114" s="133"/>
      <c r="D114" s="149">
        <f>SUM(D112:D113)</f>
        <v>0</v>
      </c>
      <c r="E114" s="149">
        <f t="shared" ref="E114:AS114" si="295">SUM(E112:E113)</f>
        <v>0</v>
      </c>
      <c r="F114" s="149">
        <f t="shared" si="295"/>
        <v>0</v>
      </c>
      <c r="G114" s="149">
        <f t="shared" si="295"/>
        <v>0</v>
      </c>
      <c r="H114" s="149">
        <f t="shared" si="295"/>
        <v>0</v>
      </c>
      <c r="I114" s="149">
        <f t="shared" si="295"/>
        <v>0</v>
      </c>
      <c r="J114" s="149">
        <f t="shared" si="295"/>
        <v>0</v>
      </c>
      <c r="K114" s="149">
        <f t="shared" si="295"/>
        <v>0</v>
      </c>
      <c r="L114" s="149">
        <f t="shared" si="295"/>
        <v>0</v>
      </c>
      <c r="M114" s="149">
        <f t="shared" si="295"/>
        <v>0</v>
      </c>
      <c r="N114" s="149">
        <f t="shared" si="295"/>
        <v>0</v>
      </c>
      <c r="O114" s="149">
        <f t="shared" si="295"/>
        <v>0</v>
      </c>
      <c r="P114" s="149">
        <f t="shared" ca="1" si="295"/>
        <v>0</v>
      </c>
      <c r="Q114" s="149">
        <f t="shared" ca="1" si="295"/>
        <v>0</v>
      </c>
      <c r="R114" s="149">
        <f t="shared" ca="1" si="295"/>
        <v>0</v>
      </c>
      <c r="S114" s="149">
        <f t="shared" ca="1" si="295"/>
        <v>0</v>
      </c>
      <c r="T114" s="149">
        <f t="shared" ca="1" si="295"/>
        <v>0</v>
      </c>
      <c r="U114" s="149">
        <f t="shared" ca="1" si="295"/>
        <v>0</v>
      </c>
      <c r="V114" s="149">
        <f t="shared" ca="1" si="295"/>
        <v>0</v>
      </c>
      <c r="W114" s="149">
        <f t="shared" ca="1" si="295"/>
        <v>0</v>
      </c>
      <c r="X114" s="149">
        <f t="shared" ca="1" si="295"/>
        <v>0</v>
      </c>
      <c r="Y114" s="149">
        <f t="shared" ca="1" si="295"/>
        <v>0</v>
      </c>
      <c r="Z114" s="149">
        <f t="shared" ca="1" si="295"/>
        <v>0</v>
      </c>
      <c r="AA114" s="149">
        <f t="shared" ca="1" si="295"/>
        <v>0</v>
      </c>
      <c r="AB114" s="149">
        <f t="shared" ca="1" si="295"/>
        <v>0</v>
      </c>
      <c r="AC114" s="149">
        <f t="shared" ca="1" si="295"/>
        <v>0</v>
      </c>
      <c r="AD114" s="149">
        <f t="shared" ca="1" si="295"/>
        <v>0</v>
      </c>
      <c r="AE114" s="149">
        <f t="shared" ca="1" si="295"/>
        <v>0</v>
      </c>
      <c r="AF114" s="149">
        <f t="shared" ca="1" si="295"/>
        <v>0</v>
      </c>
      <c r="AG114" s="149">
        <f t="shared" ca="1" si="295"/>
        <v>0</v>
      </c>
      <c r="AH114" s="149">
        <f t="shared" ca="1" si="295"/>
        <v>0</v>
      </c>
      <c r="AI114" s="149">
        <f t="shared" ca="1" si="295"/>
        <v>0</v>
      </c>
      <c r="AJ114" s="149">
        <f t="shared" ca="1" si="295"/>
        <v>0</v>
      </c>
      <c r="AK114" s="149">
        <f t="shared" ca="1" si="295"/>
        <v>0</v>
      </c>
      <c r="AL114" s="149">
        <f t="shared" ca="1" si="295"/>
        <v>0</v>
      </c>
      <c r="AM114" s="149">
        <f t="shared" ca="1" si="295"/>
        <v>0</v>
      </c>
      <c r="AN114" s="149">
        <f t="shared" ca="1" si="295"/>
        <v>0</v>
      </c>
      <c r="AO114" s="149">
        <f t="shared" ca="1" si="295"/>
        <v>0</v>
      </c>
      <c r="AP114" s="149">
        <f t="shared" ca="1" si="295"/>
        <v>0</v>
      </c>
      <c r="AQ114" s="149">
        <f t="shared" ca="1" si="295"/>
        <v>0</v>
      </c>
      <c r="AR114" s="149">
        <f t="shared" ca="1" si="295"/>
        <v>0</v>
      </c>
      <c r="AS114" s="149">
        <f t="shared" ca="1" si="295"/>
        <v>0</v>
      </c>
      <c r="AT114" s="149">
        <f t="shared" ref="AT114:BL114" ca="1" si="296">SUM(AT112:AT113)</f>
        <v>0</v>
      </c>
      <c r="AU114" s="149">
        <f t="shared" ca="1" si="296"/>
        <v>0</v>
      </c>
      <c r="AV114" s="149">
        <f t="shared" ca="1" si="296"/>
        <v>0</v>
      </c>
      <c r="AW114" s="149">
        <f t="shared" ca="1" si="296"/>
        <v>3544386.4696745863</v>
      </c>
      <c r="AX114" s="149">
        <f t="shared" ca="1" si="296"/>
        <v>5.7277541579042007E-8</v>
      </c>
      <c r="AY114" s="149">
        <f t="shared" ca="1" si="296"/>
        <v>0</v>
      </c>
      <c r="AZ114" s="149">
        <f t="shared" ca="1" si="296"/>
        <v>3.5092420980314083E-13</v>
      </c>
      <c r="BA114" s="149">
        <f t="shared" ca="1" si="296"/>
        <v>0</v>
      </c>
      <c r="BB114" s="149">
        <f t="shared" ca="1" si="296"/>
        <v>0</v>
      </c>
      <c r="BC114" s="149">
        <f t="shared" ca="1" si="296"/>
        <v>0</v>
      </c>
      <c r="BD114" s="149">
        <f t="shared" ca="1" si="296"/>
        <v>0</v>
      </c>
      <c r="BE114" s="149">
        <f t="shared" ca="1" si="296"/>
        <v>0</v>
      </c>
      <c r="BF114" s="149">
        <f t="shared" ca="1" si="296"/>
        <v>0</v>
      </c>
      <c r="BG114" s="149">
        <f t="shared" ca="1" si="296"/>
        <v>0</v>
      </c>
      <c r="BH114" s="149">
        <f t="shared" ca="1" si="296"/>
        <v>0</v>
      </c>
      <c r="BI114" s="149">
        <f t="shared" ca="1" si="296"/>
        <v>0</v>
      </c>
      <c r="BJ114" s="149">
        <f t="shared" ca="1" si="296"/>
        <v>0</v>
      </c>
      <c r="BK114" s="149">
        <f t="shared" ca="1" si="296"/>
        <v>0</v>
      </c>
      <c r="BL114" s="149">
        <f t="shared" ca="1" si="296"/>
        <v>0</v>
      </c>
      <c r="BM114" s="3"/>
    </row>
    <row r="115" spans="1:65" s="120" customFormat="1" outlineLevel="1">
      <c r="C115" s="14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s="120" customFormat="1" outlineLevel="1">
      <c r="A116" s="120" t="s">
        <v>121</v>
      </c>
      <c r="C116" s="145"/>
      <c r="D116" s="3">
        <f>D106-D114</f>
        <v>0</v>
      </c>
      <c r="E116" s="3">
        <f t="shared" ref="E116:AS116" si="297">E106-E114</f>
        <v>0</v>
      </c>
      <c r="F116" s="3">
        <f t="shared" si="297"/>
        <v>0</v>
      </c>
      <c r="G116" s="3">
        <f t="shared" si="297"/>
        <v>0</v>
      </c>
      <c r="H116" s="3">
        <f t="shared" si="297"/>
        <v>0</v>
      </c>
      <c r="I116" s="3">
        <f t="shared" si="297"/>
        <v>0</v>
      </c>
      <c r="J116" s="3">
        <f t="shared" si="297"/>
        <v>0</v>
      </c>
      <c r="K116" s="3">
        <f t="shared" si="297"/>
        <v>0</v>
      </c>
      <c r="L116" s="3">
        <f t="shared" si="297"/>
        <v>0</v>
      </c>
      <c r="M116" s="3">
        <f t="shared" si="297"/>
        <v>0</v>
      </c>
      <c r="N116" s="3">
        <f t="shared" si="297"/>
        <v>0</v>
      </c>
      <c r="O116" s="3">
        <f t="shared" si="297"/>
        <v>0</v>
      </c>
      <c r="P116" s="3">
        <f t="shared" ca="1" si="297"/>
        <v>0</v>
      </c>
      <c r="Q116" s="3">
        <f t="shared" ca="1" si="297"/>
        <v>0</v>
      </c>
      <c r="R116" s="3">
        <f t="shared" ca="1" si="297"/>
        <v>0</v>
      </c>
      <c r="S116" s="3">
        <f t="shared" ca="1" si="297"/>
        <v>0</v>
      </c>
      <c r="T116" s="3">
        <f t="shared" ca="1" si="297"/>
        <v>0</v>
      </c>
      <c r="U116" s="3">
        <f t="shared" ca="1" si="297"/>
        <v>0</v>
      </c>
      <c r="V116" s="3">
        <f t="shared" ca="1" si="297"/>
        <v>0</v>
      </c>
      <c r="W116" s="3">
        <f t="shared" ca="1" si="297"/>
        <v>0</v>
      </c>
      <c r="X116" s="3">
        <f t="shared" ca="1" si="297"/>
        <v>0</v>
      </c>
      <c r="Y116" s="3">
        <f t="shared" ca="1" si="297"/>
        <v>0</v>
      </c>
      <c r="Z116" s="3">
        <f t="shared" ca="1" si="297"/>
        <v>0</v>
      </c>
      <c r="AA116" s="3">
        <f t="shared" ca="1" si="297"/>
        <v>0</v>
      </c>
      <c r="AB116" s="3">
        <f t="shared" ca="1" si="297"/>
        <v>0</v>
      </c>
      <c r="AC116" s="3">
        <f t="shared" ca="1" si="297"/>
        <v>0</v>
      </c>
      <c r="AD116" s="3">
        <f t="shared" ca="1" si="297"/>
        <v>0</v>
      </c>
      <c r="AE116" s="3">
        <f t="shared" ca="1" si="297"/>
        <v>0</v>
      </c>
      <c r="AF116" s="3">
        <f t="shared" ca="1" si="297"/>
        <v>0</v>
      </c>
      <c r="AG116" s="3">
        <f t="shared" ca="1" si="297"/>
        <v>0</v>
      </c>
      <c r="AH116" s="3">
        <f t="shared" ca="1" si="297"/>
        <v>0</v>
      </c>
      <c r="AI116" s="3">
        <f t="shared" ca="1" si="297"/>
        <v>0</v>
      </c>
      <c r="AJ116" s="3">
        <f t="shared" ca="1" si="297"/>
        <v>0</v>
      </c>
      <c r="AK116" s="3">
        <f t="shared" ca="1" si="297"/>
        <v>0</v>
      </c>
      <c r="AL116" s="3">
        <f t="shared" ca="1" si="297"/>
        <v>0</v>
      </c>
      <c r="AM116" s="3">
        <f t="shared" ca="1" si="297"/>
        <v>0</v>
      </c>
      <c r="AN116" s="3">
        <f t="shared" ca="1" si="297"/>
        <v>0</v>
      </c>
      <c r="AO116" s="3">
        <f t="shared" ca="1" si="297"/>
        <v>0</v>
      </c>
      <c r="AP116" s="3">
        <f t="shared" ca="1" si="297"/>
        <v>0</v>
      </c>
      <c r="AQ116" s="3">
        <f t="shared" ca="1" si="297"/>
        <v>0</v>
      </c>
      <c r="AR116" s="3">
        <f t="shared" ca="1" si="297"/>
        <v>0</v>
      </c>
      <c r="AS116" s="3">
        <f t="shared" ca="1" si="297"/>
        <v>0</v>
      </c>
      <c r="AT116" s="3">
        <f t="shared" ref="AT116:BL116" ca="1" si="298">AT106-AT114</f>
        <v>0</v>
      </c>
      <c r="AU116" s="3">
        <f t="shared" ca="1" si="298"/>
        <v>0</v>
      </c>
      <c r="AV116" s="3">
        <f t="shared" ca="1" si="298"/>
        <v>0</v>
      </c>
      <c r="AW116" s="3">
        <f t="shared" ca="1" si="298"/>
        <v>0</v>
      </c>
      <c r="AX116" s="3">
        <f t="shared" ca="1" si="298"/>
        <v>0</v>
      </c>
      <c r="AY116" s="3">
        <f t="shared" ca="1" si="298"/>
        <v>0</v>
      </c>
      <c r="AZ116" s="3">
        <f t="shared" ca="1" si="298"/>
        <v>0</v>
      </c>
      <c r="BA116" s="3">
        <f t="shared" ca="1" si="298"/>
        <v>0</v>
      </c>
      <c r="BB116" s="3">
        <f t="shared" ca="1" si="298"/>
        <v>0</v>
      </c>
      <c r="BC116" s="3">
        <f t="shared" ca="1" si="298"/>
        <v>0</v>
      </c>
      <c r="BD116" s="3">
        <f t="shared" ca="1" si="298"/>
        <v>0</v>
      </c>
      <c r="BE116" s="3">
        <f t="shared" ca="1" si="298"/>
        <v>0</v>
      </c>
      <c r="BF116" s="3">
        <f t="shared" ca="1" si="298"/>
        <v>0</v>
      </c>
      <c r="BG116" s="3">
        <f t="shared" ca="1" si="298"/>
        <v>0</v>
      </c>
      <c r="BH116" s="3">
        <f t="shared" ca="1" si="298"/>
        <v>0</v>
      </c>
      <c r="BI116" s="3">
        <f t="shared" ca="1" si="298"/>
        <v>0</v>
      </c>
      <c r="BJ116" s="3">
        <f t="shared" ca="1" si="298"/>
        <v>0</v>
      </c>
      <c r="BK116" s="3">
        <f t="shared" ca="1" si="298"/>
        <v>0</v>
      </c>
      <c r="BL116" s="3">
        <f t="shared" ca="1" si="298"/>
        <v>0</v>
      </c>
      <c r="BM116" s="3"/>
    </row>
    <row r="117" spans="1:65" s="120" customFormat="1" outlineLevel="1">
      <c r="C117" s="14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s="120" customFormat="1" outlineLevel="1">
      <c r="C118" s="14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s="120" customFormat="1" outlineLevel="1">
      <c r="A119" s="142" t="s">
        <v>124</v>
      </c>
      <c r="B119" s="143"/>
      <c r="C119" s="14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s="120" customFormat="1" outlineLevel="1">
      <c r="A120" s="120" t="s">
        <v>116</v>
      </c>
      <c r="C120" s="3">
        <f ca="1">SUM(D120:AS120)</f>
        <v>8684427.6090904195</v>
      </c>
      <c r="D120" s="3">
        <f>D87</f>
        <v>0</v>
      </c>
      <c r="E120" s="3">
        <f t="shared" ref="E120:AS120" si="299">E87</f>
        <v>0</v>
      </c>
      <c r="F120" s="3">
        <f t="shared" si="299"/>
        <v>0</v>
      </c>
      <c r="G120" s="3">
        <f t="shared" si="299"/>
        <v>0</v>
      </c>
      <c r="H120" s="3">
        <f t="shared" si="299"/>
        <v>0</v>
      </c>
      <c r="I120" s="3">
        <f t="shared" si="299"/>
        <v>0</v>
      </c>
      <c r="J120" s="3">
        <f t="shared" si="299"/>
        <v>0</v>
      </c>
      <c r="K120" s="3">
        <f t="shared" si="299"/>
        <v>0</v>
      </c>
      <c r="L120" s="3">
        <f t="shared" si="299"/>
        <v>0</v>
      </c>
      <c r="M120" s="3">
        <f t="shared" si="299"/>
        <v>0</v>
      </c>
      <c r="N120" s="3">
        <f t="shared" si="299"/>
        <v>0</v>
      </c>
      <c r="O120" s="3">
        <f t="shared" si="299"/>
        <v>0</v>
      </c>
      <c r="P120" s="3">
        <f t="shared" ca="1" si="299"/>
        <v>0</v>
      </c>
      <c r="Q120" s="3">
        <f t="shared" ca="1" si="299"/>
        <v>0</v>
      </c>
      <c r="R120" s="3">
        <f t="shared" ca="1" si="299"/>
        <v>0</v>
      </c>
      <c r="S120" s="3">
        <f t="shared" ca="1" si="299"/>
        <v>0</v>
      </c>
      <c r="T120" s="3">
        <f t="shared" ca="1" si="299"/>
        <v>0</v>
      </c>
      <c r="U120" s="3">
        <f t="shared" ca="1" si="299"/>
        <v>0</v>
      </c>
      <c r="V120" s="3">
        <f t="shared" ca="1" si="299"/>
        <v>0</v>
      </c>
      <c r="W120" s="3">
        <f t="shared" ca="1" si="299"/>
        <v>0</v>
      </c>
      <c r="X120" s="3">
        <f t="shared" ca="1" si="299"/>
        <v>0</v>
      </c>
      <c r="Y120" s="3">
        <f t="shared" ca="1" si="299"/>
        <v>0</v>
      </c>
      <c r="Z120" s="3">
        <f t="shared" ca="1" si="299"/>
        <v>0</v>
      </c>
      <c r="AA120" s="3">
        <f t="shared" ca="1" si="299"/>
        <v>0</v>
      </c>
      <c r="AB120" s="3">
        <f t="shared" ca="1" si="299"/>
        <v>0</v>
      </c>
      <c r="AC120" s="3">
        <f t="shared" ca="1" si="299"/>
        <v>0</v>
      </c>
      <c r="AD120" s="3">
        <f t="shared" ca="1" si="299"/>
        <v>0</v>
      </c>
      <c r="AE120" s="3">
        <f t="shared" ca="1" si="299"/>
        <v>0</v>
      </c>
      <c r="AF120" s="3">
        <f t="shared" ca="1" si="299"/>
        <v>0</v>
      </c>
      <c r="AG120" s="3">
        <f t="shared" ca="1" si="299"/>
        <v>0</v>
      </c>
      <c r="AH120" s="3">
        <f t="shared" ca="1" si="299"/>
        <v>0</v>
      </c>
      <c r="AI120" s="3">
        <f t="shared" ca="1" si="299"/>
        <v>0</v>
      </c>
      <c r="AJ120" s="3">
        <f t="shared" ca="1" si="299"/>
        <v>0</v>
      </c>
      <c r="AK120" s="3">
        <f t="shared" ca="1" si="299"/>
        <v>0</v>
      </c>
      <c r="AL120" s="3">
        <f t="shared" ca="1" si="299"/>
        <v>0</v>
      </c>
      <c r="AM120" s="3">
        <f t="shared" ca="1" si="299"/>
        <v>0</v>
      </c>
      <c r="AN120" s="3">
        <f t="shared" ca="1" si="299"/>
        <v>0</v>
      </c>
      <c r="AO120" s="3">
        <f t="shared" ca="1" si="299"/>
        <v>0</v>
      </c>
      <c r="AP120" s="3">
        <f t="shared" ca="1" si="299"/>
        <v>0</v>
      </c>
      <c r="AQ120" s="3">
        <f t="shared" ca="1" si="299"/>
        <v>0</v>
      </c>
      <c r="AR120" s="3">
        <f t="shared" ca="1" si="299"/>
        <v>1294696.3590904197</v>
      </c>
      <c r="AS120" s="3">
        <f t="shared" ca="1" si="299"/>
        <v>7389731.25</v>
      </c>
      <c r="AT120" s="3">
        <f t="shared" ref="AT120:BL120" ca="1" si="300">AT87</f>
        <v>7389731.25</v>
      </c>
      <c r="AU120" s="3">
        <f t="shared" ca="1" si="300"/>
        <v>7389731.25</v>
      </c>
      <c r="AV120" s="3">
        <f t="shared" ca="1" si="300"/>
        <v>7389731.25</v>
      </c>
      <c r="AW120" s="3">
        <f t="shared" ca="1" si="300"/>
        <v>381176.12920135341</v>
      </c>
      <c r="AX120" s="3">
        <f t="shared" ca="1" si="300"/>
        <v>0</v>
      </c>
      <c r="AY120" s="3">
        <f t="shared" ca="1" si="300"/>
        <v>0</v>
      </c>
      <c r="AZ120" s="3">
        <f t="shared" ca="1" si="300"/>
        <v>0</v>
      </c>
      <c r="BA120" s="3">
        <f t="shared" ca="1" si="300"/>
        <v>0</v>
      </c>
      <c r="BB120" s="3">
        <f t="shared" ca="1" si="300"/>
        <v>0</v>
      </c>
      <c r="BC120" s="3">
        <f t="shared" ca="1" si="300"/>
        <v>0</v>
      </c>
      <c r="BD120" s="3">
        <f t="shared" ca="1" si="300"/>
        <v>0</v>
      </c>
      <c r="BE120" s="3">
        <f t="shared" ca="1" si="300"/>
        <v>0</v>
      </c>
      <c r="BF120" s="3">
        <f t="shared" ca="1" si="300"/>
        <v>0</v>
      </c>
      <c r="BG120" s="3">
        <f t="shared" ca="1" si="300"/>
        <v>0</v>
      </c>
      <c r="BH120" s="3">
        <f t="shared" ca="1" si="300"/>
        <v>0</v>
      </c>
      <c r="BI120" s="3">
        <f t="shared" ca="1" si="300"/>
        <v>0</v>
      </c>
      <c r="BJ120" s="3">
        <f t="shared" ca="1" si="300"/>
        <v>0</v>
      </c>
      <c r="BK120" s="3">
        <f t="shared" ca="1" si="300"/>
        <v>0</v>
      </c>
      <c r="BL120" s="3">
        <f t="shared" ca="1" si="300"/>
        <v>0</v>
      </c>
      <c r="BM120" s="3"/>
    </row>
    <row r="121" spans="1:65" s="120" customFormat="1" outlineLevel="1">
      <c r="A121" s="120" t="s">
        <v>122</v>
      </c>
      <c r="C121" s="3">
        <f t="shared" ref="C121:C122" ca="1" si="301">SUM(D121:AS121)</f>
        <v>0</v>
      </c>
      <c r="D121" s="3">
        <f>D102</f>
        <v>0</v>
      </c>
      <c r="E121" s="3">
        <f t="shared" ref="E121:AS121" si="302">E102</f>
        <v>0</v>
      </c>
      <c r="F121" s="3">
        <f t="shared" si="302"/>
        <v>0</v>
      </c>
      <c r="G121" s="3">
        <f t="shared" si="302"/>
        <v>0</v>
      </c>
      <c r="H121" s="3">
        <f t="shared" si="302"/>
        <v>0</v>
      </c>
      <c r="I121" s="3">
        <f t="shared" si="302"/>
        <v>0</v>
      </c>
      <c r="J121" s="3">
        <f t="shared" si="302"/>
        <v>0</v>
      </c>
      <c r="K121" s="3">
        <f t="shared" si="302"/>
        <v>0</v>
      </c>
      <c r="L121" s="3">
        <f t="shared" si="302"/>
        <v>0</v>
      </c>
      <c r="M121" s="3">
        <f t="shared" si="302"/>
        <v>0</v>
      </c>
      <c r="N121" s="3">
        <f t="shared" si="302"/>
        <v>0</v>
      </c>
      <c r="O121" s="3">
        <f t="shared" si="302"/>
        <v>0</v>
      </c>
      <c r="P121" s="3">
        <f t="shared" ca="1" si="302"/>
        <v>0</v>
      </c>
      <c r="Q121" s="3">
        <f t="shared" ca="1" si="302"/>
        <v>0</v>
      </c>
      <c r="R121" s="3">
        <f t="shared" ca="1" si="302"/>
        <v>0</v>
      </c>
      <c r="S121" s="3">
        <f t="shared" ca="1" si="302"/>
        <v>0</v>
      </c>
      <c r="T121" s="3">
        <f t="shared" ca="1" si="302"/>
        <v>0</v>
      </c>
      <c r="U121" s="3">
        <f t="shared" ca="1" si="302"/>
        <v>0</v>
      </c>
      <c r="V121" s="3">
        <f t="shared" ca="1" si="302"/>
        <v>0</v>
      </c>
      <c r="W121" s="3">
        <f t="shared" ca="1" si="302"/>
        <v>0</v>
      </c>
      <c r="X121" s="3">
        <f t="shared" ca="1" si="302"/>
        <v>0</v>
      </c>
      <c r="Y121" s="3">
        <f t="shared" ca="1" si="302"/>
        <v>0</v>
      </c>
      <c r="Z121" s="3">
        <f t="shared" ca="1" si="302"/>
        <v>0</v>
      </c>
      <c r="AA121" s="3">
        <f t="shared" ca="1" si="302"/>
        <v>0</v>
      </c>
      <c r="AB121" s="3">
        <f t="shared" ca="1" si="302"/>
        <v>0</v>
      </c>
      <c r="AC121" s="3">
        <f t="shared" ca="1" si="302"/>
        <v>0</v>
      </c>
      <c r="AD121" s="3">
        <f t="shared" ca="1" si="302"/>
        <v>0</v>
      </c>
      <c r="AE121" s="3">
        <f t="shared" ca="1" si="302"/>
        <v>0</v>
      </c>
      <c r="AF121" s="3">
        <f t="shared" ca="1" si="302"/>
        <v>0</v>
      </c>
      <c r="AG121" s="3">
        <f t="shared" ca="1" si="302"/>
        <v>0</v>
      </c>
      <c r="AH121" s="3">
        <f t="shared" ca="1" si="302"/>
        <v>0</v>
      </c>
      <c r="AI121" s="3">
        <f t="shared" ca="1" si="302"/>
        <v>0</v>
      </c>
      <c r="AJ121" s="3">
        <f t="shared" ca="1" si="302"/>
        <v>0</v>
      </c>
      <c r="AK121" s="3">
        <f t="shared" ca="1" si="302"/>
        <v>0</v>
      </c>
      <c r="AL121" s="3">
        <f t="shared" ca="1" si="302"/>
        <v>0</v>
      </c>
      <c r="AM121" s="3">
        <f t="shared" ca="1" si="302"/>
        <v>0</v>
      </c>
      <c r="AN121" s="3">
        <f t="shared" ca="1" si="302"/>
        <v>0</v>
      </c>
      <c r="AO121" s="3">
        <f t="shared" ca="1" si="302"/>
        <v>0</v>
      </c>
      <c r="AP121" s="3">
        <f t="shared" ca="1" si="302"/>
        <v>0</v>
      </c>
      <c r="AQ121" s="3">
        <f t="shared" ca="1" si="302"/>
        <v>0</v>
      </c>
      <c r="AR121" s="3">
        <f t="shared" ca="1" si="302"/>
        <v>0</v>
      </c>
      <c r="AS121" s="3">
        <f t="shared" ca="1" si="302"/>
        <v>0</v>
      </c>
      <c r="AT121" s="3">
        <f t="shared" ref="AT121:BL121" ca="1" si="303">AT102</f>
        <v>0</v>
      </c>
      <c r="AU121" s="3">
        <f t="shared" ca="1" si="303"/>
        <v>0</v>
      </c>
      <c r="AV121" s="3">
        <f t="shared" ca="1" si="303"/>
        <v>0</v>
      </c>
      <c r="AW121" s="3">
        <f t="shared" ca="1" si="303"/>
        <v>3141183.0731962258</v>
      </c>
      <c r="AX121" s="3">
        <f t="shared" ca="1" si="303"/>
        <v>0</v>
      </c>
      <c r="AY121" s="3">
        <f t="shared" ca="1" si="303"/>
        <v>0</v>
      </c>
      <c r="AZ121" s="3">
        <f t="shared" ca="1" si="303"/>
        <v>0</v>
      </c>
      <c r="BA121" s="3">
        <f t="shared" ca="1" si="303"/>
        <v>0</v>
      </c>
      <c r="BB121" s="3">
        <f t="shared" ca="1" si="303"/>
        <v>0</v>
      </c>
      <c r="BC121" s="3">
        <f t="shared" ca="1" si="303"/>
        <v>0</v>
      </c>
      <c r="BD121" s="3">
        <f t="shared" ca="1" si="303"/>
        <v>0</v>
      </c>
      <c r="BE121" s="3">
        <f t="shared" ca="1" si="303"/>
        <v>0</v>
      </c>
      <c r="BF121" s="3">
        <f t="shared" ca="1" si="303"/>
        <v>0</v>
      </c>
      <c r="BG121" s="3">
        <f t="shared" ca="1" si="303"/>
        <v>0</v>
      </c>
      <c r="BH121" s="3">
        <f t="shared" ca="1" si="303"/>
        <v>0</v>
      </c>
      <c r="BI121" s="3">
        <f t="shared" ca="1" si="303"/>
        <v>0</v>
      </c>
      <c r="BJ121" s="3">
        <f t="shared" ca="1" si="303"/>
        <v>0</v>
      </c>
      <c r="BK121" s="3">
        <f t="shared" ca="1" si="303"/>
        <v>0</v>
      </c>
      <c r="BL121" s="3">
        <f t="shared" ca="1" si="303"/>
        <v>0</v>
      </c>
      <c r="BM121" s="3"/>
    </row>
    <row r="122" spans="1:65" s="120" customFormat="1" outlineLevel="1">
      <c r="A122" s="120" t="s">
        <v>123</v>
      </c>
      <c r="C122" s="3">
        <f t="shared" ca="1" si="301"/>
        <v>0</v>
      </c>
      <c r="D122" s="3">
        <f>D112</f>
        <v>0</v>
      </c>
      <c r="E122" s="3">
        <f t="shared" ref="E122:AS122" si="304">E112</f>
        <v>0</v>
      </c>
      <c r="F122" s="3">
        <f t="shared" si="304"/>
        <v>0</v>
      </c>
      <c r="G122" s="3">
        <f t="shared" si="304"/>
        <v>0</v>
      </c>
      <c r="H122" s="3">
        <f t="shared" si="304"/>
        <v>0</v>
      </c>
      <c r="I122" s="3">
        <f t="shared" si="304"/>
        <v>0</v>
      </c>
      <c r="J122" s="3">
        <f t="shared" si="304"/>
        <v>0</v>
      </c>
      <c r="K122" s="3">
        <f t="shared" si="304"/>
        <v>0</v>
      </c>
      <c r="L122" s="3">
        <f t="shared" si="304"/>
        <v>0</v>
      </c>
      <c r="M122" s="3">
        <f t="shared" si="304"/>
        <v>0</v>
      </c>
      <c r="N122" s="3">
        <f t="shared" si="304"/>
        <v>0</v>
      </c>
      <c r="O122" s="3">
        <f t="shared" si="304"/>
        <v>0</v>
      </c>
      <c r="P122" s="3">
        <f t="shared" ca="1" si="304"/>
        <v>0</v>
      </c>
      <c r="Q122" s="3">
        <f t="shared" ca="1" si="304"/>
        <v>0</v>
      </c>
      <c r="R122" s="3">
        <f t="shared" ca="1" si="304"/>
        <v>0</v>
      </c>
      <c r="S122" s="3">
        <f t="shared" ca="1" si="304"/>
        <v>0</v>
      </c>
      <c r="T122" s="3">
        <f t="shared" ca="1" si="304"/>
        <v>0</v>
      </c>
      <c r="U122" s="3">
        <f t="shared" ca="1" si="304"/>
        <v>0</v>
      </c>
      <c r="V122" s="3">
        <f t="shared" ca="1" si="304"/>
        <v>0</v>
      </c>
      <c r="W122" s="3">
        <f t="shared" ca="1" si="304"/>
        <v>0</v>
      </c>
      <c r="X122" s="3">
        <f t="shared" ca="1" si="304"/>
        <v>0</v>
      </c>
      <c r="Y122" s="3">
        <f t="shared" ca="1" si="304"/>
        <v>0</v>
      </c>
      <c r="Z122" s="3">
        <f t="shared" ca="1" si="304"/>
        <v>0</v>
      </c>
      <c r="AA122" s="3">
        <f t="shared" ca="1" si="304"/>
        <v>0</v>
      </c>
      <c r="AB122" s="3">
        <f t="shared" ca="1" si="304"/>
        <v>0</v>
      </c>
      <c r="AC122" s="3">
        <f t="shared" ca="1" si="304"/>
        <v>0</v>
      </c>
      <c r="AD122" s="3">
        <f t="shared" ca="1" si="304"/>
        <v>0</v>
      </c>
      <c r="AE122" s="3">
        <f t="shared" ca="1" si="304"/>
        <v>0</v>
      </c>
      <c r="AF122" s="3">
        <f t="shared" ca="1" si="304"/>
        <v>0</v>
      </c>
      <c r="AG122" s="3">
        <f t="shared" ca="1" si="304"/>
        <v>0</v>
      </c>
      <c r="AH122" s="3">
        <f t="shared" ca="1" si="304"/>
        <v>0</v>
      </c>
      <c r="AI122" s="3">
        <f t="shared" ca="1" si="304"/>
        <v>0</v>
      </c>
      <c r="AJ122" s="3">
        <f t="shared" ca="1" si="304"/>
        <v>0</v>
      </c>
      <c r="AK122" s="3">
        <f t="shared" ca="1" si="304"/>
        <v>0</v>
      </c>
      <c r="AL122" s="3">
        <f t="shared" ca="1" si="304"/>
        <v>0</v>
      </c>
      <c r="AM122" s="3">
        <f t="shared" ca="1" si="304"/>
        <v>0</v>
      </c>
      <c r="AN122" s="3">
        <f t="shared" ca="1" si="304"/>
        <v>0</v>
      </c>
      <c r="AO122" s="3">
        <f t="shared" ca="1" si="304"/>
        <v>0</v>
      </c>
      <c r="AP122" s="3">
        <f t="shared" ca="1" si="304"/>
        <v>0</v>
      </c>
      <c r="AQ122" s="3">
        <f t="shared" ca="1" si="304"/>
        <v>0</v>
      </c>
      <c r="AR122" s="3">
        <f t="shared" ca="1" si="304"/>
        <v>0</v>
      </c>
      <c r="AS122" s="3">
        <f t="shared" ca="1" si="304"/>
        <v>0</v>
      </c>
      <c r="AT122" s="3">
        <f t="shared" ref="AT122:BL122" ca="1" si="305">AT112</f>
        <v>0</v>
      </c>
      <c r="AU122" s="3">
        <f t="shared" ca="1" si="305"/>
        <v>0</v>
      </c>
      <c r="AV122" s="3">
        <f t="shared" ca="1" si="305"/>
        <v>0</v>
      </c>
      <c r="AW122" s="3">
        <f t="shared" ca="1" si="305"/>
        <v>2835509.1757396692</v>
      </c>
      <c r="AX122" s="3">
        <f t="shared" ca="1" si="305"/>
        <v>4.5822033263233606E-8</v>
      </c>
      <c r="AY122" s="3">
        <f t="shared" ca="1" si="305"/>
        <v>0</v>
      </c>
      <c r="AZ122" s="3">
        <f t="shared" ca="1" si="305"/>
        <v>2.8073936784251265E-13</v>
      </c>
      <c r="BA122" s="3">
        <f t="shared" ca="1" si="305"/>
        <v>0</v>
      </c>
      <c r="BB122" s="3">
        <f t="shared" ca="1" si="305"/>
        <v>0</v>
      </c>
      <c r="BC122" s="3">
        <f t="shared" ca="1" si="305"/>
        <v>0</v>
      </c>
      <c r="BD122" s="3">
        <f t="shared" ca="1" si="305"/>
        <v>0</v>
      </c>
      <c r="BE122" s="3">
        <f t="shared" ca="1" si="305"/>
        <v>0</v>
      </c>
      <c r="BF122" s="3">
        <f t="shared" ca="1" si="305"/>
        <v>0</v>
      </c>
      <c r="BG122" s="3">
        <f t="shared" ca="1" si="305"/>
        <v>0</v>
      </c>
      <c r="BH122" s="3">
        <f t="shared" ca="1" si="305"/>
        <v>0</v>
      </c>
      <c r="BI122" s="3">
        <f t="shared" ca="1" si="305"/>
        <v>0</v>
      </c>
      <c r="BJ122" s="3">
        <f t="shared" ca="1" si="305"/>
        <v>0</v>
      </c>
      <c r="BK122" s="3">
        <f t="shared" ca="1" si="305"/>
        <v>0</v>
      </c>
      <c r="BL122" s="3">
        <f t="shared" ca="1" si="305"/>
        <v>0</v>
      </c>
      <c r="BM122" s="3"/>
    </row>
    <row r="123" spans="1:65" s="120" customFormat="1" outlineLevel="1">
      <c r="A123" s="146" t="s">
        <v>125</v>
      </c>
      <c r="B123" s="146"/>
      <c r="C123" s="111">
        <f ca="1">SUM(C120:C122)</f>
        <v>8684427.6090904195</v>
      </c>
      <c r="D123" s="111">
        <f>SUM(D120:D122)</f>
        <v>0</v>
      </c>
      <c r="E123" s="111">
        <f t="shared" ref="E123:AS123" si="306">SUM(E120:E122)</f>
        <v>0</v>
      </c>
      <c r="F123" s="111">
        <f t="shared" si="306"/>
        <v>0</v>
      </c>
      <c r="G123" s="111">
        <f t="shared" si="306"/>
        <v>0</v>
      </c>
      <c r="H123" s="111">
        <f t="shared" si="306"/>
        <v>0</v>
      </c>
      <c r="I123" s="111">
        <f t="shared" si="306"/>
        <v>0</v>
      </c>
      <c r="J123" s="111">
        <f t="shared" si="306"/>
        <v>0</v>
      </c>
      <c r="K123" s="111">
        <f t="shared" si="306"/>
        <v>0</v>
      </c>
      <c r="L123" s="111">
        <f t="shared" si="306"/>
        <v>0</v>
      </c>
      <c r="M123" s="111">
        <f t="shared" si="306"/>
        <v>0</v>
      </c>
      <c r="N123" s="111">
        <f t="shared" si="306"/>
        <v>0</v>
      </c>
      <c r="O123" s="111">
        <f t="shared" si="306"/>
        <v>0</v>
      </c>
      <c r="P123" s="111">
        <f t="shared" ca="1" si="306"/>
        <v>0</v>
      </c>
      <c r="Q123" s="111">
        <f t="shared" ca="1" si="306"/>
        <v>0</v>
      </c>
      <c r="R123" s="111">
        <f t="shared" ca="1" si="306"/>
        <v>0</v>
      </c>
      <c r="S123" s="111">
        <f t="shared" ca="1" si="306"/>
        <v>0</v>
      </c>
      <c r="T123" s="111">
        <f t="shared" ca="1" si="306"/>
        <v>0</v>
      </c>
      <c r="U123" s="111">
        <f t="shared" ca="1" si="306"/>
        <v>0</v>
      </c>
      <c r="V123" s="111">
        <f t="shared" ca="1" si="306"/>
        <v>0</v>
      </c>
      <c r="W123" s="111">
        <f t="shared" ca="1" si="306"/>
        <v>0</v>
      </c>
      <c r="X123" s="111">
        <f t="shared" ca="1" si="306"/>
        <v>0</v>
      </c>
      <c r="Y123" s="111">
        <f t="shared" ca="1" si="306"/>
        <v>0</v>
      </c>
      <c r="Z123" s="111">
        <f t="shared" ca="1" si="306"/>
        <v>0</v>
      </c>
      <c r="AA123" s="111">
        <f t="shared" ca="1" si="306"/>
        <v>0</v>
      </c>
      <c r="AB123" s="111">
        <f t="shared" ca="1" si="306"/>
        <v>0</v>
      </c>
      <c r="AC123" s="111">
        <f t="shared" ca="1" si="306"/>
        <v>0</v>
      </c>
      <c r="AD123" s="111">
        <f t="shared" ca="1" si="306"/>
        <v>0</v>
      </c>
      <c r="AE123" s="111">
        <f t="shared" ca="1" si="306"/>
        <v>0</v>
      </c>
      <c r="AF123" s="111">
        <f t="shared" ca="1" si="306"/>
        <v>0</v>
      </c>
      <c r="AG123" s="111">
        <f t="shared" ca="1" si="306"/>
        <v>0</v>
      </c>
      <c r="AH123" s="111">
        <f t="shared" ca="1" si="306"/>
        <v>0</v>
      </c>
      <c r="AI123" s="111">
        <f t="shared" ca="1" si="306"/>
        <v>0</v>
      </c>
      <c r="AJ123" s="111">
        <f t="shared" ca="1" si="306"/>
        <v>0</v>
      </c>
      <c r="AK123" s="111">
        <f t="shared" ca="1" si="306"/>
        <v>0</v>
      </c>
      <c r="AL123" s="111">
        <f t="shared" ca="1" si="306"/>
        <v>0</v>
      </c>
      <c r="AM123" s="111">
        <f t="shared" ca="1" si="306"/>
        <v>0</v>
      </c>
      <c r="AN123" s="111">
        <f t="shared" ca="1" si="306"/>
        <v>0</v>
      </c>
      <c r="AO123" s="111">
        <f t="shared" ca="1" si="306"/>
        <v>0</v>
      </c>
      <c r="AP123" s="111">
        <f t="shared" ca="1" si="306"/>
        <v>0</v>
      </c>
      <c r="AQ123" s="111">
        <f t="shared" ca="1" si="306"/>
        <v>0</v>
      </c>
      <c r="AR123" s="111">
        <f t="shared" ca="1" si="306"/>
        <v>1294696.3590904197</v>
      </c>
      <c r="AS123" s="111">
        <f t="shared" ca="1" si="306"/>
        <v>7389731.25</v>
      </c>
      <c r="AT123" s="111">
        <f t="shared" ref="AT123:BL123" ca="1" si="307">SUM(AT120:AT122)</f>
        <v>7389731.25</v>
      </c>
      <c r="AU123" s="111">
        <f t="shared" ca="1" si="307"/>
        <v>7389731.25</v>
      </c>
      <c r="AV123" s="111">
        <f t="shared" ca="1" si="307"/>
        <v>7389731.25</v>
      </c>
      <c r="AW123" s="111">
        <f t="shared" ca="1" si="307"/>
        <v>6357868.3781372486</v>
      </c>
      <c r="AX123" s="111">
        <f t="shared" ca="1" si="307"/>
        <v>4.5822033263233606E-8</v>
      </c>
      <c r="AY123" s="111">
        <f t="shared" ca="1" si="307"/>
        <v>0</v>
      </c>
      <c r="AZ123" s="111">
        <f t="shared" ca="1" si="307"/>
        <v>2.8073936784251265E-13</v>
      </c>
      <c r="BA123" s="111">
        <f t="shared" ca="1" si="307"/>
        <v>0</v>
      </c>
      <c r="BB123" s="111">
        <f t="shared" ca="1" si="307"/>
        <v>0</v>
      </c>
      <c r="BC123" s="111">
        <f t="shared" ca="1" si="307"/>
        <v>0</v>
      </c>
      <c r="BD123" s="111">
        <f t="shared" ca="1" si="307"/>
        <v>0</v>
      </c>
      <c r="BE123" s="111">
        <f t="shared" ca="1" si="307"/>
        <v>0</v>
      </c>
      <c r="BF123" s="111">
        <f t="shared" ca="1" si="307"/>
        <v>0</v>
      </c>
      <c r="BG123" s="111">
        <f t="shared" ca="1" si="307"/>
        <v>0</v>
      </c>
      <c r="BH123" s="111">
        <f t="shared" ca="1" si="307"/>
        <v>0</v>
      </c>
      <c r="BI123" s="111">
        <f t="shared" ca="1" si="307"/>
        <v>0</v>
      </c>
      <c r="BJ123" s="111">
        <f t="shared" ca="1" si="307"/>
        <v>0</v>
      </c>
      <c r="BK123" s="111">
        <f t="shared" ca="1" si="307"/>
        <v>0</v>
      </c>
      <c r="BL123" s="111">
        <f t="shared" ca="1" si="307"/>
        <v>0</v>
      </c>
      <c r="BM123" s="3"/>
    </row>
    <row r="124" spans="1:65" s="120" customFormat="1" outlineLevel="1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s="120" customFormat="1" outlineLevel="1">
      <c r="A125" s="120" t="s">
        <v>126</v>
      </c>
      <c r="C125" s="3">
        <f t="shared" ref="C125:C127" ca="1" si="308">SUM(D125:AS125)</f>
        <v>964936.40101004671</v>
      </c>
      <c r="D125" s="3">
        <f>D88</f>
        <v>0</v>
      </c>
      <c r="E125" s="3">
        <f t="shared" ref="E125:AS125" si="309">E88</f>
        <v>0</v>
      </c>
      <c r="F125" s="3">
        <f t="shared" si="309"/>
        <v>0</v>
      </c>
      <c r="G125" s="3">
        <f t="shared" si="309"/>
        <v>0</v>
      </c>
      <c r="H125" s="3">
        <f t="shared" si="309"/>
        <v>0</v>
      </c>
      <c r="I125" s="3">
        <f t="shared" si="309"/>
        <v>0</v>
      </c>
      <c r="J125" s="3">
        <f t="shared" si="309"/>
        <v>0</v>
      </c>
      <c r="K125" s="3">
        <f t="shared" si="309"/>
        <v>0</v>
      </c>
      <c r="L125" s="3">
        <f t="shared" si="309"/>
        <v>0</v>
      </c>
      <c r="M125" s="3">
        <f t="shared" si="309"/>
        <v>0</v>
      </c>
      <c r="N125" s="3">
        <f t="shared" si="309"/>
        <v>0</v>
      </c>
      <c r="O125" s="3">
        <f t="shared" si="309"/>
        <v>0</v>
      </c>
      <c r="P125" s="3">
        <f t="shared" ca="1" si="309"/>
        <v>0</v>
      </c>
      <c r="Q125" s="3">
        <f t="shared" ca="1" si="309"/>
        <v>0</v>
      </c>
      <c r="R125" s="3">
        <f t="shared" ca="1" si="309"/>
        <v>0</v>
      </c>
      <c r="S125" s="3">
        <f t="shared" ca="1" si="309"/>
        <v>0</v>
      </c>
      <c r="T125" s="3">
        <f t="shared" ca="1" si="309"/>
        <v>0</v>
      </c>
      <c r="U125" s="3">
        <f t="shared" ca="1" si="309"/>
        <v>0</v>
      </c>
      <c r="V125" s="3">
        <f t="shared" ca="1" si="309"/>
        <v>0</v>
      </c>
      <c r="W125" s="3">
        <f t="shared" ca="1" si="309"/>
        <v>0</v>
      </c>
      <c r="X125" s="3">
        <f t="shared" ca="1" si="309"/>
        <v>0</v>
      </c>
      <c r="Y125" s="3">
        <f t="shared" ca="1" si="309"/>
        <v>0</v>
      </c>
      <c r="Z125" s="3">
        <f t="shared" ca="1" si="309"/>
        <v>0</v>
      </c>
      <c r="AA125" s="3">
        <f t="shared" ca="1" si="309"/>
        <v>0</v>
      </c>
      <c r="AB125" s="3">
        <f t="shared" ca="1" si="309"/>
        <v>0</v>
      </c>
      <c r="AC125" s="3">
        <f t="shared" ca="1" si="309"/>
        <v>0</v>
      </c>
      <c r="AD125" s="3">
        <f t="shared" ca="1" si="309"/>
        <v>0</v>
      </c>
      <c r="AE125" s="3">
        <f t="shared" ca="1" si="309"/>
        <v>0</v>
      </c>
      <c r="AF125" s="3">
        <f t="shared" ca="1" si="309"/>
        <v>0</v>
      </c>
      <c r="AG125" s="3">
        <f t="shared" ca="1" si="309"/>
        <v>0</v>
      </c>
      <c r="AH125" s="3">
        <f t="shared" ca="1" si="309"/>
        <v>0</v>
      </c>
      <c r="AI125" s="3">
        <f t="shared" ca="1" si="309"/>
        <v>0</v>
      </c>
      <c r="AJ125" s="3">
        <f t="shared" ca="1" si="309"/>
        <v>0</v>
      </c>
      <c r="AK125" s="3">
        <f t="shared" ca="1" si="309"/>
        <v>0</v>
      </c>
      <c r="AL125" s="3">
        <f t="shared" ca="1" si="309"/>
        <v>0</v>
      </c>
      <c r="AM125" s="3">
        <f t="shared" ca="1" si="309"/>
        <v>0</v>
      </c>
      <c r="AN125" s="3">
        <f t="shared" ca="1" si="309"/>
        <v>0</v>
      </c>
      <c r="AO125" s="3">
        <f t="shared" ca="1" si="309"/>
        <v>0</v>
      </c>
      <c r="AP125" s="3">
        <f t="shared" ca="1" si="309"/>
        <v>0</v>
      </c>
      <c r="AQ125" s="3">
        <f t="shared" ca="1" si="309"/>
        <v>0</v>
      </c>
      <c r="AR125" s="3">
        <f t="shared" ca="1" si="309"/>
        <v>143855.15101004665</v>
      </c>
      <c r="AS125" s="3">
        <f t="shared" ca="1" si="309"/>
        <v>821081.25</v>
      </c>
      <c r="AT125" s="3">
        <f t="shared" ref="AT125:BL125" ca="1" si="310">AT88</f>
        <v>821081.25</v>
      </c>
      <c r="AU125" s="3">
        <f t="shared" ca="1" si="310"/>
        <v>821081.25</v>
      </c>
      <c r="AV125" s="3">
        <f t="shared" ca="1" si="310"/>
        <v>821081.25</v>
      </c>
      <c r="AW125" s="3">
        <f t="shared" ca="1" si="310"/>
        <v>42352.903244594825</v>
      </c>
      <c r="AX125" s="3">
        <f t="shared" ca="1" si="310"/>
        <v>0</v>
      </c>
      <c r="AY125" s="3">
        <f t="shared" ca="1" si="310"/>
        <v>0</v>
      </c>
      <c r="AZ125" s="3">
        <f t="shared" ca="1" si="310"/>
        <v>0</v>
      </c>
      <c r="BA125" s="3">
        <f t="shared" ca="1" si="310"/>
        <v>0</v>
      </c>
      <c r="BB125" s="3">
        <f t="shared" ca="1" si="310"/>
        <v>0</v>
      </c>
      <c r="BC125" s="3">
        <f t="shared" ca="1" si="310"/>
        <v>0</v>
      </c>
      <c r="BD125" s="3">
        <f t="shared" ca="1" si="310"/>
        <v>0</v>
      </c>
      <c r="BE125" s="3">
        <f t="shared" ca="1" si="310"/>
        <v>0</v>
      </c>
      <c r="BF125" s="3">
        <f t="shared" ca="1" si="310"/>
        <v>0</v>
      </c>
      <c r="BG125" s="3">
        <f t="shared" ca="1" si="310"/>
        <v>0</v>
      </c>
      <c r="BH125" s="3">
        <f t="shared" ca="1" si="310"/>
        <v>0</v>
      </c>
      <c r="BI125" s="3">
        <f t="shared" ca="1" si="310"/>
        <v>0</v>
      </c>
      <c r="BJ125" s="3">
        <f t="shared" ca="1" si="310"/>
        <v>0</v>
      </c>
      <c r="BK125" s="3">
        <f t="shared" ca="1" si="310"/>
        <v>0</v>
      </c>
      <c r="BL125" s="3">
        <f t="shared" ca="1" si="310"/>
        <v>0</v>
      </c>
      <c r="BM125" s="3"/>
    </row>
    <row r="126" spans="1:65" s="120" customFormat="1" outlineLevel="1">
      <c r="A126" s="120" t="s">
        <v>127</v>
      </c>
      <c r="C126" s="3">
        <f t="shared" ca="1" si="308"/>
        <v>0</v>
      </c>
      <c r="D126" s="3">
        <f>D103</f>
        <v>0</v>
      </c>
      <c r="E126" s="3">
        <f t="shared" ref="E126:AS126" si="311">E103</f>
        <v>0</v>
      </c>
      <c r="F126" s="3">
        <f t="shared" si="311"/>
        <v>0</v>
      </c>
      <c r="G126" s="3">
        <f t="shared" si="311"/>
        <v>0</v>
      </c>
      <c r="H126" s="3">
        <f t="shared" si="311"/>
        <v>0</v>
      </c>
      <c r="I126" s="3">
        <f t="shared" si="311"/>
        <v>0</v>
      </c>
      <c r="J126" s="3">
        <f t="shared" si="311"/>
        <v>0</v>
      </c>
      <c r="K126" s="3">
        <f t="shared" si="311"/>
        <v>0</v>
      </c>
      <c r="L126" s="3">
        <f t="shared" si="311"/>
        <v>0</v>
      </c>
      <c r="M126" s="3">
        <f t="shared" si="311"/>
        <v>0</v>
      </c>
      <c r="N126" s="3">
        <f t="shared" si="311"/>
        <v>0</v>
      </c>
      <c r="O126" s="3">
        <f t="shared" si="311"/>
        <v>0</v>
      </c>
      <c r="P126" s="3">
        <f t="shared" ca="1" si="311"/>
        <v>0</v>
      </c>
      <c r="Q126" s="3">
        <f t="shared" ca="1" si="311"/>
        <v>0</v>
      </c>
      <c r="R126" s="3">
        <f t="shared" ca="1" si="311"/>
        <v>0</v>
      </c>
      <c r="S126" s="3">
        <f t="shared" ca="1" si="311"/>
        <v>0</v>
      </c>
      <c r="T126" s="3">
        <f t="shared" ca="1" si="311"/>
        <v>0</v>
      </c>
      <c r="U126" s="3">
        <f t="shared" ca="1" si="311"/>
        <v>0</v>
      </c>
      <c r="V126" s="3">
        <f t="shared" ca="1" si="311"/>
        <v>0</v>
      </c>
      <c r="W126" s="3">
        <f t="shared" ca="1" si="311"/>
        <v>0</v>
      </c>
      <c r="X126" s="3">
        <f t="shared" ca="1" si="311"/>
        <v>0</v>
      </c>
      <c r="Y126" s="3">
        <f t="shared" ca="1" si="311"/>
        <v>0</v>
      </c>
      <c r="Z126" s="3">
        <f t="shared" ca="1" si="311"/>
        <v>0</v>
      </c>
      <c r="AA126" s="3">
        <f t="shared" ca="1" si="311"/>
        <v>0</v>
      </c>
      <c r="AB126" s="3">
        <f t="shared" ca="1" si="311"/>
        <v>0</v>
      </c>
      <c r="AC126" s="3">
        <f t="shared" ca="1" si="311"/>
        <v>0</v>
      </c>
      <c r="AD126" s="3">
        <f t="shared" ca="1" si="311"/>
        <v>0</v>
      </c>
      <c r="AE126" s="3">
        <f t="shared" ca="1" si="311"/>
        <v>0</v>
      </c>
      <c r="AF126" s="3">
        <f t="shared" ca="1" si="311"/>
        <v>0</v>
      </c>
      <c r="AG126" s="3">
        <f t="shared" ca="1" si="311"/>
        <v>0</v>
      </c>
      <c r="AH126" s="3">
        <f t="shared" ca="1" si="311"/>
        <v>0</v>
      </c>
      <c r="AI126" s="3">
        <f t="shared" ca="1" si="311"/>
        <v>0</v>
      </c>
      <c r="AJ126" s="3">
        <f t="shared" ca="1" si="311"/>
        <v>0</v>
      </c>
      <c r="AK126" s="3">
        <f t="shared" ca="1" si="311"/>
        <v>0</v>
      </c>
      <c r="AL126" s="3">
        <f t="shared" ca="1" si="311"/>
        <v>0</v>
      </c>
      <c r="AM126" s="3">
        <f t="shared" ca="1" si="311"/>
        <v>0</v>
      </c>
      <c r="AN126" s="3">
        <f t="shared" ca="1" si="311"/>
        <v>0</v>
      </c>
      <c r="AO126" s="3">
        <f t="shared" ca="1" si="311"/>
        <v>0</v>
      </c>
      <c r="AP126" s="3">
        <f t="shared" ca="1" si="311"/>
        <v>0</v>
      </c>
      <c r="AQ126" s="3">
        <f t="shared" ca="1" si="311"/>
        <v>0</v>
      </c>
      <c r="AR126" s="3">
        <f t="shared" ca="1" si="311"/>
        <v>0</v>
      </c>
      <c r="AS126" s="3">
        <f t="shared" ca="1" si="311"/>
        <v>0</v>
      </c>
      <c r="AT126" s="3">
        <f t="shared" ref="AT126:BL126" ca="1" si="312">AT103</f>
        <v>0</v>
      </c>
      <c r="AU126" s="3">
        <f t="shared" ca="1" si="312"/>
        <v>0</v>
      </c>
      <c r="AV126" s="3">
        <f t="shared" ca="1" si="312"/>
        <v>0</v>
      </c>
      <c r="AW126" s="3">
        <f t="shared" ca="1" si="312"/>
        <v>554326.42468168691</v>
      </c>
      <c r="AX126" s="3">
        <f t="shared" ca="1" si="312"/>
        <v>0</v>
      </c>
      <c r="AY126" s="3">
        <f t="shared" ca="1" si="312"/>
        <v>0</v>
      </c>
      <c r="AZ126" s="3">
        <f t="shared" ca="1" si="312"/>
        <v>0</v>
      </c>
      <c r="BA126" s="3">
        <f t="shared" ca="1" si="312"/>
        <v>0</v>
      </c>
      <c r="BB126" s="3">
        <f t="shared" ca="1" si="312"/>
        <v>0</v>
      </c>
      <c r="BC126" s="3">
        <f t="shared" ca="1" si="312"/>
        <v>0</v>
      </c>
      <c r="BD126" s="3">
        <f t="shared" ca="1" si="312"/>
        <v>0</v>
      </c>
      <c r="BE126" s="3">
        <f t="shared" ca="1" si="312"/>
        <v>0</v>
      </c>
      <c r="BF126" s="3">
        <f t="shared" ca="1" si="312"/>
        <v>0</v>
      </c>
      <c r="BG126" s="3">
        <f t="shared" ca="1" si="312"/>
        <v>0</v>
      </c>
      <c r="BH126" s="3">
        <f t="shared" ca="1" si="312"/>
        <v>0</v>
      </c>
      <c r="BI126" s="3">
        <f t="shared" ca="1" si="312"/>
        <v>0</v>
      </c>
      <c r="BJ126" s="3">
        <f t="shared" ca="1" si="312"/>
        <v>0</v>
      </c>
      <c r="BK126" s="3">
        <f t="shared" ca="1" si="312"/>
        <v>0</v>
      </c>
      <c r="BL126" s="3">
        <f t="shared" ca="1" si="312"/>
        <v>0</v>
      </c>
      <c r="BM126" s="3"/>
    </row>
    <row r="127" spans="1:65" s="120" customFormat="1" outlineLevel="1">
      <c r="A127" s="120" t="s">
        <v>128</v>
      </c>
      <c r="C127" s="3">
        <f t="shared" ca="1" si="308"/>
        <v>0</v>
      </c>
      <c r="D127" s="3">
        <f>D113</f>
        <v>0</v>
      </c>
      <c r="E127" s="3">
        <f t="shared" ref="E127:AS127" si="313">E113</f>
        <v>0</v>
      </c>
      <c r="F127" s="3">
        <f t="shared" si="313"/>
        <v>0</v>
      </c>
      <c r="G127" s="3">
        <f t="shared" si="313"/>
        <v>0</v>
      </c>
      <c r="H127" s="3">
        <f t="shared" si="313"/>
        <v>0</v>
      </c>
      <c r="I127" s="3">
        <f t="shared" si="313"/>
        <v>0</v>
      </c>
      <c r="J127" s="3">
        <f t="shared" si="313"/>
        <v>0</v>
      </c>
      <c r="K127" s="3">
        <f t="shared" si="313"/>
        <v>0</v>
      </c>
      <c r="L127" s="3">
        <f t="shared" si="313"/>
        <v>0</v>
      </c>
      <c r="M127" s="3">
        <f t="shared" si="313"/>
        <v>0</v>
      </c>
      <c r="N127" s="3">
        <f t="shared" si="313"/>
        <v>0</v>
      </c>
      <c r="O127" s="3">
        <f t="shared" si="313"/>
        <v>0</v>
      </c>
      <c r="P127" s="3">
        <f t="shared" ca="1" si="313"/>
        <v>0</v>
      </c>
      <c r="Q127" s="3">
        <f t="shared" ca="1" si="313"/>
        <v>0</v>
      </c>
      <c r="R127" s="3">
        <f t="shared" ca="1" si="313"/>
        <v>0</v>
      </c>
      <c r="S127" s="3">
        <f t="shared" ca="1" si="313"/>
        <v>0</v>
      </c>
      <c r="T127" s="3">
        <f t="shared" ca="1" si="313"/>
        <v>0</v>
      </c>
      <c r="U127" s="3">
        <f t="shared" ca="1" si="313"/>
        <v>0</v>
      </c>
      <c r="V127" s="3">
        <f t="shared" ca="1" si="313"/>
        <v>0</v>
      </c>
      <c r="W127" s="3">
        <f t="shared" ca="1" si="313"/>
        <v>0</v>
      </c>
      <c r="X127" s="3">
        <f t="shared" ca="1" si="313"/>
        <v>0</v>
      </c>
      <c r="Y127" s="3">
        <f t="shared" ca="1" si="313"/>
        <v>0</v>
      </c>
      <c r="Z127" s="3">
        <f t="shared" ca="1" si="313"/>
        <v>0</v>
      </c>
      <c r="AA127" s="3">
        <f t="shared" ca="1" si="313"/>
        <v>0</v>
      </c>
      <c r="AB127" s="3">
        <f t="shared" ca="1" si="313"/>
        <v>0</v>
      </c>
      <c r="AC127" s="3">
        <f t="shared" ca="1" si="313"/>
        <v>0</v>
      </c>
      <c r="AD127" s="3">
        <f t="shared" ca="1" si="313"/>
        <v>0</v>
      </c>
      <c r="AE127" s="3">
        <f t="shared" ca="1" si="313"/>
        <v>0</v>
      </c>
      <c r="AF127" s="3">
        <f t="shared" ca="1" si="313"/>
        <v>0</v>
      </c>
      <c r="AG127" s="3">
        <f t="shared" ca="1" si="313"/>
        <v>0</v>
      </c>
      <c r="AH127" s="3">
        <f t="shared" ca="1" si="313"/>
        <v>0</v>
      </c>
      <c r="AI127" s="3">
        <f t="shared" ca="1" si="313"/>
        <v>0</v>
      </c>
      <c r="AJ127" s="3">
        <f t="shared" ca="1" si="313"/>
        <v>0</v>
      </c>
      <c r="AK127" s="3">
        <f t="shared" ca="1" si="313"/>
        <v>0</v>
      </c>
      <c r="AL127" s="3">
        <f t="shared" ca="1" si="313"/>
        <v>0</v>
      </c>
      <c r="AM127" s="3">
        <f t="shared" ca="1" si="313"/>
        <v>0</v>
      </c>
      <c r="AN127" s="3">
        <f t="shared" ca="1" si="313"/>
        <v>0</v>
      </c>
      <c r="AO127" s="3">
        <f t="shared" ca="1" si="313"/>
        <v>0</v>
      </c>
      <c r="AP127" s="3">
        <f t="shared" ca="1" si="313"/>
        <v>0</v>
      </c>
      <c r="AQ127" s="3">
        <f t="shared" ca="1" si="313"/>
        <v>0</v>
      </c>
      <c r="AR127" s="3">
        <f t="shared" ca="1" si="313"/>
        <v>0</v>
      </c>
      <c r="AS127" s="3">
        <f t="shared" ca="1" si="313"/>
        <v>0</v>
      </c>
      <c r="AT127" s="3">
        <f t="shared" ref="AT127:BL127" ca="1" si="314">AT113</f>
        <v>0</v>
      </c>
      <c r="AU127" s="3">
        <f t="shared" ca="1" si="314"/>
        <v>0</v>
      </c>
      <c r="AV127" s="3">
        <f t="shared" ca="1" si="314"/>
        <v>0</v>
      </c>
      <c r="AW127" s="3">
        <f t="shared" ca="1" si="314"/>
        <v>708877.29393491731</v>
      </c>
      <c r="AX127" s="3">
        <f t="shared" ca="1" si="314"/>
        <v>1.1455508315808401E-8</v>
      </c>
      <c r="AY127" s="3">
        <f t="shared" ca="1" si="314"/>
        <v>0</v>
      </c>
      <c r="AZ127" s="3">
        <f t="shared" ca="1" si="314"/>
        <v>7.0184841960628163E-14</v>
      </c>
      <c r="BA127" s="3">
        <f t="shared" ca="1" si="314"/>
        <v>0</v>
      </c>
      <c r="BB127" s="3">
        <f t="shared" ca="1" si="314"/>
        <v>0</v>
      </c>
      <c r="BC127" s="3">
        <f t="shared" ca="1" si="314"/>
        <v>0</v>
      </c>
      <c r="BD127" s="3">
        <f t="shared" ca="1" si="314"/>
        <v>0</v>
      </c>
      <c r="BE127" s="3">
        <f t="shared" ca="1" si="314"/>
        <v>0</v>
      </c>
      <c r="BF127" s="3">
        <f t="shared" ca="1" si="314"/>
        <v>0</v>
      </c>
      <c r="BG127" s="3">
        <f t="shared" ca="1" si="314"/>
        <v>0</v>
      </c>
      <c r="BH127" s="3">
        <f t="shared" ca="1" si="314"/>
        <v>0</v>
      </c>
      <c r="BI127" s="3">
        <f t="shared" ca="1" si="314"/>
        <v>0</v>
      </c>
      <c r="BJ127" s="3">
        <f t="shared" ca="1" si="314"/>
        <v>0</v>
      </c>
      <c r="BK127" s="3">
        <f t="shared" ca="1" si="314"/>
        <v>0</v>
      </c>
      <c r="BL127" s="3">
        <f t="shared" ca="1" si="314"/>
        <v>0</v>
      </c>
      <c r="BM127" s="3"/>
    </row>
    <row r="128" spans="1:65" s="120" customFormat="1" outlineLevel="1">
      <c r="A128" s="146" t="s">
        <v>129</v>
      </c>
      <c r="B128" s="146"/>
      <c r="C128" s="111">
        <f ca="1">SUM(C125:C127)</f>
        <v>964936.40101004671</v>
      </c>
      <c r="D128" s="111">
        <f>SUM(D125:D127)</f>
        <v>0</v>
      </c>
      <c r="E128" s="111">
        <f t="shared" ref="E128:AS128" si="315">SUM(E125:E127)</f>
        <v>0</v>
      </c>
      <c r="F128" s="111">
        <f t="shared" si="315"/>
        <v>0</v>
      </c>
      <c r="G128" s="111">
        <f t="shared" si="315"/>
        <v>0</v>
      </c>
      <c r="H128" s="111">
        <f t="shared" si="315"/>
        <v>0</v>
      </c>
      <c r="I128" s="111">
        <f t="shared" si="315"/>
        <v>0</v>
      </c>
      <c r="J128" s="111">
        <f t="shared" si="315"/>
        <v>0</v>
      </c>
      <c r="K128" s="111">
        <f t="shared" si="315"/>
        <v>0</v>
      </c>
      <c r="L128" s="111">
        <f t="shared" si="315"/>
        <v>0</v>
      </c>
      <c r="M128" s="111">
        <f t="shared" si="315"/>
        <v>0</v>
      </c>
      <c r="N128" s="111">
        <f t="shared" si="315"/>
        <v>0</v>
      </c>
      <c r="O128" s="111">
        <f t="shared" si="315"/>
        <v>0</v>
      </c>
      <c r="P128" s="111">
        <f t="shared" ca="1" si="315"/>
        <v>0</v>
      </c>
      <c r="Q128" s="111">
        <f t="shared" ca="1" si="315"/>
        <v>0</v>
      </c>
      <c r="R128" s="111">
        <f t="shared" ca="1" si="315"/>
        <v>0</v>
      </c>
      <c r="S128" s="111">
        <f t="shared" ca="1" si="315"/>
        <v>0</v>
      </c>
      <c r="T128" s="111">
        <f t="shared" ca="1" si="315"/>
        <v>0</v>
      </c>
      <c r="U128" s="111">
        <f t="shared" ca="1" si="315"/>
        <v>0</v>
      </c>
      <c r="V128" s="111">
        <f t="shared" ca="1" si="315"/>
        <v>0</v>
      </c>
      <c r="W128" s="111">
        <f t="shared" ca="1" si="315"/>
        <v>0</v>
      </c>
      <c r="X128" s="111">
        <f t="shared" ca="1" si="315"/>
        <v>0</v>
      </c>
      <c r="Y128" s="111">
        <f t="shared" ca="1" si="315"/>
        <v>0</v>
      </c>
      <c r="Z128" s="111">
        <f t="shared" ca="1" si="315"/>
        <v>0</v>
      </c>
      <c r="AA128" s="111">
        <f t="shared" ca="1" si="315"/>
        <v>0</v>
      </c>
      <c r="AB128" s="111">
        <f t="shared" ca="1" si="315"/>
        <v>0</v>
      </c>
      <c r="AC128" s="111">
        <f t="shared" ca="1" si="315"/>
        <v>0</v>
      </c>
      <c r="AD128" s="111">
        <f t="shared" ca="1" si="315"/>
        <v>0</v>
      </c>
      <c r="AE128" s="111">
        <f t="shared" ca="1" si="315"/>
        <v>0</v>
      </c>
      <c r="AF128" s="111">
        <f t="shared" ca="1" si="315"/>
        <v>0</v>
      </c>
      <c r="AG128" s="111">
        <f t="shared" ca="1" si="315"/>
        <v>0</v>
      </c>
      <c r="AH128" s="111">
        <f t="shared" ca="1" si="315"/>
        <v>0</v>
      </c>
      <c r="AI128" s="111">
        <f t="shared" ca="1" si="315"/>
        <v>0</v>
      </c>
      <c r="AJ128" s="111">
        <f t="shared" ca="1" si="315"/>
        <v>0</v>
      </c>
      <c r="AK128" s="111">
        <f t="shared" ca="1" si="315"/>
        <v>0</v>
      </c>
      <c r="AL128" s="111">
        <f t="shared" ca="1" si="315"/>
        <v>0</v>
      </c>
      <c r="AM128" s="111">
        <f t="shared" ca="1" si="315"/>
        <v>0</v>
      </c>
      <c r="AN128" s="111">
        <f t="shared" ca="1" si="315"/>
        <v>0</v>
      </c>
      <c r="AO128" s="111">
        <f t="shared" ca="1" si="315"/>
        <v>0</v>
      </c>
      <c r="AP128" s="111">
        <f t="shared" ca="1" si="315"/>
        <v>0</v>
      </c>
      <c r="AQ128" s="111">
        <f t="shared" ca="1" si="315"/>
        <v>0</v>
      </c>
      <c r="AR128" s="111">
        <f t="shared" ca="1" si="315"/>
        <v>143855.15101004665</v>
      </c>
      <c r="AS128" s="111">
        <f t="shared" ca="1" si="315"/>
        <v>821081.25</v>
      </c>
      <c r="AT128" s="111">
        <f t="shared" ref="AT128:BL128" ca="1" si="316">SUM(AT125:AT127)</f>
        <v>821081.25</v>
      </c>
      <c r="AU128" s="111">
        <f t="shared" ca="1" si="316"/>
        <v>821081.25</v>
      </c>
      <c r="AV128" s="111">
        <f t="shared" ca="1" si="316"/>
        <v>821081.25</v>
      </c>
      <c r="AW128" s="111">
        <f t="shared" ca="1" si="316"/>
        <v>1305556.6218611989</v>
      </c>
      <c r="AX128" s="111">
        <f t="shared" ca="1" si="316"/>
        <v>1.1455508315808401E-8</v>
      </c>
      <c r="AY128" s="111">
        <f t="shared" ca="1" si="316"/>
        <v>0</v>
      </c>
      <c r="AZ128" s="111">
        <f t="shared" ca="1" si="316"/>
        <v>7.0184841960628163E-14</v>
      </c>
      <c r="BA128" s="111">
        <f t="shared" ca="1" si="316"/>
        <v>0</v>
      </c>
      <c r="BB128" s="111">
        <f t="shared" ca="1" si="316"/>
        <v>0</v>
      </c>
      <c r="BC128" s="111">
        <f t="shared" ca="1" si="316"/>
        <v>0</v>
      </c>
      <c r="BD128" s="111">
        <f t="shared" ca="1" si="316"/>
        <v>0</v>
      </c>
      <c r="BE128" s="111">
        <f t="shared" ca="1" si="316"/>
        <v>0</v>
      </c>
      <c r="BF128" s="111">
        <f t="shared" ca="1" si="316"/>
        <v>0</v>
      </c>
      <c r="BG128" s="111">
        <f t="shared" ca="1" si="316"/>
        <v>0</v>
      </c>
      <c r="BH128" s="111">
        <f t="shared" ca="1" si="316"/>
        <v>0</v>
      </c>
      <c r="BI128" s="111">
        <f t="shared" ca="1" si="316"/>
        <v>0</v>
      </c>
      <c r="BJ128" s="111">
        <f t="shared" ca="1" si="316"/>
        <v>0</v>
      </c>
      <c r="BK128" s="111">
        <f t="shared" ca="1" si="316"/>
        <v>0</v>
      </c>
      <c r="BL128" s="111">
        <f t="shared" ca="1" si="316"/>
        <v>0</v>
      </c>
      <c r="BM128" s="3"/>
    </row>
    <row r="129" spans="1:65" s="120" customFormat="1" outlineLevel="1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s="120" customFormat="1" outlineLevel="1">
      <c r="A130" s="121" t="s">
        <v>130</v>
      </c>
      <c r="C130" s="108">
        <f ca="1">C123+C128</f>
        <v>9649364.0101004653</v>
      </c>
      <c r="D130" s="108">
        <f>D123+D128</f>
        <v>0</v>
      </c>
      <c r="E130" s="108">
        <f t="shared" ref="E130:AS130" si="317">E123+E128</f>
        <v>0</v>
      </c>
      <c r="F130" s="108">
        <f t="shared" si="317"/>
        <v>0</v>
      </c>
      <c r="G130" s="108">
        <f t="shared" si="317"/>
        <v>0</v>
      </c>
      <c r="H130" s="108">
        <f t="shared" si="317"/>
        <v>0</v>
      </c>
      <c r="I130" s="108">
        <f t="shared" si="317"/>
        <v>0</v>
      </c>
      <c r="J130" s="108">
        <f t="shared" si="317"/>
        <v>0</v>
      </c>
      <c r="K130" s="108">
        <f t="shared" si="317"/>
        <v>0</v>
      </c>
      <c r="L130" s="108">
        <f t="shared" si="317"/>
        <v>0</v>
      </c>
      <c r="M130" s="108">
        <f t="shared" si="317"/>
        <v>0</v>
      </c>
      <c r="N130" s="108">
        <f t="shared" si="317"/>
        <v>0</v>
      </c>
      <c r="O130" s="108">
        <f t="shared" si="317"/>
        <v>0</v>
      </c>
      <c r="P130" s="108">
        <f t="shared" ca="1" si="317"/>
        <v>0</v>
      </c>
      <c r="Q130" s="108">
        <f t="shared" ca="1" si="317"/>
        <v>0</v>
      </c>
      <c r="R130" s="108">
        <f t="shared" ca="1" si="317"/>
        <v>0</v>
      </c>
      <c r="S130" s="108">
        <f t="shared" ca="1" si="317"/>
        <v>0</v>
      </c>
      <c r="T130" s="108">
        <f t="shared" ca="1" si="317"/>
        <v>0</v>
      </c>
      <c r="U130" s="108">
        <f t="shared" ca="1" si="317"/>
        <v>0</v>
      </c>
      <c r="V130" s="108">
        <f t="shared" ca="1" si="317"/>
        <v>0</v>
      </c>
      <c r="W130" s="108">
        <f t="shared" ca="1" si="317"/>
        <v>0</v>
      </c>
      <c r="X130" s="108">
        <f t="shared" ca="1" si="317"/>
        <v>0</v>
      </c>
      <c r="Y130" s="108">
        <f t="shared" ca="1" si="317"/>
        <v>0</v>
      </c>
      <c r="Z130" s="108">
        <f t="shared" ca="1" si="317"/>
        <v>0</v>
      </c>
      <c r="AA130" s="108">
        <f t="shared" ca="1" si="317"/>
        <v>0</v>
      </c>
      <c r="AB130" s="108">
        <f t="shared" ca="1" si="317"/>
        <v>0</v>
      </c>
      <c r="AC130" s="108">
        <f t="shared" ca="1" si="317"/>
        <v>0</v>
      </c>
      <c r="AD130" s="108">
        <f t="shared" ca="1" si="317"/>
        <v>0</v>
      </c>
      <c r="AE130" s="108">
        <f t="shared" ca="1" si="317"/>
        <v>0</v>
      </c>
      <c r="AF130" s="108">
        <f t="shared" ca="1" si="317"/>
        <v>0</v>
      </c>
      <c r="AG130" s="108">
        <f t="shared" ca="1" si="317"/>
        <v>0</v>
      </c>
      <c r="AH130" s="108">
        <f t="shared" ca="1" si="317"/>
        <v>0</v>
      </c>
      <c r="AI130" s="108">
        <f t="shared" ca="1" si="317"/>
        <v>0</v>
      </c>
      <c r="AJ130" s="108">
        <f t="shared" ca="1" si="317"/>
        <v>0</v>
      </c>
      <c r="AK130" s="108">
        <f t="shared" ca="1" si="317"/>
        <v>0</v>
      </c>
      <c r="AL130" s="108">
        <f t="shared" ca="1" si="317"/>
        <v>0</v>
      </c>
      <c r="AM130" s="108">
        <f t="shared" ca="1" si="317"/>
        <v>0</v>
      </c>
      <c r="AN130" s="108">
        <f t="shared" ca="1" si="317"/>
        <v>0</v>
      </c>
      <c r="AO130" s="108">
        <f t="shared" ca="1" si="317"/>
        <v>0</v>
      </c>
      <c r="AP130" s="108">
        <f t="shared" ca="1" si="317"/>
        <v>0</v>
      </c>
      <c r="AQ130" s="108">
        <f t="shared" ca="1" si="317"/>
        <v>0</v>
      </c>
      <c r="AR130" s="108">
        <f t="shared" ca="1" si="317"/>
        <v>1438551.5101004664</v>
      </c>
      <c r="AS130" s="108">
        <f t="shared" ca="1" si="317"/>
        <v>8210812.5</v>
      </c>
      <c r="AT130" s="108">
        <f t="shared" ref="AT130:BL130" ca="1" si="318">AT123+AT128</f>
        <v>8210812.5</v>
      </c>
      <c r="AU130" s="108">
        <f t="shared" ca="1" si="318"/>
        <v>8210812.5</v>
      </c>
      <c r="AV130" s="108">
        <f t="shared" ca="1" si="318"/>
        <v>8210812.5</v>
      </c>
      <c r="AW130" s="108">
        <f t="shared" ca="1" si="318"/>
        <v>7663424.9999984475</v>
      </c>
      <c r="AX130" s="108">
        <f t="shared" ca="1" si="318"/>
        <v>5.7277541579042007E-8</v>
      </c>
      <c r="AY130" s="108">
        <f t="shared" ca="1" si="318"/>
        <v>0</v>
      </c>
      <c r="AZ130" s="108">
        <f t="shared" ca="1" si="318"/>
        <v>3.5092420980314083E-13</v>
      </c>
      <c r="BA130" s="108">
        <f t="shared" ca="1" si="318"/>
        <v>0</v>
      </c>
      <c r="BB130" s="108">
        <f t="shared" ca="1" si="318"/>
        <v>0</v>
      </c>
      <c r="BC130" s="108">
        <f t="shared" ca="1" si="318"/>
        <v>0</v>
      </c>
      <c r="BD130" s="108">
        <f t="shared" ca="1" si="318"/>
        <v>0</v>
      </c>
      <c r="BE130" s="108">
        <f t="shared" ca="1" si="318"/>
        <v>0</v>
      </c>
      <c r="BF130" s="108">
        <f t="shared" ca="1" si="318"/>
        <v>0</v>
      </c>
      <c r="BG130" s="108">
        <f t="shared" ca="1" si="318"/>
        <v>0</v>
      </c>
      <c r="BH130" s="108">
        <f t="shared" ca="1" si="318"/>
        <v>0</v>
      </c>
      <c r="BI130" s="108">
        <f t="shared" ca="1" si="318"/>
        <v>0</v>
      </c>
      <c r="BJ130" s="108">
        <f t="shared" ca="1" si="318"/>
        <v>0</v>
      </c>
      <c r="BK130" s="108">
        <f t="shared" ca="1" si="318"/>
        <v>0</v>
      </c>
      <c r="BL130" s="108">
        <f t="shared" ca="1" si="318"/>
        <v>0</v>
      </c>
      <c r="BM130" s="3"/>
    </row>
    <row r="131" spans="1:65" s="120" customFormat="1" outlineLevel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s="120" customFormat="1" outlineLevel="1">
      <c r="A132" s="120" t="s">
        <v>131</v>
      </c>
      <c r="C132" s="3">
        <f t="shared" ref="C132:C133" ca="1" si="319">SUM(D132:AS132)</f>
        <v>-17176824.401779141</v>
      </c>
      <c r="D132" s="3">
        <f>D73+D123</f>
        <v>-8190000</v>
      </c>
      <c r="E132" s="3">
        <f t="shared" ref="E132:AS132" si="320">E73+E123</f>
        <v>-90000</v>
      </c>
      <c r="F132" s="3">
        <f t="shared" si="320"/>
        <v>-90000</v>
      </c>
      <c r="G132" s="3">
        <f t="shared" si="320"/>
        <v>-90000</v>
      </c>
      <c r="H132" s="3">
        <f t="shared" si="320"/>
        <v>-90000</v>
      </c>
      <c r="I132" s="3">
        <f t="shared" si="320"/>
        <v>-90000</v>
      </c>
      <c r="J132" s="3">
        <f t="shared" si="320"/>
        <v>-874586.25</v>
      </c>
      <c r="K132" s="3">
        <f t="shared" si="320"/>
        <v>-203708.15217391305</v>
      </c>
      <c r="L132" s="3">
        <f t="shared" si="320"/>
        <v>-203708.15217391305</v>
      </c>
      <c r="M132" s="3">
        <f t="shared" si="320"/>
        <v>-203708.15217391305</v>
      </c>
      <c r="N132" s="3">
        <f t="shared" si="320"/>
        <v>-203708.15217391305</v>
      </c>
      <c r="O132" s="3">
        <f t="shared" si="320"/>
        <v>-203708.15217391305</v>
      </c>
      <c r="P132" s="3">
        <f t="shared" ca="1" si="320"/>
        <v>0</v>
      </c>
      <c r="Q132" s="3">
        <f t="shared" ca="1" si="320"/>
        <v>0</v>
      </c>
      <c r="R132" s="3">
        <f t="shared" ca="1" si="320"/>
        <v>0</v>
      </c>
      <c r="S132" s="3">
        <f t="shared" ca="1" si="320"/>
        <v>0</v>
      </c>
      <c r="T132" s="3">
        <f t="shared" ca="1" si="320"/>
        <v>0</v>
      </c>
      <c r="U132" s="3">
        <f t="shared" ca="1" si="320"/>
        <v>0</v>
      </c>
      <c r="V132" s="3">
        <f t="shared" ca="1" si="320"/>
        <v>0</v>
      </c>
      <c r="W132" s="3">
        <f t="shared" ca="1" si="320"/>
        <v>0</v>
      </c>
      <c r="X132" s="3">
        <f t="shared" ca="1" si="320"/>
        <v>0</v>
      </c>
      <c r="Y132" s="3">
        <f t="shared" ca="1" si="320"/>
        <v>0</v>
      </c>
      <c r="Z132" s="3">
        <f t="shared" ca="1" si="320"/>
        <v>0</v>
      </c>
      <c r="AA132" s="3">
        <f t="shared" ca="1" si="320"/>
        <v>0</v>
      </c>
      <c r="AB132" s="3">
        <f t="shared" ca="1" si="320"/>
        <v>0</v>
      </c>
      <c r="AC132" s="3">
        <f t="shared" ca="1" si="320"/>
        <v>0</v>
      </c>
      <c r="AD132" s="3">
        <f t="shared" ca="1" si="320"/>
        <v>0</v>
      </c>
      <c r="AE132" s="3">
        <f t="shared" ca="1" si="320"/>
        <v>0</v>
      </c>
      <c r="AF132" s="3">
        <f t="shared" ca="1" si="320"/>
        <v>0</v>
      </c>
      <c r="AG132" s="3">
        <f t="shared" ca="1" si="320"/>
        <v>0</v>
      </c>
      <c r="AH132" s="3">
        <f t="shared" ca="1" si="320"/>
        <v>-3065625</v>
      </c>
      <c r="AI132" s="3">
        <f t="shared" ca="1" si="320"/>
        <v>-3065625</v>
      </c>
      <c r="AJ132" s="3">
        <f t="shared" ca="1" si="320"/>
        <v>-3065625</v>
      </c>
      <c r="AK132" s="3">
        <f t="shared" ca="1" si="320"/>
        <v>-3065625</v>
      </c>
      <c r="AL132" s="3">
        <f t="shared" ca="1" si="320"/>
        <v>-3065625</v>
      </c>
      <c r="AM132" s="3">
        <f t="shared" ca="1" si="320"/>
        <v>0</v>
      </c>
      <c r="AN132" s="3">
        <f t="shared" ca="1" si="320"/>
        <v>0</v>
      </c>
      <c r="AO132" s="3">
        <f t="shared" ca="1" si="320"/>
        <v>0</v>
      </c>
      <c r="AP132" s="3">
        <f t="shared" ca="1" si="320"/>
        <v>0</v>
      </c>
      <c r="AQ132" s="3">
        <f t="shared" ca="1" si="320"/>
        <v>0</v>
      </c>
      <c r="AR132" s="3">
        <f t="shared" ca="1" si="320"/>
        <v>1294696.3590904197</v>
      </c>
      <c r="AS132" s="3">
        <f t="shared" ca="1" si="320"/>
        <v>7389731.25</v>
      </c>
      <c r="AT132" s="3">
        <f t="shared" ref="AT132:BL132" ca="1" si="321">AT73+AT123</f>
        <v>7389731.25</v>
      </c>
      <c r="AU132" s="3">
        <f t="shared" ca="1" si="321"/>
        <v>7389731.25</v>
      </c>
      <c r="AV132" s="3">
        <f t="shared" ca="1" si="321"/>
        <v>7389731.25</v>
      </c>
      <c r="AW132" s="3">
        <f t="shared" ca="1" si="321"/>
        <v>6357868.3781372486</v>
      </c>
      <c r="AX132" s="3">
        <f t="shared" ca="1" si="321"/>
        <v>4.5822033263233606E-8</v>
      </c>
      <c r="AY132" s="3">
        <f t="shared" ca="1" si="321"/>
        <v>0</v>
      </c>
      <c r="AZ132" s="3">
        <f t="shared" ca="1" si="321"/>
        <v>2.8073936784251265E-13</v>
      </c>
      <c r="BA132" s="3">
        <f t="shared" ca="1" si="321"/>
        <v>0</v>
      </c>
      <c r="BB132" s="3">
        <f t="shared" ca="1" si="321"/>
        <v>0</v>
      </c>
      <c r="BC132" s="3">
        <f t="shared" ca="1" si="321"/>
        <v>0</v>
      </c>
      <c r="BD132" s="3">
        <f t="shared" ca="1" si="321"/>
        <v>0</v>
      </c>
      <c r="BE132" s="3">
        <f t="shared" ca="1" si="321"/>
        <v>0</v>
      </c>
      <c r="BF132" s="3">
        <f t="shared" ca="1" si="321"/>
        <v>0</v>
      </c>
      <c r="BG132" s="3">
        <f t="shared" ca="1" si="321"/>
        <v>0</v>
      </c>
      <c r="BH132" s="3">
        <f t="shared" ca="1" si="321"/>
        <v>0</v>
      </c>
      <c r="BI132" s="3">
        <f t="shared" ca="1" si="321"/>
        <v>0</v>
      </c>
      <c r="BJ132" s="3">
        <f t="shared" ca="1" si="321"/>
        <v>0</v>
      </c>
      <c r="BK132" s="3">
        <f t="shared" ca="1" si="321"/>
        <v>0</v>
      </c>
      <c r="BL132" s="3">
        <f t="shared" ca="1" si="321"/>
        <v>0</v>
      </c>
      <c r="BM132" s="3"/>
    </row>
    <row r="133" spans="1:65" s="120" customFormat="1" outlineLevel="1">
      <c r="A133" s="120" t="s">
        <v>132</v>
      </c>
      <c r="C133" s="3">
        <f t="shared" ca="1" si="319"/>
        <v>-1908536.0446421271</v>
      </c>
      <c r="D133" s="3">
        <f>D74+D128</f>
        <v>-910000</v>
      </c>
      <c r="E133" s="3">
        <f t="shared" ref="E133:AS133" si="322">E74+E128</f>
        <v>-10000</v>
      </c>
      <c r="F133" s="3">
        <f t="shared" si="322"/>
        <v>-10000</v>
      </c>
      <c r="G133" s="3">
        <f t="shared" si="322"/>
        <v>-10000</v>
      </c>
      <c r="H133" s="3">
        <f t="shared" si="322"/>
        <v>-10000</v>
      </c>
      <c r="I133" s="3">
        <f t="shared" si="322"/>
        <v>-10000</v>
      </c>
      <c r="J133" s="3">
        <f t="shared" si="322"/>
        <v>-97176.25</v>
      </c>
      <c r="K133" s="3">
        <f t="shared" si="322"/>
        <v>-22634.239130434784</v>
      </c>
      <c r="L133" s="3">
        <f t="shared" si="322"/>
        <v>-22634.239130434784</v>
      </c>
      <c r="M133" s="3">
        <f t="shared" si="322"/>
        <v>-22634.239130434784</v>
      </c>
      <c r="N133" s="3">
        <f t="shared" si="322"/>
        <v>-22634.239130434784</v>
      </c>
      <c r="O133" s="3">
        <f t="shared" si="322"/>
        <v>-22634.239130434784</v>
      </c>
      <c r="P133" s="3">
        <f t="shared" ca="1" si="322"/>
        <v>0</v>
      </c>
      <c r="Q133" s="3">
        <f t="shared" ca="1" si="322"/>
        <v>0</v>
      </c>
      <c r="R133" s="3">
        <f t="shared" ca="1" si="322"/>
        <v>0</v>
      </c>
      <c r="S133" s="3">
        <f t="shared" ca="1" si="322"/>
        <v>0</v>
      </c>
      <c r="T133" s="3">
        <f t="shared" ca="1" si="322"/>
        <v>0</v>
      </c>
      <c r="U133" s="3">
        <f t="shared" ca="1" si="322"/>
        <v>0</v>
      </c>
      <c r="V133" s="3">
        <f t="shared" ca="1" si="322"/>
        <v>0</v>
      </c>
      <c r="W133" s="3">
        <f t="shared" ca="1" si="322"/>
        <v>0</v>
      </c>
      <c r="X133" s="3">
        <f t="shared" ca="1" si="322"/>
        <v>0</v>
      </c>
      <c r="Y133" s="3">
        <f t="shared" ca="1" si="322"/>
        <v>0</v>
      </c>
      <c r="Z133" s="3">
        <f t="shared" ca="1" si="322"/>
        <v>0</v>
      </c>
      <c r="AA133" s="3">
        <f t="shared" ca="1" si="322"/>
        <v>0</v>
      </c>
      <c r="AB133" s="3">
        <f t="shared" ca="1" si="322"/>
        <v>0</v>
      </c>
      <c r="AC133" s="3">
        <f t="shared" ca="1" si="322"/>
        <v>0</v>
      </c>
      <c r="AD133" s="3">
        <f t="shared" ca="1" si="322"/>
        <v>0</v>
      </c>
      <c r="AE133" s="3">
        <f t="shared" ca="1" si="322"/>
        <v>0</v>
      </c>
      <c r="AF133" s="3">
        <f t="shared" ca="1" si="322"/>
        <v>0</v>
      </c>
      <c r="AG133" s="3">
        <f t="shared" ca="1" si="322"/>
        <v>0</v>
      </c>
      <c r="AH133" s="3">
        <f t="shared" ca="1" si="322"/>
        <v>-340625</v>
      </c>
      <c r="AI133" s="3">
        <f t="shared" ca="1" si="322"/>
        <v>-340625</v>
      </c>
      <c r="AJ133" s="3">
        <f t="shared" ca="1" si="322"/>
        <v>-340625</v>
      </c>
      <c r="AK133" s="3">
        <f t="shared" ca="1" si="322"/>
        <v>-340625</v>
      </c>
      <c r="AL133" s="3">
        <f t="shared" ca="1" si="322"/>
        <v>-340625</v>
      </c>
      <c r="AM133" s="3">
        <f t="shared" ca="1" si="322"/>
        <v>0</v>
      </c>
      <c r="AN133" s="3">
        <f t="shared" ca="1" si="322"/>
        <v>0</v>
      </c>
      <c r="AO133" s="3">
        <f t="shared" ca="1" si="322"/>
        <v>0</v>
      </c>
      <c r="AP133" s="3">
        <f t="shared" ca="1" si="322"/>
        <v>0</v>
      </c>
      <c r="AQ133" s="3">
        <f t="shared" ca="1" si="322"/>
        <v>0</v>
      </c>
      <c r="AR133" s="3">
        <f t="shared" ca="1" si="322"/>
        <v>143855.15101004665</v>
      </c>
      <c r="AS133" s="3">
        <f t="shared" ca="1" si="322"/>
        <v>821081.25</v>
      </c>
      <c r="AT133" s="3">
        <f t="shared" ref="AT133:BL133" ca="1" si="323">AT74+AT128</f>
        <v>821081.25</v>
      </c>
      <c r="AU133" s="3">
        <f t="shared" ca="1" si="323"/>
        <v>821081.25</v>
      </c>
      <c r="AV133" s="3">
        <f t="shared" ca="1" si="323"/>
        <v>821081.25</v>
      </c>
      <c r="AW133" s="3">
        <f t="shared" ca="1" si="323"/>
        <v>1305556.6218611989</v>
      </c>
      <c r="AX133" s="3">
        <f t="shared" ca="1" si="323"/>
        <v>1.1455508315808401E-8</v>
      </c>
      <c r="AY133" s="3">
        <f t="shared" ca="1" si="323"/>
        <v>0</v>
      </c>
      <c r="AZ133" s="3">
        <f t="shared" ca="1" si="323"/>
        <v>7.0184841960628163E-14</v>
      </c>
      <c r="BA133" s="3">
        <f t="shared" ca="1" si="323"/>
        <v>0</v>
      </c>
      <c r="BB133" s="3">
        <f t="shared" ca="1" si="323"/>
        <v>0</v>
      </c>
      <c r="BC133" s="3">
        <f t="shared" ca="1" si="323"/>
        <v>0</v>
      </c>
      <c r="BD133" s="3">
        <f t="shared" ca="1" si="323"/>
        <v>0</v>
      </c>
      <c r="BE133" s="3">
        <f t="shared" ca="1" si="323"/>
        <v>0</v>
      </c>
      <c r="BF133" s="3">
        <f t="shared" ca="1" si="323"/>
        <v>0</v>
      </c>
      <c r="BG133" s="3">
        <f t="shared" ca="1" si="323"/>
        <v>0</v>
      </c>
      <c r="BH133" s="3">
        <f t="shared" ca="1" si="323"/>
        <v>0</v>
      </c>
      <c r="BI133" s="3">
        <f t="shared" ca="1" si="323"/>
        <v>0</v>
      </c>
      <c r="BJ133" s="3">
        <f t="shared" ca="1" si="323"/>
        <v>0</v>
      </c>
      <c r="BK133" s="3">
        <f t="shared" ca="1" si="323"/>
        <v>0</v>
      </c>
      <c r="BL133" s="3">
        <f t="shared" ca="1" si="323"/>
        <v>0</v>
      </c>
      <c r="BM133" s="3"/>
    </row>
    <row r="134" spans="1:65" s="120" customFormat="1" outlineLevel="1">
      <c r="A134" s="146" t="s">
        <v>133</v>
      </c>
      <c r="B134" s="146"/>
      <c r="C134" s="111">
        <f ca="1">SUM(C131:C133)</f>
        <v>-19085360.446421269</v>
      </c>
      <c r="D134" s="111">
        <f>SUM(D132:D133)</f>
        <v>-9100000</v>
      </c>
      <c r="E134" s="111">
        <f t="shared" ref="E134:AS134" si="324">SUM(E132:E133)</f>
        <v>-100000</v>
      </c>
      <c r="F134" s="111">
        <f t="shared" si="324"/>
        <v>-100000</v>
      </c>
      <c r="G134" s="111">
        <f t="shared" si="324"/>
        <v>-100000</v>
      </c>
      <c r="H134" s="111">
        <f t="shared" si="324"/>
        <v>-100000</v>
      </c>
      <c r="I134" s="111">
        <f t="shared" si="324"/>
        <v>-100000</v>
      </c>
      <c r="J134" s="111">
        <f t="shared" si="324"/>
        <v>-971762.5</v>
      </c>
      <c r="K134" s="111">
        <f t="shared" si="324"/>
        <v>-226342.39130434784</v>
      </c>
      <c r="L134" s="111">
        <f t="shared" si="324"/>
        <v>-226342.39130434784</v>
      </c>
      <c r="M134" s="111">
        <f t="shared" si="324"/>
        <v>-226342.39130434784</v>
      </c>
      <c r="N134" s="111">
        <f t="shared" si="324"/>
        <v>-226342.39130434784</v>
      </c>
      <c r="O134" s="111">
        <f t="shared" si="324"/>
        <v>-226342.39130434784</v>
      </c>
      <c r="P134" s="111">
        <f t="shared" ca="1" si="324"/>
        <v>0</v>
      </c>
      <c r="Q134" s="111">
        <f t="shared" ca="1" si="324"/>
        <v>0</v>
      </c>
      <c r="R134" s="111">
        <f t="shared" ca="1" si="324"/>
        <v>0</v>
      </c>
      <c r="S134" s="111">
        <f t="shared" ca="1" si="324"/>
        <v>0</v>
      </c>
      <c r="T134" s="111">
        <f t="shared" ca="1" si="324"/>
        <v>0</v>
      </c>
      <c r="U134" s="111">
        <f t="shared" ca="1" si="324"/>
        <v>0</v>
      </c>
      <c r="V134" s="111">
        <f t="shared" ca="1" si="324"/>
        <v>0</v>
      </c>
      <c r="W134" s="111">
        <f t="shared" ca="1" si="324"/>
        <v>0</v>
      </c>
      <c r="X134" s="111">
        <f t="shared" ca="1" si="324"/>
        <v>0</v>
      </c>
      <c r="Y134" s="111">
        <f t="shared" ca="1" si="324"/>
        <v>0</v>
      </c>
      <c r="Z134" s="111">
        <f t="shared" ca="1" si="324"/>
        <v>0</v>
      </c>
      <c r="AA134" s="111">
        <f t="shared" ca="1" si="324"/>
        <v>0</v>
      </c>
      <c r="AB134" s="111">
        <f t="shared" ca="1" si="324"/>
        <v>0</v>
      </c>
      <c r="AC134" s="111">
        <f t="shared" ca="1" si="324"/>
        <v>0</v>
      </c>
      <c r="AD134" s="111">
        <f t="shared" ca="1" si="324"/>
        <v>0</v>
      </c>
      <c r="AE134" s="111">
        <f t="shared" ca="1" si="324"/>
        <v>0</v>
      </c>
      <c r="AF134" s="111">
        <f t="shared" ca="1" si="324"/>
        <v>0</v>
      </c>
      <c r="AG134" s="111">
        <f t="shared" ca="1" si="324"/>
        <v>0</v>
      </c>
      <c r="AH134" s="111">
        <f t="shared" ca="1" si="324"/>
        <v>-3406250</v>
      </c>
      <c r="AI134" s="111">
        <f t="shared" ca="1" si="324"/>
        <v>-3406250</v>
      </c>
      <c r="AJ134" s="111">
        <f t="shared" ca="1" si="324"/>
        <v>-3406250</v>
      </c>
      <c r="AK134" s="111">
        <f t="shared" ca="1" si="324"/>
        <v>-3406250</v>
      </c>
      <c r="AL134" s="111">
        <f t="shared" ca="1" si="324"/>
        <v>-3406250</v>
      </c>
      <c r="AM134" s="111">
        <f t="shared" ca="1" si="324"/>
        <v>0</v>
      </c>
      <c r="AN134" s="111">
        <f t="shared" ca="1" si="324"/>
        <v>0</v>
      </c>
      <c r="AO134" s="111">
        <f t="shared" ca="1" si="324"/>
        <v>0</v>
      </c>
      <c r="AP134" s="111">
        <f t="shared" ca="1" si="324"/>
        <v>0</v>
      </c>
      <c r="AQ134" s="111">
        <f t="shared" ca="1" si="324"/>
        <v>0</v>
      </c>
      <c r="AR134" s="111">
        <f t="shared" ca="1" si="324"/>
        <v>1438551.5101004664</v>
      </c>
      <c r="AS134" s="111">
        <f t="shared" ca="1" si="324"/>
        <v>8210812.5</v>
      </c>
      <c r="AT134" s="111">
        <f t="shared" ref="AT134:BL134" ca="1" si="325">SUM(AT132:AT133)</f>
        <v>8210812.5</v>
      </c>
      <c r="AU134" s="111">
        <f t="shared" ca="1" si="325"/>
        <v>8210812.5</v>
      </c>
      <c r="AV134" s="111">
        <f t="shared" ca="1" si="325"/>
        <v>8210812.5</v>
      </c>
      <c r="AW134" s="111">
        <f t="shared" ca="1" si="325"/>
        <v>7663424.9999984475</v>
      </c>
      <c r="AX134" s="111">
        <f t="shared" ca="1" si="325"/>
        <v>5.7277541579042007E-8</v>
      </c>
      <c r="AY134" s="111">
        <f t="shared" ca="1" si="325"/>
        <v>0</v>
      </c>
      <c r="AZ134" s="111">
        <f t="shared" ca="1" si="325"/>
        <v>3.5092420980314083E-13</v>
      </c>
      <c r="BA134" s="111">
        <f t="shared" ca="1" si="325"/>
        <v>0</v>
      </c>
      <c r="BB134" s="111">
        <f t="shared" ca="1" si="325"/>
        <v>0</v>
      </c>
      <c r="BC134" s="111">
        <f t="shared" ca="1" si="325"/>
        <v>0</v>
      </c>
      <c r="BD134" s="111">
        <f t="shared" ca="1" si="325"/>
        <v>0</v>
      </c>
      <c r="BE134" s="111">
        <f t="shared" ca="1" si="325"/>
        <v>0</v>
      </c>
      <c r="BF134" s="111">
        <f t="shared" ca="1" si="325"/>
        <v>0</v>
      </c>
      <c r="BG134" s="111">
        <f t="shared" ca="1" si="325"/>
        <v>0</v>
      </c>
      <c r="BH134" s="111">
        <f t="shared" ca="1" si="325"/>
        <v>0</v>
      </c>
      <c r="BI134" s="111">
        <f t="shared" ca="1" si="325"/>
        <v>0</v>
      </c>
      <c r="BJ134" s="111">
        <f t="shared" ca="1" si="325"/>
        <v>0</v>
      </c>
      <c r="BK134" s="111">
        <f t="shared" ca="1" si="325"/>
        <v>0</v>
      </c>
      <c r="BL134" s="111">
        <f t="shared" ca="1" si="325"/>
        <v>0</v>
      </c>
      <c r="BM134" s="3"/>
    </row>
    <row r="135" spans="1:65" s="120" customFormat="1" outlineLevel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s="120" customFormat="1" outlineLevel="1">
      <c r="A136" s="151" t="s">
        <v>134</v>
      </c>
      <c r="B136" s="152"/>
      <c r="C136" s="153">
        <f ca="1">XIRR(D132:BL132,$D$3:$BL$3)</f>
        <v>0.19105187058448792</v>
      </c>
      <c r="D136" s="15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s="120" customFormat="1" outlineLevel="1">
      <c r="A137" s="155" t="s">
        <v>135</v>
      </c>
      <c r="B137" s="156"/>
      <c r="C137" s="157">
        <f ca="1">XIRR(D133:BL133,$D$3:$BL$3)</f>
        <v>0.26125305294990531</v>
      </c>
      <c r="D137" s="15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s="120" customFormat="1" outlineLevel="1">
      <c r="A138" s="158" t="s">
        <v>136</v>
      </c>
      <c r="B138" s="159"/>
      <c r="C138" s="160">
        <f ca="1">XIRR(D134:BL134,$D$3:$BL$3)</f>
        <v>0.19851426482200621</v>
      </c>
      <c r="D138" s="15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s="120" customFormat="1" outlineLevel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s="120" customFormat="1" outlineLevel="1">
      <c r="A140" s="161" t="s">
        <v>137</v>
      </c>
      <c r="B140" s="162">
        <v>0.15</v>
      </c>
      <c r="C140" s="163">
        <f ca="1">XNPV(B140,D132:BL132,$D$3:$BL$3)</f>
        <v>1674618.1617072441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s="120" customFormat="1" outlineLevel="1">
      <c r="A141" s="164" t="s">
        <v>138</v>
      </c>
      <c r="B141" s="61">
        <v>0.15</v>
      </c>
      <c r="C141" s="165">
        <f ca="1">XNPV(B141,D133:BL133,$D$3:$BL$3)</f>
        <v>540767.93702112592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s="120" customFormat="1" outlineLevel="1">
      <c r="A142" s="166" t="s">
        <v>139</v>
      </c>
      <c r="B142" s="167">
        <v>0.15</v>
      </c>
      <c r="C142" s="168">
        <f ca="1">XNPV(B142,D134:BL134,$D$3:$BL$3)</f>
        <v>2215386.0987283848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s="120" customFormat="1" outlineLevel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s="120" customFormat="1" outlineLevel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4:65" s="120" customFormat="1" outlineLevel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4:65" s="120" customFormat="1" outlineLevel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</sheetData>
  <pageMargins left="0" right="0" top="0" bottom="0" header="0.5" footer="0.5"/>
  <pageSetup paperSize="5" scale="46" fitToHeight="2" orientation="landscape" r:id="rId1"/>
  <headerFooter alignWithMargins="0"/>
  <rowBreaks count="2" manualBreakCount="2">
    <brk id="60" max="44" man="1"/>
    <brk id="142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Summary</vt:lpstr>
      <vt:lpstr>Cash Flows - Monthly</vt:lpstr>
      <vt:lpstr>'Cash Flows - Monthly'!Print_Area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</dc:creator>
  <cp:lastModifiedBy>Guilherme Graboski Silva de Castro</cp:lastModifiedBy>
  <cp:lastPrinted>2025-09-03T13:24:48Z</cp:lastPrinted>
  <dcterms:created xsi:type="dcterms:W3CDTF">2007-05-23T22:00:54Z</dcterms:created>
  <dcterms:modified xsi:type="dcterms:W3CDTF">2025-09-04T15:53:47Z</dcterms:modified>
</cp:coreProperties>
</file>