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 defaultThemeVersion="166925"/>
  <xr:revisionPtr revIDLastSave="0" documentId="8_{42CC8390-8904-4EC7-BF88-9CFEC22D42B7}" xr6:coauthVersionLast="47" xr6:coauthVersionMax="47" xr10:uidLastSave="{00000000-0000-0000-0000-000000000000}"/>
  <bookViews>
    <workbookView xWindow="240" yWindow="105" windowWidth="14805" windowHeight="8010" firstSheet="5" activeTab="5" xr2:uid="{00000000-000D-0000-FFFF-FFFF00000000}"/>
  </bookViews>
  <sheets>
    <sheet name="Tabela de Notas" sheetId="1" r:id="rId1"/>
    <sheet name="Tabela Dinâmica das notas" sheetId="2" r:id="rId2"/>
    <sheet name="Planilha de gastos e despesas" sheetId="3" r:id="rId3"/>
    <sheet name="Planilha de Preços de produtos" sheetId="4" r:id="rId4"/>
    <sheet name="Cálculos" sheetId="5" r:id="rId5"/>
    <sheet name="Planilha1" sheetId="6" r:id="rId6"/>
  </sheets>
  <definedNames>
    <definedName name="_xlnm._FilterDatabase" localSheetId="0" hidden="1">'Tabela de Notas'!$A$33:$G$40</definedName>
    <definedName name="_xlnm._FilterDatabase" localSheetId="2" hidden="1">'Planilha de gastos e despesas'!$F$15:$F$15</definedName>
    <definedName name="ALuno1">'Tabela de Notas'!$D$3:$E$3</definedName>
    <definedName name="Nota">'Tabela de Notas'!$E$3:$E$8</definedName>
    <definedName name="Nota1">'Tabela de Notas'!$D$3:$D$8</definedName>
    <definedName name="Nota2">'Tabela de Notas'!$E$3:$E$8</definedName>
  </definedNames>
  <calcPr calcId="191028"/>
  <pivotCaches>
    <pivotCache cacheId="92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" i="6" l="1"/>
  <c r="H12" i="6"/>
  <c r="H13" i="6"/>
  <c r="K3" i="6"/>
  <c r="K5" i="6"/>
  <c r="K7" i="6"/>
  <c r="K4" i="6"/>
  <c r="C8" i="6"/>
  <c r="K6" i="6"/>
  <c r="K8" i="6"/>
  <c r="E4" i="5"/>
  <c r="C6" i="5"/>
  <c r="A5" i="5"/>
  <c r="C7" i="5"/>
  <c r="C5" i="5"/>
  <c r="G6" i="3"/>
  <c r="M3" i="4"/>
  <c r="L3" i="4"/>
  <c r="I8" i="4"/>
  <c r="B26" i="4"/>
  <c r="C26" i="4"/>
  <c r="D26" i="4"/>
  <c r="E26" i="4"/>
  <c r="B27" i="4"/>
  <c r="C27" i="4"/>
  <c r="D27" i="4"/>
  <c r="E27" i="4"/>
  <c r="D18" i="4"/>
  <c r="D19" i="4"/>
  <c r="D20" i="4"/>
  <c r="D21" i="4"/>
  <c r="D17" i="4"/>
  <c r="C21" i="4"/>
  <c r="C20" i="4"/>
  <c r="C18" i="4"/>
  <c r="C17" i="4"/>
  <c r="C10" i="4" a="1"/>
  <c r="C10" i="4"/>
  <c r="C11" i="4" a="1"/>
  <c r="C11" i="4"/>
  <c r="C9" i="4" a="1"/>
  <c r="C9" i="4"/>
  <c r="C12" i="4" a="1"/>
  <c r="C12" i="4"/>
  <c r="C13" i="4" a="1"/>
  <c r="C13" i="4"/>
  <c r="C14" i="4" a="1"/>
  <c r="C14" i="4"/>
  <c r="G4" i="3"/>
  <c r="K8" i="3"/>
  <c r="E19" i="3"/>
  <c r="E26" i="3"/>
  <c r="E22" i="3"/>
  <c r="E13" i="3"/>
  <c r="E16" i="3"/>
  <c r="E4" i="3"/>
  <c r="G5" i="3"/>
  <c r="E7" i="3"/>
  <c r="K4" i="3"/>
  <c r="K10" i="3" s="1"/>
  <c r="K6" i="3"/>
  <c r="I21" i="5"/>
  <c r="I25" i="5"/>
  <c r="I11" i="5"/>
  <c r="I8" i="5"/>
  <c r="K11" i="1"/>
  <c r="I5" i="4"/>
  <c r="I7" i="4"/>
  <c r="I6" i="4"/>
  <c r="I4" i="4"/>
  <c r="I3" i="4"/>
  <c r="I9" i="4" s="1"/>
  <c r="G3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E2" i="5"/>
  <c r="G4" i="5"/>
  <c r="G5" i="5" s="1"/>
  <c r="I2" i="5"/>
  <c r="I3" i="5"/>
  <c r="F8" i="1"/>
  <c r="F11" i="1"/>
  <c r="K14" i="1"/>
  <c r="K13" i="1"/>
  <c r="K12" i="1"/>
  <c r="H9" i="1"/>
  <c r="A9" i="5"/>
  <c r="A3" i="5"/>
  <c r="A4" i="5"/>
  <c r="A6" i="5"/>
  <c r="A7" i="5"/>
  <c r="A8" i="5"/>
  <c r="A10" i="5"/>
  <c r="A11" i="5"/>
  <c r="A2" i="5"/>
  <c r="C3" i="5"/>
  <c r="E3" i="5" s="1"/>
  <c r="C19" i="4"/>
  <c r="F10" i="1"/>
  <c r="G10" i="1" s="1"/>
  <c r="F13" i="1"/>
  <c r="H6" i="1"/>
  <c r="H3" i="1"/>
  <c r="F6" i="1"/>
  <c r="O5" i="1"/>
  <c r="F21" i="1"/>
  <c r="G21" i="1" s="1"/>
  <c r="F20" i="1"/>
  <c r="F22" i="1"/>
  <c r="G22" i="1" s="1"/>
  <c r="F24" i="1"/>
  <c r="F14" i="1"/>
  <c r="F15" i="1"/>
  <c r="G15" i="1" s="1"/>
  <c r="F16" i="1"/>
  <c r="F17" i="1"/>
  <c r="F18" i="1"/>
  <c r="G18" i="1" s="1"/>
  <c r="F19" i="1"/>
  <c r="G19" i="1" s="1"/>
  <c r="F42" i="1"/>
  <c r="F43" i="1"/>
  <c r="F44" i="1"/>
  <c r="F25" i="1"/>
  <c r="F26" i="1"/>
  <c r="G26" i="1" s="1"/>
  <c r="F27" i="1"/>
  <c r="G27" i="1" s="1"/>
  <c r="F28" i="1"/>
  <c r="G28" i="1" s="1"/>
  <c r="F29" i="1"/>
  <c r="G29" i="1" s="1"/>
  <c r="F30" i="1"/>
  <c r="G30" i="1" s="1"/>
  <c r="F31" i="1"/>
  <c r="G31" i="1" s="1"/>
  <c r="F32" i="1"/>
  <c r="F23" i="1"/>
  <c r="G23" i="1" s="1"/>
  <c r="F4" i="1"/>
  <c r="F5" i="1"/>
  <c r="G5" i="1" s="1"/>
  <c r="F7" i="1"/>
  <c r="G7" i="1" s="1"/>
  <c r="F9" i="1"/>
  <c r="G9" i="1" s="1"/>
  <c r="F12" i="1"/>
  <c r="K15" i="1" s="1"/>
  <c r="F3" i="1"/>
  <c r="E45" i="1"/>
  <c r="G13" i="1"/>
  <c r="G14" i="1"/>
  <c r="G16" i="1"/>
  <c r="G17" i="1"/>
  <c r="G6" i="1"/>
  <c r="G8" i="1"/>
  <c r="G42" i="1"/>
  <c r="G11" i="1"/>
  <c r="G43" i="1"/>
  <c r="G12" i="1"/>
  <c r="K16" i="1" s="1"/>
  <c r="G44" i="1"/>
  <c r="G24" i="1"/>
  <c r="G25" i="1"/>
  <c r="K9" i="6" l="1"/>
  <c r="M5" i="1"/>
  <c r="M4" i="1"/>
  <c r="L4" i="1"/>
  <c r="K4" i="1"/>
  <c r="G4" i="1"/>
  <c r="M6" i="1"/>
  <c r="L6" i="1"/>
  <c r="L5" i="1"/>
  <c r="K6" i="1"/>
  <c r="K5" i="1"/>
  <c r="G6" i="5"/>
  <c r="I5" i="5"/>
  <c r="G7" i="5"/>
  <c r="G8" i="5" s="1"/>
  <c r="G9" i="5" s="1"/>
  <c r="G10" i="5" s="1"/>
  <c r="G11" i="5" s="1"/>
  <c r="G12" i="5" s="1"/>
  <c r="I6" i="5"/>
  <c r="I4" i="5"/>
  <c r="G20" i="1"/>
  <c r="C4" i="5"/>
  <c r="G32" i="1"/>
  <c r="G3" i="1"/>
  <c r="I12" i="5" l="1"/>
  <c r="G13" i="5"/>
  <c r="E5" i="5"/>
  <c r="I13" i="5" l="1"/>
  <c r="G14" i="5"/>
  <c r="E6" i="5"/>
  <c r="I14" i="5" l="1"/>
  <c r="G15" i="5"/>
  <c r="I7" i="5"/>
  <c r="E7" i="5"/>
  <c r="I15" i="5" l="1"/>
  <c r="G16" i="5"/>
  <c r="C8" i="5"/>
  <c r="E8" i="5" s="1"/>
  <c r="I16" i="5" l="1"/>
  <c r="G17" i="5"/>
  <c r="I9" i="5"/>
  <c r="C9" i="5"/>
  <c r="E9" i="5" s="1"/>
  <c r="I17" i="5" l="1"/>
  <c r="G18" i="5"/>
  <c r="I10" i="5"/>
  <c r="C10" i="5"/>
  <c r="E10" i="5" s="1"/>
  <c r="I18" i="5" l="1"/>
  <c r="G19" i="5"/>
  <c r="C11" i="5"/>
  <c r="E11" i="5" l="1"/>
  <c r="C12" i="5"/>
  <c r="I19" i="5"/>
  <c r="G20" i="5"/>
  <c r="E12" i="5" l="1"/>
  <c r="C13" i="5"/>
  <c r="I20" i="5"/>
  <c r="G21" i="5"/>
  <c r="E13" i="5" l="1"/>
  <c r="C14" i="5"/>
  <c r="G22" i="5"/>
  <c r="E14" i="5" l="1"/>
  <c r="C15" i="5"/>
  <c r="I22" i="5"/>
  <c r="G23" i="5"/>
  <c r="E15" i="5" l="1"/>
  <c r="C16" i="5"/>
  <c r="I23" i="5"/>
  <c r="G24" i="5"/>
  <c r="E16" i="5" l="1"/>
  <c r="C17" i="5"/>
  <c r="I24" i="5"/>
  <c r="G25" i="5"/>
  <c r="E17" i="5" l="1"/>
  <c r="C18" i="5"/>
  <c r="G26" i="5"/>
  <c r="E18" i="5" l="1"/>
  <c r="C19" i="5"/>
  <c r="I26" i="5"/>
  <c r="G27" i="5"/>
  <c r="E19" i="5" l="1"/>
  <c r="C20" i="5"/>
  <c r="I27" i="5"/>
  <c r="G28" i="5"/>
  <c r="E20" i="5" l="1"/>
  <c r="C21" i="5"/>
  <c r="I28" i="5"/>
  <c r="G29" i="5"/>
  <c r="E21" i="5" l="1"/>
  <c r="C22" i="5"/>
  <c r="I29" i="5"/>
  <c r="G30" i="5"/>
  <c r="E22" i="5" l="1"/>
  <c r="C23" i="5"/>
  <c r="I30" i="5"/>
  <c r="G31" i="5"/>
  <c r="E23" i="5" l="1"/>
  <c r="C24" i="5"/>
  <c r="I31" i="5"/>
  <c r="G32" i="5"/>
  <c r="E24" i="5" l="1"/>
  <c r="C25" i="5"/>
  <c r="I32" i="5"/>
  <c r="G33" i="5"/>
  <c r="E25" i="5" l="1"/>
  <c r="C26" i="5"/>
  <c r="I33" i="5"/>
  <c r="G34" i="5"/>
  <c r="I34" i="5" s="1"/>
  <c r="E26" i="5" l="1"/>
  <c r="C27" i="5"/>
  <c r="E27" i="5" l="1"/>
  <c r="C28" i="5"/>
  <c r="E28" i="5" l="1"/>
  <c r="C29" i="5"/>
  <c r="E29" i="5" l="1"/>
  <c r="C30" i="5"/>
  <c r="E30" i="5" l="1"/>
  <c r="C31" i="5"/>
  <c r="E31" i="5" l="1"/>
  <c r="C32" i="5"/>
  <c r="E32" i="5" l="1"/>
  <c r="C33" i="5"/>
  <c r="E33" i="5" l="1"/>
  <c r="C34" i="5"/>
  <c r="E34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<sst xmlns="http://schemas.openxmlformats.org/spreadsheetml/2006/main" count="426" uniqueCount="169">
  <si>
    <t>Notas dos alunos - Turma 1</t>
  </si>
  <si>
    <t>Nome</t>
  </si>
  <si>
    <t>Sexo</t>
  </si>
  <si>
    <t>Turma</t>
  </si>
  <si>
    <t>Nota 1</t>
  </si>
  <si>
    <t>Nota 2</t>
  </si>
  <si>
    <t>Média final</t>
  </si>
  <si>
    <t>Situação</t>
  </si>
  <si>
    <t>Média da turma 1</t>
  </si>
  <si>
    <t>Aluno 1.1</t>
  </si>
  <si>
    <t>Masculino</t>
  </si>
  <si>
    <t>Média final das turmas</t>
  </si>
  <si>
    <t>Coluna1</t>
  </si>
  <si>
    <t>Maior nota final</t>
  </si>
  <si>
    <t>Menor nota final</t>
  </si>
  <si>
    <t>Aluno 2.1</t>
  </si>
  <si>
    <t>Feminino</t>
  </si>
  <si>
    <t>Turma 1</t>
  </si>
  <si>
    <t>Aluno 3.1</t>
  </si>
  <si>
    <t>Média da turma 2</t>
  </si>
  <si>
    <t>Turma 2</t>
  </si>
  <si>
    <t>Aluno 4.1</t>
  </si>
  <si>
    <t>Turma 3</t>
  </si>
  <si>
    <t>Aluno 5.1</t>
  </si>
  <si>
    <t>Aluno 6.1</t>
  </si>
  <si>
    <t>Média da turma 3</t>
  </si>
  <si>
    <t>Aluno 7.1</t>
  </si>
  <si>
    <t>Buscar  Aluno</t>
  </si>
  <si>
    <t>Aluno 8.1</t>
  </si>
  <si>
    <t>Aluno:</t>
  </si>
  <si>
    <t>Aluno 10.1</t>
  </si>
  <si>
    <t>Aluno 9.1</t>
  </si>
  <si>
    <t>Aluno 1.2</t>
  </si>
  <si>
    <t xml:space="preserve">Nota 1 </t>
  </si>
  <si>
    <t>Aluno 2.2</t>
  </si>
  <si>
    <t>Aluno 3.2</t>
  </si>
  <si>
    <t>Aluno 4.2</t>
  </si>
  <si>
    <t>Aluno 5.2</t>
  </si>
  <si>
    <t>Aluno 6.2</t>
  </si>
  <si>
    <t>Aluno 7.2</t>
  </si>
  <si>
    <t>Aluno 8.2</t>
  </si>
  <si>
    <t>Aluno 9.2</t>
  </si>
  <si>
    <t>Aluno 10.2</t>
  </si>
  <si>
    <t>Aluno 1.3</t>
  </si>
  <si>
    <t>Aluno 2.3</t>
  </si>
  <si>
    <t>Aluno 3.3</t>
  </si>
  <si>
    <t>Aluno 4.3</t>
  </si>
  <si>
    <t>Aluno 5.3</t>
  </si>
  <si>
    <t>Aluno 6.3</t>
  </si>
  <si>
    <t>Aluno 7.3</t>
  </si>
  <si>
    <t>Aluno 8.3</t>
  </si>
  <si>
    <t>Aluno 9.3</t>
  </si>
  <si>
    <t>Aluno 10.3</t>
  </si>
  <si>
    <t>Média da turma</t>
  </si>
  <si>
    <t>(Tudo)</t>
  </si>
  <si>
    <t>Média de Nota 1</t>
  </si>
  <si>
    <t>Média de Nota 2</t>
  </si>
  <si>
    <t>Média de Média final</t>
  </si>
  <si>
    <t>Total de Alunos</t>
  </si>
  <si>
    <t>1 Total</t>
  </si>
  <si>
    <t>2 Total</t>
  </si>
  <si>
    <t>3 Total</t>
  </si>
  <si>
    <t>Total Geral</t>
  </si>
  <si>
    <t>Ganho mensal</t>
  </si>
  <si>
    <t xml:space="preserve">Data </t>
  </si>
  <si>
    <t>Dia Semana</t>
  </si>
  <si>
    <t>Condição</t>
  </si>
  <si>
    <t>Lucro</t>
  </si>
  <si>
    <t>Conclusão</t>
  </si>
  <si>
    <t>Buscar valores por data</t>
  </si>
  <si>
    <t>Busca</t>
  </si>
  <si>
    <t>Despesas mensais</t>
  </si>
  <si>
    <t>Valores</t>
  </si>
  <si>
    <t>Considerações</t>
  </si>
  <si>
    <t>Segunda</t>
  </si>
  <si>
    <t>Folga</t>
  </si>
  <si>
    <t>Lucro Acumulado</t>
  </si>
  <si>
    <t>Data</t>
  </si>
  <si>
    <t>Luz</t>
  </si>
  <si>
    <t>Total a pagar</t>
  </si>
  <si>
    <t>Terça</t>
  </si>
  <si>
    <t>Dia útil</t>
  </si>
  <si>
    <t>Falta</t>
  </si>
  <si>
    <t>Dia</t>
  </si>
  <si>
    <t>Água</t>
  </si>
  <si>
    <t>Quarta</t>
  </si>
  <si>
    <t>Fatura</t>
  </si>
  <si>
    <t>Saldo</t>
  </si>
  <si>
    <t>Quinta</t>
  </si>
  <si>
    <t>Média dos ganhos diários</t>
  </si>
  <si>
    <t>Recebeu</t>
  </si>
  <si>
    <t>Compras</t>
  </si>
  <si>
    <t>Sexta</t>
  </si>
  <si>
    <t>Escola</t>
  </si>
  <si>
    <t>Sobra</t>
  </si>
  <si>
    <t>Sábado</t>
  </si>
  <si>
    <t>Faculdade</t>
  </si>
  <si>
    <t>-</t>
  </si>
  <si>
    <t>Média diária estiamada</t>
  </si>
  <si>
    <t>Dízimo</t>
  </si>
  <si>
    <t>Dá pra pagar?</t>
  </si>
  <si>
    <t>Netflix</t>
  </si>
  <si>
    <t>Outros</t>
  </si>
  <si>
    <t>Dias  totais</t>
  </si>
  <si>
    <t>Dias cumpridos</t>
  </si>
  <si>
    <t>Faltas</t>
  </si>
  <si>
    <t>Dias úteis</t>
  </si>
  <si>
    <t>Folgas</t>
  </si>
  <si>
    <t>Produtos</t>
  </si>
  <si>
    <t xml:space="preserve">Preço </t>
  </si>
  <si>
    <t>Quantidade</t>
  </si>
  <si>
    <t>Mesa</t>
  </si>
  <si>
    <t>Vendedores</t>
  </si>
  <si>
    <t>Preço do produto</t>
  </si>
  <si>
    <t>Vendas</t>
  </si>
  <si>
    <t>Ganhos</t>
  </si>
  <si>
    <t>buscar vendedor</t>
  </si>
  <si>
    <t>vendas</t>
  </si>
  <si>
    <t>ganhos</t>
  </si>
  <si>
    <t>Cadeira</t>
  </si>
  <si>
    <t>João</t>
  </si>
  <si>
    <t>Sofá</t>
  </si>
  <si>
    <t>Marcos</t>
  </si>
  <si>
    <t>Televisão</t>
  </si>
  <si>
    <t>Thais</t>
  </si>
  <si>
    <t>Fernanda</t>
  </si>
  <si>
    <t>Pedro</t>
  </si>
  <si>
    <t>Buscar produto</t>
  </si>
  <si>
    <t>Isadora</t>
  </si>
  <si>
    <t>mesa</t>
  </si>
  <si>
    <t>TOTAL:</t>
  </si>
  <si>
    <t>Meta por vendedor:</t>
  </si>
  <si>
    <t>&gt;= R$ 50,00</t>
  </si>
  <si>
    <t>cadeira</t>
  </si>
  <si>
    <t>sofá</t>
  </si>
  <si>
    <t>Tabuada de</t>
  </si>
  <si>
    <t xml:space="preserve">Potência X² </t>
  </si>
  <si>
    <t>x</t>
  </si>
  <si>
    <t>=</t>
  </si>
  <si>
    <t>Lucro arrecadado</t>
  </si>
  <si>
    <t>Período</t>
  </si>
  <si>
    <t>Janeiro</t>
  </si>
  <si>
    <t>Fevereiro</t>
  </si>
  <si>
    <t>Março</t>
  </si>
  <si>
    <t>Abril</t>
  </si>
  <si>
    <t>Maio</t>
  </si>
  <si>
    <t>Junho</t>
  </si>
  <si>
    <t>Período:</t>
  </si>
  <si>
    <t>Renato</t>
  </si>
  <si>
    <t>Lucas</t>
  </si>
  <si>
    <t>Joana</t>
  </si>
  <si>
    <t>Maria</t>
  </si>
  <si>
    <t xml:space="preserve">Total arrecadado: </t>
  </si>
  <si>
    <t>Total mensal</t>
  </si>
  <si>
    <t>Média mensal</t>
  </si>
  <si>
    <t>CPF</t>
  </si>
  <si>
    <t>Nascimento</t>
  </si>
  <si>
    <t>E-mail</t>
  </si>
  <si>
    <t>1220390-11</t>
  </si>
  <si>
    <t>1220390-10</t>
  </si>
  <si>
    <t>marcos@gmail.com</t>
  </si>
  <si>
    <t>renato@gmail.com</t>
  </si>
  <si>
    <t>Nacimento</t>
  </si>
  <si>
    <t>1220390-12</t>
  </si>
  <si>
    <t>lucas@gmail.com</t>
  </si>
  <si>
    <t>1220390-13</t>
  </si>
  <si>
    <t>joana@gmail.com</t>
  </si>
  <si>
    <t>1220390-14</t>
  </si>
  <si>
    <t>maria@gmail.com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</si>
</sst>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R$-416]\ * #,##0.00_-;\-[$R$-416]\ * #,##0.00_-;_-[$R$-416]\ * &quot;-&quot;??_-;_-@_-"/>
    <numFmt numFmtId="165" formatCode="m/d/yyyy"/>
  </numFmts>
  <fonts count="8">
    <font>
      <sz val="11"/>
      <color theme="1"/>
      <name val="Calibri"/>
      <family val="2"/>
      <scheme val="minor"/>
    </font>
    <font>
      <b/>
      <sz val="11"/>
      <color rgb="FF000000"/>
      <name val="Constantia"/>
    </font>
    <font>
      <b/>
      <sz val="11"/>
      <color theme="3"/>
      <name val="Calibri"/>
      <scheme val="minor"/>
    </font>
    <font>
      <b/>
      <sz val="11"/>
      <color theme="3" tint="-0.249977111117893"/>
      <name val="Calibri"/>
      <family val="2"/>
      <scheme val="minor"/>
    </font>
    <font>
      <b/>
      <sz val="11"/>
      <color theme="3" tint="-0.249977111117893"/>
      <name val="Calibri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indexed="65"/>
        <bgColor theme="4" tint="0.7999816888943144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CACAD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/>
      <right style="thin">
        <color theme="6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2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0" xfId="0" pivotButton="1"/>
    <xf numFmtId="164" fontId="0" fillId="0" borderId="0" xfId="0" applyNumberFormat="1"/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4" fillId="3" borderId="2" xfId="1" applyFont="1" applyFill="1" applyBorder="1" applyAlignment="1">
      <alignment horizontal="center"/>
    </xf>
    <xf numFmtId="0" fontId="4" fillId="4" borderId="2" xfId="1" applyFont="1" applyFill="1" applyBorder="1" applyAlignment="1">
      <alignment horizontal="center"/>
    </xf>
    <xf numFmtId="0" fontId="4" fillId="0" borderId="1" xfId="1" applyFont="1" applyFill="1" applyBorder="1"/>
    <xf numFmtId="164" fontId="4" fillId="5" borderId="1" xfId="1" applyNumberFormat="1" applyFont="1" applyFill="1" applyBorder="1"/>
    <xf numFmtId="0" fontId="4" fillId="5" borderId="0" xfId="0" applyFont="1" applyFill="1"/>
    <xf numFmtId="0" fontId="4" fillId="4" borderId="1" xfId="1" applyFont="1" applyFill="1" applyBorder="1"/>
    <xf numFmtId="0" fontId="4" fillId="4" borderId="1" xfId="1" applyFont="1" applyFill="1" applyBorder="1" applyAlignment="1">
      <alignment horizontal="center"/>
    </xf>
    <xf numFmtId="0" fontId="3" fillId="0" borderId="0" xfId="0" applyFont="1"/>
    <xf numFmtId="0" fontId="4" fillId="7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164" fontId="4" fillId="5" borderId="1" xfId="1" applyNumberFormat="1" applyFont="1" applyFill="1" applyBorder="1" applyAlignment="1">
      <alignment horizontal="center"/>
    </xf>
    <xf numFmtId="0" fontId="4" fillId="5" borderId="1" xfId="1" applyFont="1" applyFill="1" applyBorder="1"/>
    <xf numFmtId="164" fontId="4" fillId="5" borderId="3" xfId="1" applyNumberFormat="1" applyFont="1" applyFill="1" applyBorder="1" applyAlignment="1">
      <alignment horizontal="center"/>
    </xf>
    <xf numFmtId="0" fontId="4" fillId="5" borderId="3" xfId="1" applyFont="1" applyFill="1" applyBorder="1"/>
    <xf numFmtId="0" fontId="3" fillId="5" borderId="0" xfId="0" applyFont="1" applyFill="1" applyAlignment="1">
      <alignment horizontal="left"/>
    </xf>
    <xf numFmtId="164" fontId="0" fillId="0" borderId="0" xfId="0" applyNumberFormat="1" applyAlignment="1">
      <alignment horizontal="left"/>
    </xf>
    <xf numFmtId="164" fontId="4" fillId="10" borderId="1" xfId="1" applyNumberFormat="1" applyFont="1" applyFill="1" applyBorder="1" applyAlignment="1">
      <alignment horizontal="center"/>
    </xf>
    <xf numFmtId="14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Fill="1"/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5" fillId="12" borderId="0" xfId="0" applyFont="1" applyFill="1"/>
    <xf numFmtId="0" fontId="5" fillId="13" borderId="0" xfId="0" applyFont="1" applyFill="1"/>
    <xf numFmtId="0" fontId="0" fillId="14" borderId="0" xfId="0" applyFill="1" applyAlignment="1">
      <alignment horizontal="center"/>
    </xf>
    <xf numFmtId="0" fontId="0" fillId="6" borderId="0" xfId="0" applyFill="1" applyAlignment="1">
      <alignment horizontal="center"/>
    </xf>
    <xf numFmtId="2" fontId="0" fillId="9" borderId="0" xfId="0" applyNumberFormat="1" applyFill="1" applyAlignment="1">
      <alignment horizontal="center"/>
    </xf>
    <xf numFmtId="0" fontId="0" fillId="15" borderId="0" xfId="0" applyFill="1" applyAlignment="1">
      <alignment horizontal="center"/>
    </xf>
    <xf numFmtId="0" fontId="4" fillId="5" borderId="2" xfId="1" applyFont="1" applyFill="1" applyBorder="1"/>
    <xf numFmtId="0" fontId="5" fillId="4" borderId="0" xfId="0" applyFont="1" applyFill="1" applyAlignment="1">
      <alignment horizontal="center"/>
    </xf>
    <xf numFmtId="164" fontId="0" fillId="0" borderId="0" xfId="0" applyNumberFormat="1" applyAlignment="1">
      <alignment horizontal="right" vertical="center"/>
    </xf>
    <xf numFmtId="0" fontId="0" fillId="16" borderId="0" xfId="0" applyFill="1"/>
    <xf numFmtId="0" fontId="0" fillId="16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4" fillId="5" borderId="0" xfId="1" applyFont="1" applyFill="1" applyBorder="1"/>
    <xf numFmtId="164" fontId="4" fillId="5" borderId="0" xfId="1" applyNumberFormat="1" applyFont="1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18" borderId="1" xfId="1" applyFont="1" applyFill="1" applyBorder="1" applyAlignment="1">
      <alignment horizontal="center"/>
    </xf>
    <xf numFmtId="0" fontId="4" fillId="17" borderId="0" xfId="0" applyFont="1" applyFill="1" applyAlignment="1">
      <alignment horizontal="center"/>
    </xf>
    <xf numFmtId="0" fontId="4" fillId="5" borderId="1" xfId="1" applyNumberFormat="1" applyFont="1" applyFill="1" applyBorder="1" applyAlignment="1">
      <alignment horizontal="left"/>
    </xf>
    <xf numFmtId="0" fontId="4" fillId="5" borderId="2" xfId="1" applyFont="1" applyFill="1" applyBorder="1" applyAlignment="1">
      <alignment horizontal="left"/>
    </xf>
    <xf numFmtId="165" fontId="4" fillId="12" borderId="0" xfId="1" applyNumberFormat="1" applyFont="1" applyFill="1" applyBorder="1" applyAlignment="1">
      <alignment horizontal="center"/>
    </xf>
    <xf numFmtId="164" fontId="0" fillId="19" borderId="1" xfId="1" applyNumberFormat="1" applyFont="1" applyFill="1" applyBorder="1"/>
    <xf numFmtId="0" fontId="3" fillId="4" borderId="0" xfId="0" applyFont="1" applyFill="1" applyAlignment="1">
      <alignment horizontal="center"/>
    </xf>
    <xf numFmtId="0" fontId="3" fillId="4" borderId="4" xfId="0" applyFont="1" applyFill="1" applyBorder="1" applyAlignment="1">
      <alignment horizontal="center"/>
    </xf>
    <xf numFmtId="2" fontId="0" fillId="2" borderId="0" xfId="0" applyNumberFormat="1" applyFill="1"/>
    <xf numFmtId="0" fontId="0" fillId="20" borderId="0" xfId="0" applyFill="1"/>
    <xf numFmtId="0" fontId="0" fillId="21" borderId="0" xfId="0" applyFill="1"/>
    <xf numFmtId="0" fontId="7" fillId="21" borderId="0" xfId="0" applyFont="1" applyFill="1"/>
    <xf numFmtId="164" fontId="7" fillId="22" borderId="0" xfId="0" applyNumberFormat="1" applyFont="1" applyFill="1"/>
    <xf numFmtId="164" fontId="7" fillId="23" borderId="0" xfId="0" applyNumberFormat="1" applyFont="1" applyFill="1"/>
    <xf numFmtId="14" fontId="0" fillId="0" borderId="0" xfId="0" applyNumberFormat="1"/>
    <xf numFmtId="0" fontId="6" fillId="0" borderId="0" xfId="2"/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0" fillId="6" borderId="0" xfId="0" applyFill="1" applyAlignment="1">
      <alignment horizontal="center"/>
    </xf>
    <xf numFmtId="0" fontId="5" fillId="0" borderId="0" xfId="0" applyFont="1" applyAlignment="1">
      <alignment horizontal="center"/>
    </xf>
  </cellXfs>
  <cellStyles count="3">
    <cellStyle name="Hyperlink" xfId="2" xr:uid="{00000000-000B-0000-0000-000008000000}"/>
    <cellStyle name="Normal" xfId="0" builtinId="0"/>
    <cellStyle name="Título 4" xfId="1" builtinId="19"/>
  </cellStyles>
  <dxfs count="89">
    <dxf>
      <numFmt numFmtId="0" formatCode="General"/>
    </dxf>
    <dxf>
      <numFmt numFmtId="19" formatCode="dd/mm/yyyy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font>
        <color theme="1"/>
      </font>
      <fill>
        <patternFill patternType="solid">
          <bgColor rgb="FFFFC7CE"/>
        </patternFill>
      </fill>
    </dxf>
    <dxf>
      <font>
        <color theme="1"/>
      </font>
      <fill>
        <patternFill patternType="solid">
          <bgColor theme="9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 tint="-0.249977111117893"/>
        <name val="Calibri"/>
        <family val="2"/>
        <scheme val="minor"/>
      </font>
    </dxf>
    <dxf>
      <border outline="0"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 tint="-0.249977111117893"/>
        <name val="Calibri"/>
        <family val="2"/>
        <scheme val="minor"/>
      </font>
      <fill>
        <patternFill patternType="solid">
          <fgColor indexed="64"/>
          <bgColor theme="3" tint="0.3999755851924192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 tint="-0.249977111117893"/>
        <name val="Calibri"/>
        <scheme val="minor"/>
      </font>
      <fill>
        <patternFill patternType="solid">
          <fgColor theme="4" tint="0.79998168889431442"/>
          <bgColor indexed="65"/>
        </patternFill>
      </fill>
      <border diagonalUp="0" diagonalDown="0">
        <left/>
        <right/>
        <top style="thin">
          <color theme="4"/>
        </top>
        <bottom style="double">
          <color theme="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 tint="-0.249977111117893"/>
        <name val="Calibri"/>
        <scheme val="minor"/>
      </font>
      <numFmt numFmtId="164" formatCode="_-[$R$-416]\ * #,##0.00_-;\-[$R$-416]\ * #,##0.00_-;_-[$R$-416]\ * &quot;-&quot;??_-;_-@_-"/>
      <fill>
        <patternFill patternType="solid">
          <fgColor theme="4" tint="0.79998168889431442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 style="double">
          <color theme="4"/>
        </bottom>
        <vertical/>
        <horizontal/>
      </border>
    </dxf>
    <dxf>
      <font>
        <b/>
        <color theme="3" tint="-0.249977111117893"/>
      </font>
      <numFmt numFmtId="0" formatCode="General"/>
      <fill>
        <patternFill patternType="solid">
          <fgColor theme="4" tint="0.79998168889431442"/>
          <bgColor indexed="65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 tint="-0.249977111117893"/>
        <name val="Calibri"/>
        <scheme val="minor"/>
      </font>
      <fill>
        <patternFill patternType="solid">
          <fgColor theme="4" tint="0.79998168889431442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 tint="-0.249977111117893"/>
        <name val="Calibri"/>
        <scheme val="minor"/>
      </font>
      <numFmt numFmtId="165" formatCode="m/d/yyyy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 style="double">
          <color theme="4"/>
        </bottom>
        <vertical/>
        <horizontal/>
      </border>
    </dxf>
    <dxf>
      <border diagonalUp="0" diagonalDown="0">
        <left/>
        <right/>
        <top style="thin">
          <color theme="4"/>
        </top>
        <bottom style="double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 tint="-0.249977111117893"/>
        <name val="Calibri"/>
        <scheme val="minor"/>
      </font>
      <fill>
        <patternFill patternType="solid">
          <fgColor theme="4" tint="0.79998168889431442"/>
          <bgColor indexed="65"/>
        </patternFill>
      </fill>
    </dxf>
    <dxf>
      <font>
        <b/>
        <color theme="3" tint="-0.249977111117893"/>
      </font>
      <fill>
        <patternFill patternType="solid">
          <fgColor theme="4" tint="0.79998168889431442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_-[$R$-416]\ * #,##0.00_-;\-[$R$-416]\ * #,##0.00_-;_-[$R$-416]\ * &quot;-&quot;??_-;_-@_-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3" tint="0.39997558519241921"/>
        </patternFill>
      </fill>
      <alignment horizontal="center" vertical="bottom" textRotation="0" wrapText="0" indent="0" justifyLastLine="0" shrinkToFit="0" readingOrder="0"/>
    </dxf>
    <dxf>
      <font>
        <color theme="3" tint="-0.499984740745262"/>
      </font>
      <fill>
        <patternFill patternType="solid">
          <bgColor rgb="FF8497B0"/>
        </patternFill>
      </fill>
    </dxf>
    <dxf>
      <font>
        <color theme="3" tint="-0.499984740745262"/>
      </font>
      <fill>
        <patternFill patternType="solid">
          <bgColor rgb="FF8497B0"/>
        </patternFill>
      </fill>
    </dxf>
    <dxf>
      <font>
        <color theme="3" tint="-0.249977111117893"/>
      </font>
      <fill>
        <patternFill patternType="solid">
          <bgColor theme="7" tint="0.59999389629810485"/>
        </patternFill>
      </fill>
    </dxf>
    <dxf>
      <font>
        <b val="0"/>
        <i/>
        <color theme="1"/>
      </font>
      <fill>
        <patternFill patternType="solid">
          <bgColor rgb="FFFCACAD"/>
        </patternFill>
      </fill>
    </dxf>
    <dxf>
      <font>
        <color theme="3" tint="-0.249977111117893"/>
      </font>
      <fill>
        <patternFill patternType="solid">
          <bgColor theme="8" tint="0.59999389629810485"/>
        </patternFill>
      </fill>
    </dxf>
    <dxf>
      <font>
        <color theme="3" tint="-0.249977111117893"/>
      </font>
      <fill>
        <patternFill patternType="solid">
          <bgColor theme="7" tint="0.59999389629810485"/>
        </patternFill>
      </fill>
    </dxf>
    <dxf>
      <font>
        <color theme="1"/>
      </font>
      <fill>
        <patternFill patternType="solid">
          <bgColor theme="9" tint="0.59999389629810485"/>
        </patternFill>
      </fill>
    </dxf>
    <dxf>
      <font>
        <color theme="1"/>
      </font>
      <fill>
        <patternFill patternType="solid">
          <bgColor rgb="FFFCACAD"/>
        </patternFill>
      </fill>
    </dxf>
    <dxf>
      <font>
        <color theme="3" tint="-0.249977111117893"/>
      </font>
      <fill>
        <patternFill patternType="solid">
          <bgColor theme="9" tint="0.39997558519241921"/>
        </patternFill>
      </fill>
    </dxf>
    <dxf>
      <font>
        <color theme="3" tint="-0.249977111117893"/>
      </font>
      <fill>
        <patternFill patternType="solid">
          <bgColor rgb="FFFCACAD"/>
        </patternFill>
      </fill>
    </dxf>
    <dxf>
      <font>
        <color theme="3" tint="-0.249977111117893"/>
      </font>
      <fill>
        <patternFill patternType="solid">
          <bgColor theme="8" tint="0.59999389629810485"/>
        </patternFill>
      </fill>
    </dxf>
    <dxf>
      <font>
        <color theme="3" tint="-0.249977111117893"/>
      </font>
      <fill>
        <patternFill patternType="solid">
          <bgColor theme="7" tint="0.59999389629810485"/>
        </patternFill>
      </fill>
    </dxf>
    <dxf>
      <font>
        <color theme="3" tint="-0.249977111117893"/>
      </font>
      <fill>
        <patternFill patternType="solid">
          <bgColor theme="9" tint="0.39997558519241921"/>
        </patternFill>
      </fill>
    </dxf>
    <dxf>
      <font>
        <color theme="3" tint="-0.249977111117893"/>
      </font>
      <fill>
        <patternFill patternType="solid">
          <bgColor theme="9" tint="0.39997558519241921"/>
        </patternFill>
      </fill>
    </dxf>
    <dxf>
      <font>
        <color theme="3" tint="-0.249977111117893"/>
      </font>
      <fill>
        <patternFill patternType="solid">
          <bgColor rgb="FFFF8587"/>
        </patternFill>
      </fill>
    </dxf>
    <dxf>
      <font>
        <color theme="3" tint="-0.249977111117893"/>
      </font>
      <fill>
        <patternFill patternType="solid">
          <bgColor rgb="FF8497B0"/>
        </patternFill>
      </fill>
    </dxf>
    <dxf>
      <font>
        <color theme="3" tint="-0.249977111117893"/>
      </font>
      <fill>
        <patternFill patternType="solid">
          <bgColor rgb="FFFCACAD"/>
        </patternFill>
      </fill>
    </dxf>
    <dxf>
      <font>
        <color theme="3" tint="-0.249977111117893"/>
      </font>
      <fill>
        <patternFill patternType="solid">
          <bgColor theme="8" tint="0.59999389629810485"/>
        </patternFill>
      </fill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color theme="1"/>
      </font>
      <fill>
        <patternFill patternType="solid">
          <fgColor indexed="64"/>
          <bgColor rgb="FFFFFF00"/>
        </patternFill>
      </fill>
    </dxf>
    <dxf>
      <font>
        <color theme="1"/>
      </font>
      <fill>
        <patternFill patternType="solid">
          <bgColor rgb="FFC6EFCE"/>
        </patternFill>
      </fill>
    </dxf>
    <dxf>
      <fill>
        <patternFill>
          <bgColor rgb="FFFFC7CE"/>
        </patternFill>
      </fill>
    </dxf>
    <dxf>
      <font>
        <color theme="1"/>
      </font>
      <fill>
        <patternFill patternType="solid">
          <bgColor theme="9"/>
        </patternFill>
      </fill>
    </dxf>
    <dxf>
      <font>
        <color theme="1"/>
      </font>
      <fill>
        <patternFill patternType="solid">
          <bgColor rgb="FFFF5E61"/>
        </patternFill>
      </fill>
    </dxf>
    <dxf>
      <font>
        <color theme="1"/>
      </font>
      <fill>
        <patternFill patternType="solid">
          <bgColor rgb="FFC6EFCE"/>
        </patternFill>
      </fill>
    </dxf>
    <dxf>
      <font>
        <color theme="1"/>
      </font>
      <fill>
        <patternFill patternType="solid">
          <bgColor rgb="FFFFC7CE"/>
        </patternFill>
      </fill>
    </dxf>
    <dxf>
      <font>
        <color theme="1"/>
      </font>
      <fill>
        <patternFill patternType="solid">
          <bgColor theme="8" tint="0.59999389629810485"/>
        </patternFill>
      </fill>
    </dxf>
    <dxf>
      <font>
        <color theme="1"/>
      </font>
      <fill>
        <patternFill patternType="solid">
          <bgColor theme="5" tint="0.59999389629810485"/>
        </patternFill>
      </fill>
    </dxf>
    <dxf>
      <font>
        <color theme="1" tint="4.9989318521683403E-2"/>
      </font>
      <fill>
        <patternFill patternType="solid">
          <bgColor rgb="FFC6EFCE"/>
        </patternFill>
      </fill>
    </dxf>
    <dxf>
      <font>
        <color theme="1"/>
      </font>
      <fill>
        <patternFill patternType="solid">
          <bgColor rgb="FFFFC7CE"/>
        </patternFill>
      </fill>
    </dxf>
    <dxf>
      <font>
        <color theme="1"/>
      </font>
      <fill>
        <patternFill patternType="solid">
          <bgColor theme="9"/>
        </patternFill>
      </fill>
    </dxf>
    <dxf>
      <font>
        <color theme="1"/>
      </font>
      <fill>
        <patternFill patternType="solid">
          <bgColor rgb="FFFF5E61"/>
        </patternFill>
      </fill>
    </dxf>
    <dxf>
      <font>
        <color theme="1"/>
      </font>
      <fill>
        <patternFill patternType="solid">
          <bgColor theme="9"/>
        </patternFill>
      </fill>
    </dxf>
    <dxf>
      <font>
        <color theme="1"/>
      </font>
      <fill>
        <patternFill patternType="solid">
          <bgColor rgb="FFFF5E61"/>
        </patternFill>
      </fill>
    </dxf>
    <dxf>
      <font>
        <color theme="1"/>
      </font>
      <fill>
        <patternFill patternType="solid">
          <bgColor theme="9"/>
        </patternFill>
      </fill>
    </dxf>
    <dxf>
      <font>
        <color theme="1"/>
      </font>
      <fill>
        <patternFill patternType="solid">
          <bgColor rgb="FFFF5E61"/>
        </patternFill>
      </fill>
    </dxf>
    <dxf>
      <font>
        <color theme="1"/>
      </font>
      <fill>
        <patternFill patternType="solid">
          <bgColor theme="9"/>
        </patternFill>
      </fill>
    </dxf>
    <dxf>
      <font>
        <color theme="1"/>
      </font>
      <fill>
        <patternFill patternType="solid">
          <bgColor rgb="FFFF5E61"/>
        </patternFill>
      </fill>
    </dxf>
    <dxf>
      <font>
        <color theme="1"/>
      </font>
      <fill>
        <patternFill patternType="solid">
          <bgColor rgb="FFFF5E61"/>
        </patternFill>
      </fill>
    </dxf>
    <dxf>
      <font>
        <color theme="1"/>
      </font>
      <fill>
        <patternFill patternType="solid">
          <bgColor theme="9"/>
        </patternFill>
      </fill>
    </dxf>
    <dxf>
      <font>
        <color theme="1"/>
      </font>
      <fill>
        <patternFill patternType="solid">
          <bgColor theme="9"/>
        </patternFill>
      </fill>
    </dxf>
    <dxf>
      <font>
        <color theme="1"/>
      </font>
      <fill>
        <patternFill patternType="solid">
          <bgColor rgb="FFFF5E61"/>
        </patternFill>
      </fill>
    </dxf>
    <dxf>
      <font>
        <color theme="1"/>
      </font>
      <fill>
        <patternFill patternType="solid">
          <bgColor theme="9"/>
        </patternFill>
      </fill>
    </dxf>
    <dxf>
      <font>
        <color theme="1"/>
      </font>
      <fill>
        <patternFill patternType="solid">
          <bgColor rgb="FFFF5E61"/>
        </patternFill>
      </fill>
    </dxf>
    <dxf>
      <font>
        <color theme="1"/>
      </font>
      <fill>
        <patternFill patternType="solid">
          <bgColor theme="9" tint="0.59999389629810485"/>
        </patternFill>
      </fill>
    </dxf>
    <dxf>
      <font>
        <color theme="1"/>
      </font>
      <fill>
        <patternFill patternType="solid">
          <bgColor rgb="FFFFC7CE"/>
        </patternFill>
      </fill>
    </dxf>
    <dxf>
      <font>
        <color theme="1"/>
      </font>
      <fill>
        <patternFill patternType="solid">
          <bgColor theme="9" tint="0.59999389629810485"/>
        </patternFill>
      </fill>
    </dxf>
    <dxf>
      <font>
        <color theme="1"/>
      </font>
      <fill>
        <patternFill patternType="solid">
          <bgColor rgb="FFFFC7CE"/>
        </patternFill>
      </fill>
    </dxf>
    <dxf>
      <font>
        <color theme="1"/>
      </font>
      <fill>
        <patternFill patternType="solid">
          <bgColor theme="5" tint="0.39997558519241921"/>
        </patternFill>
      </fill>
    </dxf>
    <dxf>
      <font>
        <color theme="1"/>
      </font>
      <fill>
        <patternFill patternType="solid">
          <bgColor theme="8" tint="0.59999389629810485"/>
        </patternFill>
      </fill>
    </dxf>
    <dxf>
      <font>
        <color theme="1"/>
      </font>
      <fill>
        <patternFill patternType="solid">
          <bgColor theme="4" tint="0.59999389629810485"/>
        </patternFill>
      </fill>
    </dxf>
    <dxf>
      <font>
        <color theme="1"/>
      </font>
      <fill>
        <patternFill patternType="solid">
          <bgColor theme="5" tint="0.39997558519241921"/>
        </patternFill>
      </fill>
    </dxf>
  </dxfs>
  <tableStyles count="0" defaultTableStyle="TableStyleMedium2" defaultPivotStyle="PivotStyleMedium9"/>
  <colors>
    <mruColors>
      <color rgb="FF4472C4"/>
      <color rgb="FFFFFFFF"/>
      <color rgb="FFE1DFDD"/>
      <color rgb="FFEBEBEB"/>
      <color rgb="FF8497B0"/>
      <color rgb="FFBDD7EE"/>
      <color rgb="FFFCACAD"/>
      <color rgb="FFFF8587"/>
      <color rgb="FFFFE699"/>
      <color rgb="FF2037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[Pasta - Copiar.xlsx]Tabela Dinâmica das notas!Tabela Dinâmica1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Estatístisca de Turmas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'Tabela Dinâmica das notas'!$C$3</c:f>
              <c:strCache>
                <c:ptCount val="1"/>
                <c:pt idx="0">
                  <c:v>Média de Nota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'Tabela Dinâmica das notas'!$A$4:$B$13</c:f>
              <c:multiLvlStrCache>
                <c:ptCount val="6"/>
                <c:lvl>
                  <c:pt idx="0">
                    <c:v>Feminino</c:v>
                  </c:pt>
                  <c:pt idx="1">
                    <c:v>Masculino</c:v>
                  </c:pt>
                  <c:pt idx="2">
                    <c:v>Feminino</c:v>
                  </c:pt>
                  <c:pt idx="3">
                    <c:v>Masculino</c:v>
                  </c:pt>
                  <c:pt idx="4">
                    <c:v>Feminino</c:v>
                  </c:pt>
                  <c:pt idx="5">
                    <c:v>Masculino</c:v>
                  </c:pt>
                </c:lvl>
                <c:lvl>
                  <c:pt idx="0">
                    <c:v>1</c:v>
                  </c:pt>
                  <c:pt idx="2">
                    <c:v>2</c:v>
                  </c:pt>
                  <c:pt idx="4">
                    <c:v>3</c:v>
                  </c:pt>
                </c:lvl>
              </c:multiLvlStrCache>
            </c:multiLvlStrRef>
          </c:cat>
          <c:val>
            <c:numRef>
              <c:f>'Tabela Dinâmica das notas'!$C$4:$C$13</c:f>
              <c:numCache>
                <c:formatCode>General</c:formatCode>
                <c:ptCount val="6"/>
                <c:pt idx="0">
                  <c:v>5</c:v>
                </c:pt>
                <c:pt idx="1">
                  <c:v>7.2</c:v>
                </c:pt>
                <c:pt idx="2">
                  <c:v>7.4</c:v>
                </c:pt>
                <c:pt idx="3">
                  <c:v>5.4</c:v>
                </c:pt>
                <c:pt idx="4">
                  <c:v>6.4</c:v>
                </c:pt>
                <c:pt idx="5">
                  <c:v>5.2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08-419D-A0B3-FC0F1FDB30CA}"/>
            </c:ext>
          </c:extLst>
        </c:ser>
        <c:ser>
          <c:idx val="1"/>
          <c:order val="1"/>
          <c:tx>
            <c:strRef>
              <c:f>'Tabela Dinâmica das notas'!$D$3</c:f>
              <c:strCache>
                <c:ptCount val="1"/>
                <c:pt idx="0">
                  <c:v>Média de Nota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'Tabela Dinâmica das notas'!$A$4:$B$13</c:f>
              <c:multiLvlStrCache>
                <c:ptCount val="6"/>
                <c:lvl>
                  <c:pt idx="0">
                    <c:v>Feminino</c:v>
                  </c:pt>
                  <c:pt idx="1">
                    <c:v>Masculino</c:v>
                  </c:pt>
                  <c:pt idx="2">
                    <c:v>Feminino</c:v>
                  </c:pt>
                  <c:pt idx="3">
                    <c:v>Masculino</c:v>
                  </c:pt>
                  <c:pt idx="4">
                    <c:v>Feminino</c:v>
                  </c:pt>
                  <c:pt idx="5">
                    <c:v>Masculino</c:v>
                  </c:pt>
                </c:lvl>
                <c:lvl>
                  <c:pt idx="0">
                    <c:v>1</c:v>
                  </c:pt>
                  <c:pt idx="2">
                    <c:v>2</c:v>
                  </c:pt>
                  <c:pt idx="4">
                    <c:v>3</c:v>
                  </c:pt>
                </c:lvl>
              </c:multiLvlStrCache>
            </c:multiLvlStrRef>
          </c:cat>
          <c:val>
            <c:numRef>
              <c:f>'Tabela Dinâmica das notas'!$D$4:$D$13</c:f>
              <c:numCache>
                <c:formatCode>General</c:formatCode>
                <c:ptCount val="6"/>
                <c:pt idx="0">
                  <c:v>6</c:v>
                </c:pt>
                <c:pt idx="1">
                  <c:v>6.4</c:v>
                </c:pt>
                <c:pt idx="2">
                  <c:v>5.8</c:v>
                </c:pt>
                <c:pt idx="3">
                  <c:v>7.8</c:v>
                </c:pt>
                <c:pt idx="4">
                  <c:v>6.4</c:v>
                </c:pt>
                <c:pt idx="5">
                  <c:v>4.4000000000000004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08-419D-A0B3-FC0F1FDB30CA}"/>
            </c:ext>
          </c:extLst>
        </c:ser>
        <c:ser>
          <c:idx val="2"/>
          <c:order val="2"/>
          <c:tx>
            <c:strRef>
              <c:f>'Tabela Dinâmica das notas'!$E$3</c:f>
              <c:strCache>
                <c:ptCount val="1"/>
                <c:pt idx="0">
                  <c:v>Média de Média final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'Tabela Dinâmica das notas'!$A$4:$B$13</c:f>
              <c:multiLvlStrCache>
                <c:ptCount val="6"/>
                <c:lvl>
                  <c:pt idx="0">
                    <c:v>Feminino</c:v>
                  </c:pt>
                  <c:pt idx="1">
                    <c:v>Masculino</c:v>
                  </c:pt>
                  <c:pt idx="2">
                    <c:v>Feminino</c:v>
                  </c:pt>
                  <c:pt idx="3">
                    <c:v>Masculino</c:v>
                  </c:pt>
                  <c:pt idx="4">
                    <c:v>Feminino</c:v>
                  </c:pt>
                  <c:pt idx="5">
                    <c:v>Masculino</c:v>
                  </c:pt>
                </c:lvl>
                <c:lvl>
                  <c:pt idx="0">
                    <c:v>1</c:v>
                  </c:pt>
                  <c:pt idx="2">
                    <c:v>2</c:v>
                  </c:pt>
                  <c:pt idx="4">
                    <c:v>3</c:v>
                  </c:pt>
                </c:lvl>
              </c:multiLvlStrCache>
            </c:multiLvlStrRef>
          </c:cat>
          <c:val>
            <c:numRef>
              <c:f>'Tabela Dinâmica das notas'!$E$4:$E$13</c:f>
              <c:numCache>
                <c:formatCode>General</c:formatCode>
                <c:ptCount val="6"/>
                <c:pt idx="0">
                  <c:v>5.5</c:v>
                </c:pt>
                <c:pt idx="1">
                  <c:v>6.8</c:v>
                </c:pt>
                <c:pt idx="2">
                  <c:v>6.6</c:v>
                </c:pt>
                <c:pt idx="3">
                  <c:v>6.6</c:v>
                </c:pt>
                <c:pt idx="4">
                  <c:v>6.4</c:v>
                </c:pt>
                <c:pt idx="5">
                  <c:v>4.8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608-419D-A0B3-FC0F1FDB30CA}"/>
            </c:ext>
          </c:extLst>
        </c:ser>
        <c:ser>
          <c:idx val="3"/>
          <c:order val="3"/>
          <c:tx>
            <c:strRef>
              <c:f>'Tabela Dinâmica das notas'!$F$3</c:f>
              <c:strCache>
                <c:ptCount val="1"/>
                <c:pt idx="0">
                  <c:v>Total de Alunos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'Tabela Dinâmica das notas'!$A$4:$B$13</c:f>
              <c:multiLvlStrCache>
                <c:ptCount val="6"/>
                <c:lvl>
                  <c:pt idx="0">
                    <c:v>Feminino</c:v>
                  </c:pt>
                  <c:pt idx="1">
                    <c:v>Masculino</c:v>
                  </c:pt>
                  <c:pt idx="2">
                    <c:v>Feminino</c:v>
                  </c:pt>
                  <c:pt idx="3">
                    <c:v>Masculino</c:v>
                  </c:pt>
                  <c:pt idx="4">
                    <c:v>Feminino</c:v>
                  </c:pt>
                  <c:pt idx="5">
                    <c:v>Masculino</c:v>
                  </c:pt>
                </c:lvl>
                <c:lvl>
                  <c:pt idx="0">
                    <c:v>1</c:v>
                  </c:pt>
                  <c:pt idx="2">
                    <c:v>2</c:v>
                  </c:pt>
                  <c:pt idx="4">
                    <c:v>3</c:v>
                  </c:pt>
                </c:lvl>
              </c:multiLvlStrCache>
            </c:multiLvlStrRef>
          </c:cat>
          <c:val>
            <c:numRef>
              <c:f>'Tabela Dinâmica das notas'!$F$4:$F$13</c:f>
              <c:numCache>
                <c:formatCode>General</c:formatCode>
                <c:ptCount val="6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608-419D-A0B3-FC0F1FDB30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63022855"/>
        <c:axId val="1564464647"/>
      </c:barChart>
      <c:catAx>
        <c:axId val="1563022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4464647"/>
        <c:crosses val="autoZero"/>
        <c:auto val="1"/>
        <c:lblAlgn val="ctr"/>
        <c:lblOffset val="100"/>
        <c:noMultiLvlLbl val="0"/>
      </c:catAx>
      <c:valAx>
        <c:axId val="1564464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302285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</a:rPr>
              <a:t>Vendas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'Planilha de Preços de produtos'!$I$2</c:f>
              <c:strCache>
                <c:ptCount val="1"/>
                <c:pt idx="0">
                  <c:v>Ganhos</c:v>
                </c:pt>
              </c:strCache>
            </c:strRef>
          </c:tx>
          <c:spPr>
            <a:solidFill>
              <a:schemeClr val="accent2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multiLvlStrRef>
              <c:f>'Planilha de Preços de produtos'!$F$3:$G$8</c:f>
              <c:multiLvlStrCache>
                <c:ptCount val="6"/>
                <c:lvl>
                  <c:pt idx="0">
                    <c:v> R$ 12,00 </c:v>
                  </c:pt>
                  <c:pt idx="1">
                    <c:v> R$ 10,00 </c:v>
                  </c:pt>
                  <c:pt idx="2">
                    <c:v> R$ 25,00 </c:v>
                  </c:pt>
                  <c:pt idx="3">
                    <c:v> R$ 30,00 </c:v>
                  </c:pt>
                  <c:pt idx="4">
                    <c:v> R$ 5,00 </c:v>
                  </c:pt>
                  <c:pt idx="5">
                    <c:v> R$ 9,00 </c:v>
                  </c:pt>
                </c:lvl>
                <c:lvl>
                  <c:pt idx="0">
                    <c:v>João</c:v>
                  </c:pt>
                  <c:pt idx="1">
                    <c:v>Marcos</c:v>
                  </c:pt>
                  <c:pt idx="2">
                    <c:v>Thais</c:v>
                  </c:pt>
                  <c:pt idx="3">
                    <c:v>Fernanda</c:v>
                  </c:pt>
                  <c:pt idx="4">
                    <c:v>Pedro</c:v>
                  </c:pt>
                  <c:pt idx="5">
                    <c:v>Isadora</c:v>
                  </c:pt>
                </c:lvl>
              </c:multiLvlStrCache>
            </c:multiLvlStrRef>
          </c:cat>
          <c:val>
            <c:numRef>
              <c:f>'Planilha de Preços de produtos'!$I$3:$I$8</c:f>
              <c:numCache>
                <c:formatCode>_-[$R$-416]\ * #,##0.00_-;\-[$R$-416]\ * #,##0.00_-;_-[$R$-416]\ * "-"??_-;_-@_-</c:formatCode>
                <c:ptCount val="6"/>
                <c:pt idx="0">
                  <c:v>48</c:v>
                </c:pt>
                <c:pt idx="1">
                  <c:v>50</c:v>
                </c:pt>
                <c:pt idx="2">
                  <c:v>75</c:v>
                </c:pt>
                <c:pt idx="3">
                  <c:v>60</c:v>
                </c:pt>
                <c:pt idx="4">
                  <c:v>50</c:v>
                </c:pt>
                <c:pt idx="5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C2E-43A9-B54C-7061C70712EE}"/>
            </c:ext>
          </c:extLst>
        </c:ser>
        <c:ser>
          <c:idx val="0"/>
          <c:order val="1"/>
          <c:tx>
            <c:strRef>
              <c:f>'Planilha de Preços de produtos'!$H$2</c:f>
              <c:strCache>
                <c:ptCount val="1"/>
                <c:pt idx="0">
                  <c:v>Vendas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rgbClr val="FFFFFF"/>
              </a:solidFill>
              <a:prstDash val="solid"/>
            </a:ln>
            <a:effectLst/>
          </c:spPr>
          <c:invertIfNegative val="0"/>
          <c:cat>
            <c:multiLvlStrRef>
              <c:f>'Planilha de Preços de produtos'!$F$3:$G$8</c:f>
              <c:multiLvlStrCache>
                <c:ptCount val="6"/>
                <c:lvl>
                  <c:pt idx="0">
                    <c:v> R$ 12,00 </c:v>
                  </c:pt>
                  <c:pt idx="1">
                    <c:v> R$ 10,00 </c:v>
                  </c:pt>
                  <c:pt idx="2">
                    <c:v> R$ 25,00 </c:v>
                  </c:pt>
                  <c:pt idx="3">
                    <c:v> R$ 30,00 </c:v>
                  </c:pt>
                  <c:pt idx="4">
                    <c:v> R$ 5,00 </c:v>
                  </c:pt>
                  <c:pt idx="5">
                    <c:v> R$ 9,00 </c:v>
                  </c:pt>
                </c:lvl>
                <c:lvl>
                  <c:pt idx="0">
                    <c:v>João</c:v>
                  </c:pt>
                  <c:pt idx="1">
                    <c:v>Marcos</c:v>
                  </c:pt>
                  <c:pt idx="2">
                    <c:v>Thais</c:v>
                  </c:pt>
                  <c:pt idx="3">
                    <c:v>Fernanda</c:v>
                  </c:pt>
                  <c:pt idx="4">
                    <c:v>Pedro</c:v>
                  </c:pt>
                  <c:pt idx="5">
                    <c:v>Isadora</c:v>
                  </c:pt>
                </c:lvl>
              </c:multiLvlStrCache>
            </c:multiLvlStrRef>
          </c:cat>
          <c:val>
            <c:numRef>
              <c:f>'Planilha de Preços de produtos'!$H$3:$H$8</c:f>
              <c:numCache>
                <c:formatCode>General</c:formatCode>
                <c:ptCount val="6"/>
                <c:pt idx="0">
                  <c:v>4</c:v>
                </c:pt>
                <c:pt idx="1">
                  <c:v>5</c:v>
                </c:pt>
                <c:pt idx="2">
                  <c:v>3</c:v>
                </c:pt>
                <c:pt idx="3">
                  <c:v>2</c:v>
                </c:pt>
                <c:pt idx="4">
                  <c:v>10</c:v>
                </c:pt>
                <c:pt idx="5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2E-43A9-B54C-7061C70712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64194568"/>
        <c:axId val="1064207368"/>
      </c:barChart>
      <c:catAx>
        <c:axId val="1064194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207368"/>
        <c:crosses val="autoZero"/>
        <c:auto val="1"/>
        <c:lblAlgn val="ctr"/>
        <c:lblOffset val="100"/>
        <c:noMultiLvlLbl val="0"/>
      </c:catAx>
      <c:valAx>
        <c:axId val="1064207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194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942975</xdr:colOff>
      <xdr:row>0</xdr:row>
      <xdr:rowOff>104775</xdr:rowOff>
    </xdr:from>
    <xdr:to>
      <xdr:col>10</xdr:col>
      <xdr:colOff>609600</xdr:colOff>
      <xdr:row>16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D50C860-21C0-4DAC-35A6-802C842B6E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71437</xdr:colOff>
      <xdr:row>0</xdr:row>
      <xdr:rowOff>80963</xdr:rowOff>
    </xdr:from>
    <xdr:to>
      <xdr:col>3</xdr:col>
      <xdr:colOff>728662</xdr:colOff>
      <xdr:row>1</xdr:row>
      <xdr:rowOff>80963</xdr:rowOff>
    </xdr:to>
    <xdr:sp macro="" textlink="">
      <xdr:nvSpPr>
        <xdr:cNvPr id="2" name="Seta para Baixo 1">
          <a:extLst>
            <a:ext uri="{FF2B5EF4-FFF2-40B4-BE49-F238E27FC236}">
              <a16:creationId xmlns:a16="http://schemas.microsoft.com/office/drawing/2014/main" id="{C5573F7A-EB77-7CF4-3761-96F7DF4D7BB0}"/>
            </a:ext>
            <a:ext uri="{147F2762-F138-4A5C-976F-8EAC2B608ADB}">
              <a16:predDERef xmlns:a16="http://schemas.microsoft.com/office/drawing/2014/main" pred="{341AEEF3-E34A-B500-1AA3-EFAA827FD70E}"/>
            </a:ext>
          </a:extLst>
        </xdr:cNvPr>
        <xdr:cNvSpPr/>
      </xdr:nvSpPr>
      <xdr:spPr>
        <a:xfrm rot="5329852">
          <a:off x="3390900" y="-152400"/>
          <a:ext cx="190500" cy="657225"/>
        </a:xfrm>
        <a:prstGeom prst="downArrow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3</xdr:col>
      <xdr:colOff>80962</xdr:colOff>
      <xdr:row>2</xdr:row>
      <xdr:rowOff>14288</xdr:rowOff>
    </xdr:from>
    <xdr:to>
      <xdr:col>3</xdr:col>
      <xdr:colOff>738187</xdr:colOff>
      <xdr:row>2</xdr:row>
      <xdr:rowOff>185738</xdr:rowOff>
    </xdr:to>
    <xdr:sp macro="" textlink="">
      <xdr:nvSpPr>
        <xdr:cNvPr id="9" name="Seta para Baixo 8">
          <a:extLst>
            <a:ext uri="{FF2B5EF4-FFF2-40B4-BE49-F238E27FC236}">
              <a16:creationId xmlns:a16="http://schemas.microsoft.com/office/drawing/2014/main" id="{9B0A386C-6B50-4E17-982F-EAE393E04E2E}"/>
            </a:ext>
            <a:ext uri="{147F2762-F138-4A5C-976F-8EAC2B608ADB}">
              <a16:predDERef xmlns:a16="http://schemas.microsoft.com/office/drawing/2014/main" pred="{C5573F7A-EB77-7CF4-3761-96F7DF4D7BB0}"/>
            </a:ext>
          </a:extLst>
        </xdr:cNvPr>
        <xdr:cNvSpPr/>
      </xdr:nvSpPr>
      <xdr:spPr>
        <a:xfrm rot="5329852">
          <a:off x="3409950" y="152400"/>
          <a:ext cx="171450" cy="657225"/>
        </a:xfrm>
        <a:prstGeom prst="downArrow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3</xdr:col>
      <xdr:colOff>114300</xdr:colOff>
      <xdr:row>3</xdr:row>
      <xdr:rowOff>152400</xdr:rowOff>
    </xdr:from>
    <xdr:to>
      <xdr:col>3</xdr:col>
      <xdr:colOff>790575</xdr:colOff>
      <xdr:row>4</xdr:row>
      <xdr:rowOff>123825</xdr:rowOff>
    </xdr:to>
    <xdr:sp macro="" textlink="">
      <xdr:nvSpPr>
        <xdr:cNvPr id="10" name="Seta para Baixo 9">
          <a:extLst>
            <a:ext uri="{FF2B5EF4-FFF2-40B4-BE49-F238E27FC236}">
              <a16:creationId xmlns:a16="http://schemas.microsoft.com/office/drawing/2014/main" id="{D7ED3068-DF2D-4556-B4BA-E4B57138A9FE}"/>
            </a:ext>
            <a:ext uri="{147F2762-F138-4A5C-976F-8EAC2B608ADB}">
              <a16:predDERef xmlns:a16="http://schemas.microsoft.com/office/drawing/2014/main" pred="{9B0A386C-6B50-4E17-982F-EAE393E04E2E}"/>
            </a:ext>
          </a:extLst>
        </xdr:cNvPr>
        <xdr:cNvSpPr/>
      </xdr:nvSpPr>
      <xdr:spPr>
        <a:xfrm rot="5329852">
          <a:off x="3457575" y="466725"/>
          <a:ext cx="161925" cy="676275"/>
        </a:xfrm>
        <a:prstGeom prst="downArrow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9</xdr:col>
      <xdr:colOff>723900</xdr:colOff>
      <xdr:row>4</xdr:row>
      <xdr:rowOff>171450</xdr:rowOff>
    </xdr:from>
    <xdr:to>
      <xdr:col>16</xdr:col>
      <xdr:colOff>28575</xdr:colOff>
      <xdr:row>20</xdr:row>
      <xdr:rowOff>104775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6BA99280-288C-BF59-9043-88F7FE6E0975}"/>
            </a:ext>
            <a:ext uri="{147F2762-F138-4A5C-976F-8EAC2B608ADB}">
              <a16:predDERef xmlns:a16="http://schemas.microsoft.com/office/drawing/2014/main" pred="{D7ED3068-DF2D-4556-B4BA-E4B57138A9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254.681446180555" createdVersion="8" refreshedVersion="8" minRefreshableVersion="3" recordCount="30" xr:uid="{9B51587C-9E28-4B95-9365-AB435CEBA5C6}">
  <cacheSource type="worksheet">
    <worksheetSource ref="A2:G32" sheet="Tabela de Notas"/>
  </cacheSource>
  <cacheFields count="7">
    <cacheField name="Nome" numFmtId="0">
      <sharedItems count="30">
        <s v="Aluno 1.1"/>
        <s v="Aluno 2.1"/>
        <s v="Aluno 3.1"/>
        <s v="Aluno 4.1"/>
        <s v="Aluno 5.1"/>
        <s v="Aluno 6.1"/>
        <s v="Aluno 7.1"/>
        <s v="Aluno 8.1"/>
        <s v="Aluno 9.1"/>
        <s v="Aluno 10.1"/>
        <s v="Aluno 1.2"/>
        <s v="Aluno 2.2"/>
        <s v="Aluno 3.2"/>
        <s v="Aluno 4.2"/>
        <s v="Aluno 5.2"/>
        <s v="Aluno 6.2"/>
        <s v="Aluno 7.2"/>
        <s v="Aluno 8.2"/>
        <s v="Aluno 9.2"/>
        <s v="Aluno 10.2"/>
        <s v="Aluno 1.3"/>
        <s v="Aluno 2.3"/>
        <s v="Aluno 3.3"/>
        <s v="Aluno 4.3"/>
        <s v="Aluno 5.3"/>
        <s v="Aluno 6.3"/>
        <s v="Aluno 7.3"/>
        <s v="Aluno 8.3"/>
        <s v="Aluno 9.3"/>
        <s v="Aluno 10.3"/>
      </sharedItems>
    </cacheField>
    <cacheField name="Sexo" numFmtId="0">
      <sharedItems count="2">
        <s v="Masculino"/>
        <s v="Feminino"/>
      </sharedItems>
    </cacheField>
    <cacheField name="Turma" numFmtId="0">
      <sharedItems containsSemiMixedTypes="0" containsString="0" containsNumber="1" containsInteger="1" minValue="1" maxValue="3" count="3">
        <n v="1"/>
        <n v="2"/>
        <n v="3"/>
      </sharedItems>
    </cacheField>
    <cacheField name="Nota 1" numFmtId="0">
      <sharedItems containsSemiMixedTypes="0" containsString="0" containsNumber="1" containsInteger="1" minValue="2" maxValue="10"/>
    </cacheField>
    <cacheField name="Nota 2" numFmtId="0">
      <sharedItems containsSemiMixedTypes="0" containsString="0" containsNumber="1" containsInteger="1" minValue="1" maxValue="9"/>
    </cacheField>
    <cacheField name="Média final" numFmtId="0">
      <sharedItems containsSemiMixedTypes="0" containsString="0" containsNumber="1" minValue="2.5" maxValue="9"/>
    </cacheField>
    <cacheField name="Situação" numFmtId="0">
      <sharedItems count="2">
        <s v="Aprovado"/>
        <s v="Reprovado"/>
      </sharedItems>
    </cacheField>
  </cacheFields>
  <extLst>
    <ext xmlns:x14="http://schemas.microsoft.com/office/spreadsheetml/2009/9/main" uri="{725AE2AE-9491-48be-B2B4-4EB974FC3084}">
      <x14:pivotCacheDefinition pivotCacheId="210345271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x v="0"/>
    <x v="0"/>
    <x v="0"/>
    <n v="10"/>
    <n v="8"/>
    <n v="9"/>
    <x v="0"/>
  </r>
  <r>
    <x v="1"/>
    <x v="1"/>
    <x v="0"/>
    <n v="4"/>
    <n v="6"/>
    <n v="5"/>
    <x v="1"/>
  </r>
  <r>
    <x v="2"/>
    <x v="0"/>
    <x v="0"/>
    <n v="8"/>
    <n v="6"/>
    <n v="7"/>
    <x v="0"/>
  </r>
  <r>
    <x v="3"/>
    <x v="1"/>
    <x v="0"/>
    <n v="6"/>
    <n v="6"/>
    <n v="6"/>
    <x v="0"/>
  </r>
  <r>
    <x v="4"/>
    <x v="0"/>
    <x v="0"/>
    <n v="8"/>
    <n v="6"/>
    <n v="7"/>
    <x v="0"/>
  </r>
  <r>
    <x v="5"/>
    <x v="1"/>
    <x v="0"/>
    <n v="7"/>
    <n v="6"/>
    <n v="6.5"/>
    <x v="0"/>
  </r>
  <r>
    <x v="6"/>
    <x v="0"/>
    <x v="0"/>
    <n v="6"/>
    <n v="6"/>
    <n v="6"/>
    <x v="0"/>
  </r>
  <r>
    <x v="7"/>
    <x v="1"/>
    <x v="0"/>
    <n v="5"/>
    <n v="6"/>
    <n v="5.5"/>
    <x v="1"/>
  </r>
  <r>
    <x v="8"/>
    <x v="0"/>
    <x v="0"/>
    <n v="4"/>
    <n v="6"/>
    <n v="5"/>
    <x v="1"/>
  </r>
  <r>
    <x v="9"/>
    <x v="1"/>
    <x v="0"/>
    <n v="3"/>
    <n v="6"/>
    <n v="4.5"/>
    <x v="1"/>
  </r>
  <r>
    <x v="10"/>
    <x v="0"/>
    <x v="1"/>
    <n v="4"/>
    <n v="9"/>
    <n v="6.5"/>
    <x v="0"/>
  </r>
  <r>
    <x v="11"/>
    <x v="1"/>
    <x v="1"/>
    <n v="9"/>
    <n v="7"/>
    <n v="8"/>
    <x v="0"/>
  </r>
  <r>
    <x v="12"/>
    <x v="0"/>
    <x v="1"/>
    <n v="3"/>
    <n v="7"/>
    <n v="5"/>
    <x v="1"/>
  </r>
  <r>
    <x v="13"/>
    <x v="1"/>
    <x v="1"/>
    <n v="6"/>
    <n v="5"/>
    <n v="5.5"/>
    <x v="1"/>
  </r>
  <r>
    <x v="14"/>
    <x v="0"/>
    <x v="1"/>
    <n v="7"/>
    <n v="9"/>
    <n v="8"/>
    <x v="0"/>
  </r>
  <r>
    <x v="15"/>
    <x v="1"/>
    <x v="1"/>
    <n v="8"/>
    <n v="7"/>
    <n v="7.5"/>
    <x v="0"/>
  </r>
  <r>
    <x v="16"/>
    <x v="0"/>
    <x v="1"/>
    <n v="6"/>
    <n v="6"/>
    <n v="6"/>
    <x v="0"/>
  </r>
  <r>
    <x v="17"/>
    <x v="1"/>
    <x v="1"/>
    <n v="5"/>
    <n v="1"/>
    <n v="3"/>
    <x v="1"/>
  </r>
  <r>
    <x v="18"/>
    <x v="0"/>
    <x v="1"/>
    <n v="7"/>
    <n v="8"/>
    <n v="7.5"/>
    <x v="0"/>
  </r>
  <r>
    <x v="19"/>
    <x v="1"/>
    <x v="1"/>
    <n v="9"/>
    <n v="9"/>
    <n v="9"/>
    <x v="0"/>
  </r>
  <r>
    <x v="20"/>
    <x v="0"/>
    <x v="2"/>
    <n v="4"/>
    <n v="1"/>
    <n v="2.5"/>
    <x v="1"/>
  </r>
  <r>
    <x v="21"/>
    <x v="1"/>
    <x v="2"/>
    <n v="9"/>
    <n v="8"/>
    <n v="8.5"/>
    <x v="0"/>
  </r>
  <r>
    <x v="22"/>
    <x v="0"/>
    <x v="2"/>
    <n v="3"/>
    <n v="7"/>
    <n v="5"/>
    <x v="1"/>
  </r>
  <r>
    <x v="23"/>
    <x v="1"/>
    <x v="2"/>
    <n v="6"/>
    <n v="8"/>
    <n v="7"/>
    <x v="0"/>
  </r>
  <r>
    <x v="24"/>
    <x v="0"/>
    <x v="2"/>
    <n v="7"/>
    <n v="1"/>
    <n v="4"/>
    <x v="1"/>
  </r>
  <r>
    <x v="25"/>
    <x v="1"/>
    <x v="2"/>
    <n v="8"/>
    <n v="7"/>
    <n v="7.5"/>
    <x v="0"/>
  </r>
  <r>
    <x v="26"/>
    <x v="0"/>
    <x v="2"/>
    <n v="6"/>
    <n v="6"/>
    <n v="6"/>
    <x v="0"/>
  </r>
  <r>
    <x v="27"/>
    <x v="1"/>
    <x v="2"/>
    <n v="7"/>
    <n v="1"/>
    <n v="4"/>
    <x v="1"/>
  </r>
  <r>
    <x v="28"/>
    <x v="0"/>
    <x v="2"/>
    <n v="6"/>
    <n v="7"/>
    <n v="6.5"/>
    <x v="0"/>
  </r>
  <r>
    <x v="29"/>
    <x v="1"/>
    <x v="2"/>
    <n v="2"/>
    <n v="8"/>
    <n v="5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AD5F31-CCF6-4555-810A-1CF47DED4E63}" name="Tabela Dinâmica1" cacheId="9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 chartFormat="1">
  <location ref="A3:F13" firstHeaderRow="0" firstDataRow="1" firstDataCol="2" rowPageCount="1" colPageCount="1"/>
  <pivotFields count="7">
    <pivotField compact="0" outline="0" showAll="0" sortType="ascending">
      <items count="31">
        <item x="0"/>
        <item x="10"/>
        <item x="20"/>
        <item x="9"/>
        <item x="19"/>
        <item x="29"/>
        <item x="1"/>
        <item x="11"/>
        <item x="21"/>
        <item x="2"/>
        <item x="12"/>
        <item x="22"/>
        <item x="3"/>
        <item x="13"/>
        <item x="23"/>
        <item x="4"/>
        <item x="14"/>
        <item x="24"/>
        <item x="5"/>
        <item x="15"/>
        <item x="25"/>
        <item x="6"/>
        <item x="16"/>
        <item x="26"/>
        <item x="7"/>
        <item x="17"/>
        <item x="27"/>
        <item x="8"/>
        <item x="18"/>
        <item x="28"/>
        <item t="default"/>
      </items>
    </pivotField>
    <pivotField axis="axisRow" compact="0" outline="0" showAll="0">
      <items count="3">
        <item sd="0" x="1"/>
        <item x="0"/>
        <item t="default"/>
      </items>
    </pivotField>
    <pivotField axis="axisRow" compact="0" outline="0" showAll="0" sortType="ascending">
      <items count="4">
        <item x="0"/>
        <item x="1"/>
        <item x="2"/>
        <item t="default"/>
      </items>
    </pivotField>
    <pivotField dataField="1" compact="0" outline="0" showAll="0"/>
    <pivotField dataField="1" compact="0" outline="0" showAll="0"/>
    <pivotField dataField="1" compact="0" outline="0" showAll="0"/>
    <pivotField axis="axisPage" dataField="1" compact="0" outline="0" showAll="0">
      <items count="3">
        <item x="0"/>
        <item x="1"/>
        <item t="default"/>
      </items>
    </pivotField>
  </pivotFields>
  <rowFields count="2">
    <field x="2"/>
    <field x="1"/>
  </rowFields>
  <rowItems count="10">
    <i>
      <x/>
      <x/>
    </i>
    <i r="1">
      <x v="1"/>
    </i>
    <i t="default">
      <x/>
    </i>
    <i>
      <x v="1"/>
      <x/>
    </i>
    <i r="1">
      <x v="1"/>
    </i>
    <i t="default">
      <x v="1"/>
    </i>
    <i>
      <x v="2"/>
      <x/>
    </i>
    <i r="1">
      <x v="1"/>
    </i>
    <i t="default">
      <x v="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6" hier="-1"/>
  </pageFields>
  <dataFields count="4">
    <dataField name="Média de Nota 1" fld="3" subtotal="average" baseField="0" baseItem="0"/>
    <dataField name="Média de Nota 2" fld="4" subtotal="average" baseField="0" baseItem="0"/>
    <dataField name="Média de Média final" fld="5" subtotal="average" baseField="0" baseItem="0"/>
    <dataField name="Total de Alunos" fld="6" subtotal="count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FA18C29-4F6C-4B92-B1C0-8BC1A9D6DC29}" name="Tabela5" displayName="Tabela5" ref="A2:H32" totalsRowShown="0" headerRowDxfId="56">
  <autoFilter ref="A2:H32" xr:uid="{FFA18C29-4F6C-4B92-B1C0-8BC1A9D6DC2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A8E47D07-059E-4025-8E0E-C94C75B6A368}" name="Nome" dataDxfId="55"/>
    <tableColumn id="2" xr3:uid="{89A3B477-6355-4E8B-A93A-92D59FB25F0F}" name="Sexo" dataDxfId="54"/>
    <tableColumn id="3" xr3:uid="{7AF65BBB-C97B-4371-A995-0D8241CD7747}" name="Turma" dataDxfId="53"/>
    <tableColumn id="4" xr3:uid="{3C8EA744-535F-4ED0-AE6B-87A91561AD11}" name="Nota 1" dataDxfId="52"/>
    <tableColumn id="5" xr3:uid="{E1FBABE8-A7DA-473D-8069-7DD3CC9A5203}" name="Nota 2" dataDxfId="51"/>
    <tableColumn id="6" xr3:uid="{DC49913C-24B9-4F35-B47F-F58C3F7F310F}" name="Média final" dataDxfId="50">
      <calculatedColumnFormula>AVERAGE(D3:E3)</calculatedColumnFormula>
    </tableColumn>
    <tableColumn id="7" xr3:uid="{85C28137-EC34-432F-9487-51FB48EB5F9C}" name="Situação" dataDxfId="49">
      <calculatedColumnFormula>IF(F3&gt;=6,"Aprovado","Reprovado")</calculatedColumnFormula>
    </tableColumn>
    <tableColumn id="8" xr3:uid="{8F6FB9D8-261C-4798-B15B-765A4B78CC3A}" name="Média da turma 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802FDE4-1FCA-48D9-A776-B93EEE75C13E}" name="Tabela8" displayName="Tabela8" ref="J3:M6" totalsRowShown="0" dataDxfId="48">
  <autoFilter ref="J3:M6" xr:uid="{A802FDE4-1FCA-48D9-A776-B93EEE75C13E}">
    <filterColumn colId="0" hiddenButton="1"/>
    <filterColumn colId="1" hiddenButton="1"/>
    <filterColumn colId="2" hiddenButton="1"/>
    <filterColumn colId="3" hiddenButton="1"/>
  </autoFilter>
  <tableColumns count="4">
    <tableColumn id="1" xr3:uid="{E910AF8D-9728-4638-95FD-9BE4FCCBBC41}" name="Média final das turmas"/>
    <tableColumn id="2" xr3:uid="{37A4F333-0F63-4DE6-8A0F-0D4E3A6D78ED}" name="Coluna1" dataDxfId="47"/>
    <tableColumn id="3" xr3:uid="{9B9E3E69-E4B5-41F9-B559-BABDFCF9E833}" name="Maior nota final" dataDxfId="46"/>
    <tableColumn id="4" xr3:uid="{1498C53A-E091-4961-A6E3-298C7B14AD58}" name="Menor nota final" dataDxfId="45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7556782-F456-41AD-BC39-BD0CF23C0EF6}" name="Tabela15" displayName="Tabela15" ref="J9:K16" totalsRowShown="0" headerRowDxfId="44">
  <autoFilter ref="J9:K16" xr:uid="{17556782-F456-41AD-BC39-BD0CF23C0EF6}">
    <filterColumn colId="0" hiddenButton="1"/>
    <filterColumn colId="1" hiddenButton="1"/>
  </autoFilter>
  <tableColumns count="2">
    <tableColumn id="1" xr3:uid="{5B675061-8B50-41D8-903B-2B2668358F00}" name="Buscar  Aluno"/>
    <tableColumn id="2" xr3:uid="{F8688CCB-78E7-4EED-BD86-398DF53AA549}" name="Coluna1" dataDxfId="43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A3CE23-9C1C-46DD-A969-04296F8697BF}" name="Tabela1" displayName="Tabela1" ref="I2:K11" totalsRowShown="0" headerRowDxfId="24">
  <autoFilter ref="I2:K11" xr:uid="{2BA3CE23-9C1C-46DD-A969-04296F8697BF}">
    <filterColumn colId="0" hiddenButton="1"/>
    <filterColumn colId="1" hiddenButton="1"/>
    <filterColumn colId="2" hiddenButton="1"/>
  </autoFilter>
  <tableColumns count="3">
    <tableColumn id="1" xr3:uid="{0CFFC2AC-4E23-4E64-9B2E-0619B5A79E28}" name="Despesas mensais" dataDxfId="23"/>
    <tableColumn id="2" xr3:uid="{8958E01E-BDE6-46D6-9D3C-33B55398ED72}" name="Valores" dataDxfId="22"/>
    <tableColumn id="3" xr3:uid="{ED8903A9-BAB1-4D5B-921C-5D226F986141}" name="Considerações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E54C49-95C7-4B26-94DA-DCEC56FEB965}" name="Tabela4" displayName="Tabela4" ref="A2:E32" totalsRowShown="0" headerRowDxfId="21" dataDxfId="20" tableBorderDxfId="19">
  <autoFilter ref="A2:E32" xr:uid="{F9E54C49-95C7-4B26-94DA-DCEC56FEB965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5" xr3:uid="{162B2A82-B26A-4B17-97C3-C1DF8364774B}" name="Data " dataDxfId="18" dataCellStyle="Título 4"/>
    <tableColumn id="1" xr3:uid="{BC180EC4-28F6-4159-A3BC-4A4419D10443}" name="Dia Semana" dataDxfId="17"/>
    <tableColumn id="3" xr3:uid="{09315624-3DB3-4EEA-9252-07FA89D0F529}" name="Condição" dataDxfId="16"/>
    <tableColumn id="4" xr3:uid="{1F98EDCD-6EF3-4A23-A033-B925B06181C3}" name="Lucro" dataDxfId="15" dataCellStyle="Título 4"/>
    <tableColumn id="6" xr3:uid="{E1F34D01-C554-4DB4-97B7-AAFDA4086C5B}" name="Conclusão" dataDxfId="14" dataCellStyle="Título 4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014DC9F-3EFC-4622-96FF-5184AA98EFF3}" name="Tabela3" displayName="Tabela3" ref="F2:G6" totalsRowShown="0" headerRowDxfId="13" tableBorderDxfId="12">
  <autoFilter ref="F2:G6" xr:uid="{9014DC9F-3EFC-4622-96FF-5184AA98EFF3}">
    <filterColumn colId="0" hiddenButton="1"/>
    <filterColumn colId="1" hiddenButton="1"/>
  </autoFilter>
  <tableColumns count="2">
    <tableColumn id="1" xr3:uid="{B8B5A24A-1B86-45B1-87FF-A0199963DEB4}" name="Buscar valores por data" dataDxfId="11"/>
    <tableColumn id="2" xr3:uid="{65C63DB4-F34A-434C-829E-45D3313C6A08}" name="Busca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165BFBFB-B549-494E-80EC-8FFCBB788219}" name="Tabela21" displayName="Tabela21" ref="B2:H8" totalsRowShown="0">
  <autoFilter ref="B2:H8" xr:uid="{165BFBFB-B549-494E-80EC-8FFCBB78821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C8C00EC6-FBBE-4C69-9895-02B24B001668}" name="Período"/>
    <tableColumn id="2" xr3:uid="{EB5C2B93-8525-4338-AA1D-D01DF08D32BA}" name="Janeiro" dataDxfId="8"/>
    <tableColumn id="3" xr3:uid="{A7B010C2-9576-49EF-9FB5-58B2CE13BBBB}" name="Fevereiro" dataDxfId="7"/>
    <tableColumn id="4" xr3:uid="{3E9B6E51-B99D-4E97-8295-E0982393550E}" name="Março" dataDxfId="6"/>
    <tableColumn id="5" xr3:uid="{C2C8A03C-8BE4-4A66-8897-4EC62FD0FD54}" name="Abril" dataDxfId="5"/>
    <tableColumn id="6" xr3:uid="{3EDFBB47-1ECE-47DA-BA06-EF15A0562439}" name="Maio" dataDxfId="4"/>
    <tableColumn id="7" xr3:uid="{CD57C3FF-00AD-465F-9AB9-0F229E2F6E0A}" name="Junho" dataDxfId="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F63D319-F33F-4120-B5BD-DE9F9FD89F2E}" name="Tabela22" displayName="Tabela22" ref="J2:K9" totalsRowShown="0">
  <autoFilter ref="J2:K9" xr:uid="{6F63D319-F33F-4120-B5BD-DE9F9FD89F2E}">
    <filterColumn colId="0" hiddenButton="1"/>
    <filterColumn colId="1" hiddenButton="1"/>
  </autoFilter>
  <tableColumns count="2">
    <tableColumn id="1" xr3:uid="{F81128DC-BC13-4561-8399-8A8C05FB7E38}" name="Período:"/>
    <tableColumn id="2" xr3:uid="{3AB83604-C3F0-48A9-847E-336D53EC632B}" name="Janeiro" dataDxfId="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814C5876-0642-40E7-905E-DCC14218F440}" name="Tabela24" displayName="Tabela24" ref="B10:E15" totalsRowShown="0">
  <autoFilter ref="B10:E15" xr:uid="{814C5876-0642-40E7-905E-DCC14218F440}">
    <filterColumn colId="0" hiddenButton="1"/>
    <filterColumn colId="1" hiddenButton="1"/>
    <filterColumn colId="2" hiddenButton="1"/>
    <filterColumn colId="3" hiddenButton="1"/>
  </autoFilter>
  <tableColumns count="4">
    <tableColumn id="1" xr3:uid="{C41755C7-294E-4B33-A435-6088F4867E64}" name="CPF"/>
    <tableColumn id="2" xr3:uid="{151DC160-D969-498C-B45B-6370CA06D9C6}" name="Nome"/>
    <tableColumn id="3" xr3:uid="{3CAE65CF-708A-4EF1-8DC1-0E177A244E10}" name="Nascimento" dataDxfId="1"/>
    <tableColumn id="4" xr3:uid="{00544AAD-2053-46B8-AF14-CA33713DCC18}" name="E-mail" dataCellStyle="Hyperlink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FC869CC2-D613-4996-A391-1A1686A52664}" name="Tabela28" displayName="Tabela28" ref="G10:H13" totalsRowShown="0">
  <autoFilter ref="G10:H13" xr:uid="{FC869CC2-D613-4996-A391-1A1686A52664}">
    <filterColumn colId="0" hiddenButton="1"/>
    <filterColumn colId="1" hiddenButton="1"/>
  </autoFilter>
  <tableColumns count="2">
    <tableColumn id="1" xr3:uid="{3AFA3B46-A489-4549-923E-FF4B18DD3FC4}" name="Busca"/>
    <tableColumn id="2" xr3:uid="{1951589F-F8A6-4C6C-AEA6-2C75E877EF1F}" name="1220390-11" dataDxfId="0">
      <calculatedColumnFormula>IFERROR(VLOOKUP(H8,$B$10:$E$15,4,FALSE),"")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3" Type="http://schemas.openxmlformats.org/officeDocument/2006/relationships/hyperlink" Target="mailto:lucas@gmail.com" TargetMode="External"/><Relationship Id="rId7" Type="http://schemas.openxmlformats.org/officeDocument/2006/relationships/table" Target="../tables/table8.xml"/><Relationship Id="rId2" Type="http://schemas.openxmlformats.org/officeDocument/2006/relationships/hyperlink" Target="mailto:renato@gmail.com" TargetMode="External"/><Relationship Id="rId1" Type="http://schemas.openxmlformats.org/officeDocument/2006/relationships/hyperlink" Target="mailto:marcos@gmail.com" TargetMode="External"/><Relationship Id="rId6" Type="http://schemas.openxmlformats.org/officeDocument/2006/relationships/table" Target="../tables/table7.xml"/><Relationship Id="rId5" Type="http://schemas.openxmlformats.org/officeDocument/2006/relationships/hyperlink" Target="mailto:maria@gmail.com" TargetMode="External"/><Relationship Id="rId4" Type="http://schemas.openxmlformats.org/officeDocument/2006/relationships/hyperlink" Target="mailto:joana@gmail.com" TargetMode="External"/><Relationship Id="rId9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"/>
  <sheetViews>
    <sheetView workbookViewId="0">
      <selection activeCell="D5" sqref="D5"/>
    </sheetView>
  </sheetViews>
  <sheetFormatPr defaultColWidth="9.140625" defaultRowHeight="15"/>
  <cols>
    <col min="1" max="1" width="15.28515625" bestFit="1" customWidth="1"/>
    <col min="2" max="2" width="10.140625" bestFit="1" customWidth="1"/>
    <col min="3" max="3" width="9.140625" style="3" customWidth="1"/>
    <col min="4" max="5" width="9.42578125" style="3" customWidth="1"/>
    <col min="6" max="6" width="13.5703125" style="3" bestFit="1" customWidth="1"/>
    <col min="7" max="7" width="11" style="3" bestFit="1" customWidth="1"/>
    <col min="8" max="8" width="19.42578125" bestFit="1" customWidth="1"/>
    <col min="9" max="9" width="11" bestFit="1" customWidth="1"/>
    <col min="10" max="10" width="24.28515625" bestFit="1" customWidth="1"/>
    <col min="11" max="11" width="15.28515625" bestFit="1" customWidth="1"/>
    <col min="12" max="12" width="18" bestFit="1" customWidth="1"/>
    <col min="13" max="13" width="18.5703125" bestFit="1" customWidth="1"/>
    <col min="14" max="14" width="11" bestFit="1" customWidth="1"/>
    <col min="15" max="15" width="10.5703125" bestFit="1" customWidth="1"/>
    <col min="17" max="17" width="14.7109375" bestFit="1" customWidth="1"/>
    <col min="18" max="18" width="10.140625" bestFit="1" customWidth="1"/>
    <col min="19" max="19" width="15.28515625" bestFit="1" customWidth="1"/>
    <col min="20" max="20" width="16" bestFit="1" customWidth="1"/>
    <col min="21" max="21" width="11.5703125" bestFit="1" customWidth="1"/>
    <col min="22" max="22" width="11" bestFit="1" customWidth="1"/>
    <col min="23" max="23" width="10.5703125" bestFit="1" customWidth="1"/>
    <col min="24" max="24" width="14.7109375" bestFit="1" customWidth="1"/>
    <col min="29" max="30" width="14.7109375" bestFit="1" customWidth="1"/>
  </cols>
  <sheetData>
    <row r="1" spans="1:16">
      <c r="A1" s="68" t="s">
        <v>0</v>
      </c>
      <c r="B1" s="68"/>
      <c r="C1" s="68"/>
      <c r="D1" s="68"/>
      <c r="E1" s="68"/>
      <c r="F1" s="68"/>
      <c r="G1" s="68"/>
      <c r="H1" s="68"/>
    </row>
    <row r="2" spans="1:16">
      <c r="A2" s="7" t="s">
        <v>1</v>
      </c>
      <c r="B2" s="7" t="s">
        <v>2</v>
      </c>
      <c r="C2" s="7" t="s">
        <v>3</v>
      </c>
      <c r="D2" s="7" t="s">
        <v>4</v>
      </c>
      <c r="E2" s="60" t="s">
        <v>5</v>
      </c>
      <c r="F2" s="7" t="s">
        <v>6</v>
      </c>
      <c r="G2" s="7" t="s">
        <v>7</v>
      </c>
      <c r="H2" s="8" t="s">
        <v>8</v>
      </c>
    </row>
    <row r="3" spans="1:16">
      <c r="A3" t="s">
        <v>9</v>
      </c>
      <c r="B3" s="4" t="s">
        <v>10</v>
      </c>
      <c r="C3" s="5">
        <v>1</v>
      </c>
      <c r="D3" s="5">
        <v>10</v>
      </c>
      <c r="E3" s="5">
        <v>8</v>
      </c>
      <c r="F3" s="5">
        <f>AVERAGE(D3:E3)</f>
        <v>9</v>
      </c>
      <c r="G3" s="5" t="str">
        <f>IF(F3&gt;=6,"Aprovado","Reprovado")</f>
        <v>Aprovado</v>
      </c>
      <c r="H3" s="4">
        <f>AVERAGE(D3:E12)</f>
        <v>6.5</v>
      </c>
      <c r="J3" s="48" t="s">
        <v>11</v>
      </c>
      <c r="K3" s="48" t="s">
        <v>12</v>
      </c>
      <c r="L3" s="7" t="s">
        <v>13</v>
      </c>
      <c r="M3" s="7" t="s">
        <v>14</v>
      </c>
      <c r="O3">
        <v>3000</v>
      </c>
      <c r="P3" s="2"/>
    </row>
    <row r="4" spans="1:16">
      <c r="A4" t="s">
        <v>15</v>
      </c>
      <c r="B4" s="4" t="s">
        <v>16</v>
      </c>
      <c r="C4" s="5">
        <v>1</v>
      </c>
      <c r="D4" s="5">
        <v>4</v>
      </c>
      <c r="E4" s="5">
        <v>6</v>
      </c>
      <c r="F4" s="5">
        <f t="shared" ref="F4:F12" si="0">AVERAGE(D4:E4)</f>
        <v>5</v>
      </c>
      <c r="G4" s="5" t="str">
        <f>IF(F4&gt;=6,"Aprovado","Reprovado")</f>
        <v>Reprovado</v>
      </c>
      <c r="J4" t="s">
        <v>17</v>
      </c>
      <c r="K4" s="5">
        <f>AVERAGE(F3:F12)</f>
        <v>6.5</v>
      </c>
      <c r="L4" s="5">
        <f>MAX(F3:F12)</f>
        <v>9</v>
      </c>
      <c r="M4" s="5">
        <f>MIN(F3:F12)</f>
        <v>4.5</v>
      </c>
      <c r="O4">
        <v>400</v>
      </c>
      <c r="P4" s="3"/>
    </row>
    <row r="5" spans="1:16">
      <c r="A5" t="s">
        <v>18</v>
      </c>
      <c r="B5" s="4" t="s">
        <v>10</v>
      </c>
      <c r="C5" s="5">
        <v>1</v>
      </c>
      <c r="D5" s="5">
        <v>8</v>
      </c>
      <c r="E5" s="5">
        <v>6</v>
      </c>
      <c r="F5" s="5">
        <f t="shared" si="0"/>
        <v>7</v>
      </c>
      <c r="G5" s="5" t="str">
        <f>IF(F5&gt;=6,"Aprovado","Reprovado")</f>
        <v>Aprovado</v>
      </c>
      <c r="H5" s="7" t="s">
        <v>19</v>
      </c>
      <c r="J5" t="s">
        <v>20</v>
      </c>
      <c r="K5" s="5">
        <f>AVERAGE(F13:F44)</f>
        <v>6.2608695652173916</v>
      </c>
      <c r="L5" s="5">
        <f>MAX(F13:F44)</f>
        <v>9</v>
      </c>
      <c r="M5" s="5">
        <f>MIN(F13:F44)</f>
        <v>4</v>
      </c>
      <c r="O5">
        <f>SUM(O3+O4)</f>
        <v>3400</v>
      </c>
      <c r="P5" s="2"/>
    </row>
    <row r="6" spans="1:16">
      <c r="A6" t="s">
        <v>21</v>
      </c>
      <c r="B6" s="4" t="s">
        <v>16</v>
      </c>
      <c r="C6" s="5">
        <v>1</v>
      </c>
      <c r="D6" s="5">
        <v>6</v>
      </c>
      <c r="E6" s="5">
        <v>10</v>
      </c>
      <c r="F6" s="5">
        <f>AVERAGE(D6:E6)</f>
        <v>8</v>
      </c>
      <c r="G6" s="5" t="str">
        <f>IF(F6&gt;=6,"Aprovado","Reprovado")</f>
        <v>Aprovado</v>
      </c>
      <c r="H6" s="5">
        <f>AVERAGE(D13:E22)</f>
        <v>6.7</v>
      </c>
      <c r="J6" t="s">
        <v>22</v>
      </c>
      <c r="K6" s="5">
        <f>AVERAGE(F23:F32)</f>
        <v>5.95</v>
      </c>
      <c r="L6" s="5">
        <f>MAX(F23:F32)</f>
        <v>8.5</v>
      </c>
      <c r="M6" s="5">
        <f>MIN(F23:F32)</f>
        <v>4</v>
      </c>
      <c r="P6" s="3"/>
    </row>
    <row r="7" spans="1:16">
      <c r="A7" t="s">
        <v>23</v>
      </c>
      <c r="B7" s="4" t="s">
        <v>10</v>
      </c>
      <c r="C7" s="5">
        <v>1</v>
      </c>
      <c r="D7" s="5">
        <v>8</v>
      </c>
      <c r="E7" s="4">
        <v>6</v>
      </c>
      <c r="F7" s="5">
        <f t="shared" si="0"/>
        <v>7</v>
      </c>
      <c r="G7" s="5" t="str">
        <f>IF(F7&gt;=6,"Aprovado","Reprovado")</f>
        <v>Aprovado</v>
      </c>
    </row>
    <row r="8" spans="1:16">
      <c r="A8" t="s">
        <v>24</v>
      </c>
      <c r="B8" s="4" t="s">
        <v>16</v>
      </c>
      <c r="C8" s="5">
        <v>1</v>
      </c>
      <c r="D8" s="5">
        <v>7</v>
      </c>
      <c r="E8" s="5">
        <v>6</v>
      </c>
      <c r="F8" s="5">
        <f>AVERAGE(D8:E8)</f>
        <v>6.5</v>
      </c>
      <c r="G8" s="5" t="str">
        <f>IF(F8&gt;=6,"Aprovado","Reprovado")</f>
        <v>Aprovado</v>
      </c>
      <c r="H8" s="7" t="s">
        <v>25</v>
      </c>
    </row>
    <row r="9" spans="1:16">
      <c r="A9" t="s">
        <v>26</v>
      </c>
      <c r="B9" s="4" t="s">
        <v>10</v>
      </c>
      <c r="C9" s="5">
        <v>1</v>
      </c>
      <c r="D9" s="5">
        <v>6</v>
      </c>
      <c r="E9" s="5">
        <v>6</v>
      </c>
      <c r="F9" s="5">
        <f t="shared" si="0"/>
        <v>6</v>
      </c>
      <c r="G9" s="5" t="str">
        <f>IF(F9&gt;=6,"Aprovado","Reprovado")</f>
        <v>Aprovado</v>
      </c>
      <c r="H9" s="41">
        <f>AVERAGE(D23:E32)</f>
        <v>5.95</v>
      </c>
      <c r="J9" s="48" t="s">
        <v>27</v>
      </c>
      <c r="K9" s="48" t="s">
        <v>12</v>
      </c>
    </row>
    <row r="10" spans="1:16">
      <c r="A10" t="s">
        <v>28</v>
      </c>
      <c r="B10" s="4" t="s">
        <v>16</v>
      </c>
      <c r="C10" s="5">
        <v>1</v>
      </c>
      <c r="D10" s="5">
        <v>5</v>
      </c>
      <c r="E10" s="4">
        <v>6</v>
      </c>
      <c r="F10" s="5">
        <f>AVERAGE(D10:E10)</f>
        <v>5.5</v>
      </c>
      <c r="G10" s="5" t="str">
        <f>IF(F10&gt;=6,"Aprovado","Reprovado")</f>
        <v>Reprovado</v>
      </c>
      <c r="J10" t="s">
        <v>29</v>
      </c>
      <c r="K10" t="s">
        <v>30</v>
      </c>
    </row>
    <row r="11" spans="1:16">
      <c r="A11" t="s">
        <v>31</v>
      </c>
      <c r="B11" s="4" t="s">
        <v>10</v>
      </c>
      <c r="C11" s="5">
        <v>1</v>
      </c>
      <c r="D11" s="5">
        <v>7</v>
      </c>
      <c r="E11" s="5">
        <v>6</v>
      </c>
      <c r="F11" s="5">
        <f>AVERAGE(D11:E11)</f>
        <v>6.5</v>
      </c>
      <c r="G11" s="5" t="str">
        <f>IF(F11&gt;=6,"Aprovado","Reprovado")</f>
        <v>Aprovado</v>
      </c>
      <c r="J11" t="s">
        <v>2</v>
      </c>
      <c r="K11" s="5" t="str">
        <f>IFERROR(VLOOKUP(K10,A1:G32,2,FALSE),"?")</f>
        <v>Feminino</v>
      </c>
    </row>
    <row r="12" spans="1:16">
      <c r="A12" t="s">
        <v>30</v>
      </c>
      <c r="B12" s="4" t="s">
        <v>16</v>
      </c>
      <c r="C12" s="5">
        <v>1</v>
      </c>
      <c r="D12" s="5">
        <v>3</v>
      </c>
      <c r="E12" s="5">
        <v>6</v>
      </c>
      <c r="F12" s="5">
        <f t="shared" si="0"/>
        <v>4.5</v>
      </c>
      <c r="G12" s="5" t="str">
        <f>IF(F12&gt;=6,"Aprovado","Reprovado")</f>
        <v>Reprovado</v>
      </c>
      <c r="J12" t="s">
        <v>3</v>
      </c>
      <c r="K12" s="5">
        <f>IFERROR(VLOOKUP(K10,A1:G40,3,FALSE),"Aluno não encontrado")</f>
        <v>1</v>
      </c>
    </row>
    <row r="13" spans="1:16">
      <c r="A13" s="1" t="s">
        <v>32</v>
      </c>
      <c r="B13" s="1" t="s">
        <v>10</v>
      </c>
      <c r="C13" s="4">
        <v>2</v>
      </c>
      <c r="D13" s="5">
        <v>4</v>
      </c>
      <c r="E13" s="5">
        <v>9</v>
      </c>
      <c r="F13" s="4">
        <f>AVERAGE(D13:E13)</f>
        <v>6.5</v>
      </c>
      <c r="G13" s="4" t="str">
        <f>IF(F13&gt;=6,"Aprovado","Reprovado")</f>
        <v>Aprovado</v>
      </c>
      <c r="J13" t="s">
        <v>33</v>
      </c>
      <c r="K13" s="5">
        <f>IFERROR(VLOOKUP(K10,A2:G40,4,FALSE),"?")</f>
        <v>3</v>
      </c>
    </row>
    <row r="14" spans="1:16">
      <c r="A14" s="1" t="s">
        <v>34</v>
      </c>
      <c r="B14" s="1" t="s">
        <v>16</v>
      </c>
      <c r="C14" s="4">
        <v>2</v>
      </c>
      <c r="D14" s="5">
        <v>9</v>
      </c>
      <c r="E14" s="5">
        <v>7</v>
      </c>
      <c r="F14" s="4">
        <f>AVERAGE(D14:E14)</f>
        <v>8</v>
      </c>
      <c r="G14" s="4" t="str">
        <f>IF(F14&gt;=6,"Aprovado","Reprovado")</f>
        <v>Aprovado</v>
      </c>
      <c r="J14" t="s">
        <v>5</v>
      </c>
      <c r="K14" s="5">
        <f>IFERROR(VLOOKUP(K10,A2:G40,5,FALSE),"?")</f>
        <v>6</v>
      </c>
      <c r="L14" s="4"/>
    </row>
    <row r="15" spans="1:16">
      <c r="A15" s="1" t="s">
        <v>35</v>
      </c>
      <c r="B15" s="1" t="s">
        <v>10</v>
      </c>
      <c r="C15" s="4">
        <v>2</v>
      </c>
      <c r="D15" s="5">
        <v>3</v>
      </c>
      <c r="E15" s="5">
        <v>7</v>
      </c>
      <c r="F15" s="4">
        <f>AVERAGE(D15:E15)</f>
        <v>5</v>
      </c>
      <c r="G15" s="4" t="str">
        <f>IF(F15&gt;=6,"Aprovado","Reprovado")</f>
        <v>Reprovado</v>
      </c>
      <c r="J15" t="s">
        <v>6</v>
      </c>
      <c r="K15" s="5">
        <f>IFERROR(VLOOKUP(K10,A2:G40,6,FALSE),"?")</f>
        <v>4.5</v>
      </c>
    </row>
    <row r="16" spans="1:16">
      <c r="A16" s="1" t="s">
        <v>36</v>
      </c>
      <c r="B16" s="1" t="s">
        <v>16</v>
      </c>
      <c r="C16" s="4">
        <v>2</v>
      </c>
      <c r="D16" s="5">
        <v>6</v>
      </c>
      <c r="E16" s="5">
        <v>5</v>
      </c>
      <c r="F16" s="4">
        <f>AVERAGE(D16:E16)</f>
        <v>5.5</v>
      </c>
      <c r="G16" s="4" t="str">
        <f>IF(F16&gt;=6,"Aprovado","Reprovado")</f>
        <v>Reprovado</v>
      </c>
      <c r="J16" t="s">
        <v>7</v>
      </c>
      <c r="K16" s="5" t="str">
        <f>IFERROR(VLOOKUP(K10,A1:G40,7,FALSE),"?")</f>
        <v>Reprovado</v>
      </c>
    </row>
    <row r="17" spans="1:7">
      <c r="A17" s="1" t="s">
        <v>37</v>
      </c>
      <c r="B17" s="1" t="s">
        <v>10</v>
      </c>
      <c r="C17" s="4">
        <v>2</v>
      </c>
      <c r="D17" s="5">
        <v>7</v>
      </c>
      <c r="E17" s="5">
        <v>9</v>
      </c>
      <c r="F17" s="4">
        <f>AVERAGE(D17:E17)</f>
        <v>8</v>
      </c>
      <c r="G17" s="4" t="str">
        <f>IF(F17&gt;=6,"Aprovado","Reprovado")</f>
        <v>Aprovado</v>
      </c>
    </row>
    <row r="18" spans="1:7">
      <c r="A18" s="1" t="s">
        <v>38</v>
      </c>
      <c r="B18" s="1" t="s">
        <v>16</v>
      </c>
      <c r="C18" s="4">
        <v>2</v>
      </c>
      <c r="D18" s="5">
        <v>8</v>
      </c>
      <c r="E18" s="5">
        <v>7</v>
      </c>
      <c r="F18" s="4">
        <f>AVERAGE(D18:E18)</f>
        <v>7.5</v>
      </c>
      <c r="G18" s="4" t="str">
        <f>IF(F18&gt;=6,"Aprovado","Reprovado")</f>
        <v>Aprovado</v>
      </c>
    </row>
    <row r="19" spans="1:7">
      <c r="A19" s="1" t="s">
        <v>39</v>
      </c>
      <c r="B19" s="1" t="s">
        <v>10</v>
      </c>
      <c r="C19" s="4">
        <v>2</v>
      </c>
      <c r="D19" s="4">
        <v>6</v>
      </c>
      <c r="E19" s="5">
        <v>6</v>
      </c>
      <c r="F19" s="4">
        <f>AVERAGE(D19:E19)</f>
        <v>6</v>
      </c>
      <c r="G19" s="4" t="str">
        <f>IF(F19&gt;=6,"Aprovado","Reprovado")</f>
        <v>Aprovado</v>
      </c>
    </row>
    <row r="20" spans="1:7">
      <c r="A20" t="s">
        <v>40</v>
      </c>
      <c r="B20" t="s">
        <v>16</v>
      </c>
      <c r="C20" s="4">
        <v>2</v>
      </c>
      <c r="D20" s="4">
        <v>5</v>
      </c>
      <c r="E20" s="4">
        <v>10</v>
      </c>
      <c r="F20" s="4">
        <f t="shared" ref="F20:F22" si="1">AVERAGE(D20:E20)</f>
        <v>7.5</v>
      </c>
      <c r="G20" s="4" t="str">
        <f>IF(F20&gt;=6,"Aprovado","Reprovado")</f>
        <v>Aprovado</v>
      </c>
    </row>
    <row r="21" spans="1:7">
      <c r="A21" t="s">
        <v>41</v>
      </c>
      <c r="B21" t="s">
        <v>10</v>
      </c>
      <c r="C21" s="4">
        <v>2</v>
      </c>
      <c r="D21" s="4">
        <v>7</v>
      </c>
      <c r="E21" s="4">
        <v>1</v>
      </c>
      <c r="F21" s="4">
        <f t="shared" si="1"/>
        <v>4</v>
      </c>
      <c r="G21" s="4" t="str">
        <f>IF(F21&gt;=6,"Aprovado","reprovado")</f>
        <v>reprovado</v>
      </c>
    </row>
    <row r="22" spans="1:7">
      <c r="A22" t="s">
        <v>42</v>
      </c>
      <c r="B22" t="s">
        <v>16</v>
      </c>
      <c r="C22" s="4">
        <v>2</v>
      </c>
      <c r="D22" s="4">
        <v>9</v>
      </c>
      <c r="E22" s="4">
        <v>9</v>
      </c>
      <c r="F22" s="4">
        <f t="shared" si="1"/>
        <v>9</v>
      </c>
      <c r="G22" s="4" t="str">
        <f>IF(F22&gt;=6,"Aprovado","Reprovado")</f>
        <v>Aprovado</v>
      </c>
    </row>
    <row r="23" spans="1:7">
      <c r="A23" s="1" t="s">
        <v>43</v>
      </c>
      <c r="B23" s="1" t="s">
        <v>10</v>
      </c>
      <c r="C23" s="4">
        <v>3</v>
      </c>
      <c r="D23" s="5">
        <v>4</v>
      </c>
      <c r="E23" s="5">
        <v>8</v>
      </c>
      <c r="F23" s="4">
        <f>AVERAGE(D23:E23)</f>
        <v>6</v>
      </c>
      <c r="G23" s="4" t="str">
        <f>IF(F23&gt;=6,"Aprovado","Reprovado")</f>
        <v>Aprovado</v>
      </c>
    </row>
    <row r="24" spans="1:7">
      <c r="A24" s="1" t="s">
        <v>44</v>
      </c>
      <c r="B24" s="1" t="s">
        <v>16</v>
      </c>
      <c r="C24" s="4">
        <v>3</v>
      </c>
      <c r="D24" s="5">
        <v>9</v>
      </c>
      <c r="E24" s="5">
        <v>8</v>
      </c>
      <c r="F24" s="4">
        <f>AVERAGE(D24:E24)</f>
        <v>8.5</v>
      </c>
      <c r="G24" s="4" t="str">
        <f>IF(F24&gt;=6,"Aprovado","Reprovado")</f>
        <v>Aprovado</v>
      </c>
    </row>
    <row r="25" spans="1:7">
      <c r="A25" s="1" t="s">
        <v>45</v>
      </c>
      <c r="B25" s="1" t="s">
        <v>10</v>
      </c>
      <c r="C25" s="4">
        <v>3</v>
      </c>
      <c r="D25" s="5">
        <v>3</v>
      </c>
      <c r="E25" s="5">
        <v>7</v>
      </c>
      <c r="F25" s="4">
        <f>AVERAGE(D25:E25)</f>
        <v>5</v>
      </c>
      <c r="G25" s="4" t="str">
        <f>IF(F25&gt;=6,"Aprovado","Reprovado")</f>
        <v>Reprovado</v>
      </c>
    </row>
    <row r="26" spans="1:7">
      <c r="A26" s="1" t="s">
        <v>46</v>
      </c>
      <c r="B26" s="1" t="s">
        <v>16</v>
      </c>
      <c r="C26" s="4">
        <v>3</v>
      </c>
      <c r="D26" s="5">
        <v>6</v>
      </c>
      <c r="E26" s="5">
        <v>8</v>
      </c>
      <c r="F26" s="4">
        <f>AVERAGE(D26:E26)</f>
        <v>7</v>
      </c>
      <c r="G26" s="5" t="str">
        <f>IF(F26&gt;=6,"Aprovado","Reprovado")</f>
        <v>Aprovado</v>
      </c>
    </row>
    <row r="27" spans="1:7">
      <c r="A27" s="1" t="s">
        <v>47</v>
      </c>
      <c r="B27" s="1" t="s">
        <v>10</v>
      </c>
      <c r="C27" s="4">
        <v>3</v>
      </c>
      <c r="D27" s="5">
        <v>7</v>
      </c>
      <c r="E27" s="5">
        <v>1</v>
      </c>
      <c r="F27" s="4">
        <f>AVERAGE(D27:E27)</f>
        <v>4</v>
      </c>
      <c r="G27" s="5" t="str">
        <f>IF(F27&gt;=6,"Aprovado","Reprovado")</f>
        <v>Reprovado</v>
      </c>
    </row>
    <row r="28" spans="1:7">
      <c r="A28" s="1" t="s">
        <v>48</v>
      </c>
      <c r="B28" s="1" t="s">
        <v>16</v>
      </c>
      <c r="C28" s="4">
        <v>3</v>
      </c>
      <c r="D28" s="5">
        <v>8</v>
      </c>
      <c r="E28" s="5">
        <v>7</v>
      </c>
      <c r="F28" s="4">
        <f>AVERAGE(D28:E28)</f>
        <v>7.5</v>
      </c>
      <c r="G28" s="5" t="str">
        <f>IF(F28&gt;=6,"Aprovado","Reprovado")</f>
        <v>Aprovado</v>
      </c>
    </row>
    <row r="29" spans="1:7">
      <c r="A29" s="1" t="s">
        <v>49</v>
      </c>
      <c r="B29" s="1" t="s">
        <v>10</v>
      </c>
      <c r="C29" s="4">
        <v>3</v>
      </c>
      <c r="D29" s="4">
        <v>6</v>
      </c>
      <c r="E29" s="5">
        <v>6</v>
      </c>
      <c r="F29" s="4">
        <f>AVERAGE(D29:E29)</f>
        <v>6</v>
      </c>
      <c r="G29" s="5" t="str">
        <f>IF(F29&gt;=6,"Aprovado","Reprovado")</f>
        <v>Aprovado</v>
      </c>
    </row>
    <row r="30" spans="1:7">
      <c r="A30" s="1" t="s">
        <v>50</v>
      </c>
      <c r="B30" s="1" t="s">
        <v>16</v>
      </c>
      <c r="C30" s="4">
        <v>3</v>
      </c>
      <c r="D30" s="4">
        <v>7</v>
      </c>
      <c r="E30" s="5">
        <v>1</v>
      </c>
      <c r="F30" s="4">
        <f>AVERAGE(D30:E30)</f>
        <v>4</v>
      </c>
      <c r="G30" s="5" t="str">
        <f>IF(F30&gt;=6,"Aprovado","Reprovado")</f>
        <v>Reprovado</v>
      </c>
    </row>
    <row r="31" spans="1:7">
      <c r="A31" s="1" t="s">
        <v>51</v>
      </c>
      <c r="B31" s="1" t="s">
        <v>10</v>
      </c>
      <c r="C31" s="4">
        <v>3</v>
      </c>
      <c r="D31" s="4">
        <v>6</v>
      </c>
      <c r="E31" s="5">
        <v>7</v>
      </c>
      <c r="F31" s="4">
        <f>AVERAGE(D31:E31)</f>
        <v>6.5</v>
      </c>
      <c r="G31" s="5" t="str">
        <f>IF(F31&gt;=6,"Aprovado","Reprovado")</f>
        <v>Aprovado</v>
      </c>
    </row>
    <row r="32" spans="1:7">
      <c r="A32" s="1" t="s">
        <v>52</v>
      </c>
      <c r="B32" s="1" t="s">
        <v>16</v>
      </c>
      <c r="C32" s="4">
        <v>3</v>
      </c>
      <c r="D32" s="4">
        <v>2</v>
      </c>
      <c r="E32" s="5">
        <v>8</v>
      </c>
      <c r="F32" s="4">
        <f>AVERAGE(D32:E32)</f>
        <v>5</v>
      </c>
      <c r="G32" s="5" t="str">
        <f>IF(F32&gt;=6,"Aprovado","Reprovado")</f>
        <v>Reprovado</v>
      </c>
    </row>
    <row r="42" spans="1:7" ht="15" hidden="1" customHeight="1">
      <c r="A42" s="1" t="s">
        <v>40</v>
      </c>
      <c r="B42" s="1" t="s">
        <v>16</v>
      </c>
      <c r="C42" s="4">
        <v>2</v>
      </c>
      <c r="D42" s="4">
        <v>7</v>
      </c>
      <c r="E42" s="5">
        <v>5</v>
      </c>
      <c r="F42" s="4">
        <f t="shared" ref="F42:F44" si="2">AVERAGE(D42:E42)</f>
        <v>6</v>
      </c>
      <c r="G42" s="6" t="str">
        <f>IF(F42&gt;=6,"Aprovado","Reprovado")</f>
        <v>Aprovado</v>
      </c>
    </row>
    <row r="43" spans="1:7" hidden="1">
      <c r="A43" s="1" t="s">
        <v>41</v>
      </c>
      <c r="B43" s="1" t="s">
        <v>10</v>
      </c>
      <c r="C43" s="4">
        <v>2</v>
      </c>
      <c r="D43" s="4">
        <v>6</v>
      </c>
      <c r="E43" s="5">
        <v>7</v>
      </c>
      <c r="F43" s="4">
        <f t="shared" si="2"/>
        <v>6.5</v>
      </c>
      <c r="G43" s="6" t="str">
        <f>IF(F43&gt;=6,"Aprovado","Reprovado")</f>
        <v>Aprovado</v>
      </c>
    </row>
    <row r="44" spans="1:7" hidden="1">
      <c r="A44" s="1" t="s">
        <v>42</v>
      </c>
      <c r="B44" s="1" t="s">
        <v>16</v>
      </c>
      <c r="C44" s="4">
        <v>2</v>
      </c>
      <c r="D44" s="4">
        <v>2</v>
      </c>
      <c r="E44" s="5">
        <v>8</v>
      </c>
      <c r="F44" s="4">
        <f t="shared" si="2"/>
        <v>5</v>
      </c>
      <c r="G44" s="6" t="str">
        <f>IF(F44&gt;=6,"Aprovado","Reprovado")</f>
        <v>Reprovado</v>
      </c>
    </row>
    <row r="45" spans="1:7" hidden="1">
      <c r="C45"/>
      <c r="D45" s="8" t="s">
        <v>53</v>
      </c>
      <c r="E45">
        <f>AVERAGE(D13:E44)</f>
        <v>6.2608695652173916</v>
      </c>
      <c r="F45"/>
      <c r="G45"/>
    </row>
    <row r="46" spans="1:7">
      <c r="C46"/>
      <c r="D46"/>
      <c r="E46"/>
      <c r="F46"/>
      <c r="G46"/>
    </row>
    <row r="47" spans="1:7">
      <c r="C47"/>
      <c r="D47"/>
      <c r="E47"/>
      <c r="F47"/>
      <c r="G47"/>
    </row>
    <row r="48" spans="1:7">
      <c r="C48"/>
      <c r="D48"/>
      <c r="E48"/>
      <c r="F48"/>
      <c r="G48"/>
    </row>
    <row r="49" spans="1:7">
      <c r="A49" s="7" t="s">
        <v>10</v>
      </c>
      <c r="C49"/>
      <c r="D49"/>
      <c r="E49"/>
      <c r="F49"/>
      <c r="G49"/>
    </row>
    <row r="50" spans="1:7">
      <c r="A50" s="7" t="s">
        <v>16</v>
      </c>
    </row>
  </sheetData>
  <sheetProtection algorithmName="SHA-512" hashValue="8B2exqf284P0NBbE+KBs87TueUACehQlH6ztxnBTxiJYJfOFBG25jKPgcDlrUT7twOYJTZnBv4lpodVcyWuX5w==" saltValue="jUL/MyNu+wiXHbjjUUZCUA==" spinCount="100000" sheet="1" objects="1" scenarios="1"/>
  <protectedRanges>
    <protectedRange sqref="A3:B12 D3:E12" name="Range1"/>
    <protectedRange sqref="A13:B19 D13:E19 D42:E44 A42:B44" name="Range2"/>
    <protectedRange sqref="A23:B32 D23:E32" name="Range3"/>
    <protectedRange sqref="B23:B32 K10 B3:B19" name="Range4"/>
  </protectedRanges>
  <sortState xmlns:xlrd2="http://schemas.microsoft.com/office/spreadsheetml/2017/richdata2" ref="D3:F12">
    <sortCondition descending="1" ref="D3:D12"/>
  </sortState>
  <mergeCells count="1">
    <mergeCell ref="A1:H1"/>
  </mergeCells>
  <conditionalFormatting sqref="B3:B32">
    <cfRule type="containsText" dxfId="88" priority="7" operator="containsText" text="Feminino">
      <formula>NOT(ISERROR(SEARCH("Feminino",B3)))</formula>
    </cfRule>
  </conditionalFormatting>
  <conditionalFormatting sqref="B20:B22">
    <cfRule type="containsText" dxfId="87" priority="8" operator="containsText" text="Masculino">
      <formula>NOT(ISERROR(SEARCH("Masculino",B20)))</formula>
    </cfRule>
  </conditionalFormatting>
  <conditionalFormatting sqref="B42:B44 B3:B19 B23:B32">
    <cfRule type="containsText" dxfId="86" priority="30" operator="containsText" text="Masculino">
      <formula>NOT(ISERROR(SEARCH("Masculino",B3)))</formula>
    </cfRule>
  </conditionalFormatting>
  <conditionalFormatting sqref="B42:B44">
    <cfRule type="containsText" dxfId="85" priority="29" operator="containsText" text="Feminino">
      <formula>NOT(ISERROR(SEARCH("Feminino",B42)))</formula>
    </cfRule>
  </conditionalFormatting>
  <conditionalFormatting sqref="D3:F32">
    <cfRule type="cellIs" dxfId="84" priority="5" operator="lessThan">
      <formula>6</formula>
    </cfRule>
    <cfRule type="cellIs" dxfId="83" priority="6" operator="greaterThanOrEqual">
      <formula>6</formula>
    </cfRule>
  </conditionalFormatting>
  <conditionalFormatting sqref="D42:F44">
    <cfRule type="cellIs" dxfId="82" priority="27" operator="lessThan">
      <formula>6</formula>
    </cfRule>
    <cfRule type="cellIs" dxfId="81" priority="28" operator="greaterThanOrEqual">
      <formula>6</formula>
    </cfRule>
  </conditionalFormatting>
  <conditionalFormatting sqref="E45">
    <cfRule type="cellIs" dxfId="80" priority="33" operator="lessThan">
      <formula>6</formula>
    </cfRule>
    <cfRule type="cellIs" dxfId="79" priority="42" operator="greaterThanOrEqual">
      <formula>6</formula>
    </cfRule>
  </conditionalFormatting>
  <conditionalFormatting sqref="G3:G19 G42:G44">
    <cfRule type="cellIs" dxfId="78" priority="90" operator="equal">
      <formula>"Reprovado"</formula>
    </cfRule>
    <cfRule type="cellIs" dxfId="77" priority="91" operator="equal">
      <formula>"Aprovado"</formula>
    </cfRule>
  </conditionalFormatting>
  <conditionalFormatting sqref="G20:G22">
    <cfRule type="containsText" dxfId="76" priority="1" operator="containsText" text="Aprovado">
      <formula>NOT(ISERROR(SEARCH("Aprovado",G20)))</formula>
    </cfRule>
    <cfRule type="containsText" dxfId="75" priority="2" operator="containsText" text="Reprovado">
      <formula>NOT(ISERROR(SEARCH("Reprovado",G20)))</formula>
    </cfRule>
  </conditionalFormatting>
  <conditionalFormatting sqref="G23:G32">
    <cfRule type="cellIs" dxfId="74" priority="58" operator="equal">
      <formula>"Reprovado"</formula>
    </cfRule>
    <cfRule type="cellIs" dxfId="73" priority="59" operator="equal">
      <formula>"Aprovado"</formula>
    </cfRule>
  </conditionalFormatting>
  <conditionalFormatting sqref="H3">
    <cfRule type="cellIs" dxfId="72" priority="43" operator="lessThan">
      <formula>6</formula>
    </cfRule>
    <cfRule type="cellIs" dxfId="71" priority="44" operator="greaterThanOrEqual">
      <formula>6</formula>
    </cfRule>
  </conditionalFormatting>
  <conditionalFormatting sqref="H6">
    <cfRule type="cellIs" dxfId="70" priority="45" operator="lessThan">
      <formula>6</formula>
    </cfRule>
    <cfRule type="cellIs" dxfId="69" priority="46" operator="greaterThanOrEqual">
      <formula>6</formula>
    </cfRule>
  </conditionalFormatting>
  <conditionalFormatting sqref="H9">
    <cfRule type="cellIs" dxfId="68" priority="13" operator="lessThan">
      <formula>6</formula>
    </cfRule>
    <cfRule type="cellIs" dxfId="67" priority="14" operator="greaterThanOrEqual">
      <formula>6</formula>
    </cfRule>
  </conditionalFormatting>
  <conditionalFormatting sqref="K4:K6">
    <cfRule type="cellIs" dxfId="66" priority="40" operator="lessThan">
      <formula>6</formula>
    </cfRule>
    <cfRule type="cellIs" dxfId="65" priority="41" operator="greaterThanOrEqual">
      <formula>6</formula>
    </cfRule>
  </conditionalFormatting>
  <conditionalFormatting sqref="K11">
    <cfRule type="containsText" dxfId="64" priority="17" operator="containsText" text="Feminino">
      <formula>NOT(ISERROR(SEARCH("Feminino",K11)))</formula>
    </cfRule>
    <cfRule type="containsText" dxfId="63" priority="18" operator="containsText" text="Masculino">
      <formula>NOT(ISERROR(SEARCH("Masculino",K11)))</formula>
    </cfRule>
  </conditionalFormatting>
  <conditionalFormatting sqref="K13:K15">
    <cfRule type="cellIs" dxfId="62" priority="20" operator="lessThan">
      <formula>6</formula>
    </cfRule>
    <cfRule type="cellIs" dxfId="61" priority="21" operator="greaterThanOrEqual">
      <formula>6</formula>
    </cfRule>
  </conditionalFormatting>
  <conditionalFormatting sqref="K16">
    <cfRule type="containsText" dxfId="60" priority="9" operator="containsText" text="Reprovado">
      <formula>NOT(ISERROR(SEARCH("Reprovado",K16)))</formula>
    </cfRule>
    <cfRule type="containsText" dxfId="59" priority="16" operator="containsText" text="Aprovado">
      <formula>NOT(ISERROR(SEARCH("Aprovado",K16)))</formula>
    </cfRule>
  </conditionalFormatting>
  <conditionalFormatting sqref="L4:M6">
    <cfRule type="cellIs" dxfId="58" priority="31" operator="lessThan">
      <formula>6</formula>
    </cfRule>
    <cfRule type="cellIs" dxfId="57" priority="32" operator="greaterThanOrEqual">
      <formula>6</formula>
    </cfRule>
  </conditionalFormatting>
  <dataValidations count="5">
    <dataValidation type="decimal" allowBlank="1" showInputMessage="1" showErrorMessage="1" sqref="F13:F32 D2:E2 F42:F1048576 F2" xr:uid="{99A7D02C-B6BE-4037-B676-FD1BD37D456D}">
      <formula1>0</formula1>
      <formula2>10</formula2>
    </dataValidation>
    <dataValidation allowBlank="1" showInputMessage="1" showErrorMessage="1" sqref="F3:F12 B2 K17 B45 G3:G32" xr:uid="{377D8290-EFDF-4F9B-A552-D75E3022C111}"/>
    <dataValidation type="decimal" allowBlank="1" showInputMessage="1" showErrorMessage="1" errorTitle="Nota do aluno inválida" error="Insira uma nota de 0 a 10" sqref="D3:E12" xr:uid="{7AA63874-330C-4F94-81B0-F9F6C9D9ED8E}">
      <formula1>0</formula1>
      <formula2>10</formula2>
    </dataValidation>
    <dataValidation type="list" allowBlank="1" showInputMessage="1" showErrorMessage="1" sqref="C13:C19 J47:J1048576 C42:C49 B23:B32 J18 J29" xr:uid="{45C8B11E-CD68-4F02-8058-B1E97C571F9E}">
      <formula1>$X$5:$X$6</formula1>
    </dataValidation>
    <dataValidation type="list" allowBlank="1" showInputMessage="1" showErrorMessage="1" sqref="B42:B44 B3:B32" xr:uid="{8483AF2B-7C3F-467E-866E-C0DDC0DFF5E4}">
      <formula1>$A$49:$A$50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8A8AD-1D60-4CBE-979C-5DE6D7143C21}">
  <dimension ref="A1:F13"/>
  <sheetViews>
    <sheetView workbookViewId="0">
      <selection activeCell="B5" sqref="B5"/>
    </sheetView>
  </sheetViews>
  <sheetFormatPr defaultRowHeight="15"/>
  <cols>
    <col min="1" max="1" width="11" bestFit="1" customWidth="1"/>
    <col min="2" max="2" width="10.140625" bestFit="1" customWidth="1"/>
    <col min="3" max="4" width="16.140625" bestFit="1" customWidth="1"/>
    <col min="5" max="5" width="20.42578125" bestFit="1" customWidth="1"/>
    <col min="6" max="7" width="15.140625" bestFit="1" customWidth="1"/>
    <col min="8" max="8" width="12.5703125" bestFit="1" customWidth="1"/>
    <col min="9" max="10" width="21" bestFit="1" customWidth="1"/>
    <col min="11" max="11" width="25.42578125" bestFit="1" customWidth="1"/>
    <col min="12" max="12" width="21" bestFit="1" customWidth="1"/>
    <col min="13" max="13" width="24.7109375" bestFit="1" customWidth="1"/>
  </cols>
  <sheetData>
    <row r="1" spans="1:6">
      <c r="A1" s="9" t="s">
        <v>7</v>
      </c>
      <c r="B1" t="s">
        <v>54</v>
      </c>
    </row>
    <row r="3" spans="1:6">
      <c r="A3" s="9" t="s">
        <v>3</v>
      </c>
      <c r="B3" s="9" t="s">
        <v>2</v>
      </c>
      <c r="C3" t="s">
        <v>55</v>
      </c>
      <c r="D3" t="s">
        <v>56</v>
      </c>
      <c r="E3" t="s">
        <v>57</v>
      </c>
      <c r="F3" t="s">
        <v>58</v>
      </c>
    </row>
    <row r="4" spans="1:6">
      <c r="A4">
        <v>1</v>
      </c>
      <c r="B4" t="s">
        <v>16</v>
      </c>
      <c r="C4">
        <v>5</v>
      </c>
      <c r="D4">
        <v>6</v>
      </c>
      <c r="E4">
        <v>5.5</v>
      </c>
      <c r="F4">
        <v>5</v>
      </c>
    </row>
    <row r="5" spans="1:6">
      <c r="B5" t="s">
        <v>10</v>
      </c>
      <c r="C5">
        <v>7.2</v>
      </c>
      <c r="D5">
        <v>6.4</v>
      </c>
      <c r="E5">
        <v>6.8</v>
      </c>
      <c r="F5">
        <v>5</v>
      </c>
    </row>
    <row r="6" spans="1:6">
      <c r="A6" t="s">
        <v>59</v>
      </c>
      <c r="C6">
        <v>6.1</v>
      </c>
      <c r="D6">
        <v>6.2</v>
      </c>
      <c r="E6">
        <v>6.15</v>
      </c>
      <c r="F6">
        <v>10</v>
      </c>
    </row>
    <row r="7" spans="1:6">
      <c r="A7">
        <v>2</v>
      </c>
      <c r="B7" t="s">
        <v>16</v>
      </c>
      <c r="C7">
        <v>7.4</v>
      </c>
      <c r="D7">
        <v>5.8</v>
      </c>
      <c r="E7">
        <v>6.6</v>
      </c>
      <c r="F7">
        <v>5</v>
      </c>
    </row>
    <row r="8" spans="1:6">
      <c r="B8" t="s">
        <v>10</v>
      </c>
      <c r="C8">
        <v>5.4</v>
      </c>
      <c r="D8">
        <v>7.8</v>
      </c>
      <c r="E8">
        <v>6.6</v>
      </c>
      <c r="F8">
        <v>5</v>
      </c>
    </row>
    <row r="9" spans="1:6">
      <c r="A9" t="s">
        <v>60</v>
      </c>
      <c r="C9">
        <v>6.4</v>
      </c>
      <c r="D9">
        <v>6.8</v>
      </c>
      <c r="E9">
        <v>6.6</v>
      </c>
      <c r="F9">
        <v>10</v>
      </c>
    </row>
    <row r="10" spans="1:6">
      <c r="A10">
        <v>3</v>
      </c>
      <c r="B10" t="s">
        <v>16</v>
      </c>
      <c r="C10">
        <v>6.4</v>
      </c>
      <c r="D10">
        <v>6.4</v>
      </c>
      <c r="E10">
        <v>6.4</v>
      </c>
      <c r="F10">
        <v>5</v>
      </c>
    </row>
    <row r="11" spans="1:6">
      <c r="B11" t="s">
        <v>10</v>
      </c>
      <c r="C11">
        <v>5.2</v>
      </c>
      <c r="D11">
        <v>4.4000000000000004</v>
      </c>
      <c r="E11">
        <v>4.8</v>
      </c>
      <c r="F11">
        <v>5</v>
      </c>
    </row>
    <row r="12" spans="1:6">
      <c r="A12" t="s">
        <v>61</v>
      </c>
      <c r="C12">
        <v>5.8</v>
      </c>
      <c r="D12">
        <v>5.4</v>
      </c>
      <c r="E12">
        <v>5.6</v>
      </c>
      <c r="F12">
        <v>10</v>
      </c>
    </row>
    <row r="13" spans="1:6">
      <c r="A13" t="s">
        <v>62</v>
      </c>
      <c r="C13">
        <v>6.1</v>
      </c>
      <c r="D13">
        <v>6.1333333333333337</v>
      </c>
      <c r="E13">
        <v>6.1166666666666663</v>
      </c>
      <c r="F13">
        <v>30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92129-1F69-4B53-B4E6-21FACB28C22E}">
  <dimension ref="A1:K42"/>
  <sheetViews>
    <sheetView workbookViewId="0">
      <selection activeCell="F8" sqref="F8"/>
    </sheetView>
  </sheetViews>
  <sheetFormatPr defaultRowHeight="15"/>
  <cols>
    <col min="1" max="1" width="12.140625" bestFit="1" customWidth="1"/>
    <col min="2" max="2" width="12.7109375" customWidth="1"/>
    <col min="3" max="3" width="11.5703125" style="10" bestFit="1" customWidth="1"/>
    <col min="4" max="4" width="20.85546875" customWidth="1"/>
    <col min="5" max="5" width="26.28515625" customWidth="1"/>
    <col min="6" max="6" width="24.7109375" customWidth="1"/>
    <col min="7" max="7" width="28.42578125" customWidth="1"/>
    <col min="8" max="8" width="20.28515625" customWidth="1"/>
    <col min="9" max="9" width="19.7109375" bestFit="1" customWidth="1"/>
    <col min="10" max="10" width="15.28515625" customWidth="1"/>
    <col min="11" max="11" width="16.85546875" customWidth="1"/>
    <col min="12" max="12" width="16.7109375" customWidth="1"/>
  </cols>
  <sheetData>
    <row r="1" spans="1:11">
      <c r="A1" s="69" t="s">
        <v>63</v>
      </c>
      <c r="B1" s="69"/>
      <c r="C1" s="69"/>
      <c r="D1" s="69"/>
      <c r="E1" s="69"/>
      <c r="F1" s="69"/>
      <c r="G1" s="69"/>
    </row>
    <row r="2" spans="1:11">
      <c r="A2" s="14" t="s">
        <v>64</v>
      </c>
      <c r="B2" s="13" t="s">
        <v>65</v>
      </c>
      <c r="C2" s="19" t="s">
        <v>66</v>
      </c>
      <c r="D2" s="19" t="s">
        <v>67</v>
      </c>
      <c r="E2" s="18" t="s">
        <v>68</v>
      </c>
      <c r="F2" s="58" t="s">
        <v>69</v>
      </c>
      <c r="G2" s="59" t="s">
        <v>70</v>
      </c>
      <c r="I2" s="44" t="s">
        <v>71</v>
      </c>
      <c r="J2" s="44" t="s">
        <v>72</v>
      </c>
      <c r="K2" s="44" t="s">
        <v>73</v>
      </c>
    </row>
    <row r="3" spans="1:11">
      <c r="A3" s="56">
        <v>45292</v>
      </c>
      <c r="B3" s="17" t="s">
        <v>74</v>
      </c>
      <c r="C3" s="27" t="s">
        <v>75</v>
      </c>
      <c r="D3" s="50">
        <v>0</v>
      </c>
      <c r="E3" s="13" t="s">
        <v>76</v>
      </c>
      <c r="F3" s="20" t="s">
        <v>77</v>
      </c>
      <c r="G3" s="30">
        <v>45318</v>
      </c>
      <c r="I3" s="37" t="s">
        <v>78</v>
      </c>
      <c r="J3" s="28">
        <v>230</v>
      </c>
      <c r="K3" s="38" t="s">
        <v>79</v>
      </c>
    </row>
    <row r="4" spans="1:11">
      <c r="A4" s="56">
        <v>45293</v>
      </c>
      <c r="B4" s="17" t="s">
        <v>80</v>
      </c>
      <c r="C4" s="27" t="s">
        <v>81</v>
      </c>
      <c r="D4" s="50" t="s">
        <v>82</v>
      </c>
      <c r="E4" s="57">
        <f>SUM(D3:D32)</f>
        <v>2590</v>
      </c>
      <c r="F4" s="20" t="s">
        <v>83</v>
      </c>
      <c r="G4" s="12" t="str">
        <f>IFERROR(VLOOKUP(G3,A1:E23,2,FALSE),"A data não consta na tabela")</f>
        <v>A data não consta na tabela</v>
      </c>
      <c r="I4" s="37" t="s">
        <v>84</v>
      </c>
      <c r="J4" s="28">
        <v>150</v>
      </c>
      <c r="K4" s="10">
        <f>SUM(J3:J11)</f>
        <v>2430</v>
      </c>
    </row>
    <row r="5" spans="1:11">
      <c r="A5" s="56">
        <v>45294</v>
      </c>
      <c r="B5" s="17" t="s">
        <v>85</v>
      </c>
      <c r="C5" s="27" t="s">
        <v>81</v>
      </c>
      <c r="D5" s="50">
        <v>100</v>
      </c>
      <c r="E5" s="17"/>
      <c r="F5" s="20" t="s">
        <v>66</v>
      </c>
      <c r="G5" s="5" t="str">
        <f>IFERROR(VLOOKUP(G3,A2:E32,3,FALSE),"Dia não encontrado")</f>
        <v>Dia útil</v>
      </c>
      <c r="I5" s="37" t="s">
        <v>86</v>
      </c>
      <c r="J5" s="28">
        <v>380</v>
      </c>
      <c r="K5" s="38" t="s">
        <v>87</v>
      </c>
    </row>
    <row r="6" spans="1:11">
      <c r="A6" s="56">
        <v>45295</v>
      </c>
      <c r="B6" s="17" t="s">
        <v>88</v>
      </c>
      <c r="C6" s="27" t="s">
        <v>81</v>
      </c>
      <c r="D6" s="50">
        <v>50</v>
      </c>
      <c r="E6" s="13" t="s">
        <v>89</v>
      </c>
      <c r="F6" s="20" t="s">
        <v>90</v>
      </c>
      <c r="G6" s="31" t="str">
        <f>IFERROR(VLOOKUP(G3,A1:E23,4,FALSE),"Data não encontrada")</f>
        <v>Data não encontrada</v>
      </c>
      <c r="I6" s="37" t="s">
        <v>91</v>
      </c>
      <c r="J6" s="28">
        <v>500</v>
      </c>
      <c r="K6" s="10">
        <f>E4</f>
        <v>2590</v>
      </c>
    </row>
    <row r="7" spans="1:11">
      <c r="A7" s="56">
        <v>45296</v>
      </c>
      <c r="B7" s="17" t="s">
        <v>92</v>
      </c>
      <c r="C7" s="27" t="s">
        <v>81</v>
      </c>
      <c r="D7" s="50">
        <v>80</v>
      </c>
      <c r="E7" s="16">
        <f>AVERAGEIF(Tabela4[Lucro],"&gt;0")</f>
        <v>129.5</v>
      </c>
      <c r="I7" s="37" t="s">
        <v>93</v>
      </c>
      <c r="J7" s="28">
        <v>250</v>
      </c>
      <c r="K7" s="38" t="s">
        <v>94</v>
      </c>
    </row>
    <row r="8" spans="1:11">
      <c r="A8" s="56">
        <v>45297</v>
      </c>
      <c r="B8" s="17" t="s">
        <v>95</v>
      </c>
      <c r="C8" s="27" t="s">
        <v>81</v>
      </c>
      <c r="D8" s="50">
        <v>220</v>
      </c>
      <c r="E8" s="17"/>
      <c r="I8" s="37" t="s">
        <v>96</v>
      </c>
      <c r="J8" s="28">
        <v>520</v>
      </c>
      <c r="K8" s="32">
        <f>IF(K6&gt;K4,K6-K4,"NADA")</f>
        <v>160</v>
      </c>
    </row>
    <row r="9" spans="1:11">
      <c r="A9" s="56">
        <v>45298</v>
      </c>
      <c r="B9" s="17" t="s">
        <v>97</v>
      </c>
      <c r="C9" s="27" t="s">
        <v>97</v>
      </c>
      <c r="D9" s="25" t="s">
        <v>97</v>
      </c>
      <c r="E9" s="13" t="s">
        <v>98</v>
      </c>
      <c r="I9" s="37" t="s">
        <v>99</v>
      </c>
      <c r="J9" s="28">
        <v>20</v>
      </c>
      <c r="K9" s="38" t="s">
        <v>100</v>
      </c>
    </row>
    <row r="10" spans="1:11">
      <c r="A10" s="56">
        <v>45299</v>
      </c>
      <c r="B10" s="17" t="s">
        <v>74</v>
      </c>
      <c r="C10" s="27" t="s">
        <v>81</v>
      </c>
      <c r="D10" s="50">
        <v>230</v>
      </c>
      <c r="E10" s="29">
        <v>150</v>
      </c>
      <c r="I10" s="37" t="s">
        <v>101</v>
      </c>
      <c r="J10" s="28">
        <v>40</v>
      </c>
      <c r="K10" s="32" t="str">
        <f>IF(K4&lt;=K6,"SIM","NÂO")</f>
        <v>SIM</v>
      </c>
    </row>
    <row r="11" spans="1:11">
      <c r="A11" s="56">
        <v>45300</v>
      </c>
      <c r="B11" s="17" t="s">
        <v>80</v>
      </c>
      <c r="C11" s="27" t="s">
        <v>81</v>
      </c>
      <c r="D11" s="50">
        <v>90</v>
      </c>
      <c r="E11" s="17"/>
      <c r="I11" s="37" t="s">
        <v>102</v>
      </c>
      <c r="J11" s="28">
        <v>340</v>
      </c>
    </row>
    <row r="12" spans="1:11">
      <c r="A12" s="56">
        <v>45301</v>
      </c>
      <c r="B12" s="17" t="s">
        <v>85</v>
      </c>
      <c r="C12" s="27" t="s">
        <v>81</v>
      </c>
      <c r="D12" s="25">
        <v>100</v>
      </c>
      <c r="E12" s="13" t="s">
        <v>103</v>
      </c>
    </row>
    <row r="13" spans="1:11">
      <c r="A13" s="56">
        <v>45302</v>
      </c>
      <c r="B13" s="24" t="s">
        <v>88</v>
      </c>
      <c r="C13" s="27" t="s">
        <v>81</v>
      </c>
      <c r="D13" s="23">
        <v>110</v>
      </c>
      <c r="E13" s="21">
        <f>COUNTA(B3:B8,B10:B15,B17:B22,B24:B29,B31:B32)</f>
        <v>26</v>
      </c>
    </row>
    <row r="14" spans="1:11">
      <c r="A14" s="56">
        <v>45303</v>
      </c>
      <c r="B14" s="24" t="s">
        <v>92</v>
      </c>
      <c r="C14" s="27" t="s">
        <v>81</v>
      </c>
      <c r="D14" s="23">
        <v>100</v>
      </c>
      <c r="E14" s="17"/>
    </row>
    <row r="15" spans="1:11">
      <c r="A15" s="56">
        <v>45304</v>
      </c>
      <c r="B15" s="24" t="s">
        <v>95</v>
      </c>
      <c r="C15" s="27" t="s">
        <v>75</v>
      </c>
      <c r="D15" s="23">
        <v>0</v>
      </c>
      <c r="E15" s="13" t="s">
        <v>104</v>
      </c>
    </row>
    <row r="16" spans="1:11">
      <c r="A16" s="56">
        <v>45305</v>
      </c>
      <c r="B16" s="24" t="s">
        <v>97</v>
      </c>
      <c r="C16" s="27" t="s">
        <v>97</v>
      </c>
      <c r="D16" s="23" t="s">
        <v>97</v>
      </c>
      <c r="E16" s="51">
        <f>COUNT(D3:D32)</f>
        <v>23</v>
      </c>
    </row>
    <row r="17" spans="1:5">
      <c r="A17" s="56">
        <v>45306</v>
      </c>
      <c r="B17" s="24" t="s">
        <v>74</v>
      </c>
      <c r="C17" s="27" t="s">
        <v>81</v>
      </c>
      <c r="D17" s="23" t="s">
        <v>82</v>
      </c>
      <c r="E17" s="17"/>
    </row>
    <row r="18" spans="1:5">
      <c r="A18" s="56">
        <v>45307</v>
      </c>
      <c r="B18" s="24" t="s">
        <v>80</v>
      </c>
      <c r="C18" s="27" t="s">
        <v>81</v>
      </c>
      <c r="D18" s="23">
        <v>100</v>
      </c>
      <c r="E18" s="13" t="s">
        <v>105</v>
      </c>
    </row>
    <row r="19" spans="1:5">
      <c r="A19" s="56">
        <v>45308</v>
      </c>
      <c r="B19" s="55" t="s">
        <v>85</v>
      </c>
      <c r="C19" s="54" t="s">
        <v>81</v>
      </c>
      <c r="D19" s="23">
        <v>100</v>
      </c>
      <c r="E19" s="22">
        <f>COUNTIF(Tabela4[Lucro],"=Falta")</f>
        <v>3</v>
      </c>
    </row>
    <row r="20" spans="1:5">
      <c r="A20" s="56">
        <v>45309</v>
      </c>
      <c r="B20" s="24" t="s">
        <v>88</v>
      </c>
      <c r="C20" s="27" t="s">
        <v>81</v>
      </c>
      <c r="D20" s="23">
        <v>50</v>
      </c>
      <c r="E20" s="17"/>
    </row>
    <row r="21" spans="1:5">
      <c r="A21" s="56">
        <v>45310</v>
      </c>
      <c r="B21" s="24" t="s">
        <v>92</v>
      </c>
      <c r="C21" s="27" t="s">
        <v>81</v>
      </c>
      <c r="D21" s="23">
        <v>120</v>
      </c>
      <c r="E21" s="13" t="s">
        <v>106</v>
      </c>
    </row>
    <row r="22" spans="1:5">
      <c r="A22" s="56">
        <v>45311</v>
      </c>
      <c r="B22" s="24" t="s">
        <v>95</v>
      </c>
      <c r="C22" s="27" t="s">
        <v>81</v>
      </c>
      <c r="D22" s="23">
        <v>220</v>
      </c>
      <c r="E22" s="53">
        <f>COUNTIF(Tabela4[Condição],"=Dia útil")</f>
        <v>24</v>
      </c>
    </row>
    <row r="23" spans="1:5">
      <c r="A23" s="56">
        <v>45312</v>
      </c>
      <c r="B23" s="24" t="s">
        <v>97</v>
      </c>
      <c r="C23" s="27" t="s">
        <v>97</v>
      </c>
      <c r="D23" s="23" t="s">
        <v>97</v>
      </c>
      <c r="E23" s="18"/>
    </row>
    <row r="24" spans="1:5">
      <c r="A24" s="56">
        <v>45313</v>
      </c>
      <c r="B24" s="24" t="s">
        <v>74</v>
      </c>
      <c r="C24" s="27" t="s">
        <v>81</v>
      </c>
      <c r="D24" s="23">
        <v>110</v>
      </c>
      <c r="E24" s="26"/>
    </row>
    <row r="25" spans="1:5">
      <c r="A25" s="56">
        <v>45314</v>
      </c>
      <c r="B25" s="24" t="s">
        <v>80</v>
      </c>
      <c r="C25" s="27" t="s">
        <v>81</v>
      </c>
      <c r="D25" s="23">
        <v>200</v>
      </c>
      <c r="E25" s="13" t="s">
        <v>107</v>
      </c>
    </row>
    <row r="26" spans="1:5">
      <c r="A26" s="56">
        <v>45315</v>
      </c>
      <c r="B26" s="24" t="s">
        <v>85</v>
      </c>
      <c r="C26" s="54" t="s">
        <v>81</v>
      </c>
      <c r="D26" s="23"/>
      <c r="E26" s="52">
        <f>COUNTIF(C3:C32,"=Folga")</f>
        <v>3</v>
      </c>
    </row>
    <row r="27" spans="1:5">
      <c r="A27" s="56">
        <v>45316</v>
      </c>
      <c r="B27" s="24" t="s">
        <v>88</v>
      </c>
      <c r="C27" s="27" t="s">
        <v>81</v>
      </c>
      <c r="D27" s="23">
        <v>200</v>
      </c>
      <c r="E27" s="26"/>
    </row>
    <row r="28" spans="1:5">
      <c r="A28" s="56">
        <v>45317</v>
      </c>
      <c r="B28" s="24" t="s">
        <v>92</v>
      </c>
      <c r="C28" s="27" t="s">
        <v>81</v>
      </c>
      <c r="D28" s="23">
        <v>100</v>
      </c>
      <c r="E28" s="43"/>
    </row>
    <row r="29" spans="1:5">
      <c r="A29" s="56">
        <v>45318</v>
      </c>
      <c r="B29" s="24" t="s">
        <v>95</v>
      </c>
      <c r="C29" s="27" t="s">
        <v>81</v>
      </c>
      <c r="D29" s="23" t="s">
        <v>82</v>
      </c>
      <c r="E29" s="26"/>
    </row>
    <row r="30" spans="1:5">
      <c r="A30" s="56">
        <v>45319</v>
      </c>
      <c r="B30" s="24" t="s">
        <v>97</v>
      </c>
      <c r="C30" s="27" t="s">
        <v>81</v>
      </c>
      <c r="D30" s="23">
        <v>200</v>
      </c>
      <c r="E30" s="49"/>
    </row>
    <row r="31" spans="1:5">
      <c r="A31" s="56">
        <v>45320</v>
      </c>
      <c r="B31" s="24" t="s">
        <v>74</v>
      </c>
      <c r="C31" s="27" t="s">
        <v>75</v>
      </c>
      <c r="D31" s="23">
        <v>0</v>
      </c>
      <c r="E31" s="49"/>
    </row>
    <row r="32" spans="1:5">
      <c r="A32" s="56">
        <v>45321</v>
      </c>
      <c r="B32" s="15" t="s">
        <v>80</v>
      </c>
      <c r="C32" s="27" t="s">
        <v>81</v>
      </c>
      <c r="D32" s="23">
        <v>110</v>
      </c>
      <c r="E32" s="49"/>
    </row>
    <row r="33" spans="1:5">
      <c r="A33" s="10" t="s">
        <v>81</v>
      </c>
      <c r="B33" s="17"/>
      <c r="C33" s="27"/>
      <c r="D33" s="25"/>
      <c r="E33" s="26"/>
    </row>
    <row r="34" spans="1:5">
      <c r="A34" t="s">
        <v>75</v>
      </c>
    </row>
    <row r="35" spans="1:5">
      <c r="A35" t="s">
        <v>97</v>
      </c>
    </row>
    <row r="36" spans="1:5">
      <c r="A36" t="s">
        <v>74</v>
      </c>
    </row>
    <row r="37" spans="1:5">
      <c r="A37" t="s">
        <v>80</v>
      </c>
    </row>
    <row r="38" spans="1:5">
      <c r="A38" t="s">
        <v>85</v>
      </c>
    </row>
    <row r="39" spans="1:5">
      <c r="A39" t="s">
        <v>88</v>
      </c>
    </row>
    <row r="40" spans="1:5">
      <c r="A40" t="s">
        <v>92</v>
      </c>
    </row>
    <row r="41" spans="1:5">
      <c r="A41" t="s">
        <v>95</v>
      </c>
    </row>
    <row r="42" spans="1:5">
      <c r="A42" t="s">
        <v>97</v>
      </c>
    </row>
  </sheetData>
  <mergeCells count="2">
    <mergeCell ref="A1:E1"/>
    <mergeCell ref="F1:G1"/>
  </mergeCells>
  <conditionalFormatting sqref="C3:C32">
    <cfRule type="containsText" dxfId="42" priority="24" operator="containsText" text="Dia útil">
      <formula>NOT(ISERROR(SEARCH("Dia útil",C3)))</formula>
    </cfRule>
  </conditionalFormatting>
  <conditionalFormatting sqref="D3:D32">
    <cfRule type="containsText" dxfId="41" priority="26" operator="containsText" text="Falta">
      <formula>NOT(ISERROR(SEARCH("Falta",D3)))</formula>
    </cfRule>
  </conditionalFormatting>
  <conditionalFormatting sqref="D3:D32">
    <cfRule type="containsText" dxfId="40" priority="25" operator="containsText" text="-">
      <formula>NOT(ISERROR(SEARCH("-",D3)))</formula>
    </cfRule>
  </conditionalFormatting>
  <conditionalFormatting sqref="E7">
    <cfRule type="cellIs" dxfId="39" priority="27" operator="lessThan">
      <formula>$E$10</formula>
    </cfRule>
    <cfRule type="cellIs" dxfId="38" priority="28" operator="greaterThanOrEqual">
      <formula>$E$10</formula>
    </cfRule>
  </conditionalFormatting>
  <conditionalFormatting sqref="E10">
    <cfRule type="cellIs" dxfId="37" priority="14" operator="equal">
      <formula>150</formula>
    </cfRule>
  </conditionalFormatting>
  <conditionalFormatting sqref="G5">
    <cfRule type="containsText" dxfId="36" priority="10" operator="containsText" text="Folga">
      <formula>NOT(ISERROR(SEARCH("Folga",G5)))</formula>
    </cfRule>
    <cfRule type="containsText" dxfId="35" priority="11" operator="containsText" text="Dia útil">
      <formula>NOT(ISERROR(SEARCH("Dia útil",G5)))</formula>
    </cfRule>
  </conditionalFormatting>
  <conditionalFormatting sqref="G6">
    <cfRule type="cellIs" dxfId="34" priority="8" operator="lessThan">
      <formula>150</formula>
    </cfRule>
    <cfRule type="cellIs" dxfId="33" priority="9" operator="greaterThanOrEqual">
      <formula>150</formula>
    </cfRule>
  </conditionalFormatting>
  <conditionalFormatting sqref="K10">
    <cfRule type="containsText" dxfId="32" priority="6" operator="containsText" text="NÂO">
      <formula>NOT(ISERROR(SEARCH("NÂO",K10)))</formula>
    </cfRule>
    <cfRule type="containsText" dxfId="31" priority="7" operator="containsText" text="SIM">
      <formula>NOT(ISERROR(SEARCH("SIM",K10)))</formula>
    </cfRule>
  </conditionalFormatting>
  <conditionalFormatting sqref="E22">
    <cfRule type="containsText" dxfId="30" priority="4" operator="containsText" text="Feriado">
      <formula>NOT(ISERROR(SEARCH("Feriado",E22)))</formula>
    </cfRule>
    <cfRule type="containsText" dxfId="29" priority="5" operator="containsText" text="Dia útil">
      <formula>NOT(ISERROR(SEARCH("Dia útil",E22)))</formula>
    </cfRule>
  </conditionalFormatting>
  <conditionalFormatting sqref="G6">
    <cfRule type="containsText" dxfId="28" priority="3" operator="containsText" text="Falta">
      <formula>NOT(ISERROR(SEARCH("Falta",G6)))</formula>
    </cfRule>
  </conditionalFormatting>
  <conditionalFormatting sqref="C3:C32">
    <cfRule type="containsText" dxfId="27" priority="23" operator="containsText" text="Folga">
      <formula>NOT(ISERROR(SEARCH("Folga",C3)))</formula>
    </cfRule>
  </conditionalFormatting>
  <conditionalFormatting sqref="B1:C1048576">
    <cfRule type="containsText" dxfId="26" priority="2" operator="containsText" text="-">
      <formula>NOT(ISERROR(SEARCH("-",B1)))</formula>
    </cfRule>
  </conditionalFormatting>
  <conditionalFormatting sqref="G1">
    <cfRule type="containsText" dxfId="25" priority="1" operator="containsText" text="-">
      <formula>NOT(ISERROR(SEARCH("-",G1)))</formula>
    </cfRule>
  </conditionalFormatting>
  <dataValidations count="3">
    <dataValidation allowBlank="1" showInputMessage="1" showErrorMessage="1" sqref="E23 D13:D32" xr:uid="{0C1C6E42-2D7E-4403-B54D-9B2AEF5C05B2}"/>
    <dataValidation type="list" allowBlank="1" showInputMessage="1" showErrorMessage="1" sqref="B1:B1048576" xr:uid="{00110672-2A0D-43FA-BAAB-3E44CC6383D0}">
      <formula1>$A$36:$A$42</formula1>
    </dataValidation>
    <dataValidation type="list" allowBlank="1" showInputMessage="1" showErrorMessage="1" sqref="C1:C1048576" xr:uid="{E7E00533-19C3-4468-AADA-D9320D53B05B}">
      <formula1>$A$33:$A$35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8942E-1F38-46E2-9343-08ED6105B894}">
  <dimension ref="A1:M27"/>
  <sheetViews>
    <sheetView workbookViewId="0">
      <selection activeCell="E5" sqref="E5"/>
    </sheetView>
  </sheetViews>
  <sheetFormatPr defaultRowHeight="15"/>
  <cols>
    <col min="1" max="1" width="14.7109375" bestFit="1" customWidth="1"/>
    <col min="2" max="2" width="15" customWidth="1"/>
    <col min="3" max="3" width="16.5703125" customWidth="1"/>
    <col min="4" max="4" width="14.28515625" customWidth="1"/>
    <col min="5" max="5" width="14.7109375" bestFit="1" customWidth="1"/>
    <col min="6" max="6" width="18.42578125" bestFit="1" customWidth="1"/>
    <col min="7" max="7" width="16.42578125" bestFit="1" customWidth="1"/>
    <col min="8" max="8" width="10.85546875" bestFit="1" customWidth="1"/>
    <col min="9" max="9" width="12.5703125" customWidth="1"/>
    <col min="10" max="10" width="12.42578125" bestFit="1" customWidth="1"/>
    <col min="11" max="11" width="17.42578125" customWidth="1"/>
    <col min="13" max="13" width="9.7109375" bestFit="1" customWidth="1"/>
  </cols>
  <sheetData>
    <row r="1" spans="1:13">
      <c r="A1" s="33" t="s">
        <v>108</v>
      </c>
      <c r="B1" s="33" t="s">
        <v>109</v>
      </c>
      <c r="C1" s="33" t="s">
        <v>110</v>
      </c>
    </row>
    <row r="2" spans="1:13">
      <c r="A2" s="5" t="s">
        <v>111</v>
      </c>
      <c r="B2" s="10">
        <v>280</v>
      </c>
      <c r="C2" s="5">
        <v>320</v>
      </c>
      <c r="F2" s="46" t="s">
        <v>112</v>
      </c>
      <c r="G2" s="46" t="s">
        <v>113</v>
      </c>
      <c r="H2" s="46" t="s">
        <v>114</v>
      </c>
      <c r="I2" s="46" t="s">
        <v>115</v>
      </c>
      <c r="K2" s="47" t="s">
        <v>116</v>
      </c>
      <c r="L2" s="47" t="s">
        <v>117</v>
      </c>
      <c r="M2" s="47" t="s">
        <v>118</v>
      </c>
    </row>
    <row r="3" spans="1:13">
      <c r="A3" s="5" t="s">
        <v>119</v>
      </c>
      <c r="B3" s="10">
        <v>150</v>
      </c>
      <c r="C3" s="5">
        <v>450</v>
      </c>
      <c r="F3" t="s">
        <v>120</v>
      </c>
      <c r="G3" s="10">
        <v>12</v>
      </c>
      <c r="H3" s="5">
        <v>4</v>
      </c>
      <c r="I3" s="45">
        <f>H3*G3</f>
        <v>48</v>
      </c>
      <c r="K3" t="s">
        <v>120</v>
      </c>
      <c r="L3" s="5">
        <f>VLOOKUP(K3,F2:I10,3,FALSE)</f>
        <v>4</v>
      </c>
      <c r="M3" s="32">
        <f>VLOOKUP(K3,F2:I10,4,FALSE)</f>
        <v>48</v>
      </c>
    </row>
    <row r="4" spans="1:13">
      <c r="A4" s="5" t="s">
        <v>121</v>
      </c>
      <c r="B4" s="10">
        <v>780</v>
      </c>
      <c r="C4" s="36">
        <v>150</v>
      </c>
      <c r="F4" t="s">
        <v>122</v>
      </c>
      <c r="G4" s="10">
        <v>10</v>
      </c>
      <c r="H4" s="5">
        <v>5</v>
      </c>
      <c r="I4" s="45">
        <f>H4*G4</f>
        <v>50</v>
      </c>
    </row>
    <row r="5" spans="1:13">
      <c r="A5" s="5" t="s">
        <v>123</v>
      </c>
      <c r="B5" s="10">
        <v>1300</v>
      </c>
      <c r="C5" s="5">
        <v>250</v>
      </c>
      <c r="F5" t="s">
        <v>124</v>
      </c>
      <c r="G5" s="10">
        <v>25</v>
      </c>
      <c r="H5" s="5">
        <v>3</v>
      </c>
      <c r="I5" s="45">
        <f>H5*G5</f>
        <v>75</v>
      </c>
    </row>
    <row r="6" spans="1:13">
      <c r="F6" t="s">
        <v>125</v>
      </c>
      <c r="G6" s="10">
        <v>30</v>
      </c>
      <c r="H6" s="5">
        <v>2</v>
      </c>
      <c r="I6" s="45">
        <f>H6*G6</f>
        <v>60</v>
      </c>
    </row>
    <row r="7" spans="1:13">
      <c r="F7" t="s">
        <v>126</v>
      </c>
      <c r="G7" s="10">
        <v>5</v>
      </c>
      <c r="H7" s="5">
        <v>10</v>
      </c>
      <c r="I7" s="45">
        <f>H7*G7</f>
        <v>50</v>
      </c>
    </row>
    <row r="8" spans="1:13">
      <c r="A8" s="33" t="s">
        <v>77</v>
      </c>
      <c r="B8" s="34" t="s">
        <v>127</v>
      </c>
      <c r="C8" s="33" t="s">
        <v>109</v>
      </c>
      <c r="D8" s="33" t="s">
        <v>110</v>
      </c>
      <c r="F8" t="s">
        <v>128</v>
      </c>
      <c r="G8" s="10">
        <v>9</v>
      </c>
      <c r="H8" s="5">
        <v>8</v>
      </c>
      <c r="I8" s="45">
        <f>H8*G8</f>
        <v>72</v>
      </c>
    </row>
    <row r="9" spans="1:13">
      <c r="A9" s="35">
        <v>45231</v>
      </c>
      <c r="B9" s="11" t="s">
        <v>129</v>
      </c>
      <c r="C9" s="10" cm="1">
        <f t="array" ref="C9:D9">IF(B9=$A$2,$B$2:$C$2,IF(B9=$A$3,$B$3:$C$3,IF(B9=$A$4,$B$4:$C$4,IF(B9=$A$5,$B$5:$C$5,""))))</f>
        <v>280</v>
      </c>
      <c r="D9" s="5">
        <v>320</v>
      </c>
      <c r="H9" s="46" t="s">
        <v>130</v>
      </c>
      <c r="I9" s="45">
        <f>SUM(I3:I8)</f>
        <v>355</v>
      </c>
    </row>
    <row r="10" spans="1:13">
      <c r="A10" s="35">
        <v>45232</v>
      </c>
      <c r="B10" s="11" t="s">
        <v>121</v>
      </c>
      <c r="C10" s="10" cm="1">
        <f t="array" ref="C10:D10">IF(B10=$A$2,$B$2:$C$2,IF(B10=$A$3,$B$3:$C$3,IF(B10=$A$4,$B$4:$C$4,IF(B10=$A$5,$B$5:$C$5,""))))</f>
        <v>780</v>
      </c>
      <c r="D10" s="5">
        <v>150</v>
      </c>
      <c r="F10" s="46" t="s">
        <v>131</v>
      </c>
      <c r="G10" t="s">
        <v>132</v>
      </c>
    </row>
    <row r="11" spans="1:13">
      <c r="A11" s="35">
        <v>45233</v>
      </c>
      <c r="B11" s="11" t="s">
        <v>133</v>
      </c>
      <c r="C11" s="10" cm="1">
        <f t="array" ref="C11:D11">IF(B11=$A$2,$B$2:$C$2,IF(B11=$A$3,$B$3:$C$3,IF(B11=$A$4,$B$4:$C$4,IF(B11=$A$5,$B$5:$C$5,""))))</f>
        <v>150</v>
      </c>
      <c r="D11" s="5">
        <v>450</v>
      </c>
    </row>
    <row r="12" spans="1:13">
      <c r="A12" s="35">
        <v>45234</v>
      </c>
      <c r="B12" s="11" t="s">
        <v>129</v>
      </c>
      <c r="C12" s="10" cm="1">
        <f t="array" ref="C12:D12">IF(B12=$A$2,$B$2:$C$2,IF(B12=$A$3,$B$3:$C$3,IF(B12=$A$4,$B$4:$C$4,IF(B12=$A$5,$B$5:$C$5,""))))</f>
        <v>280</v>
      </c>
      <c r="D12" s="5">
        <v>320</v>
      </c>
    </row>
    <row r="13" spans="1:13">
      <c r="A13" s="35">
        <v>45235</v>
      </c>
      <c r="B13" t="s">
        <v>123</v>
      </c>
      <c r="C13" s="10" cm="1">
        <f t="array" ref="C13:D13">IF(B13=$A$2,$B$2:$C$2,IF(B13=$A$3,$B$3:$C$3,IF(B13=$A$4,$B$4:$C$4,IF(B13=$A$5,$B$5:$C$5,""))))</f>
        <v>1300</v>
      </c>
      <c r="D13" s="5">
        <v>250</v>
      </c>
    </row>
    <row r="14" spans="1:13">
      <c r="A14" s="35">
        <v>45236</v>
      </c>
      <c r="B14" t="s">
        <v>134</v>
      </c>
      <c r="C14" s="10" cm="1">
        <f t="array" ref="C14:D14">IF(B14=$A$2,$B$2:$C$2,IF(B14=$A$3,$B$3:$C$3,IF(B14=$A$4,$B$4:$C$4,IF(B14=$A$5,$B$5:$C$5,""))))</f>
        <v>780</v>
      </c>
      <c r="D14" s="5">
        <v>150</v>
      </c>
    </row>
    <row r="16" spans="1:13">
      <c r="A16" s="33" t="s">
        <v>77</v>
      </c>
      <c r="B16" s="34" t="s">
        <v>127</v>
      </c>
      <c r="C16" s="33" t="s">
        <v>109</v>
      </c>
      <c r="D16" s="33" t="s">
        <v>110</v>
      </c>
    </row>
    <row r="17" spans="1:5">
      <c r="A17" s="35">
        <v>45231</v>
      </c>
      <c r="B17" s="11" t="s">
        <v>111</v>
      </c>
      <c r="C17" s="10">
        <f>IFERROR(VLOOKUP(B17,$A$1:$C$5,2,FALSE),"")</f>
        <v>280</v>
      </c>
      <c r="D17" s="5">
        <f>IFERROR(VLOOKUP(B17,$A$1:$C$5,3,FALSE),"")</f>
        <v>320</v>
      </c>
    </row>
    <row r="18" spans="1:5">
      <c r="A18" s="35">
        <v>45232</v>
      </c>
      <c r="B18" s="11" t="s">
        <v>119</v>
      </c>
      <c r="C18" s="10">
        <f>IFERROR(VLOOKUP(B18,$A$1:$C$5,2,FALSE),"")</f>
        <v>150</v>
      </c>
      <c r="D18" s="5">
        <f t="shared" ref="D18:D21" si="0">IFERROR(VLOOKUP(B18,$A$1:$C$5,3,FALSE),"")</f>
        <v>450</v>
      </c>
    </row>
    <row r="19" spans="1:5">
      <c r="A19" s="35">
        <v>45233</v>
      </c>
      <c r="B19" s="11" t="s">
        <v>121</v>
      </c>
      <c r="C19" s="10">
        <f>IFERROR(VLOOKUP(B19,$A$1:$C$5,2,FALSE),"")</f>
        <v>780</v>
      </c>
      <c r="D19" s="5">
        <f t="shared" si="0"/>
        <v>150</v>
      </c>
    </row>
    <row r="20" spans="1:5">
      <c r="A20" s="35">
        <v>45234</v>
      </c>
      <c r="B20" s="11" t="s">
        <v>123</v>
      </c>
      <c r="C20" s="10">
        <f>IFERROR(VLOOKUP(B20,$A$1:$C$5,2,FALSE),"")</f>
        <v>1300</v>
      </c>
      <c r="D20" s="5">
        <f t="shared" si="0"/>
        <v>250</v>
      </c>
    </row>
    <row r="21" spans="1:5">
      <c r="A21" s="35">
        <v>45235</v>
      </c>
      <c r="B21" t="s">
        <v>129</v>
      </c>
      <c r="C21" s="10">
        <f>IFERROR(VLOOKUP(B21,$A$1:$C$5,2,FALSE),"")</f>
        <v>280</v>
      </c>
      <c r="D21" s="5">
        <f t="shared" si="0"/>
        <v>320</v>
      </c>
    </row>
    <row r="24" spans="1:5">
      <c r="A24" s="33" t="s">
        <v>77</v>
      </c>
      <c r="B24" s="35">
        <v>45231</v>
      </c>
      <c r="C24" s="35">
        <v>45232</v>
      </c>
      <c r="D24" s="35">
        <v>45233</v>
      </c>
      <c r="E24" s="35">
        <v>45234</v>
      </c>
    </row>
    <row r="25" spans="1:5">
      <c r="A25" s="34" t="s">
        <v>127</v>
      </c>
      <c r="B25" s="11" t="s">
        <v>111</v>
      </c>
      <c r="C25" s="11" t="s">
        <v>119</v>
      </c>
      <c r="D25" s="11" t="s">
        <v>121</v>
      </c>
      <c r="E25" s="11" t="s">
        <v>123</v>
      </c>
    </row>
    <row r="26" spans="1:5">
      <c r="A26" s="33" t="s">
        <v>109</v>
      </c>
      <c r="B26" s="10">
        <f>IFERROR(VLOOKUP(B25,$A$1:$C$5,2,FALSE),"")</f>
        <v>280</v>
      </c>
      <c r="C26" s="10">
        <f>IFERROR(VLOOKUP(C25,$A$1:$C$5,2,FALSE),"")</f>
        <v>150</v>
      </c>
      <c r="D26" s="10">
        <f>IFERROR(VLOOKUP(D25,$A$1:$C$5,2,FALSE),"")</f>
        <v>780</v>
      </c>
      <c r="E26" s="10">
        <f>IFERROR(VLOOKUP(E25,$A$1:$C$5,2,FALSE),"")</f>
        <v>1300</v>
      </c>
    </row>
    <row r="27" spans="1:5">
      <c r="A27" s="33" t="s">
        <v>110</v>
      </c>
      <c r="B27" s="5">
        <f>IFERROR(VLOOKUP(B25,$A$1:$C$5,3,FALSE),"")</f>
        <v>320</v>
      </c>
      <c r="C27" s="5">
        <f>IFERROR(VLOOKUP(C25,$A$1:$C$5,3,FALSE),"")</f>
        <v>450</v>
      </c>
      <c r="D27" s="5">
        <f>IFERROR(VLOOKUP(D25,$A$1:$C$5,3,FALSE),"")</f>
        <v>150</v>
      </c>
      <c r="E27" s="5">
        <f>IFERROR(VLOOKUP(E25,$A$1:$C$5,3,FALSE),"")</f>
        <v>250</v>
      </c>
    </row>
  </sheetData>
  <conditionalFormatting sqref="M3">
    <cfRule type="cellIs" dxfId="10" priority="2" operator="greaterThanOrEqual">
      <formula>50</formula>
    </cfRule>
  </conditionalFormatting>
  <conditionalFormatting sqref="M3">
    <cfRule type="cellIs" dxfId="9" priority="1" operator="lessThan">
      <formula>50</formula>
    </cfRule>
  </conditionalFormatting>
  <dataValidations count="1">
    <dataValidation allowBlank="1" showInputMessage="1" showErrorMessage="1" sqref="G5:G7" xr:uid="{65DE06F0-FCFF-4989-89B5-01B2FFCBD802}"/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CDDF4-B2F7-4D49-8590-9D6206A0A3AE}">
  <dimension ref="A1:I34"/>
  <sheetViews>
    <sheetView workbookViewId="0">
      <pane ySplit="1" topLeftCell="A4" activePane="bottomLeft" state="frozen"/>
      <selection pane="bottomLeft" activeCell="E8" sqref="E8"/>
    </sheetView>
  </sheetViews>
  <sheetFormatPr defaultRowHeight="15"/>
  <sheetData>
    <row r="1" spans="1:9">
      <c r="A1" s="70" t="s">
        <v>135</v>
      </c>
      <c r="B1" s="70"/>
      <c r="C1" s="70"/>
      <c r="D1" s="70"/>
      <c r="E1" s="42">
        <v>8</v>
      </c>
      <c r="G1" s="70" t="s">
        <v>136</v>
      </c>
      <c r="H1" s="70"/>
      <c r="I1" s="70"/>
    </row>
    <row r="2" spans="1:9">
      <c r="A2" s="40">
        <f>$E$1</f>
        <v>8</v>
      </c>
      <c r="B2" s="39" t="s">
        <v>137</v>
      </c>
      <c r="C2" s="5">
        <v>1</v>
      </c>
      <c r="D2" s="39" t="s">
        <v>138</v>
      </c>
      <c r="E2" s="5">
        <f>$E$1*C2</f>
        <v>8</v>
      </c>
      <c r="G2" s="5">
        <v>0</v>
      </c>
      <c r="H2" s="39" t="s">
        <v>138</v>
      </c>
      <c r="I2" s="5">
        <f>G2^2</f>
        <v>0</v>
      </c>
    </row>
    <row r="3" spans="1:9">
      <c r="A3" s="40">
        <f>$E$1</f>
        <v>8</v>
      </c>
      <c r="B3" s="39" t="s">
        <v>137</v>
      </c>
      <c r="C3" s="5">
        <f>C2+1</f>
        <v>2</v>
      </c>
      <c r="D3" s="39" t="s">
        <v>138</v>
      </c>
      <c r="E3" s="5">
        <f>$E$1*C3</f>
        <v>16</v>
      </c>
      <c r="G3" s="5">
        <f>G2+1</f>
        <v>1</v>
      </c>
      <c r="H3" s="39" t="s">
        <v>138</v>
      </c>
      <c r="I3" s="5">
        <f t="shared" ref="I3:I34" si="0">G3^2</f>
        <v>1</v>
      </c>
    </row>
    <row r="4" spans="1:9">
      <c r="A4" s="40">
        <f>$E$1</f>
        <v>8</v>
      </c>
      <c r="B4" s="39" t="s">
        <v>137</v>
      </c>
      <c r="C4" s="5">
        <f>C3+1</f>
        <v>3</v>
      </c>
      <c r="D4" s="39" t="s">
        <v>138</v>
      </c>
      <c r="E4" s="5">
        <f>$E$1*C4</f>
        <v>24</v>
      </c>
      <c r="G4" s="5">
        <f t="shared" ref="G4:G12" si="1">G3+1</f>
        <v>2</v>
      </c>
      <c r="H4" s="39" t="s">
        <v>138</v>
      </c>
      <c r="I4" s="5">
        <f t="shared" si="0"/>
        <v>4</v>
      </c>
    </row>
    <row r="5" spans="1:9">
      <c r="A5" s="40">
        <f>$E$1</f>
        <v>8</v>
      </c>
      <c r="B5" s="39" t="s">
        <v>137</v>
      </c>
      <c r="C5" s="5">
        <f>C4+1</f>
        <v>4</v>
      </c>
      <c r="D5" s="39" t="s">
        <v>138</v>
      </c>
      <c r="E5" s="5">
        <f>$E$1*C5</f>
        <v>32</v>
      </c>
      <c r="G5" s="5">
        <f t="shared" si="1"/>
        <v>3</v>
      </c>
      <c r="H5" s="39" t="s">
        <v>138</v>
      </c>
      <c r="I5" s="5">
        <f>G5^2</f>
        <v>9</v>
      </c>
    </row>
    <row r="6" spans="1:9">
      <c r="A6" s="40">
        <f>$E$1</f>
        <v>8</v>
      </c>
      <c r="B6" s="39" t="s">
        <v>137</v>
      </c>
      <c r="C6" s="5">
        <f>C5+1</f>
        <v>5</v>
      </c>
      <c r="D6" s="39" t="s">
        <v>138</v>
      </c>
      <c r="E6" s="5">
        <f>$E$1*C6</f>
        <v>40</v>
      </c>
      <c r="G6" s="5">
        <f t="shared" si="1"/>
        <v>4</v>
      </c>
      <c r="H6" s="39" t="s">
        <v>138</v>
      </c>
      <c r="I6" s="5">
        <f>G6^2</f>
        <v>16</v>
      </c>
    </row>
    <row r="7" spans="1:9">
      <c r="A7" s="40">
        <f>$E$1</f>
        <v>8</v>
      </c>
      <c r="B7" s="39" t="s">
        <v>137</v>
      </c>
      <c r="C7" s="5">
        <f>C6+1</f>
        <v>6</v>
      </c>
      <c r="D7" s="39" t="s">
        <v>138</v>
      </c>
      <c r="E7" s="5">
        <f>$E$1*C7</f>
        <v>48</v>
      </c>
      <c r="G7" s="5">
        <f t="shared" si="1"/>
        <v>5</v>
      </c>
      <c r="H7" s="39" t="s">
        <v>138</v>
      </c>
      <c r="I7" s="5">
        <f t="shared" si="0"/>
        <v>25</v>
      </c>
    </row>
    <row r="8" spans="1:9">
      <c r="A8" s="40">
        <f>$E$1</f>
        <v>8</v>
      </c>
      <c r="B8" s="39" t="s">
        <v>137</v>
      </c>
      <c r="C8" s="5">
        <f>C7+1</f>
        <v>7</v>
      </c>
      <c r="D8" s="39" t="s">
        <v>138</v>
      </c>
      <c r="E8" s="5">
        <f>$E$1*C8</f>
        <v>56</v>
      </c>
      <c r="G8" s="5">
        <f t="shared" si="1"/>
        <v>6</v>
      </c>
      <c r="H8" s="39" t="s">
        <v>138</v>
      </c>
      <c r="I8" s="5">
        <f>G8^2</f>
        <v>36</v>
      </c>
    </row>
    <row r="9" spans="1:9">
      <c r="A9" s="40">
        <f>$E$1</f>
        <v>8</v>
      </c>
      <c r="B9" s="39" t="s">
        <v>137</v>
      </c>
      <c r="C9" s="5">
        <f>C8+1</f>
        <v>8</v>
      </c>
      <c r="D9" s="39" t="s">
        <v>138</v>
      </c>
      <c r="E9" s="5">
        <f>$E$1*C9</f>
        <v>64</v>
      </c>
      <c r="G9" s="5">
        <f t="shared" si="1"/>
        <v>7</v>
      </c>
      <c r="H9" s="39" t="s">
        <v>138</v>
      </c>
      <c r="I9" s="5">
        <f t="shared" si="0"/>
        <v>49</v>
      </c>
    </row>
    <row r="10" spans="1:9">
      <c r="A10" s="40">
        <f>$E$1</f>
        <v>8</v>
      </c>
      <c r="B10" s="39" t="s">
        <v>137</v>
      </c>
      <c r="C10" s="5">
        <f>C9+1</f>
        <v>9</v>
      </c>
      <c r="D10" s="39" t="s">
        <v>138</v>
      </c>
      <c r="E10" s="5">
        <f>$E$1*C10</f>
        <v>72</v>
      </c>
      <c r="G10" s="5">
        <f t="shared" si="1"/>
        <v>8</v>
      </c>
      <c r="H10" s="39" t="s">
        <v>138</v>
      </c>
      <c r="I10" s="5">
        <f t="shared" si="0"/>
        <v>64</v>
      </c>
    </row>
    <row r="11" spans="1:9">
      <c r="A11" s="40">
        <f>$E$1</f>
        <v>8</v>
      </c>
      <c r="B11" s="39" t="s">
        <v>137</v>
      </c>
      <c r="C11" s="5">
        <f>C10+1</f>
        <v>10</v>
      </c>
      <c r="D11" s="39" t="s">
        <v>138</v>
      </c>
      <c r="E11" s="5">
        <f>$E$1*C11</f>
        <v>80</v>
      </c>
      <c r="G11" s="5">
        <f>G10+1</f>
        <v>9</v>
      </c>
      <c r="H11" s="39" t="s">
        <v>138</v>
      </c>
      <c r="I11" s="5">
        <f>G11^2</f>
        <v>81</v>
      </c>
    </row>
    <row r="12" spans="1:9">
      <c r="A12" s="40">
        <f t="shared" ref="A12:A34" si="2">$E$1</f>
        <v>8</v>
      </c>
      <c r="B12" s="39" t="s">
        <v>137</v>
      </c>
      <c r="C12" s="5">
        <f t="shared" ref="C12:C34" si="3">C11+1</f>
        <v>11</v>
      </c>
      <c r="D12" s="39" t="s">
        <v>138</v>
      </c>
      <c r="E12" s="5">
        <f t="shared" ref="E12:E34" si="4">$E$1*C12</f>
        <v>88</v>
      </c>
      <c r="G12" s="5">
        <f t="shared" ref="G12:G34" si="5">G11+1</f>
        <v>10</v>
      </c>
      <c r="H12" s="39" t="s">
        <v>138</v>
      </c>
      <c r="I12" s="5">
        <f t="shared" si="0"/>
        <v>100</v>
      </c>
    </row>
    <row r="13" spans="1:9">
      <c r="A13" s="40">
        <f t="shared" si="2"/>
        <v>8</v>
      </c>
      <c r="B13" s="39" t="s">
        <v>137</v>
      </c>
      <c r="C13" s="5">
        <f t="shared" si="3"/>
        <v>12</v>
      </c>
      <c r="D13" s="39" t="s">
        <v>138</v>
      </c>
      <c r="E13" s="5">
        <f t="shared" si="4"/>
        <v>96</v>
      </c>
      <c r="G13" s="5">
        <f t="shared" si="5"/>
        <v>11</v>
      </c>
      <c r="H13" s="39" t="s">
        <v>138</v>
      </c>
      <c r="I13" s="5">
        <f t="shared" si="0"/>
        <v>121</v>
      </c>
    </row>
    <row r="14" spans="1:9">
      <c r="A14" s="40">
        <f t="shared" si="2"/>
        <v>8</v>
      </c>
      <c r="B14" s="39" t="s">
        <v>137</v>
      </c>
      <c r="C14" s="5">
        <f t="shared" si="3"/>
        <v>13</v>
      </c>
      <c r="D14" s="39" t="s">
        <v>138</v>
      </c>
      <c r="E14" s="5">
        <f t="shared" si="4"/>
        <v>104</v>
      </c>
      <c r="G14" s="5">
        <f t="shared" si="5"/>
        <v>12</v>
      </c>
      <c r="H14" s="39" t="s">
        <v>138</v>
      </c>
      <c r="I14" s="5">
        <f t="shared" si="0"/>
        <v>144</v>
      </c>
    </row>
    <row r="15" spans="1:9">
      <c r="A15" s="40">
        <f t="shared" si="2"/>
        <v>8</v>
      </c>
      <c r="B15" s="39" t="s">
        <v>137</v>
      </c>
      <c r="C15" s="5">
        <f t="shared" si="3"/>
        <v>14</v>
      </c>
      <c r="D15" s="39" t="s">
        <v>138</v>
      </c>
      <c r="E15" s="5">
        <f t="shared" si="4"/>
        <v>112</v>
      </c>
      <c r="G15" s="5">
        <f t="shared" si="5"/>
        <v>13</v>
      </c>
      <c r="H15" s="39" t="s">
        <v>138</v>
      </c>
      <c r="I15" s="5">
        <f t="shared" si="0"/>
        <v>169</v>
      </c>
    </row>
    <row r="16" spans="1:9">
      <c r="A16" s="40">
        <f t="shared" si="2"/>
        <v>8</v>
      </c>
      <c r="B16" s="39" t="s">
        <v>137</v>
      </c>
      <c r="C16" s="5">
        <f t="shared" si="3"/>
        <v>15</v>
      </c>
      <c r="D16" s="39" t="s">
        <v>138</v>
      </c>
      <c r="E16" s="5">
        <f t="shared" si="4"/>
        <v>120</v>
      </c>
      <c r="G16" s="5">
        <f t="shared" si="5"/>
        <v>14</v>
      </c>
      <c r="H16" s="39" t="s">
        <v>138</v>
      </c>
      <c r="I16" s="5">
        <f t="shared" si="0"/>
        <v>196</v>
      </c>
    </row>
    <row r="17" spans="1:9">
      <c r="A17" s="40">
        <f t="shared" si="2"/>
        <v>8</v>
      </c>
      <c r="B17" s="39" t="s">
        <v>137</v>
      </c>
      <c r="C17" s="5">
        <f t="shared" si="3"/>
        <v>16</v>
      </c>
      <c r="D17" s="39" t="s">
        <v>138</v>
      </c>
      <c r="E17" s="5">
        <f t="shared" si="4"/>
        <v>128</v>
      </c>
      <c r="G17" s="5">
        <f t="shared" si="5"/>
        <v>15</v>
      </c>
      <c r="H17" s="39" t="s">
        <v>138</v>
      </c>
      <c r="I17" s="5">
        <f t="shared" si="0"/>
        <v>225</v>
      </c>
    </row>
    <row r="18" spans="1:9">
      <c r="A18" s="40">
        <f t="shared" si="2"/>
        <v>8</v>
      </c>
      <c r="B18" s="39" t="s">
        <v>137</v>
      </c>
      <c r="C18" s="5">
        <f t="shared" si="3"/>
        <v>17</v>
      </c>
      <c r="D18" s="39" t="s">
        <v>138</v>
      </c>
      <c r="E18" s="5">
        <f t="shared" si="4"/>
        <v>136</v>
      </c>
      <c r="G18" s="5">
        <f t="shared" si="5"/>
        <v>16</v>
      </c>
      <c r="H18" s="39" t="s">
        <v>138</v>
      </c>
      <c r="I18" s="5">
        <f t="shared" si="0"/>
        <v>256</v>
      </c>
    </row>
    <row r="19" spans="1:9">
      <c r="A19" s="40">
        <f t="shared" si="2"/>
        <v>8</v>
      </c>
      <c r="B19" s="39" t="s">
        <v>137</v>
      </c>
      <c r="C19" s="5">
        <f t="shared" si="3"/>
        <v>18</v>
      </c>
      <c r="D19" s="39" t="s">
        <v>138</v>
      </c>
      <c r="E19" s="5">
        <f t="shared" si="4"/>
        <v>144</v>
      </c>
      <c r="G19" s="5">
        <f t="shared" si="5"/>
        <v>17</v>
      </c>
      <c r="H19" s="39" t="s">
        <v>138</v>
      </c>
      <c r="I19" s="5">
        <f t="shared" si="0"/>
        <v>289</v>
      </c>
    </row>
    <row r="20" spans="1:9">
      <c r="A20" s="40">
        <f t="shared" si="2"/>
        <v>8</v>
      </c>
      <c r="B20" s="39" t="s">
        <v>137</v>
      </c>
      <c r="C20" s="5">
        <f t="shared" si="3"/>
        <v>19</v>
      </c>
      <c r="D20" s="39" t="s">
        <v>138</v>
      </c>
      <c r="E20" s="5">
        <f t="shared" si="4"/>
        <v>152</v>
      </c>
      <c r="G20" s="5">
        <f t="shared" si="5"/>
        <v>18</v>
      </c>
      <c r="H20" s="39" t="s">
        <v>138</v>
      </c>
      <c r="I20" s="5">
        <f t="shared" si="0"/>
        <v>324</v>
      </c>
    </row>
    <row r="21" spans="1:9">
      <c r="A21" s="40">
        <f t="shared" si="2"/>
        <v>8</v>
      </c>
      <c r="B21" s="39" t="s">
        <v>137</v>
      </c>
      <c r="C21" s="5">
        <f t="shared" si="3"/>
        <v>20</v>
      </c>
      <c r="D21" s="39" t="s">
        <v>138</v>
      </c>
      <c r="E21" s="5">
        <f t="shared" si="4"/>
        <v>160</v>
      </c>
      <c r="G21" s="5">
        <f t="shared" si="5"/>
        <v>19</v>
      </c>
      <c r="H21" s="39" t="s">
        <v>138</v>
      </c>
      <c r="I21" s="5">
        <f>G21^2</f>
        <v>361</v>
      </c>
    </row>
    <row r="22" spans="1:9">
      <c r="A22" s="40">
        <f t="shared" si="2"/>
        <v>8</v>
      </c>
      <c r="B22" s="39" t="s">
        <v>137</v>
      </c>
      <c r="C22" s="5">
        <f t="shared" si="3"/>
        <v>21</v>
      </c>
      <c r="D22" s="39" t="s">
        <v>138</v>
      </c>
      <c r="E22" s="5">
        <f t="shared" si="4"/>
        <v>168</v>
      </c>
      <c r="G22" s="5">
        <f>G21+1</f>
        <v>20</v>
      </c>
      <c r="H22" s="39" t="s">
        <v>138</v>
      </c>
      <c r="I22" s="5">
        <f t="shared" si="0"/>
        <v>400</v>
      </c>
    </row>
    <row r="23" spans="1:9">
      <c r="A23" s="40">
        <f t="shared" si="2"/>
        <v>8</v>
      </c>
      <c r="B23" s="39" t="s">
        <v>137</v>
      </c>
      <c r="C23" s="5">
        <f t="shared" si="3"/>
        <v>22</v>
      </c>
      <c r="D23" s="39" t="s">
        <v>138</v>
      </c>
      <c r="E23" s="5">
        <f t="shared" si="4"/>
        <v>176</v>
      </c>
      <c r="G23" s="5">
        <f t="shared" si="5"/>
        <v>21</v>
      </c>
      <c r="H23" s="39" t="s">
        <v>138</v>
      </c>
      <c r="I23" s="5">
        <f t="shared" si="0"/>
        <v>441</v>
      </c>
    </row>
    <row r="24" spans="1:9">
      <c r="A24" s="40">
        <f t="shared" si="2"/>
        <v>8</v>
      </c>
      <c r="B24" s="39" t="s">
        <v>137</v>
      </c>
      <c r="C24" s="5">
        <f t="shared" si="3"/>
        <v>23</v>
      </c>
      <c r="D24" s="39" t="s">
        <v>138</v>
      </c>
      <c r="E24" s="5">
        <f t="shared" si="4"/>
        <v>184</v>
      </c>
      <c r="G24" s="5">
        <f t="shared" si="5"/>
        <v>22</v>
      </c>
      <c r="H24" s="39" t="s">
        <v>138</v>
      </c>
      <c r="I24" s="5">
        <f t="shared" si="0"/>
        <v>484</v>
      </c>
    </row>
    <row r="25" spans="1:9">
      <c r="A25" s="40">
        <f t="shared" si="2"/>
        <v>8</v>
      </c>
      <c r="B25" s="39" t="s">
        <v>137</v>
      </c>
      <c r="C25" s="5">
        <f t="shared" si="3"/>
        <v>24</v>
      </c>
      <c r="D25" s="39" t="s">
        <v>138</v>
      </c>
      <c r="E25" s="5">
        <f t="shared" si="4"/>
        <v>192</v>
      </c>
      <c r="G25" s="5">
        <f t="shared" si="5"/>
        <v>23</v>
      </c>
      <c r="H25" s="39" t="s">
        <v>138</v>
      </c>
      <c r="I25" s="5">
        <f>G25^2</f>
        <v>529</v>
      </c>
    </row>
    <row r="26" spans="1:9">
      <c r="A26" s="40">
        <f t="shared" si="2"/>
        <v>8</v>
      </c>
      <c r="B26" s="39" t="s">
        <v>137</v>
      </c>
      <c r="C26" s="5">
        <f t="shared" si="3"/>
        <v>25</v>
      </c>
      <c r="D26" s="39" t="s">
        <v>138</v>
      </c>
      <c r="E26" s="5">
        <f t="shared" si="4"/>
        <v>200</v>
      </c>
      <c r="G26" s="5">
        <f t="shared" si="5"/>
        <v>24</v>
      </c>
      <c r="H26" s="39" t="s">
        <v>138</v>
      </c>
      <c r="I26" s="5">
        <f t="shared" si="0"/>
        <v>576</v>
      </c>
    </row>
    <row r="27" spans="1:9">
      <c r="A27" s="40">
        <f t="shared" si="2"/>
        <v>8</v>
      </c>
      <c r="B27" s="39" t="s">
        <v>137</v>
      </c>
      <c r="C27" s="5">
        <f t="shared" si="3"/>
        <v>26</v>
      </c>
      <c r="D27" s="39" t="s">
        <v>138</v>
      </c>
      <c r="E27" s="5">
        <f t="shared" si="4"/>
        <v>208</v>
      </c>
      <c r="G27" s="5">
        <f t="shared" si="5"/>
        <v>25</v>
      </c>
      <c r="H27" s="39" t="s">
        <v>138</v>
      </c>
      <c r="I27" s="5">
        <f t="shared" si="0"/>
        <v>625</v>
      </c>
    </row>
    <row r="28" spans="1:9">
      <c r="A28" s="40">
        <f t="shared" si="2"/>
        <v>8</v>
      </c>
      <c r="B28" s="39" t="s">
        <v>137</v>
      </c>
      <c r="C28" s="5">
        <f t="shared" si="3"/>
        <v>27</v>
      </c>
      <c r="D28" s="39" t="s">
        <v>138</v>
      </c>
      <c r="E28" s="5">
        <f t="shared" si="4"/>
        <v>216</v>
      </c>
      <c r="G28" s="5">
        <f t="shared" si="5"/>
        <v>26</v>
      </c>
      <c r="H28" s="39" t="s">
        <v>138</v>
      </c>
      <c r="I28" s="5">
        <f t="shared" si="0"/>
        <v>676</v>
      </c>
    </row>
    <row r="29" spans="1:9">
      <c r="A29" s="40">
        <f t="shared" si="2"/>
        <v>8</v>
      </c>
      <c r="B29" s="39" t="s">
        <v>137</v>
      </c>
      <c r="C29" s="5">
        <f t="shared" si="3"/>
        <v>28</v>
      </c>
      <c r="D29" s="39" t="s">
        <v>138</v>
      </c>
      <c r="E29" s="5">
        <f t="shared" si="4"/>
        <v>224</v>
      </c>
      <c r="G29" s="5">
        <f t="shared" si="5"/>
        <v>27</v>
      </c>
      <c r="H29" s="39" t="s">
        <v>138</v>
      </c>
      <c r="I29" s="5">
        <f t="shared" si="0"/>
        <v>729</v>
      </c>
    </row>
    <row r="30" spans="1:9">
      <c r="A30" s="40">
        <f t="shared" si="2"/>
        <v>8</v>
      </c>
      <c r="B30" s="39" t="s">
        <v>137</v>
      </c>
      <c r="C30" s="5">
        <f t="shared" si="3"/>
        <v>29</v>
      </c>
      <c r="D30" s="39" t="s">
        <v>138</v>
      </c>
      <c r="E30" s="5">
        <f t="shared" si="4"/>
        <v>232</v>
      </c>
      <c r="G30" s="5">
        <f t="shared" si="5"/>
        <v>28</v>
      </c>
      <c r="H30" s="39" t="s">
        <v>138</v>
      </c>
      <c r="I30" s="5">
        <f t="shared" si="0"/>
        <v>784</v>
      </c>
    </row>
    <row r="31" spans="1:9">
      <c r="A31" s="40">
        <f t="shared" si="2"/>
        <v>8</v>
      </c>
      <c r="B31" s="39" t="s">
        <v>137</v>
      </c>
      <c r="C31" s="5">
        <f t="shared" si="3"/>
        <v>30</v>
      </c>
      <c r="D31" s="39" t="s">
        <v>138</v>
      </c>
      <c r="E31" s="5">
        <f t="shared" si="4"/>
        <v>240</v>
      </c>
      <c r="G31" s="5">
        <f t="shared" si="5"/>
        <v>29</v>
      </c>
      <c r="H31" s="39" t="s">
        <v>138</v>
      </c>
      <c r="I31" s="5">
        <f t="shared" si="0"/>
        <v>841</v>
      </c>
    </row>
    <row r="32" spans="1:9">
      <c r="A32" s="40">
        <f t="shared" si="2"/>
        <v>8</v>
      </c>
      <c r="B32" s="39" t="s">
        <v>137</v>
      </c>
      <c r="C32" s="5">
        <f t="shared" si="3"/>
        <v>31</v>
      </c>
      <c r="D32" s="39" t="s">
        <v>138</v>
      </c>
      <c r="E32" s="5">
        <f t="shared" si="4"/>
        <v>248</v>
      </c>
      <c r="G32" s="5">
        <f t="shared" si="5"/>
        <v>30</v>
      </c>
      <c r="H32" s="39" t="s">
        <v>138</v>
      </c>
      <c r="I32" s="5">
        <f t="shared" si="0"/>
        <v>900</v>
      </c>
    </row>
    <row r="33" spans="1:9">
      <c r="A33" s="40">
        <f t="shared" si="2"/>
        <v>8</v>
      </c>
      <c r="B33" s="39" t="s">
        <v>137</v>
      </c>
      <c r="C33" s="5">
        <f t="shared" si="3"/>
        <v>32</v>
      </c>
      <c r="D33" s="39" t="s">
        <v>138</v>
      </c>
      <c r="E33" s="5">
        <f t="shared" si="4"/>
        <v>256</v>
      </c>
      <c r="G33" s="5">
        <f t="shared" si="5"/>
        <v>31</v>
      </c>
      <c r="H33" s="39" t="s">
        <v>138</v>
      </c>
      <c r="I33" s="5">
        <f t="shared" si="0"/>
        <v>961</v>
      </c>
    </row>
    <row r="34" spans="1:9">
      <c r="A34" s="40">
        <f t="shared" si="2"/>
        <v>8</v>
      </c>
      <c r="B34" s="39" t="s">
        <v>137</v>
      </c>
      <c r="C34" s="5">
        <f t="shared" si="3"/>
        <v>33</v>
      </c>
      <c r="D34" s="39" t="s">
        <v>138</v>
      </c>
      <c r="E34" s="5">
        <f t="shared" si="4"/>
        <v>264</v>
      </c>
      <c r="G34" s="5">
        <f t="shared" si="5"/>
        <v>32</v>
      </c>
      <c r="H34" s="39" t="s">
        <v>138</v>
      </c>
      <c r="I34" s="5">
        <f t="shared" si="0"/>
        <v>1024</v>
      </c>
    </row>
  </sheetData>
  <mergeCells count="2">
    <mergeCell ref="G1:I1"/>
    <mergeCell ref="A1:D1"/>
  </mergeCells>
  <conditionalFormatting sqref="C2:C34">
    <cfRule type="colorScale" priority="6">
      <colorScale>
        <cfvo type="min"/>
        <cfvo type="max"/>
        <color rgb="FFFFEF9C"/>
        <color rgb="FF63BE7B"/>
      </colorScale>
    </cfRule>
  </conditionalFormatting>
  <conditionalFormatting sqref="E2:E34">
    <cfRule type="colorScale" priority="5">
      <colorScale>
        <cfvo type="min"/>
        <cfvo type="max"/>
        <color rgb="FFFFEF9C"/>
        <color rgb="FF63BE7B"/>
      </colorScale>
    </cfRule>
  </conditionalFormatting>
  <conditionalFormatting sqref="G2:G34">
    <cfRule type="colorScale" priority="2">
      <colorScale>
        <cfvo type="min"/>
        <cfvo type="max"/>
        <color rgb="FFFFEF9C"/>
        <color rgb="FF63BE7B"/>
      </colorScale>
    </cfRule>
  </conditionalFormatting>
  <conditionalFormatting sqref="I2:I34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ADB39-A00B-4604-81B9-AD7CA6A4C65B}">
  <dimension ref="B1:K20"/>
  <sheetViews>
    <sheetView tabSelected="1" workbookViewId="0">
      <selection activeCell="J16" sqref="J16"/>
    </sheetView>
  </sheetViews>
  <sheetFormatPr defaultRowHeight="15"/>
  <cols>
    <col min="2" max="2" width="17.7109375" bestFit="1" customWidth="1"/>
    <col min="3" max="3" width="12.5703125" bestFit="1" customWidth="1"/>
    <col min="4" max="4" width="14" bestFit="1" customWidth="1"/>
    <col min="5" max="5" width="18.7109375" bestFit="1" customWidth="1"/>
    <col min="6" max="8" width="10.85546875" bestFit="1" customWidth="1"/>
    <col min="10" max="11" width="15.5703125" customWidth="1"/>
  </cols>
  <sheetData>
    <row r="1" spans="2:11">
      <c r="B1" s="71" t="s">
        <v>139</v>
      </c>
      <c r="C1" s="71"/>
      <c r="D1" s="71"/>
      <c r="E1" s="71"/>
      <c r="F1" s="71"/>
      <c r="G1" s="71"/>
      <c r="H1" s="71"/>
    </row>
    <row r="2" spans="2:11">
      <c r="B2" t="s">
        <v>140</v>
      </c>
      <c r="C2" t="s">
        <v>141</v>
      </c>
      <c r="D2" t="s">
        <v>142</v>
      </c>
      <c r="E2" t="s">
        <v>143</v>
      </c>
      <c r="F2" t="s">
        <v>144</v>
      </c>
      <c r="G2" t="s">
        <v>145</v>
      </c>
      <c r="H2" t="s">
        <v>146</v>
      </c>
      <c r="J2" s="62" t="s">
        <v>147</v>
      </c>
      <c r="K2" s="61" t="s">
        <v>141</v>
      </c>
    </row>
    <row r="3" spans="2:11">
      <c r="B3" t="s">
        <v>122</v>
      </c>
      <c r="C3" s="10">
        <v>50</v>
      </c>
      <c r="D3" s="10">
        <v>70</v>
      </c>
      <c r="E3" s="10">
        <v>40</v>
      </c>
      <c r="F3" s="10">
        <v>100</v>
      </c>
      <c r="G3" s="10">
        <v>40</v>
      </c>
      <c r="H3" s="10">
        <v>60</v>
      </c>
      <c r="J3" t="s">
        <v>122</v>
      </c>
      <c r="K3" s="10">
        <f>HLOOKUP(K2,Tabela21[#All],2,FALSE)</f>
        <v>50</v>
      </c>
    </row>
    <row r="4" spans="2:11">
      <c r="B4" t="s">
        <v>148</v>
      </c>
      <c r="C4" s="10">
        <v>40</v>
      </c>
      <c r="D4" s="10">
        <v>40</v>
      </c>
      <c r="E4" s="10">
        <v>50</v>
      </c>
      <c r="F4" s="10">
        <v>50</v>
      </c>
      <c r="G4" s="10">
        <v>150</v>
      </c>
      <c r="H4" s="10">
        <v>26</v>
      </c>
      <c r="J4" t="s">
        <v>148</v>
      </c>
      <c r="K4" s="10">
        <f>HLOOKUP(K2,Tabela21[#All],3,FALSE)</f>
        <v>40</v>
      </c>
    </row>
    <row r="5" spans="2:11">
      <c r="B5" t="s">
        <v>149</v>
      </c>
      <c r="C5" s="10">
        <v>60</v>
      </c>
      <c r="D5" s="10">
        <v>50</v>
      </c>
      <c r="E5" s="10">
        <v>90</v>
      </c>
      <c r="F5" s="10">
        <v>15</v>
      </c>
      <c r="G5" s="10">
        <v>25</v>
      </c>
      <c r="H5" s="10">
        <v>50</v>
      </c>
      <c r="J5" t="s">
        <v>149</v>
      </c>
      <c r="K5" s="10">
        <f>HLOOKUP(K2,Tabela21[#All],4,FALSE)</f>
        <v>60</v>
      </c>
    </row>
    <row r="6" spans="2:11">
      <c r="B6" t="s">
        <v>150</v>
      </c>
      <c r="C6" s="10">
        <v>50</v>
      </c>
      <c r="D6" s="10">
        <v>80</v>
      </c>
      <c r="E6" s="10">
        <v>100</v>
      </c>
      <c r="F6" s="10">
        <v>30</v>
      </c>
      <c r="G6" s="10">
        <v>50</v>
      </c>
      <c r="H6" s="10">
        <v>70</v>
      </c>
      <c r="J6" t="s">
        <v>150</v>
      </c>
      <c r="K6" s="10">
        <f>HLOOKUP(K2,B2:H8,5,FALSE)</f>
        <v>50</v>
      </c>
    </row>
    <row r="7" spans="2:11">
      <c r="B7" t="s">
        <v>151</v>
      </c>
      <c r="C7" s="10">
        <v>100</v>
      </c>
      <c r="D7" s="10">
        <v>80</v>
      </c>
      <c r="E7" s="10">
        <v>110</v>
      </c>
      <c r="F7" s="10">
        <v>70</v>
      </c>
      <c r="G7" s="10">
        <v>90</v>
      </c>
      <c r="H7" s="10">
        <v>20</v>
      </c>
      <c r="J7" t="s">
        <v>151</v>
      </c>
      <c r="K7" s="10">
        <f>HLOOKUP(K2,Tabela21[#All],6,FALSE)</f>
        <v>100</v>
      </c>
    </row>
    <row r="8" spans="2:11">
      <c r="B8" s="63" t="s">
        <v>152</v>
      </c>
      <c r="C8" s="64">
        <f>SUM(C3:H7)</f>
        <v>1856</v>
      </c>
      <c r="F8" s="10"/>
      <c r="G8" s="10"/>
      <c r="H8" s="10"/>
      <c r="J8" s="63" t="s">
        <v>153</v>
      </c>
      <c r="K8" s="64">
        <f>SUM(K3:K7)</f>
        <v>300</v>
      </c>
    </row>
    <row r="9" spans="2:11">
      <c r="J9" s="63" t="s">
        <v>154</v>
      </c>
      <c r="K9" s="65">
        <f>SUM(K4:K8)</f>
        <v>550</v>
      </c>
    </row>
    <row r="10" spans="2:11">
      <c r="B10" t="s">
        <v>155</v>
      </c>
      <c r="C10" t="s">
        <v>1</v>
      </c>
      <c r="D10" t="s">
        <v>156</v>
      </c>
      <c r="E10" t="s">
        <v>157</v>
      </c>
      <c r="G10" t="s">
        <v>70</v>
      </c>
      <c r="H10" t="s">
        <v>158</v>
      </c>
    </row>
    <row r="11" spans="2:11">
      <c r="B11" t="s">
        <v>159</v>
      </c>
      <c r="C11" t="s">
        <v>122</v>
      </c>
      <c r="D11" s="66">
        <v>27771</v>
      </c>
      <c r="E11" s="67" t="s">
        <v>160</v>
      </c>
      <c r="G11" t="s">
        <v>1</v>
      </c>
      <c r="H11" t="str">
        <f>IFERROR(VLOOKUP(H8,$B$10:$E$15,4,FALSE),"")</f>
        <v/>
      </c>
    </row>
    <row r="12" spans="2:11">
      <c r="B12" t="s">
        <v>158</v>
      </c>
      <c r="C12" t="s">
        <v>148</v>
      </c>
      <c r="D12" s="66">
        <v>32521</v>
      </c>
      <c r="E12" s="67" t="s">
        <v>161</v>
      </c>
      <c r="G12" t="s">
        <v>162</v>
      </c>
      <c r="H12" t="str">
        <f t="shared" ref="H11:H13" si="0">IFERROR(VLOOKUP(H9,$B$10:$E$15,4,FALSE),"")</f>
        <v/>
      </c>
    </row>
    <row r="13" spans="2:11">
      <c r="B13" t="s">
        <v>163</v>
      </c>
      <c r="C13" t="s">
        <v>149</v>
      </c>
      <c r="D13" s="66">
        <v>23756</v>
      </c>
      <c r="E13" s="67" t="s">
        <v>164</v>
      </c>
      <c r="G13" t="s">
        <v>157</v>
      </c>
      <c r="H13" t="str">
        <f t="shared" si="0"/>
        <v>renato@gmail.com</v>
      </c>
    </row>
    <row r="14" spans="2:11">
      <c r="B14" t="s">
        <v>165</v>
      </c>
      <c r="C14" t="s">
        <v>150</v>
      </c>
      <c r="D14" s="66">
        <v>33253</v>
      </c>
      <c r="E14" s="67" t="s">
        <v>166</v>
      </c>
    </row>
    <row r="15" spans="2:11">
      <c r="B15" t="s">
        <v>167</v>
      </c>
      <c r="C15" t="s">
        <v>151</v>
      </c>
      <c r="D15" s="66">
        <v>33619</v>
      </c>
      <c r="E15" s="67" t="s">
        <v>168</v>
      </c>
    </row>
    <row r="19" spans="3:7">
      <c r="C19" s="66"/>
      <c r="D19" s="66"/>
      <c r="E19" s="66"/>
      <c r="F19" s="66"/>
      <c r="G19" s="66"/>
    </row>
    <row r="20" spans="3:7">
      <c r="C20" s="67"/>
      <c r="D20" s="67"/>
      <c r="E20" s="67"/>
      <c r="F20" s="67"/>
      <c r="G20" s="67"/>
    </row>
  </sheetData>
  <mergeCells count="1">
    <mergeCell ref="B1:H1"/>
  </mergeCells>
  <dataValidations count="2">
    <dataValidation type="list" allowBlank="1" showInputMessage="1" showErrorMessage="1" sqref="K2" xr:uid="{03AF4D14-6CAC-4819-A5AB-17DB35B07DDF}">
      <formula1>$C$2:$H$2</formula1>
    </dataValidation>
    <dataValidation type="list" allowBlank="1" showInputMessage="1" showErrorMessage="1" sqref="H10" xr:uid="{25FF9F7C-1821-43D0-8F59-C267241A76B5}">
      <formula1>$B$11:$B$15</formula1>
    </dataValidation>
  </dataValidations>
  <hyperlinks>
    <hyperlink ref="E11" r:id="rId1" xr:uid="{4279856F-9AD6-44E3-B12C-229216592D30}"/>
    <hyperlink ref="E12" r:id="rId2" xr:uid="{BCCD1B6D-9244-443E-8337-962E5DCE9D64}"/>
    <hyperlink ref="E13" r:id="rId3" xr:uid="{2BA1BD97-5EE0-4E92-ACE6-D577EDAE42CC}"/>
    <hyperlink ref="E14" r:id="rId4" xr:uid="{3DCCDCC9-589F-49DF-98C5-B87F2EEEDEDE}"/>
    <hyperlink ref="E15" r:id="rId5" xr:uid="{3E5428B3-3F3E-4819-8A85-769B6DE9CEC1}"/>
  </hyperlinks>
  <pageMargins left="0.7" right="0.7" top="0.75" bottom="0.75" header="0.3" footer="0.3"/>
  <tableParts count="4"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2023-11-19T00:56:53Z</dcterms:created>
  <dcterms:modified xsi:type="dcterms:W3CDTF">2024-03-03T13:50:39Z</dcterms:modified>
  <cp:category/>
  <cp:contentStatus/>
</cp:coreProperties>
</file>