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optimization\data\raw\"/>
    </mc:Choice>
  </mc:AlternateContent>
  <xr:revisionPtr revIDLastSave="0" documentId="13_ncr:1_{DD3CE5BE-E1E5-486A-BC30-3C1F19F9C4FF}" xr6:coauthVersionLast="43" xr6:coauthVersionMax="43" xr10:uidLastSave="{00000000-0000-0000-0000-000000000000}"/>
  <bookViews>
    <workbookView xWindow="-120" yWindow="-120" windowWidth="29040" windowHeight="15840" activeTab="1" xr2:uid="{4FCC9E24-30E1-4F5A-9C0A-6F9AA1087F24}"/>
  </bookViews>
  <sheets>
    <sheet name="Sheet1" sheetId="1" r:id="rId1"/>
    <sheet name="Planilha1" sheetId="2" r:id="rId2"/>
  </sheets>
  <definedNames>
    <definedName name="decision">Planilha1!$C$4:$G$12</definedName>
    <definedName name="solver_adj" localSheetId="1" hidden="1">Planilha1!$C$4:$G$12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Planilha1!$C$13:$G$13</definedName>
    <definedName name="solver_lhs2" localSheetId="1" hidden="1">Planilha1!$H$4:$H$12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Planilha1!$J$27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Planilha1!$C$15:$G$15</definedName>
    <definedName name="solver_rhs2" localSheetId="1" hidden="1">Planilha1!$J$4:$J$12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2" l="1"/>
  <c r="O7" i="2"/>
  <c r="O6" i="2"/>
  <c r="O5" i="2"/>
  <c r="J22" i="2" l="1"/>
  <c r="D13" i="2"/>
  <c r="E13" i="2"/>
  <c r="F13" i="2"/>
  <c r="G13" i="2"/>
  <c r="C13" i="2"/>
  <c r="H5" i="2"/>
  <c r="H6" i="2"/>
  <c r="H7" i="2"/>
  <c r="H8" i="2"/>
  <c r="H9" i="2"/>
  <c r="H10" i="2"/>
  <c r="H11" i="2"/>
  <c r="H12" i="2"/>
  <c r="H4" i="2"/>
  <c r="M4" i="2" l="1"/>
  <c r="J21" i="2"/>
  <c r="G9" i="1"/>
  <c r="C13" i="1"/>
  <c r="J23" i="2" l="1"/>
  <c r="J27" i="2" s="1"/>
</calcChain>
</file>

<file path=xl/sharedStrings.xml><?xml version="1.0" encoding="utf-8"?>
<sst xmlns="http://schemas.openxmlformats.org/spreadsheetml/2006/main" count="123" uniqueCount="51">
  <si>
    <t>East Coast BB</t>
  </si>
  <si>
    <t>East Coast SB</t>
  </si>
  <si>
    <t>West Coast BB</t>
  </si>
  <si>
    <t>Salinas BB</t>
  </si>
  <si>
    <t>EU</t>
  </si>
  <si>
    <t>EEMEA</t>
  </si>
  <si>
    <t>LA</t>
  </si>
  <si>
    <t>AP - China</t>
  </si>
  <si>
    <t>China</t>
  </si>
  <si>
    <t>Total</t>
  </si>
  <si>
    <t>Demand</t>
  </si>
  <si>
    <t>Potential Supply Location and Capacity</t>
  </si>
  <si>
    <t>BC San Pedro</t>
  </si>
  <si>
    <t>BC Malaysia</t>
  </si>
  <si>
    <t>BC Pasir Gudang</t>
  </si>
  <si>
    <t>ADM Singapore</t>
  </si>
  <si>
    <t>Olam Singapore</t>
  </si>
  <si>
    <t>Olam Holland</t>
  </si>
  <si>
    <t>Location</t>
  </si>
  <si>
    <t>Max Capacity</t>
  </si>
  <si>
    <t>Supplier</t>
  </si>
  <si>
    <t>BC</t>
  </si>
  <si>
    <t>Olam</t>
  </si>
  <si>
    <t>Cost ($/MT)</t>
  </si>
  <si>
    <t>ADM Amsterdam</t>
  </si>
  <si>
    <t xml:space="preserve">Freight Matrix ($ /Mt) - From To Table </t>
  </si>
  <si>
    <t>Some additional Points to be taken care of</t>
  </si>
  <si>
    <t>If BC Supply &lt;19000 tons, then we incur a penalty of $125/MT</t>
  </si>
  <si>
    <t>Supplies to China from outside of South East Asia, incurs an import duty of 15%</t>
  </si>
  <si>
    <t>Suppliers to "AP - China" from outside of South East Asia, incurs an import duty of 18%</t>
  </si>
  <si>
    <t>If EU is supplied from Asia based suppliers, there is an import duty of 8%.</t>
  </si>
  <si>
    <t>Problem Statement</t>
  </si>
  <si>
    <t>Come up with a best cost supply network (Which supplier which location should service which plants and what qty). It must optimize all constraints, satisfy the full demand at our locations.</t>
  </si>
  <si>
    <t>Base Cost ex works</t>
  </si>
  <si>
    <t>Delivered cost = Base Cost + Freight Cost + Any taxes/duties</t>
  </si>
  <si>
    <t>Demmand</t>
  </si>
  <si>
    <t>Supplyer</t>
  </si>
  <si>
    <t>&gt;=</t>
  </si>
  <si>
    <t>&lt;=</t>
  </si>
  <si>
    <t>Result</t>
  </si>
  <si>
    <t>Capacity</t>
  </si>
  <si>
    <t>Base Cost</t>
  </si>
  <si>
    <t>Freight Cost</t>
  </si>
  <si>
    <t>Conditions</t>
  </si>
  <si>
    <t>Penalty/Taxes</t>
  </si>
  <si>
    <t>Total tons</t>
  </si>
  <si>
    <t>Duty</t>
  </si>
  <si>
    <t>n/d</t>
  </si>
  <si>
    <t>Definition</t>
  </si>
  <si>
    <t>Total Supplied</t>
  </si>
  <si>
    <t>Total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</si>
</sst>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3" xfId="0" applyFont="1" applyBorder="1"/>
    <xf numFmtId="0" fontId="1" fillId="0" borderId="4" xfId="0" quotePrefix="1" applyFont="1" applyBorder="1" applyAlignment="1">
      <alignment horizontal="right"/>
    </xf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6" xfId="0" applyFont="1" applyBorder="1"/>
    <xf numFmtId="1" fontId="1" fillId="0" borderId="0" xfId="0" applyNumberFormat="1" applyFont="1" applyBorder="1"/>
    <xf numFmtId="1" fontId="1" fillId="0" borderId="4" xfId="0" applyNumberFormat="1" applyFont="1" applyBorder="1"/>
    <xf numFmtId="1" fontId="1" fillId="0" borderId="8" xfId="0" applyNumberFormat="1" applyFont="1" applyBorder="1"/>
    <xf numFmtId="1" fontId="1" fillId="0" borderId="6" xfId="0" applyNumberFormat="1" applyFont="1" applyBorder="1"/>
    <xf numFmtId="0" fontId="1" fillId="0" borderId="9" xfId="0" applyFont="1" applyBorder="1"/>
    <xf numFmtId="0" fontId="0" fillId="0" borderId="9" xfId="0" applyBorder="1"/>
    <xf numFmtId="44" fontId="0" fillId="0" borderId="0" xfId="1" applyFont="1"/>
    <xf numFmtId="0" fontId="4" fillId="2" borderId="0" xfId="0" applyFont="1" applyFill="1"/>
    <xf numFmtId="44" fontId="4" fillId="2" borderId="0" xfId="1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4" fillId="0" borderId="9" xfId="0" applyFont="1" applyBorder="1" applyAlignment="1">
      <alignment horizontal="center" vertical="center" textRotation="90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Fill="1" applyBorder="1"/>
    <xf numFmtId="0" fontId="2" fillId="0" borderId="2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7049-648D-4050-AFE5-6C13C6087FA8}">
  <dimension ref="B1:Q27"/>
  <sheetViews>
    <sheetView showGridLines="0" workbookViewId="0">
      <selection activeCell="F3" sqref="F3:G8"/>
    </sheetView>
  </sheetViews>
  <sheetFormatPr defaultRowHeight="12.75" x14ac:dyDescent="0.2"/>
  <cols>
    <col min="1" max="1" width="9.140625" style="1"/>
    <col min="2" max="2" width="11.42578125" style="1" bestFit="1" customWidth="1"/>
    <col min="3" max="4" width="9.140625" style="1"/>
    <col min="5" max="5" width="13.42578125" style="1" bestFit="1" customWidth="1"/>
    <col min="6" max="7" width="12.85546875" style="1" customWidth="1"/>
    <col min="8" max="8" width="9.140625" style="1"/>
    <col min="9" max="9" width="13.42578125" style="1" bestFit="1" customWidth="1"/>
    <col min="10" max="10" width="11.5703125" style="1" bestFit="1" customWidth="1"/>
    <col min="11" max="11" width="9.140625" style="1"/>
    <col min="12" max="12" width="11.7109375" style="1" bestFit="1" customWidth="1"/>
    <col min="13" max="13" width="11" style="1" bestFit="1" customWidth="1"/>
    <col min="14" max="14" width="10" style="1" bestFit="1" customWidth="1"/>
    <col min="15" max="15" width="13.42578125" style="1" bestFit="1" customWidth="1"/>
    <col min="16" max="16" width="12.5703125" style="1" bestFit="1" customWidth="1"/>
    <col min="17" max="17" width="13.7109375" style="1" bestFit="1" customWidth="1"/>
    <col min="18" max="16384" width="9.140625" style="1"/>
  </cols>
  <sheetData>
    <row r="1" spans="2:17" ht="13.5" thickBot="1" x14ac:dyDescent="0.25"/>
    <row r="2" spans="2:17" x14ac:dyDescent="0.2">
      <c r="B2" s="25" t="s">
        <v>10</v>
      </c>
      <c r="C2" s="26"/>
      <c r="E2" s="25" t="s">
        <v>11</v>
      </c>
      <c r="F2" s="27"/>
      <c r="G2" s="26"/>
      <c r="I2" s="25" t="s">
        <v>33</v>
      </c>
      <c r="J2" s="26"/>
      <c r="K2" s="3"/>
      <c r="L2" s="25" t="s">
        <v>25</v>
      </c>
      <c r="M2" s="27"/>
      <c r="N2" s="27"/>
      <c r="O2" s="27"/>
      <c r="P2" s="27"/>
      <c r="Q2" s="26"/>
    </row>
    <row r="3" spans="2:17" x14ac:dyDescent="0.2">
      <c r="B3" s="4"/>
      <c r="C3" s="5"/>
      <c r="E3" s="9" t="s">
        <v>20</v>
      </c>
      <c r="F3" s="10" t="s">
        <v>18</v>
      </c>
      <c r="G3" s="11" t="s">
        <v>19</v>
      </c>
      <c r="I3" s="9" t="s">
        <v>18</v>
      </c>
      <c r="J3" s="11" t="s">
        <v>23</v>
      </c>
      <c r="L3" s="4"/>
      <c r="M3" s="12" t="s">
        <v>12</v>
      </c>
      <c r="N3" s="12" t="s">
        <v>13</v>
      </c>
      <c r="O3" s="12" t="s">
        <v>14</v>
      </c>
      <c r="P3" s="12" t="s">
        <v>15</v>
      </c>
      <c r="Q3" s="6" t="s">
        <v>24</v>
      </c>
    </row>
    <row r="4" spans="2:17" x14ac:dyDescent="0.2">
      <c r="B4" s="4" t="s">
        <v>0</v>
      </c>
      <c r="C4" s="6">
        <v>4080</v>
      </c>
      <c r="E4" s="4" t="s">
        <v>21</v>
      </c>
      <c r="F4" s="12" t="s">
        <v>12</v>
      </c>
      <c r="G4" s="6">
        <v>12480</v>
      </c>
      <c r="I4" s="4" t="s">
        <v>12</v>
      </c>
      <c r="J4" s="6">
        <v>3496</v>
      </c>
      <c r="L4" s="4" t="s">
        <v>0</v>
      </c>
      <c r="M4" s="16">
        <v>111.10000000000001</v>
      </c>
      <c r="N4" s="16">
        <v>240</v>
      </c>
      <c r="O4" s="16">
        <v>240</v>
      </c>
      <c r="P4" s="16">
        <v>140</v>
      </c>
      <c r="Q4" s="17">
        <v>120</v>
      </c>
    </row>
    <row r="5" spans="2:17" x14ac:dyDescent="0.2">
      <c r="B5" s="4" t="s">
        <v>1</v>
      </c>
      <c r="C5" s="6">
        <v>1121</v>
      </c>
      <c r="E5" s="4" t="s">
        <v>21</v>
      </c>
      <c r="F5" s="12" t="s">
        <v>13</v>
      </c>
      <c r="G5" s="6">
        <v>7200</v>
      </c>
      <c r="I5" s="4" t="s">
        <v>13</v>
      </c>
      <c r="J5" s="6">
        <v>3942</v>
      </c>
      <c r="L5" s="4" t="s">
        <v>1</v>
      </c>
      <c r="M5" s="16">
        <v>111.10000000000001</v>
      </c>
      <c r="N5" s="16">
        <v>240</v>
      </c>
      <c r="O5" s="16">
        <v>240</v>
      </c>
      <c r="P5" s="16">
        <v>140</v>
      </c>
      <c r="Q5" s="17">
        <v>120</v>
      </c>
    </row>
    <row r="6" spans="2:17" x14ac:dyDescent="0.2">
      <c r="B6" s="4" t="s">
        <v>2</v>
      </c>
      <c r="C6" s="6">
        <v>624</v>
      </c>
      <c r="E6" s="4" t="s">
        <v>21</v>
      </c>
      <c r="F6" s="12" t="s">
        <v>14</v>
      </c>
      <c r="G6" s="6">
        <v>7200</v>
      </c>
      <c r="I6" s="4" t="s">
        <v>14</v>
      </c>
      <c r="J6" s="6">
        <v>3942</v>
      </c>
      <c r="L6" s="4" t="s">
        <v>2</v>
      </c>
      <c r="M6" s="16">
        <v>511.1</v>
      </c>
      <c r="N6" s="16">
        <v>240</v>
      </c>
      <c r="O6" s="16">
        <v>240</v>
      </c>
      <c r="P6" s="16">
        <v>200</v>
      </c>
      <c r="Q6" s="17">
        <v>120</v>
      </c>
    </row>
    <row r="7" spans="2:17" x14ac:dyDescent="0.2">
      <c r="B7" s="4" t="s">
        <v>3</v>
      </c>
      <c r="C7" s="6">
        <v>5585</v>
      </c>
      <c r="E7" s="4" t="s">
        <v>22</v>
      </c>
      <c r="F7" s="12" t="s">
        <v>16</v>
      </c>
      <c r="G7" s="6">
        <v>7500</v>
      </c>
      <c r="I7" s="4" t="s">
        <v>16</v>
      </c>
      <c r="J7" s="6">
        <v>3836</v>
      </c>
      <c r="L7" s="4" t="s">
        <v>3</v>
      </c>
      <c r="M7" s="16">
        <v>620</v>
      </c>
      <c r="N7" s="16">
        <v>445</v>
      </c>
      <c r="O7" s="16">
        <v>445</v>
      </c>
      <c r="P7" s="16">
        <v>350</v>
      </c>
      <c r="Q7" s="17">
        <v>300</v>
      </c>
    </row>
    <row r="8" spans="2:17" ht="13.5" thickBot="1" x14ac:dyDescent="0.25">
      <c r="B8" s="4" t="s">
        <v>4</v>
      </c>
      <c r="C8" s="6">
        <v>4607</v>
      </c>
      <c r="E8" s="4" t="s">
        <v>22</v>
      </c>
      <c r="F8" s="12" t="s">
        <v>17</v>
      </c>
      <c r="G8" s="6">
        <v>6000</v>
      </c>
      <c r="I8" s="13" t="s">
        <v>17</v>
      </c>
      <c r="J8" s="15">
        <v>3278</v>
      </c>
      <c r="L8" s="4" t="s">
        <v>4</v>
      </c>
      <c r="M8" s="16">
        <v>75</v>
      </c>
      <c r="N8" s="16">
        <v>150</v>
      </c>
      <c r="O8" s="16">
        <v>150</v>
      </c>
      <c r="P8" s="16">
        <v>150</v>
      </c>
      <c r="Q8" s="17">
        <v>50</v>
      </c>
    </row>
    <row r="9" spans="2:17" ht="13.5" thickBot="1" x14ac:dyDescent="0.25">
      <c r="B9" s="4" t="s">
        <v>5</v>
      </c>
      <c r="C9" s="6">
        <v>0</v>
      </c>
      <c r="E9" s="13"/>
      <c r="F9" s="14"/>
      <c r="G9" s="15">
        <f>SUM(G4:G8)</f>
        <v>40380</v>
      </c>
      <c r="L9" s="4" t="s">
        <v>5</v>
      </c>
      <c r="M9" s="16">
        <v>162.70000000000002</v>
      </c>
      <c r="N9" s="16">
        <v>41</v>
      </c>
      <c r="O9" s="16">
        <v>41</v>
      </c>
      <c r="P9" s="16">
        <v>41</v>
      </c>
      <c r="Q9" s="17">
        <v>62</v>
      </c>
    </row>
    <row r="10" spans="2:17" x14ac:dyDescent="0.2">
      <c r="B10" s="4" t="s">
        <v>6</v>
      </c>
      <c r="C10" s="6">
        <v>1703</v>
      </c>
      <c r="L10" s="4" t="s">
        <v>6</v>
      </c>
      <c r="M10" s="16">
        <v>120</v>
      </c>
      <c r="N10" s="16">
        <v>110</v>
      </c>
      <c r="O10" s="16">
        <v>110</v>
      </c>
      <c r="P10" s="16">
        <v>250</v>
      </c>
      <c r="Q10" s="17">
        <v>80</v>
      </c>
    </row>
    <row r="11" spans="2:17" x14ac:dyDescent="0.2">
      <c r="B11" s="4" t="s">
        <v>7</v>
      </c>
      <c r="C11" s="6">
        <v>3571</v>
      </c>
      <c r="L11" s="4" t="s">
        <v>7</v>
      </c>
      <c r="M11" s="16">
        <v>250</v>
      </c>
      <c r="N11" s="16">
        <v>60</v>
      </c>
      <c r="O11" s="16">
        <v>60</v>
      </c>
      <c r="P11" s="16">
        <v>60</v>
      </c>
      <c r="Q11" s="17">
        <v>250</v>
      </c>
    </row>
    <row r="12" spans="2:17" ht="13.5" thickBot="1" x14ac:dyDescent="0.25">
      <c r="B12" s="4" t="s">
        <v>8</v>
      </c>
      <c r="C12" s="6">
        <v>5345</v>
      </c>
      <c r="L12" s="13" t="s">
        <v>8</v>
      </c>
      <c r="M12" s="18">
        <v>300</v>
      </c>
      <c r="N12" s="18">
        <v>60</v>
      </c>
      <c r="O12" s="18">
        <v>60</v>
      </c>
      <c r="P12" s="18">
        <v>60</v>
      </c>
      <c r="Q12" s="19">
        <v>350</v>
      </c>
    </row>
    <row r="13" spans="2:17" ht="13.5" thickBot="1" x14ac:dyDescent="0.25">
      <c r="B13" s="7" t="s">
        <v>9</v>
      </c>
      <c r="C13" s="8">
        <f>SUM(C4:C12)</f>
        <v>26636</v>
      </c>
    </row>
    <row r="15" spans="2:17" x14ac:dyDescent="0.2">
      <c r="I15" s="1" t="s">
        <v>34</v>
      </c>
    </row>
    <row r="19" spans="2:2" x14ac:dyDescent="0.2">
      <c r="B19" s="1" t="s">
        <v>26</v>
      </c>
    </row>
    <row r="20" spans="2:2" x14ac:dyDescent="0.2">
      <c r="B20" s="1" t="s">
        <v>27</v>
      </c>
    </row>
    <row r="21" spans="2:2" x14ac:dyDescent="0.2">
      <c r="B21" s="1" t="s">
        <v>28</v>
      </c>
    </row>
    <row r="22" spans="2:2" x14ac:dyDescent="0.2">
      <c r="B22" s="1" t="s">
        <v>29</v>
      </c>
    </row>
    <row r="23" spans="2:2" x14ac:dyDescent="0.2">
      <c r="B23" s="1" t="s">
        <v>30</v>
      </c>
    </row>
    <row r="26" spans="2:2" x14ac:dyDescent="0.2">
      <c r="B26" s="2" t="s">
        <v>31</v>
      </c>
    </row>
    <row r="27" spans="2:2" x14ac:dyDescent="0.2">
      <c r="B27" s="1" t="s">
        <v>32</v>
      </c>
    </row>
  </sheetData>
  <mergeCells count="4">
    <mergeCell ref="B2:C2"/>
    <mergeCell ref="E2:G2"/>
    <mergeCell ref="I2:J2"/>
    <mergeCell ref="L2:Q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9CA5-DA09-43BB-97D1-ED73906FD91E}">
  <dimension ref="A2:O30"/>
  <sheetViews>
    <sheetView tabSelected="1" workbookViewId="0">
      <selection activeCell="J27" sqref="J27"/>
    </sheetView>
  </sheetViews>
  <sheetFormatPr defaultRowHeight="15" x14ac:dyDescent="0.25"/>
  <cols>
    <col min="1" max="1" width="3.7109375" bestFit="1" customWidth="1"/>
    <col min="2" max="2" width="14.42578125" bestFit="1" customWidth="1"/>
    <col min="3" max="3" width="11" bestFit="1" customWidth="1"/>
    <col min="4" max="4" width="10" bestFit="1" customWidth="1"/>
    <col min="5" max="5" width="13.42578125" bestFit="1" customWidth="1"/>
    <col min="6" max="6" width="12.85546875" bestFit="1" customWidth="1"/>
    <col min="7" max="7" width="13.7109375" bestFit="1" customWidth="1"/>
    <col min="8" max="8" width="13.85546875" bestFit="1" customWidth="1"/>
    <col min="9" max="9" width="13.7109375" bestFit="1" customWidth="1"/>
    <col min="10" max="10" width="18" bestFit="1" customWidth="1"/>
    <col min="11" max="11" width="3.7109375" customWidth="1"/>
    <col min="12" max="12" width="78.85546875" bestFit="1" customWidth="1"/>
    <col min="13" max="13" width="9.7109375" bestFit="1" customWidth="1"/>
    <col min="14" max="14" width="5.140625" bestFit="1" customWidth="1"/>
    <col min="15" max="15" width="13.7109375" bestFit="1" customWidth="1"/>
  </cols>
  <sheetData>
    <row r="2" spans="1:15" x14ac:dyDescent="0.25">
      <c r="A2" s="21"/>
      <c r="B2" s="21"/>
      <c r="C2" s="30" t="s">
        <v>36</v>
      </c>
      <c r="D2" s="30"/>
      <c r="E2" s="30"/>
      <c r="F2" s="30"/>
      <c r="G2" s="30"/>
      <c r="L2" s="30" t="s">
        <v>43</v>
      </c>
      <c r="M2" s="30"/>
      <c r="N2" s="30"/>
      <c r="O2" s="30"/>
    </row>
    <row r="3" spans="1:15" ht="15.75" thickBot="1" x14ac:dyDescent="0.3">
      <c r="A3" s="32" t="s">
        <v>35</v>
      </c>
      <c r="B3" s="21"/>
      <c r="C3" s="34" t="s">
        <v>12</v>
      </c>
      <c r="D3" s="34" t="s">
        <v>13</v>
      </c>
      <c r="E3" s="34" t="s">
        <v>14</v>
      </c>
      <c r="F3" s="34" t="s">
        <v>16</v>
      </c>
      <c r="G3" s="34" t="s">
        <v>17</v>
      </c>
      <c r="H3" s="43" t="s">
        <v>49</v>
      </c>
      <c r="J3" s="28" t="s">
        <v>10</v>
      </c>
      <c r="L3" s="31" t="s">
        <v>48</v>
      </c>
      <c r="M3" s="31" t="s">
        <v>45</v>
      </c>
      <c r="N3" s="31" t="s">
        <v>46</v>
      </c>
      <c r="O3" s="31" t="s">
        <v>44</v>
      </c>
    </row>
    <row r="4" spans="1:15" x14ac:dyDescent="0.25">
      <c r="A4" s="32"/>
      <c r="B4" s="33" t="s">
        <v>0</v>
      </c>
      <c r="C4" s="35">
        <v>4080</v>
      </c>
      <c r="D4" s="36">
        <v>0</v>
      </c>
      <c r="E4" s="36">
        <v>0</v>
      </c>
      <c r="F4" s="36">
        <v>0</v>
      </c>
      <c r="G4" s="37">
        <v>0</v>
      </c>
      <c r="H4">
        <f>SUM(C4:G4)</f>
        <v>4080</v>
      </c>
      <c r="I4" t="s">
        <v>37</v>
      </c>
      <c r="J4" s="20">
        <v>4080</v>
      </c>
      <c r="L4" s="21" t="s">
        <v>27</v>
      </c>
      <c r="M4" s="21">
        <f>SUM(C13:E13)</f>
        <v>13136</v>
      </c>
      <c r="N4" s="21" t="s">
        <v>47</v>
      </c>
      <c r="O4" s="21">
        <f>IF(M4&lt;19000,M4*125,0)</f>
        <v>1642000</v>
      </c>
    </row>
    <row r="5" spans="1:15" x14ac:dyDescent="0.25">
      <c r="A5" s="32"/>
      <c r="B5" s="33" t="s">
        <v>1</v>
      </c>
      <c r="C5" s="38">
        <v>1121</v>
      </c>
      <c r="D5" s="21">
        <v>0</v>
      </c>
      <c r="E5" s="21">
        <v>0</v>
      </c>
      <c r="F5" s="21">
        <v>0</v>
      </c>
      <c r="G5" s="39">
        <v>0</v>
      </c>
      <c r="H5">
        <f t="shared" ref="H5:H12" si="0">SUM(C5:G5)</f>
        <v>1121</v>
      </c>
      <c r="I5" t="s">
        <v>37</v>
      </c>
      <c r="J5" s="20">
        <v>1121</v>
      </c>
      <c r="L5" s="21" t="s">
        <v>28</v>
      </c>
      <c r="M5" s="21" t="s">
        <v>47</v>
      </c>
      <c r="N5" s="21">
        <v>0.15</v>
      </c>
      <c r="O5" s="21">
        <f>((G12*G30)+(G12*G17))*N5</f>
        <v>0</v>
      </c>
    </row>
    <row r="6" spans="1:15" x14ac:dyDescent="0.25">
      <c r="A6" s="32"/>
      <c r="B6" s="33" t="s">
        <v>2</v>
      </c>
      <c r="C6" s="38">
        <v>0</v>
      </c>
      <c r="D6" s="21">
        <v>0</v>
      </c>
      <c r="E6" s="21">
        <v>0</v>
      </c>
      <c r="F6" s="21">
        <v>0</v>
      </c>
      <c r="G6" s="39">
        <v>624</v>
      </c>
      <c r="H6">
        <f t="shared" si="0"/>
        <v>624</v>
      </c>
      <c r="I6" t="s">
        <v>37</v>
      </c>
      <c r="J6" s="20">
        <v>624</v>
      </c>
      <c r="L6" s="21" t="s">
        <v>29</v>
      </c>
      <c r="M6" s="21" t="s">
        <v>47</v>
      </c>
      <c r="N6" s="21">
        <v>0.18</v>
      </c>
      <c r="O6" s="21">
        <f>((G11*G29)+(G11*G17))*N6</f>
        <v>0</v>
      </c>
    </row>
    <row r="7" spans="1:15" x14ac:dyDescent="0.25">
      <c r="A7" s="32"/>
      <c r="B7" s="33" t="s">
        <v>3</v>
      </c>
      <c r="C7" s="38">
        <v>0</v>
      </c>
      <c r="D7" s="21">
        <v>0</v>
      </c>
      <c r="E7" s="21">
        <v>0</v>
      </c>
      <c r="F7" s="21">
        <v>4816</v>
      </c>
      <c r="G7" s="39">
        <v>769</v>
      </c>
      <c r="H7">
        <f t="shared" si="0"/>
        <v>5585</v>
      </c>
      <c r="I7" t="s">
        <v>37</v>
      </c>
      <c r="J7" s="20">
        <v>5585</v>
      </c>
      <c r="L7" s="21" t="s">
        <v>30</v>
      </c>
      <c r="M7" s="21" t="s">
        <v>47</v>
      </c>
      <c r="N7" s="21">
        <v>0.08</v>
      </c>
      <c r="O7" s="21">
        <f>(SUMPRODUCT(C8:F8,C26:F26)+SUMPRODUCT(C8:F8,C17:F17))*N7</f>
        <v>0</v>
      </c>
    </row>
    <row r="8" spans="1:15" x14ac:dyDescent="0.25">
      <c r="A8" s="32"/>
      <c r="B8" s="33" t="s">
        <v>4</v>
      </c>
      <c r="C8" s="38">
        <v>0</v>
      </c>
      <c r="D8" s="21">
        <v>0</v>
      </c>
      <c r="E8" s="21">
        <v>0</v>
      </c>
      <c r="F8" s="21">
        <v>0</v>
      </c>
      <c r="G8" s="39">
        <v>4607</v>
      </c>
      <c r="H8">
        <f t="shared" si="0"/>
        <v>4607</v>
      </c>
      <c r="I8" t="s">
        <v>37</v>
      </c>
      <c r="J8" s="20">
        <v>4607</v>
      </c>
    </row>
    <row r="9" spans="1:15" x14ac:dyDescent="0.25">
      <c r="A9" s="32"/>
      <c r="B9" s="33" t="s">
        <v>5</v>
      </c>
      <c r="C9" s="38">
        <v>0</v>
      </c>
      <c r="D9" s="21">
        <v>0</v>
      </c>
      <c r="E9" s="21">
        <v>0</v>
      </c>
      <c r="F9" s="21">
        <v>0</v>
      </c>
      <c r="G9" s="39">
        <v>0</v>
      </c>
      <c r="H9">
        <f t="shared" si="0"/>
        <v>0</v>
      </c>
      <c r="I9" t="s">
        <v>37</v>
      </c>
      <c r="J9" s="20">
        <v>0</v>
      </c>
    </row>
    <row r="10" spans="1:15" x14ac:dyDescent="0.25">
      <c r="A10" s="32"/>
      <c r="B10" s="33" t="s">
        <v>6</v>
      </c>
      <c r="C10" s="38">
        <v>1703</v>
      </c>
      <c r="D10" s="21">
        <v>0</v>
      </c>
      <c r="E10" s="21">
        <v>0</v>
      </c>
      <c r="F10" s="21">
        <v>0</v>
      </c>
      <c r="G10" s="39">
        <v>0</v>
      </c>
      <c r="H10">
        <f t="shared" si="0"/>
        <v>1703</v>
      </c>
      <c r="I10" t="s">
        <v>37</v>
      </c>
      <c r="J10" s="20">
        <v>1703</v>
      </c>
    </row>
    <row r="11" spans="1:15" x14ac:dyDescent="0.25">
      <c r="A11" s="32"/>
      <c r="B11" s="33" t="s">
        <v>7</v>
      </c>
      <c r="C11" s="38">
        <v>3571</v>
      </c>
      <c r="D11" s="21">
        <v>0</v>
      </c>
      <c r="E11" s="21">
        <v>0</v>
      </c>
      <c r="F11" s="21">
        <v>0</v>
      </c>
      <c r="G11" s="39">
        <v>0</v>
      </c>
      <c r="H11">
        <f t="shared" si="0"/>
        <v>3571</v>
      </c>
      <c r="I11" t="s">
        <v>37</v>
      </c>
      <c r="J11" s="20">
        <v>3571</v>
      </c>
    </row>
    <row r="12" spans="1:15" ht="15.75" thickBot="1" x14ac:dyDescent="0.3">
      <c r="A12" s="32"/>
      <c r="B12" s="33" t="s">
        <v>8</v>
      </c>
      <c r="C12" s="40">
        <v>2005</v>
      </c>
      <c r="D12" s="41">
        <v>656</v>
      </c>
      <c r="E12" s="41">
        <v>0</v>
      </c>
      <c r="F12" s="41">
        <v>2684</v>
      </c>
      <c r="G12" s="42">
        <v>0</v>
      </c>
      <c r="H12">
        <f t="shared" si="0"/>
        <v>5345</v>
      </c>
      <c r="I12" t="s">
        <v>37</v>
      </c>
      <c r="J12" s="20">
        <v>5345</v>
      </c>
    </row>
    <row r="13" spans="1:15" x14ac:dyDescent="0.25">
      <c r="B13" s="44" t="s">
        <v>50</v>
      </c>
      <c r="C13">
        <f>SUM(C4:C12)</f>
        <v>12480</v>
      </c>
      <c r="D13">
        <f t="shared" ref="D13:G13" si="1">SUM(D4:D12)</f>
        <v>656</v>
      </c>
      <c r="E13">
        <f t="shared" si="1"/>
        <v>0</v>
      </c>
      <c r="F13">
        <f t="shared" si="1"/>
        <v>7500</v>
      </c>
      <c r="G13">
        <f t="shared" si="1"/>
        <v>6000</v>
      </c>
    </row>
    <row r="14" spans="1:15" x14ac:dyDescent="0.25">
      <c r="C14" t="s">
        <v>38</v>
      </c>
      <c r="D14" t="s">
        <v>38</v>
      </c>
      <c r="E14" t="s">
        <v>38</v>
      </c>
      <c r="F14" t="s">
        <v>38</v>
      </c>
      <c r="G14" t="s">
        <v>38</v>
      </c>
    </row>
    <row r="15" spans="1:15" x14ac:dyDescent="0.25">
      <c r="B15" s="29" t="s">
        <v>40</v>
      </c>
      <c r="C15" s="20">
        <v>12480</v>
      </c>
      <c r="D15" s="20">
        <v>7200</v>
      </c>
      <c r="E15" s="20">
        <v>7200</v>
      </c>
      <c r="F15" s="20">
        <v>7500</v>
      </c>
      <c r="G15" s="20">
        <v>6000</v>
      </c>
    </row>
    <row r="17" spans="2:10" x14ac:dyDescent="0.25">
      <c r="B17" s="29" t="s">
        <v>41</v>
      </c>
      <c r="C17" s="20">
        <v>3496</v>
      </c>
      <c r="D17" s="20">
        <v>3942</v>
      </c>
      <c r="E17" s="20">
        <v>3942</v>
      </c>
      <c r="F17" s="20">
        <v>3836</v>
      </c>
      <c r="G17" s="20">
        <v>3278</v>
      </c>
    </row>
    <row r="19" spans="2:10" ht="15.75" thickBot="1" x14ac:dyDescent="0.3"/>
    <row r="20" spans="2:10" x14ac:dyDescent="0.25">
      <c r="B20" s="25" t="s">
        <v>25</v>
      </c>
      <c r="C20" s="27"/>
      <c r="D20" s="27"/>
      <c r="E20" s="27"/>
      <c r="F20" s="27"/>
      <c r="G20" s="26"/>
    </row>
    <row r="21" spans="2:10" x14ac:dyDescent="0.25">
      <c r="B21" s="4"/>
      <c r="C21" s="12" t="s">
        <v>12</v>
      </c>
      <c r="D21" s="12" t="s">
        <v>13</v>
      </c>
      <c r="E21" s="12" t="s">
        <v>14</v>
      </c>
      <c r="F21" s="12" t="s">
        <v>15</v>
      </c>
      <c r="G21" s="6" t="s">
        <v>24</v>
      </c>
      <c r="I21" t="s">
        <v>41</v>
      </c>
      <c r="J21" s="22">
        <f>SUMPRODUCT(C13:G13,C17:G17)</f>
        <v>94654032</v>
      </c>
    </row>
    <row r="22" spans="2:10" x14ac:dyDescent="0.25">
      <c r="B22" s="4" t="s">
        <v>0</v>
      </c>
      <c r="C22" s="16">
        <v>111.10000000000001</v>
      </c>
      <c r="D22" s="16">
        <v>240</v>
      </c>
      <c r="E22" s="16">
        <v>240</v>
      </c>
      <c r="F22" s="16">
        <v>140</v>
      </c>
      <c r="G22" s="17">
        <v>120</v>
      </c>
      <c r="I22" t="s">
        <v>42</v>
      </c>
      <c r="J22" s="22">
        <f>SUMPRODUCT(decision,C22:G30)</f>
        <v>4698371.0999999996</v>
      </c>
    </row>
    <row r="23" spans="2:10" x14ac:dyDescent="0.25">
      <c r="B23" s="4" t="s">
        <v>1</v>
      </c>
      <c r="C23" s="16">
        <v>111.10000000000001</v>
      </c>
      <c r="D23" s="16">
        <v>240</v>
      </c>
      <c r="E23" s="16">
        <v>240</v>
      </c>
      <c r="F23" s="16">
        <v>140</v>
      </c>
      <c r="G23" s="17">
        <v>120</v>
      </c>
      <c r="I23" t="s">
        <v>44</v>
      </c>
      <c r="J23" s="22">
        <f>SUM(O4:O7)</f>
        <v>1642000</v>
      </c>
    </row>
    <row r="24" spans="2:10" x14ac:dyDescent="0.25">
      <c r="B24" s="4" t="s">
        <v>2</v>
      </c>
      <c r="C24" s="16">
        <v>511.1</v>
      </c>
      <c r="D24" s="16">
        <v>240</v>
      </c>
      <c r="E24" s="16">
        <v>240</v>
      </c>
      <c r="F24" s="16">
        <v>200</v>
      </c>
      <c r="G24" s="17">
        <v>120</v>
      </c>
    </row>
    <row r="25" spans="2:10" x14ac:dyDescent="0.25">
      <c r="B25" s="4" t="s">
        <v>3</v>
      </c>
      <c r="C25" s="16">
        <v>620</v>
      </c>
      <c r="D25" s="16">
        <v>445</v>
      </c>
      <c r="E25" s="16">
        <v>445</v>
      </c>
      <c r="F25" s="16">
        <v>350</v>
      </c>
      <c r="G25" s="17">
        <v>300</v>
      </c>
    </row>
    <row r="26" spans="2:10" x14ac:dyDescent="0.25">
      <c r="B26" s="4" t="s">
        <v>4</v>
      </c>
      <c r="C26" s="16">
        <v>75</v>
      </c>
      <c r="D26" s="16">
        <v>150</v>
      </c>
      <c r="E26" s="16">
        <v>150</v>
      </c>
      <c r="F26" s="16">
        <v>150</v>
      </c>
      <c r="G26" s="17">
        <v>50</v>
      </c>
    </row>
    <row r="27" spans="2:10" x14ac:dyDescent="0.25">
      <c r="B27" s="4" t="s">
        <v>5</v>
      </c>
      <c r="C27" s="16">
        <v>162.70000000000002</v>
      </c>
      <c r="D27" s="16">
        <v>41</v>
      </c>
      <c r="E27" s="16">
        <v>41</v>
      </c>
      <c r="F27" s="16">
        <v>41</v>
      </c>
      <c r="G27" s="17">
        <v>62</v>
      </c>
      <c r="I27" s="23" t="s">
        <v>39</v>
      </c>
      <c r="J27" s="24">
        <f>J21+J22+J23</f>
        <v>100994403.09999999</v>
      </c>
    </row>
    <row r="28" spans="2:10" x14ac:dyDescent="0.25">
      <c r="B28" s="4" t="s">
        <v>6</v>
      </c>
      <c r="C28" s="16">
        <v>120</v>
      </c>
      <c r="D28" s="16">
        <v>110</v>
      </c>
      <c r="E28" s="16">
        <v>110</v>
      </c>
      <c r="F28" s="16">
        <v>250</v>
      </c>
      <c r="G28" s="17">
        <v>80</v>
      </c>
    </row>
    <row r="29" spans="2:10" x14ac:dyDescent="0.25">
      <c r="B29" s="4" t="s">
        <v>7</v>
      </c>
      <c r="C29" s="16">
        <v>250</v>
      </c>
      <c r="D29" s="16">
        <v>60</v>
      </c>
      <c r="E29" s="16">
        <v>60</v>
      </c>
      <c r="F29" s="16">
        <v>60</v>
      </c>
      <c r="G29" s="17">
        <v>250</v>
      </c>
    </row>
    <row r="30" spans="2:10" ht="15.75" thickBot="1" x14ac:dyDescent="0.3">
      <c r="B30" s="13" t="s">
        <v>8</v>
      </c>
      <c r="C30" s="18">
        <v>300</v>
      </c>
      <c r="D30" s="18">
        <v>60</v>
      </c>
      <c r="E30" s="18">
        <v>60</v>
      </c>
      <c r="F30" s="18">
        <v>60</v>
      </c>
      <c r="G30" s="19">
        <v>350</v>
      </c>
    </row>
  </sheetData>
  <mergeCells count="4">
    <mergeCell ref="C2:G2"/>
    <mergeCell ref="A3:A12"/>
    <mergeCell ref="B20:G20"/>
    <mergeCell ref="L2:O2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Sheet1</vt:lpstr>
      <vt:lpstr>Planilha1</vt:lpstr>
      <vt:lpstr>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Golchha, Rahul</dc:creator>
  <cp:lastModifiedBy>Guilherme</cp:lastModifiedBy>
  <dcterms:created xsi:type="dcterms:W3CDTF">2019-02-10T23:08:29Z</dcterms:created>
  <dcterms:modified xsi:type="dcterms:W3CDTF">2019-06-07T18:44:25Z</dcterms:modified>
</cp:coreProperties>
</file>