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ieiraschwade/git_clones/personal/personal-website/static/media/scrum-velocity/"/>
    </mc:Choice>
  </mc:AlternateContent>
  <xr:revisionPtr revIDLastSave="0" documentId="13_ncr:1_{2903FA34-C829-D941-94BD-03D22C4FF67D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Overview" sheetId="1" r:id="rId1"/>
    <sheet name="Data" sheetId="2" r:id="rId2"/>
    <sheet name="Base" sheetId="3" r:id="rId3"/>
  </sheets>
  <definedNames>
    <definedName name="BurnUpZoom">OFFSET(Data!$J$2, ROWS(SprintTable[])-1, 0, IF(Overview!$B$10="Yes",-Overview!$C$11,-ROWS(SprintTable[])), 1)</definedName>
    <definedName name="CommitedZoom">OFFSET(Data!$B$2, ROWS(SprintTable[])-1, 0, IF(Overview!$B$10="Yes",-Overview!$C$11,-ROWS(SprintTable[])), 1)</definedName>
    <definedName name="CompletedZoom">OFFSET(Data!$D$2, ROWS(SprintTable[])-1, 0,  IF(Overview!$B$10="Yes",-Overview!$C$11,-ROWS(SprintTable[])), 1)</definedName>
    <definedName name="OptmistBurnUpZoom">OFFSET(Data!$K$2, ROWS(SprintTable[])-1, 0,  IF(Overview!$B$10="Yes",-Overview!$C$11,-ROWS(SprintTable[])), 1)</definedName>
    <definedName name="OptmisticVelocityZoom">OFFSET(Data!$H$2, ROWS(SprintTable[])-1, 0,  IF(Overview!$B$10="Yes",-Overview!$C$11,-ROWS(SprintTable[])), 1)</definedName>
    <definedName name="PessimistBurnUpZoom">OFFSET(Data!$L$2, ROWS(SprintTable[])-1, 0, IF(Overview!$B$10="Yes",-Overview!$C$11,-ROWS(SprintTable[])), 1)</definedName>
    <definedName name="PessimisticVelocityZoom">OFFSET(Data!$I$2, ROWS(SprintTable[])-1, 0, IF(Overview!$B$10="Yes",-Overview!$C$11,-ROWS(SprintTable[])), 1)</definedName>
    <definedName name="PlannedVelocityZoom">OFFSET(Data!$F$2, ROWS(SprintTable[])-1, 0, IF(Overview!$B$10="Yes",-Overview!$C$11,-ROWS(SprintTable[])), 1)</definedName>
    <definedName name="SprintNameZoom">OFFSET(Data!$A$2, ROWS(SprintTable[])-1, 0, IF(Overview!$B$10="Yes",-Overview!$C$11,-ROWS(SprintTable[])), 1)</definedName>
    <definedName name="TotalPointsZoom">OFFSET(Data!$M$2, ROWS(SprintTable[])-1, 0,  IF(Overview!$B$10="Yes",-Overview!$C$11,-ROWS(SprintTable[])), 1)</definedName>
    <definedName name="WorkedZoom">OFFSET(Data!$C$2, ROWS(SprintTable[])-1, 0, IF(Overview!$B$10="Yes",-Overview!$C$11,-ROWS(SprintTable[])), 1)</definedName>
    <definedName name="YesNo">Base!$A$1:$A$2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J3" i="2"/>
  <c r="J4" i="2" s="1"/>
  <c r="J5" i="2" s="1"/>
  <c r="J6" i="2" s="1"/>
  <c r="J7" i="2" s="1"/>
  <c r="J8" i="2" s="1"/>
  <c r="J9" i="2" s="1"/>
  <c r="F4" i="3" a="1"/>
  <c r="F4" i="3" s="1"/>
  <c r="E2" i="2"/>
  <c r="F3" i="2" s="1"/>
  <c r="H3" i="2" s="1"/>
  <c r="K3" i="2" s="1"/>
  <c r="E3" i="2"/>
  <c r="E4" i="2"/>
  <c r="A5" i="1"/>
  <c r="D1" i="3"/>
  <c r="G2" i="3"/>
  <c r="D4" i="1"/>
  <c r="B4" i="1"/>
  <c r="I2" i="2"/>
  <c r="H2" i="2"/>
  <c r="G4" i="2" l="1"/>
  <c r="F4" i="2"/>
  <c r="I4" i="2" s="1"/>
  <c r="L4" i="2" s="1"/>
  <c r="G5" i="2"/>
  <c r="F5" i="2"/>
  <c r="E5" i="2" s="1"/>
  <c r="G6" i="2" s="1"/>
  <c r="I3" i="2"/>
  <c r="L3" i="2" s="1"/>
  <c r="J10" i="2"/>
  <c r="F6" i="2" l="1"/>
  <c r="E6" i="2" s="1"/>
  <c r="I5" i="2"/>
  <c r="L5" i="2" s="1"/>
  <c r="H5" i="2"/>
  <c r="K5" i="2" s="1"/>
  <c r="H4" i="2"/>
  <c r="K4" i="2" s="1"/>
  <c r="B6" i="1"/>
  <c r="H6" i="2" l="1"/>
  <c r="K6" i="2" s="1"/>
  <c r="F7" i="2"/>
  <c r="I6" i="2"/>
  <c r="L6" i="2" s="1"/>
  <c r="G7" i="2"/>
  <c r="D6" i="1"/>
  <c r="E7" i="2" l="1"/>
  <c r="H7" i="2"/>
  <c r="K7" i="2" s="1"/>
  <c r="I7" i="2"/>
  <c r="L7" i="2" s="1"/>
  <c r="F8" i="2" l="1"/>
  <c r="G8" i="2"/>
  <c r="E8" i="2" l="1"/>
  <c r="I8" i="2"/>
  <c r="L8" i="2" s="1"/>
  <c r="H8" i="2"/>
  <c r="K8" i="2" s="1"/>
  <c r="F9" i="2" l="1"/>
  <c r="G9" i="2"/>
  <c r="G10" i="2" s="1"/>
  <c r="E9" i="2" l="1"/>
  <c r="I9" i="2"/>
  <c r="L9" i="2" s="1"/>
  <c r="H9" i="2"/>
  <c r="K9" i="2" s="1"/>
  <c r="F10" i="2" l="1"/>
  <c r="E10" i="2" l="1"/>
  <c r="H10" i="2"/>
  <c r="K10" i="2" s="1"/>
  <c r="I10" i="2"/>
  <c r="L10" i="2" s="1"/>
</calcChain>
</file>

<file path=xl/sharedStrings.xml><?xml version="1.0" encoding="utf-8"?>
<sst xmlns="http://schemas.openxmlformats.org/spreadsheetml/2006/main" count="42" uniqueCount="38">
  <si>
    <r>
      <rPr>
        <b/>
        <sz val="16"/>
        <color theme="1"/>
        <rFont val="Calibri"/>
        <family val="2"/>
        <scheme val="minor"/>
      </rPr>
      <t>OBS</t>
    </r>
    <r>
      <rPr>
        <sz val="14"/>
        <color theme="1"/>
        <rFont val="Calibri"/>
        <family val="2"/>
        <scheme val="minor"/>
      </rPr>
      <t xml:space="preserve">: </t>
    </r>
    <r>
      <rPr>
        <sz val="14"/>
        <color theme="4"/>
        <rFont val="Calibri"/>
        <family val="2"/>
        <scheme val="minor"/>
      </rPr>
      <t>Data can be found in the next sheet (Data sheet)</t>
    </r>
  </si>
  <si>
    <t>Since the beginning</t>
  </si>
  <si>
    <t>Average</t>
  </si>
  <si>
    <t>points</t>
  </si>
  <si>
    <t>Deviation</t>
  </si>
  <si>
    <t>Window</t>
  </si>
  <si>
    <t>Sprints</t>
  </si>
  <si>
    <t>Zoom control</t>
  </si>
  <si>
    <t>Enable zoom</t>
  </si>
  <si>
    <t>Yes</t>
  </si>
  <si>
    <t>Zoom level</t>
  </si>
  <si>
    <t>last</t>
  </si>
  <si>
    <t>rows</t>
  </si>
  <si>
    <t>Sprint name</t>
  </si>
  <si>
    <t>Commited</t>
  </si>
  <si>
    <t>Incomplete</t>
  </si>
  <si>
    <t>Completed</t>
  </si>
  <si>
    <t>Hidden velocity</t>
  </si>
  <si>
    <t>Planned Velocity</t>
  </si>
  <si>
    <t>Planned deviation</t>
  </si>
  <si>
    <t>Optimistic velocity</t>
  </si>
  <si>
    <t>Pessimistic velocity</t>
  </si>
  <si>
    <t>Burn-up</t>
  </si>
  <si>
    <t>Optimistic burn-up</t>
  </si>
  <si>
    <t>Pessimistic burn-up</t>
  </si>
  <si>
    <t>Total points of the sprint</t>
  </si>
  <si>
    <t>Sprint rows</t>
  </si>
  <si>
    <t>No</t>
  </si>
  <si>
    <t>Next row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</si>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</sst>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" fontId="0" fillId="2" borderId="0" xfId="1" applyNumberFormat="1" applyFont="1" applyFill="1"/>
    <xf numFmtId="0" fontId="4" fillId="0" borderId="0" xfId="0" applyFont="1"/>
    <xf numFmtId="1" fontId="0" fillId="0" borderId="0" xfId="1" applyNumberFormat="1" applyFont="1"/>
    <xf numFmtId="1" fontId="0" fillId="4" borderId="0" xfId="1" applyNumberFormat="1" applyFont="1" applyFill="1"/>
    <xf numFmtId="0" fontId="0" fillId="5" borderId="0" xfId="0" applyFill="1"/>
    <xf numFmtId="0" fontId="4" fillId="0" borderId="0" xfId="0" applyFont="1" applyAlignment="1">
      <alignment horizontal="right"/>
    </xf>
    <xf numFmtId="0" fontId="3" fillId="2" borderId="0" xfId="0" applyFont="1" applyFill="1"/>
    <xf numFmtId="1" fontId="0" fillId="0" borderId="0" xfId="0" applyNumberFormat="1"/>
    <xf numFmtId="164" fontId="0" fillId="0" borderId="0" xfId="1" applyNumberFormat="1" applyFont="1"/>
    <xf numFmtId="0" fontId="5" fillId="0" borderId="0" xfId="0" applyFont="1" applyAlignment="1">
      <alignment horizontal="center"/>
    </xf>
    <xf numFmtId="1" fontId="1" fillId="0" borderId="0" xfId="1" applyNumberFormat="1" applyFont="1"/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color theme="2" tint="-0.24994659260841701"/>
      </font>
      <fill>
        <patternFill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Real velocity +</a:t>
            </a:r>
            <a:r>
              <a:rPr lang="en-IE" baseline="0"/>
              <a:t> Planned boundaries</a:t>
            </a:r>
            <a:endParaRPr lang="en-IE"/>
          </a:p>
        </c:rich>
      </c:tx>
      <c:layout>
        <c:manualLayout>
          <c:xMode val="edge"/>
          <c:yMode val="edge"/>
          <c:x val="0.32034465132466178"/>
          <c:y val="2.7894002789400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Data!$D$1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[0]!CompletedZoom</c:f>
              <c:numCache>
                <c:formatCode>General</c:formatCode>
                <c:ptCount val="8"/>
                <c:pt idx="0">
                  <c:v>60</c:v>
                </c:pt>
                <c:pt idx="1">
                  <c:v>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B97-4D72-BEF1-6DF425F8C578}"/>
            </c:ext>
          </c:extLst>
        </c:ser>
        <c:ser>
          <c:idx val="6"/>
          <c:order val="1"/>
          <c:tx>
            <c:strRef>
              <c:f>Data!$H$1</c:f>
              <c:strCache>
                <c:ptCount val="1"/>
                <c:pt idx="0">
                  <c:v>Optimistic velocity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[0]!OptmisticVelocityZoom</c:f>
              <c:numCache>
                <c:formatCode>0</c:formatCode>
                <c:ptCount val="8"/>
                <c:pt idx="0">
                  <c:v>45</c:v>
                </c:pt>
                <c:pt idx="1">
                  <c:v>62</c:v>
                </c:pt>
                <c:pt idx="2">
                  <c:v>64</c:v>
                </c:pt>
                <c:pt idx="3">
                  <c:v>62</c:v>
                </c:pt>
                <c:pt idx="4">
                  <c:v>61</c:v>
                </c:pt>
                <c:pt idx="5">
                  <c:v>59</c:v>
                </c:pt>
                <c:pt idx="6">
                  <c:v>59</c:v>
                </c:pt>
                <c:pt idx="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7-4D72-BEF1-6DF425F8C578}"/>
            </c:ext>
          </c:extLst>
        </c:ser>
        <c:ser>
          <c:idx val="7"/>
          <c:order val="2"/>
          <c:tx>
            <c:strRef>
              <c:f>Data!$I$1</c:f>
              <c:strCache>
                <c:ptCount val="1"/>
                <c:pt idx="0">
                  <c:v>Pessimistic velocity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[0]!PessimisticVelocityZoom</c:f>
              <c:numCache>
                <c:formatCode>0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46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57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97-4D72-BEF1-6DF425F8C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546960"/>
        <c:axId val="236581752"/>
        <c:extLst/>
      </c:lineChart>
      <c:catAx>
        <c:axId val="2365469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581752"/>
        <c:crosses val="autoZero"/>
        <c:auto val="1"/>
        <c:lblAlgn val="ctr"/>
        <c:lblOffset val="100"/>
        <c:noMultiLvlLbl val="0"/>
      </c:catAx>
      <c:valAx>
        <c:axId val="23658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5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Planned velocity + Delivery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Commited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[0]!CommitedZoom</c:f>
              <c:numCache>
                <c:formatCode>General</c:formatCode>
                <c:ptCount val="8"/>
                <c:pt idx="0">
                  <c:v>75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9-4AE8-8221-05723BB362C9}"/>
            </c:ext>
          </c:extLst>
        </c:ser>
        <c:ser>
          <c:idx val="3"/>
          <c:order val="1"/>
          <c:tx>
            <c:v>Total points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[0]!TotalPointsZoom</c:f>
              <c:numCache>
                <c:formatCode>0</c:formatCode>
                <c:ptCount val="8"/>
                <c:pt idx="0">
                  <c:v>63</c:v>
                </c:pt>
                <c:pt idx="1">
                  <c:v>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C2-1444-8FBC-126422640E99}"/>
            </c:ext>
          </c:extLst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Incomplete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[0]!WorkedZoom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9-4AE8-8221-05723BB362C9}"/>
            </c:ext>
          </c:extLst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[0]!CompletedZoom</c:f>
              <c:numCache>
                <c:formatCode>General</c:formatCode>
                <c:ptCount val="8"/>
                <c:pt idx="0">
                  <c:v>60</c:v>
                </c:pt>
                <c:pt idx="1">
                  <c:v>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B69-4AE8-8221-05723BB3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350816"/>
        <c:axId val="238359392"/>
      </c:barChart>
      <c:lineChart>
        <c:grouping val="standard"/>
        <c:varyColors val="0"/>
        <c:ser>
          <c:idx val="7"/>
          <c:order val="4"/>
          <c:tx>
            <c:strRef>
              <c:f>Data!$F$1</c:f>
              <c:strCache>
                <c:ptCount val="1"/>
                <c:pt idx="0">
                  <c:v>Planned Velocity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[0]!PlannedVelocityZoom</c:f>
              <c:numCache>
                <c:formatCode>0</c:formatCode>
                <c:ptCount val="8"/>
                <c:pt idx="0">
                  <c:v>45</c:v>
                </c:pt>
                <c:pt idx="1">
                  <c:v>52</c:v>
                </c:pt>
                <c:pt idx="2">
                  <c:v>55</c:v>
                </c:pt>
                <c:pt idx="3">
                  <c:v>59</c:v>
                </c:pt>
                <c:pt idx="4">
                  <c:v>58</c:v>
                </c:pt>
                <c:pt idx="5">
                  <c:v>57</c:v>
                </c:pt>
                <c:pt idx="6">
                  <c:v>58</c:v>
                </c:pt>
                <c:pt idx="7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69-4AE8-8221-05723BB362C9}"/>
            </c:ext>
          </c:extLst>
        </c:ser>
        <c:ser>
          <c:idx val="9"/>
          <c:order val="5"/>
          <c:tx>
            <c:strRef>
              <c:f>Data!$H$1</c:f>
              <c:strCache>
                <c:ptCount val="1"/>
                <c:pt idx="0">
                  <c:v>Optimistic velocity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[0]!OptmisticVelocityZoom</c:f>
              <c:numCache>
                <c:formatCode>0</c:formatCode>
                <c:ptCount val="8"/>
                <c:pt idx="0">
                  <c:v>45</c:v>
                </c:pt>
                <c:pt idx="1">
                  <c:v>62</c:v>
                </c:pt>
                <c:pt idx="2">
                  <c:v>64</c:v>
                </c:pt>
                <c:pt idx="3">
                  <c:v>62</c:v>
                </c:pt>
                <c:pt idx="4">
                  <c:v>61</c:v>
                </c:pt>
                <c:pt idx="5">
                  <c:v>59</c:v>
                </c:pt>
                <c:pt idx="6">
                  <c:v>59</c:v>
                </c:pt>
                <c:pt idx="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69-4AE8-8221-05723BB362C9}"/>
            </c:ext>
          </c:extLst>
        </c:ser>
        <c:ser>
          <c:idx val="10"/>
          <c:order val="6"/>
          <c:tx>
            <c:strRef>
              <c:f>Data!$I$1</c:f>
              <c:strCache>
                <c:ptCount val="1"/>
                <c:pt idx="0">
                  <c:v>Pessimistic velocity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[0]!PessimisticVelocityZoom</c:f>
              <c:numCache>
                <c:formatCode>0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46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57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69-4AE8-8221-05723BB3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50816"/>
        <c:axId val="238359392"/>
        <c:extLst/>
      </c:lineChart>
      <c:catAx>
        <c:axId val="23835081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359392"/>
        <c:crosses val="autoZero"/>
        <c:auto val="1"/>
        <c:lblAlgn val="ctr"/>
        <c:lblOffset val="100"/>
        <c:noMultiLvlLbl val="0"/>
      </c:catAx>
      <c:valAx>
        <c:axId val="2383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3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Burn-up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 up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[0]!BurnUpZoom</c:f>
              <c:numCache>
                <c:formatCode>0</c:formatCode>
                <c:ptCount val="8"/>
                <c:pt idx="0">
                  <c:v>111</c:v>
                </c:pt>
                <c:pt idx="1">
                  <c:v>173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2-4621-9B51-EF8727CF1025}"/>
            </c:ext>
          </c:extLst>
        </c:ser>
        <c:ser>
          <c:idx val="1"/>
          <c:order val="1"/>
          <c:tx>
            <c:v>Optmistic Burn-up</c:v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[0]!OptmistBurnUpZoom</c:f>
              <c:numCache>
                <c:formatCode>0</c:formatCode>
                <c:ptCount val="8"/>
                <c:pt idx="0">
                  <c:v>96</c:v>
                </c:pt>
                <c:pt idx="1">
                  <c:v>173</c:v>
                </c:pt>
                <c:pt idx="2">
                  <c:v>237</c:v>
                </c:pt>
                <c:pt idx="3">
                  <c:v>299</c:v>
                </c:pt>
                <c:pt idx="4">
                  <c:v>360</c:v>
                </c:pt>
                <c:pt idx="5">
                  <c:v>419</c:v>
                </c:pt>
                <c:pt idx="6">
                  <c:v>478</c:v>
                </c:pt>
                <c:pt idx="7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2-4621-9B51-EF8727CF1025}"/>
            </c:ext>
          </c:extLst>
        </c:ser>
        <c:ser>
          <c:idx val="2"/>
          <c:order val="2"/>
          <c:tx>
            <c:v>Pessimit Burn-up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ysDot"/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[0]!PessimistBurnUpZoom</c:f>
              <c:numCache>
                <c:formatCode>0</c:formatCode>
                <c:ptCount val="8"/>
                <c:pt idx="0">
                  <c:v>96</c:v>
                </c:pt>
                <c:pt idx="1">
                  <c:v>153</c:v>
                </c:pt>
                <c:pt idx="2">
                  <c:v>219</c:v>
                </c:pt>
                <c:pt idx="3">
                  <c:v>275</c:v>
                </c:pt>
                <c:pt idx="4">
                  <c:v>330</c:v>
                </c:pt>
                <c:pt idx="5">
                  <c:v>385</c:v>
                </c:pt>
                <c:pt idx="6">
                  <c:v>442</c:v>
                </c:pt>
                <c:pt idx="7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2-4621-9B51-EF8727C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66424"/>
        <c:axId val="164766816"/>
      </c:lineChart>
      <c:catAx>
        <c:axId val="16476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&quot;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766816"/>
        <c:crosses val="autoZero"/>
        <c:auto val="1"/>
        <c:lblAlgn val="ctr"/>
        <c:lblOffset val="100"/>
        <c:noMultiLvlLbl val="0"/>
      </c:catAx>
      <c:valAx>
        <c:axId val="1647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76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25</xdr:row>
      <xdr:rowOff>87630</xdr:rowOff>
    </xdr:from>
    <xdr:to>
      <xdr:col>17</xdr:col>
      <xdr:colOff>403860</xdr:colOff>
      <xdr:row>58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0</xdr:row>
      <xdr:rowOff>81915</xdr:rowOff>
    </xdr:from>
    <xdr:to>
      <xdr:col>17</xdr:col>
      <xdr:colOff>483870</xdr:colOff>
      <xdr:row>25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566420</xdr:colOff>
      <xdr:row>0</xdr:row>
      <xdr:rowOff>88900</xdr:rowOff>
    </xdr:from>
    <xdr:to>
      <xdr:col>29</xdr:col>
      <xdr:colOff>322580</xdr:colOff>
      <xdr:row>38</xdr:row>
      <xdr:rowOff>35560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rintTable" displayName="SprintTable" ref="A1:M10" totalsRowShown="0">
  <autoFilter ref="A1:M10" xr:uid="{00000000-0009-0000-0100-000001000000}"/>
  <tableColumns count="13">
    <tableColumn id="1" xr3:uid="{00000000-0010-0000-0000-000001000000}" name="Sprint name"/>
    <tableColumn id="2" xr3:uid="{00000000-0010-0000-0000-000002000000}" name="Commited"/>
    <tableColumn id="17" xr3:uid="{00000000-0010-0000-0000-000011000000}" name="Incomplete"/>
    <tableColumn id="3" xr3:uid="{00000000-0010-0000-0000-000003000000}" name="Completed"/>
    <tableColumn id="16" xr3:uid="{00000000-0010-0000-0000-000010000000}" name="Hidden velocity" dataDxfId="9" dataCellStyle="Percent">
      <calculatedColumnFormula>IF(ISBLANK(SprintTable[[#This Row],[Completed]]),SprintTable[[#This Row],[Planned Velocity]], SprintTable[[#This Row],[Completed]])</calculatedColumnFormula>
    </tableColumn>
    <tableColumn id="8" xr3:uid="{00000000-0010-0000-0000-000008000000}" name="Planned Velocity" dataDxfId="8" dataCellStyle="Percent"/>
    <tableColumn id="5" xr3:uid="{00000000-0010-0000-0000-000005000000}" name="Planned deviation" dataDxfId="7" dataCellStyle="Percent"/>
    <tableColumn id="6" xr3:uid="{00000000-0010-0000-0000-000006000000}" name="Optimistic velocity" dataDxfId="6" dataCellStyle="Percent">
      <calculatedColumnFormula>SprintTable[[#This Row],[Planned Velocity]]+SprintTable[[#This Row],[Planned deviation]]</calculatedColumnFormula>
    </tableColumn>
    <tableColumn id="7" xr3:uid="{00000000-0010-0000-0000-000007000000}" name="Pessimistic velocity" dataDxfId="5" dataCellStyle="Percent">
      <calculatedColumnFormula>SprintTable[[#This Row],[Planned Velocity]]-SprintTable[[#This Row],[Planned deviation]]</calculatedColumnFormula>
    </tableColumn>
    <tableColumn id="13" xr3:uid="{00000000-0010-0000-0000-00000D000000}" name="Burn-up" dataDxfId="4" dataCellStyle="Percent"/>
    <tableColumn id="11" xr3:uid="{00000000-0010-0000-0000-00000B000000}" name="Optimistic burn-up" dataDxfId="3" dataCellStyle="Percent"/>
    <tableColumn id="12" xr3:uid="{00000000-0010-0000-0000-00000C000000}" name="Pessimistic burn-up" dataDxfId="2" dataCellStyle="Percent"/>
    <tableColumn id="14" xr3:uid="{B1A2F750-7901-1C4C-9770-C36BED7F40C4}" name="Total points of the sprint" dataDxfId="1" dataCellStyle="Percent">
      <calculatedColumnFormula>SprintTable[[#This Row],[Completed]]+SprintTable[[#This Row],[Incomplete]]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B13" sqref="B13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9.5" bestFit="1" customWidth="1"/>
    <col min="4" max="4" width="8.6640625" bestFit="1" customWidth="1"/>
    <col min="5" max="5" width="12.6640625" bestFit="1" customWidth="1"/>
  </cols>
  <sheetData>
    <row r="1" spans="1:5" ht="21" x14ac:dyDescent="0.25">
      <c r="A1" s="13" t="s">
        <v>0</v>
      </c>
      <c r="B1" s="13"/>
      <c r="C1" s="13"/>
      <c r="D1" s="13"/>
      <c r="E1" s="13"/>
    </row>
    <row r="3" spans="1:5" ht="19" x14ac:dyDescent="0.25">
      <c r="A3" s="12" t="s">
        <v>1</v>
      </c>
      <c r="B3" s="12"/>
      <c r="C3" s="12"/>
      <c r="D3" s="12"/>
      <c r="E3" s="12"/>
    </row>
    <row r="4" spans="1:5" ht="47" x14ac:dyDescent="0.55000000000000004">
      <c r="A4" s="2" t="s">
        <v>2</v>
      </c>
      <c r="B4" s="10">
        <f>FLOOR(AVERAGE(Data!D:D), 1)</f>
        <v>55</v>
      </c>
      <c r="C4" s="2" t="s">
        <v>3</v>
      </c>
      <c r="D4" s="10">
        <f>FLOOR(_xlfn.STDEV.S(Data!D:D), 1)</f>
        <v>9</v>
      </c>
      <c r="E4" s="2" t="s">
        <v>4</v>
      </c>
    </row>
    <row r="5" spans="1:5" ht="19" x14ac:dyDescent="0.25">
      <c r="A5" s="12" t="str">
        <f>CONCATENATE("For the last ",B8," sprints")</f>
        <v>For the last 3 sprints</v>
      </c>
      <c r="B5" s="12"/>
      <c r="C5" s="12"/>
      <c r="D5" s="12"/>
      <c r="E5" s="12"/>
    </row>
    <row r="6" spans="1:5" ht="47" x14ac:dyDescent="0.55000000000000004">
      <c r="A6" s="2" t="s">
        <v>2</v>
      </c>
      <c r="B6" s="10">
        <f ca="1">INDEX(SprintTable[],Base!F4-1,6)</f>
        <v>55</v>
      </c>
      <c r="C6" s="2" t="s">
        <v>3</v>
      </c>
      <c r="D6" s="10">
        <f ca="1">INDEX(SprintTable[],Base!F4-1,7)</f>
        <v>9</v>
      </c>
      <c r="E6" s="2" t="s">
        <v>4</v>
      </c>
    </row>
    <row r="8" spans="1:5" ht="47" x14ac:dyDescent="0.55000000000000004">
      <c r="A8" s="7" t="s">
        <v>5</v>
      </c>
      <c r="B8" s="10">
        <v>3</v>
      </c>
      <c r="C8" s="2" t="s">
        <v>6</v>
      </c>
    </row>
    <row r="9" spans="1:5" ht="19" x14ac:dyDescent="0.25">
      <c r="A9" s="12" t="s">
        <v>7</v>
      </c>
      <c r="B9" s="12"/>
      <c r="C9" s="12"/>
      <c r="D9" s="12"/>
    </row>
    <row r="10" spans="1:5" ht="47" x14ac:dyDescent="0.55000000000000004">
      <c r="A10" s="7" t="s">
        <v>8</v>
      </c>
      <c r="B10" s="14" t="s">
        <v>9</v>
      </c>
      <c r="C10" s="14"/>
      <c r="D10" s="14"/>
    </row>
    <row r="11" spans="1:5" ht="47" x14ac:dyDescent="0.55000000000000004">
      <c r="A11" s="7" t="s">
        <v>10</v>
      </c>
      <c r="B11" s="6" t="s">
        <v>11</v>
      </c>
      <c r="C11" s="10">
        <v>8</v>
      </c>
      <c r="D11" s="2" t="s">
        <v>12</v>
      </c>
    </row>
  </sheetData>
  <mergeCells count="5">
    <mergeCell ref="A3:E3"/>
    <mergeCell ref="A5:E5"/>
    <mergeCell ref="A1:E1"/>
    <mergeCell ref="B10:D10"/>
    <mergeCell ref="A9:D9"/>
  </mergeCells>
  <conditionalFormatting sqref="B11:D11">
    <cfRule type="expression" dxfId="0" priority="3">
      <formula>OR($B$10="No")</formula>
    </cfRule>
  </conditionalFormatting>
  <dataValidations count="1">
    <dataValidation type="list" allowBlank="1" showInputMessage="1" showErrorMessage="1" sqref="B10" xr:uid="{00000000-0002-0000-0000-000000000000}">
      <formula1>YesNo</formula1>
    </dataValidation>
  </dataValidations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5" bestFit="1" customWidth="1"/>
    <col min="2" max="2" width="12" bestFit="1" customWidth="1"/>
    <col min="3" max="3" width="12" customWidth="1"/>
    <col min="4" max="4" width="12.5" bestFit="1" customWidth="1"/>
    <col min="5" max="5" width="21.6640625" style="3" hidden="1" customWidth="1"/>
    <col min="6" max="6" width="17.5" bestFit="1" customWidth="1"/>
    <col min="7" max="7" width="18.5" bestFit="1" customWidth="1"/>
    <col min="8" max="8" width="18.6640625" bestFit="1" customWidth="1"/>
    <col min="9" max="9" width="19.5" bestFit="1" customWidth="1"/>
    <col min="10" max="10" width="19.5" customWidth="1"/>
    <col min="11" max="11" width="20.5" bestFit="1" customWidth="1"/>
    <col min="12" max="12" width="22.6640625" customWidth="1"/>
    <col min="13" max="13" width="22.5" bestFit="1" customWidth="1"/>
  </cols>
  <sheetData>
    <row r="1" spans="1:13" x14ac:dyDescent="0.2">
      <c r="A1" t="s">
        <v>13</v>
      </c>
      <c r="B1" t="s">
        <v>14</v>
      </c>
      <c r="C1" t="s">
        <v>15</v>
      </c>
      <c r="D1" t="s">
        <v>16</v>
      </c>
      <c r="E1" s="4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29</v>
      </c>
      <c r="B2">
        <v>60</v>
      </c>
      <c r="C2">
        <v>15</v>
      </c>
      <c r="D2">
        <v>45</v>
      </c>
      <c r="E2" s="11">
        <f>IF(ISBLANK(SprintTable[[#This Row],[Completed]]),SprintTable[[#This Row],[Planned Velocity]], SprintTable[[#This Row],[Completed]])</f>
        <v>45</v>
      </c>
      <c r="F2" s="11">
        <v>0</v>
      </c>
      <c r="G2" s="11">
        <v>0</v>
      </c>
      <c r="H2" s="11">
        <f>SprintTable[[#This Row],[Planned Velocity]]+SprintTable[[#This Row],[Planned deviation]]</f>
        <v>0</v>
      </c>
      <c r="I2" s="11">
        <f>SprintTable[[#This Row],[Planned Velocity]]-SprintTable[[#This Row],[Planned deviation]]</f>
        <v>0</v>
      </c>
      <c r="J2" s="11">
        <v>51</v>
      </c>
      <c r="K2" s="11">
        <v>0</v>
      </c>
      <c r="L2" s="11">
        <v>0</v>
      </c>
      <c r="M2" s="11">
        <f>SprintTable[[#This Row],[Completed]]+SprintTable[[#This Row],[Incomplete]]</f>
        <v>60</v>
      </c>
    </row>
    <row r="3" spans="1:13" x14ac:dyDescent="0.2">
      <c r="A3" t="s">
        <v>30</v>
      </c>
      <c r="B3">
        <v>75</v>
      </c>
      <c r="C3">
        <v>3</v>
      </c>
      <c r="D3">
        <v>60</v>
      </c>
      <c r="E3" s="11">
        <f>IF(ISBLANK(SprintTable[[#This Row],[Completed]]),SprintTable[[#This Row],[Planned Velocity]], SprintTable[[#This Row],[Completed]])</f>
        <v>60</v>
      </c>
      <c r="F3" s="11">
        <f ca="1">FLOOR( AVERAGE( OFFSET( Data!D3, IF( ROW() &gt; Overview!$B$8+1, - Overview!$B$8, 2 - ROW() ), 1, IF( ROW() &gt; Overview!$B$8+1,  Overview!$B$8, ROW() - 2 ), 1) ), 1 )</f>
        <v>45</v>
      </c>
      <c r="G3" s="11">
        <v>0</v>
      </c>
      <c r="H3" s="11">
        <f ca="1">SprintTable[[#This Row],[Planned Velocity]]+SprintTable[[#This Row],[Planned deviation]]</f>
        <v>45</v>
      </c>
      <c r="I3" s="11">
        <f ca="1">SprintTable[[#This Row],[Planned Velocity]]-SprintTable[[#This Row],[Planned deviation]]</f>
        <v>45</v>
      </c>
      <c r="J3" s="11">
        <f xml:space="preserve"> IF(ISBLANK(SprintTable[[#This Row],[Completed]]), NA(), J2+SprintTable[[#This Row],[Completed]])</f>
        <v>111</v>
      </c>
      <c r="K3" s="11">
        <f ca="1">IF(ISBLANK(SprintTable[[#This Row],[Completed]]), _xlfn.IFNA(J2,K2)+SprintTable[[#This Row],[Optimistic velocity]], J2 + SprintTable[[#This Row],[Optimistic velocity]])</f>
        <v>96</v>
      </c>
      <c r="L3" s="11">
        <f ca="1">IF(ISBLANK(SprintTable[[#This Row],[Completed]]), _xlfn.IFNA(J2,L2)+SprintTable[[#This Row],[Pessimistic velocity]], J2 + SprintTable[[#This Row],[Pessimistic velocity]])</f>
        <v>96</v>
      </c>
      <c r="M3" s="11">
        <f>SprintTable[[#This Row],[Completed]]+SprintTable[[#This Row],[Incomplete]]</f>
        <v>63</v>
      </c>
    </row>
    <row r="4" spans="1:13" x14ac:dyDescent="0.2">
      <c r="A4" t="s">
        <v>31</v>
      </c>
      <c r="B4">
        <v>68</v>
      </c>
      <c r="C4">
        <v>6</v>
      </c>
      <c r="D4">
        <v>62</v>
      </c>
      <c r="E4" s="11">
        <f>IF(ISBLANK(SprintTable[[#This Row],[Completed]]),SprintTable[[#This Row],[Planned Velocity]], SprintTable[[#This Row],[Completed]])</f>
        <v>62</v>
      </c>
      <c r="F4" s="11">
        <f ca="1">FLOOR( AVERAGE( OFFSET( Data!D4, IF( ROW() &gt; Overview!$B$8+1, - Overview!$B$8, 2 - ROW() ), 1, IF( ROW() &gt; Overview!$B$8+1,  Overview!$B$8, ROW() - 2 ), 1) ), 1 )</f>
        <v>52</v>
      </c>
      <c r="G4" s="11">
        <f ca="1">FLOOR( _xlfn.STDEV.S( OFFSET( Data!D4, IF( ROW() &gt; Overview!$B$8+1, -Overview!$B$8, 2 - ROW() ), 1, IF( ROW() &gt;Overview!$B$8+1, 3, ROW() - 2 ), 1) ), 1 )</f>
        <v>10</v>
      </c>
      <c r="H4" s="11">
        <f ca="1">SprintTable[[#This Row],[Planned Velocity]]+SprintTable[[#This Row],[Planned deviation]]</f>
        <v>62</v>
      </c>
      <c r="I4" s="11">
        <f ca="1">SprintTable[[#This Row],[Planned Velocity]]-SprintTable[[#This Row],[Planned deviation]]</f>
        <v>42</v>
      </c>
      <c r="J4" s="11">
        <f xml:space="preserve"> IF(ISBLANK(SprintTable[[#This Row],[Completed]]), NA(), J3+SprintTable[[#This Row],[Completed]])</f>
        <v>173</v>
      </c>
      <c r="K4" s="11">
        <f ca="1">IF(ISBLANK(SprintTable[[#This Row],[Completed]]), _xlfn.IFNA(J3,K3)+SprintTable[[#This Row],[Optimistic velocity]], J3 + SprintTable[[#This Row],[Optimistic velocity]])</f>
        <v>173</v>
      </c>
      <c r="L4" s="11">
        <f ca="1">IF(ISBLANK(SprintTable[[#This Row],[Completed]]), _xlfn.IFNA(J3,L3)+SprintTable[[#This Row],[Pessimistic velocity]], J3 + SprintTable[[#This Row],[Pessimistic velocity]])</f>
        <v>153</v>
      </c>
      <c r="M4" s="11">
        <f>SprintTable[[#This Row],[Completed]]+SprintTable[[#This Row],[Incomplete]]</f>
        <v>68</v>
      </c>
    </row>
    <row r="5" spans="1:13" x14ac:dyDescent="0.2">
      <c r="A5" t="s">
        <v>32</v>
      </c>
      <c r="E5" s="11">
        <f ca="1">IF(ISBLANK(SprintTable[[#This Row],[Completed]]),SprintTable[[#This Row],[Planned Velocity]], SprintTable[[#This Row],[Completed]])</f>
        <v>55</v>
      </c>
      <c r="F5" s="11">
        <f ca="1">FLOOR( AVERAGE( OFFSET( Data!D5, IF( ROW() &gt; Overview!$B$8+1, - Overview!$B$8, 2 - ROW() ), 1, IF( ROW() &gt; Overview!$B$8+1,  Overview!$B$8, ROW() - 2 ), 1) ), 1 )</f>
        <v>55</v>
      </c>
      <c r="G5" s="11">
        <f ca="1">FLOOR( _xlfn.STDEV.S( OFFSET( Data!D5, IF( ROW() &gt; Overview!$B$8+1, -Overview!$B$8, 2 - ROW() ), 1, IF( ROW() &gt;Overview!$B$8+1, 3, ROW() - 2 ), 1) ), 1 )</f>
        <v>9</v>
      </c>
      <c r="H5" s="11">
        <f ca="1">SprintTable[[#This Row],[Planned Velocity]]+SprintTable[[#This Row],[Planned deviation]]</f>
        <v>64</v>
      </c>
      <c r="I5" s="11">
        <f ca="1">SprintTable[[#This Row],[Planned Velocity]]-SprintTable[[#This Row],[Planned deviation]]</f>
        <v>46</v>
      </c>
      <c r="J5" s="11" t="e">
        <f xml:space="preserve"> IF(ISBLANK(SprintTable[[#This Row],[Completed]]), NA(), J4+SprintTable[[#This Row],[Completed]])</f>
        <v>#N/A</v>
      </c>
      <c r="K5" s="11">
        <f ca="1">IF(ISBLANK(SprintTable[[#This Row],[Completed]]), _xlfn.IFNA(J4,K4)+SprintTable[[#This Row],[Optimistic velocity]], J4 + SprintTable[[#This Row],[Optimistic velocity]])</f>
        <v>237</v>
      </c>
      <c r="L5" s="11">
        <f ca="1">IF(ISBLANK(SprintTable[[#This Row],[Completed]]), _xlfn.IFNA(J4,L4)+SprintTable[[#This Row],[Pessimistic velocity]], J4 + SprintTable[[#This Row],[Pessimistic velocity]])</f>
        <v>219</v>
      </c>
      <c r="M5" s="11">
        <f>SprintTable[[#This Row],[Completed]]+SprintTable[[#This Row],[Incomplete]]</f>
        <v>0</v>
      </c>
    </row>
    <row r="6" spans="1:13" x14ac:dyDescent="0.2">
      <c r="A6" t="s">
        <v>33</v>
      </c>
      <c r="E6" s="11">
        <f ca="1">IF(ISBLANK(SprintTable[[#This Row],[Completed]]),SprintTable[[#This Row],[Planned Velocity]], SprintTable[[#This Row],[Completed]])</f>
        <v>59</v>
      </c>
      <c r="F6" s="11">
        <f ca="1">FLOOR( AVERAGE( OFFSET( Data!D6, IF( ROW() &gt; Overview!$B$8+1, - Overview!$B$8, 2 - ROW() ), 1, IF( ROW() &gt; Overview!$B$8+1,  Overview!$B$8, ROW() - 2 ), 1) ), 1 )</f>
        <v>59</v>
      </c>
      <c r="G6" s="11">
        <f ca="1">FLOOR( _xlfn.STDEV.S( OFFSET( Data!D6, IF( ROW() &gt; Overview!$B$8+1, -Overview!$B$8, 2 - ROW() ), 1, IF( ROW() &gt;Overview!$B$8+1, 3, ROW() - 2 ), 1) ), 1 )</f>
        <v>3</v>
      </c>
      <c r="H6" s="11">
        <f ca="1">SprintTable[[#This Row],[Planned Velocity]]+SprintTable[[#This Row],[Planned deviation]]</f>
        <v>62</v>
      </c>
      <c r="I6" s="11">
        <f ca="1">SprintTable[[#This Row],[Planned Velocity]]-SprintTable[[#This Row],[Planned deviation]]</f>
        <v>56</v>
      </c>
      <c r="J6" s="11" t="e">
        <f xml:space="preserve"> IF(ISBLANK(SprintTable[[#This Row],[Completed]]), NA(), J5+SprintTable[[#This Row],[Completed]])</f>
        <v>#N/A</v>
      </c>
      <c r="K6" s="11">
        <f ca="1">IF(ISBLANK(SprintTable[[#This Row],[Completed]]), _xlfn.IFNA(J5,K5)+SprintTable[[#This Row],[Optimistic velocity]], J5 + SprintTable[[#This Row],[Optimistic velocity]])</f>
        <v>299</v>
      </c>
      <c r="L6" s="11">
        <f ca="1">IF(ISBLANK(SprintTable[[#This Row],[Completed]]), _xlfn.IFNA(J5,L5)+SprintTable[[#This Row],[Pessimistic velocity]], J5 + SprintTable[[#This Row],[Pessimistic velocity]])</f>
        <v>275</v>
      </c>
      <c r="M6" s="11">
        <f>SprintTable[[#This Row],[Completed]]+SprintTable[[#This Row],[Incomplete]]</f>
        <v>0</v>
      </c>
    </row>
    <row r="7" spans="1:13" x14ac:dyDescent="0.2">
      <c r="A7" t="s">
        <v>34</v>
      </c>
      <c r="E7" s="11">
        <f ca="1">IF(ISBLANK(SprintTable[[#This Row],[Completed]]),SprintTable[[#This Row],[Planned Velocity]], SprintTable[[#This Row],[Completed]])</f>
        <v>58</v>
      </c>
      <c r="F7" s="11">
        <f ca="1">FLOOR( AVERAGE( OFFSET( Data!D7, IF( ROW() &gt; Overview!$B$8+1, - Overview!$B$8, 2 - ROW() ), 1, IF( ROW() &gt; Overview!$B$8+1,  Overview!$B$8, ROW() - 2 ), 1) ), 1 )</f>
        <v>58</v>
      </c>
      <c r="G7" s="11">
        <f ca="1">FLOOR( _xlfn.STDEV.S( OFFSET( Data!D7, IF( ROW() &gt; Overview!$B$8+1, -Overview!$B$8, 2 - ROW() ), 1, IF( ROW() &gt;Overview!$B$8+1, 3, ROW() - 2 ), 1) ), 1 )</f>
        <v>3</v>
      </c>
      <c r="H7" s="11">
        <f ca="1">SprintTable[[#This Row],[Planned Velocity]]+SprintTable[[#This Row],[Planned deviation]]</f>
        <v>61</v>
      </c>
      <c r="I7" s="11">
        <f ca="1">SprintTable[[#This Row],[Planned Velocity]]-SprintTable[[#This Row],[Planned deviation]]</f>
        <v>55</v>
      </c>
      <c r="J7" s="11" t="e">
        <f xml:space="preserve"> IF(ISBLANK(SprintTable[[#This Row],[Completed]]), NA(), J6+SprintTable[[#This Row],[Completed]])</f>
        <v>#N/A</v>
      </c>
      <c r="K7" s="11">
        <f ca="1">IF(ISBLANK(SprintTable[[#This Row],[Completed]]), _xlfn.IFNA(J6,K6)+SprintTable[[#This Row],[Optimistic velocity]], J6 + SprintTable[[#This Row],[Optimistic velocity]])</f>
        <v>360</v>
      </c>
      <c r="L7" s="11">
        <f ca="1">IF(ISBLANK(SprintTable[[#This Row],[Completed]]), _xlfn.IFNA(J6,L6)+SprintTable[[#This Row],[Pessimistic velocity]], J6 + SprintTable[[#This Row],[Pessimistic velocity]])</f>
        <v>330</v>
      </c>
      <c r="M7" s="11">
        <f>SprintTable[[#This Row],[Completed]]+SprintTable[[#This Row],[Incomplete]]</f>
        <v>0</v>
      </c>
    </row>
    <row r="8" spans="1:13" x14ac:dyDescent="0.2">
      <c r="A8" t="s">
        <v>35</v>
      </c>
      <c r="E8" s="11">
        <f ca="1">IF(ISBLANK(SprintTable[[#This Row],[Completed]]),SprintTable[[#This Row],[Planned Velocity]], SprintTable[[#This Row],[Completed]])</f>
        <v>57</v>
      </c>
      <c r="F8" s="11">
        <f ca="1">FLOOR( AVERAGE( OFFSET( Data!D8, IF( ROW() &gt; Overview!$B$8+1, - Overview!$B$8, 2 - ROW() ), 1, IF( ROW() &gt; Overview!$B$8+1,  Overview!$B$8, ROW() - 2 ), 1) ), 1 )</f>
        <v>57</v>
      </c>
      <c r="G8" s="11">
        <f ca="1">FLOOR( _xlfn.STDEV.S( OFFSET( Data!D8, IF( ROW() &gt; Overview!$B$8+1, -Overview!$B$8, 2 - ROW() ), 1, IF( ROW() &gt;Overview!$B$8+1, 3, ROW() - 2 ), 1) ), 1 )</f>
        <v>2</v>
      </c>
      <c r="H8" s="11">
        <f ca="1">SprintTable[[#This Row],[Planned Velocity]]+SprintTable[[#This Row],[Planned deviation]]</f>
        <v>59</v>
      </c>
      <c r="I8" s="11">
        <f ca="1">SprintTable[[#This Row],[Planned Velocity]]-SprintTable[[#This Row],[Planned deviation]]</f>
        <v>55</v>
      </c>
      <c r="J8" s="11" t="e">
        <f xml:space="preserve"> IF(ISBLANK(SprintTable[[#This Row],[Completed]]), NA(), J7+SprintTable[[#This Row],[Completed]])</f>
        <v>#N/A</v>
      </c>
      <c r="K8" s="11">
        <f ca="1">IF(ISBLANK(SprintTable[[#This Row],[Completed]]), _xlfn.IFNA(J7,K7)+SprintTable[[#This Row],[Optimistic velocity]], J7 + SprintTable[[#This Row],[Optimistic velocity]])</f>
        <v>419</v>
      </c>
      <c r="L8" s="11">
        <f ca="1">IF(ISBLANK(SprintTable[[#This Row],[Completed]]), _xlfn.IFNA(J7,L7)+SprintTable[[#This Row],[Pessimistic velocity]], J7 + SprintTable[[#This Row],[Pessimistic velocity]])</f>
        <v>385</v>
      </c>
      <c r="M8" s="11">
        <f>SprintTable[[#This Row],[Completed]]+SprintTable[[#This Row],[Incomplete]]</f>
        <v>0</v>
      </c>
    </row>
    <row r="9" spans="1:13" x14ac:dyDescent="0.2">
      <c r="A9" t="s">
        <v>36</v>
      </c>
      <c r="E9" s="11">
        <f ca="1">IF(ISBLANK(SprintTable[[#This Row],[Completed]]),SprintTable[[#This Row],[Planned Velocity]], SprintTable[[#This Row],[Completed]])</f>
        <v>58</v>
      </c>
      <c r="F9" s="11">
        <f ca="1">FLOOR( AVERAGE( OFFSET( Data!D9, IF( ROW() &gt; Overview!$B$8+1, - Overview!$B$8, 2 - ROW() ), 1, IF( ROW() &gt; Overview!$B$8+1,  Overview!$B$8, ROW() - 2 ), 1) ), 1 )</f>
        <v>58</v>
      </c>
      <c r="G9" s="11">
        <f ca="1">FLOOR( _xlfn.STDEV.S( OFFSET( Data!D9, IF( ROW() &gt; Overview!$B$8+1, -Overview!$B$8, 2 - ROW() ), 1, IF( ROW() &gt;Overview!$B$8+1, 3, ROW() - 2 ), 1) ), 1 )</f>
        <v>1</v>
      </c>
      <c r="H9" s="11">
        <f ca="1">SprintTable[[#This Row],[Planned Velocity]]+SprintTable[[#This Row],[Planned deviation]]</f>
        <v>59</v>
      </c>
      <c r="I9" s="11">
        <f ca="1">SprintTable[[#This Row],[Planned Velocity]]-SprintTable[[#This Row],[Planned deviation]]</f>
        <v>57</v>
      </c>
      <c r="J9" s="11" t="e">
        <f xml:space="preserve"> IF(ISBLANK(SprintTable[[#This Row],[Completed]]), NA(), J8+SprintTable[[#This Row],[Completed]])</f>
        <v>#N/A</v>
      </c>
      <c r="K9" s="11">
        <f ca="1">IF(ISBLANK(SprintTable[[#This Row],[Completed]]), _xlfn.IFNA(J8,K8)+SprintTable[[#This Row],[Optimistic velocity]], J8 + SprintTable[[#This Row],[Optimistic velocity]])</f>
        <v>478</v>
      </c>
      <c r="L9" s="11">
        <f ca="1">IF(ISBLANK(SprintTable[[#This Row],[Completed]]), _xlfn.IFNA(J8,L8)+SprintTable[[#This Row],[Pessimistic velocity]], J8 + SprintTable[[#This Row],[Pessimistic velocity]])</f>
        <v>442</v>
      </c>
      <c r="M9" s="11">
        <f>SprintTable[[#This Row],[Completed]]+SprintTable[[#This Row],[Incomplete]]</f>
        <v>0</v>
      </c>
    </row>
    <row r="10" spans="1:13" x14ac:dyDescent="0.2">
      <c r="A10" t="s">
        <v>37</v>
      </c>
      <c r="E10" s="11">
        <f ca="1">IF(ISBLANK(SprintTable[[#This Row],[Completed]]),SprintTable[[#This Row],[Planned Velocity]], SprintTable[[#This Row],[Completed]])</f>
        <v>57</v>
      </c>
      <c r="F10" s="11">
        <f ca="1">FLOOR( AVERAGE( OFFSET( Data!D10, IF( ROW() &gt; Overview!$B$8+1, - Overview!$B$8, 2 - ROW() ), 1, IF( ROW() &gt; Overview!$B$8+1,  Overview!$B$8, ROW() - 2 ), 1) ), 1 )</f>
        <v>57</v>
      </c>
      <c r="G10" s="11">
        <f ca="1">IF(ISBLANK(SprintTable[[#This Row],[Completed]]), G9,  FLOOR(_xlfn.STDEV.P(OFFSET( SprintTable[[#This Row],[Completed]], IF( ROW() &gt; Overview!$B$8+1, -Overview!$B$8, 2 - ROW() ), 1, IF( ROW() &gt;Overview!$B$8+1, 3, ROW() - 2 ), 1) ), 1) )</f>
        <v>1</v>
      </c>
      <c r="H10" s="11">
        <f ca="1">SprintTable[[#This Row],[Planned Velocity]]+SprintTable[[#This Row],[Planned deviation]]</f>
        <v>58</v>
      </c>
      <c r="I10" s="11">
        <f ca="1">SprintTable[[#This Row],[Planned Velocity]]-SprintTable[[#This Row],[Planned deviation]]</f>
        <v>56</v>
      </c>
      <c r="J10" s="11" t="e">
        <f xml:space="preserve"> IF(ISBLANK(SprintTable[[#This Row],[Completed]]), NA(), J9+SprintTable[[#This Row],[Completed]])</f>
        <v>#N/A</v>
      </c>
      <c r="K10" s="11">
        <f ca="1">IF(ISBLANK(SprintTable[[#This Row],[Completed]]), _xlfn.IFNA(J9,K9)+SprintTable[[#This Row],[Optimistic velocity]], J9 + SprintTable[[#This Row],[Optimistic velocity]])</f>
        <v>536</v>
      </c>
      <c r="L10" s="11">
        <f ca="1">IF(ISBLANK(SprintTable[[#This Row],[Completed]]), _xlfn.IFNA(J9,L9)+SprintTable[[#This Row],[Pessimistic velocity]], J9 + SprintTable[[#This Row],[Pessimistic velocity]])</f>
        <v>498</v>
      </c>
      <c r="M10" s="11">
        <f>SprintTable[[#This Row],[Completed]]+SprintTable[[#This Row],[Incomplete]]</f>
        <v>0</v>
      </c>
    </row>
    <row r="12" spans="1:13" x14ac:dyDescent="0.2">
      <c r="D12" s="8"/>
    </row>
    <row r="14" spans="1:13" x14ac:dyDescent="0.2">
      <c r="E14" s="9"/>
    </row>
    <row r="15" spans="1:13" x14ac:dyDescent="0.2">
      <c r="E15" s="9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J2" sqref="J2"/>
    </sheetView>
  </sheetViews>
  <sheetFormatPr baseColWidth="10" defaultColWidth="8.83203125" defaultRowHeight="15" x14ac:dyDescent="0.2"/>
  <cols>
    <col min="3" max="3" width="12.5" bestFit="1" customWidth="1"/>
  </cols>
  <sheetData>
    <row r="1" spans="1:7" x14ac:dyDescent="0.2">
      <c r="A1" t="s">
        <v>9</v>
      </c>
      <c r="C1" s="5" t="s">
        <v>26</v>
      </c>
      <c r="D1" s="5">
        <f>ROWS(SprintTable[])</f>
        <v>9</v>
      </c>
    </row>
    <row r="2" spans="1:7" x14ac:dyDescent="0.2">
      <c r="A2" t="s">
        <v>27</v>
      </c>
      <c r="C2" s="5"/>
      <c r="D2" s="5"/>
      <c r="G2" t="e">
        <f ca="1">BurnUpZoom</f>
        <v>#VALUE!</v>
      </c>
    </row>
    <row r="4" spans="1:7" x14ac:dyDescent="0.2">
      <c r="E4" t="s">
        <v>28</v>
      </c>
      <c r="F4">
        <f t="array" ref="F4">MIN(IF(Data!D:D="",ROW(Data!D:D)))</f>
        <v>5</v>
      </c>
    </row>
  </sheetData>
  <dataValidations count="1">
    <dataValidation type="list" allowBlank="1" showInputMessage="1" showErrorMessage="1" sqref="H1" xr:uid="{00000000-0002-0000-0200-000000000000}">
      <formula1>BurnUpZoom</formula1>
    </dataValidation>
  </dataValidations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451ae47-9fde-4453-a31b-5fd0b3957dc4">
      <UserInfo>
        <DisplayName>Pierre D'OVIDIO</DisplayName>
        <AccountId>26</AccountId>
        <AccountType/>
      </UserInfo>
      <UserInfo>
        <DisplayName>Henry-Charles VEYSSIERE (contractor)</DisplayName>
        <AccountId>59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FBFF182A5574D9D006C35DC173417" ma:contentTypeVersion="7" ma:contentTypeDescription="Create a new document." ma:contentTypeScope="" ma:versionID="ae826678fb15cab71c05f43f3c668981">
  <xsd:schema xmlns:xsd="http://www.w3.org/2001/XMLSchema" xmlns:xs="http://www.w3.org/2001/XMLSchema" xmlns:p="http://schemas.microsoft.com/office/2006/metadata/properties" xmlns:ns2="0d62a07a-87f2-4cba-bd2e-c658b3ecad17" xmlns:ns3="2451ae47-9fde-4453-a31b-5fd0b3957dc4" targetNamespace="http://schemas.microsoft.com/office/2006/metadata/properties" ma:root="true" ma:fieldsID="87018b27b4ab199740d92fc3e3f694b0" ns2:_="" ns3:_="">
    <xsd:import namespace="0d62a07a-87f2-4cba-bd2e-c658b3ecad17"/>
    <xsd:import namespace="2451ae47-9fde-4453-a31b-5fd0b3957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2a07a-87f2-4cba-bd2e-c658b3eca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1ae47-9fde-4453-a31b-5fd0b3957d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D0D6B9-09E6-4C44-ADF0-CE52FA91CC85}">
  <ds:schemaRefs>
    <ds:schemaRef ds:uri="http://schemas.microsoft.com/office/2006/metadata/properties"/>
    <ds:schemaRef ds:uri="http://schemas.microsoft.com/office/infopath/2007/PartnerControls"/>
    <ds:schemaRef ds:uri="2451ae47-9fde-4453-a31b-5fd0b3957dc4"/>
  </ds:schemaRefs>
</ds:datastoreItem>
</file>

<file path=customXml/itemProps2.xml><?xml version="1.0" encoding="utf-8"?>
<ds:datastoreItem xmlns:ds="http://schemas.openxmlformats.org/officeDocument/2006/customXml" ds:itemID="{AC4CC655-75D5-4883-B761-572B9106D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2a07a-87f2-4cba-bd2e-c658b3ecad17"/>
    <ds:schemaRef ds:uri="2451ae47-9fde-4453-a31b-5fd0b3957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D87F2-F3CA-4DEA-AC4E-3E481F69CB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Data</vt:lpstr>
      <vt:lpstr>Base</vt:lpstr>
      <vt:lpstr>YesNo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2018-09-21T12:41:26Z</dcterms:created>
  <dcterms:modified xsi:type="dcterms:W3CDTF">2019-07-10T11:10:58Z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0x0101008F8FBFF182A5574D9D006C35DC173417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guilherme.vieiraschwade@amadeus.com</vt:lpwstr>
  </property>
  <property fmtid="{D5CDD505-2E9C-101B-9397-08002B2CF9AE}" pid="6" name="MSIP_Label_d2db9220-a04a-4f06-aab9-80cbe5287fb3_SetDate">
    <vt:lpwstr>2018-09-21T13:01:40.1385451Z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AuthorIds_UIVersion_44544">
    <vt:lpwstr>6</vt:lpwstr>
  </property>
  <property fmtid="{D5CDD505-2E9C-101B-9397-08002B2CF9AE}" pid="12" name="AuthorIds_UIVersion_48128">
    <vt:lpwstr>61,6</vt:lpwstr>
  </property>
  <property fmtid="{D5CDD505-2E9C-101B-9397-08002B2CF9AE}" pid="13" name="AuthorIds_UIVersion_67072">
    <vt:lpwstr>6</vt:lpwstr>
  </property>
</Properties>
</file>