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HCI\Delivery 3\"/>
    </mc:Choice>
  </mc:AlternateContent>
  <xr:revisionPtr revIDLastSave="0" documentId="13_ncr:1_{318A4585-3B99-4464-9DF4-CE81926D1C7B}" xr6:coauthVersionLast="47" xr6:coauthVersionMax="47" xr10:uidLastSave="{00000000-0000-0000-0000-000000000000}"/>
  <bookViews>
    <workbookView xWindow="-120" yWindow="-120" windowWidth="29040" windowHeight="15840" xr2:uid="{5FA3DB81-35DE-4DBC-B79B-98B0620005FF}"/>
  </bookViews>
  <sheets>
    <sheet name="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5" i="1" l="1"/>
  <c r="H116" i="1"/>
  <c r="H114" i="1"/>
  <c r="G115" i="1"/>
  <c r="G116" i="1"/>
  <c r="G114" i="1"/>
  <c r="E115" i="1"/>
  <c r="E116" i="1"/>
  <c r="E114" i="1"/>
  <c r="D116" i="1"/>
  <c r="D115" i="1"/>
  <c r="D114" i="1"/>
  <c r="C116" i="1"/>
  <c r="C115" i="1"/>
  <c r="C114" i="1"/>
  <c r="O19" i="1"/>
  <c r="O20" i="1"/>
  <c r="O21" i="1"/>
  <c r="O22" i="1"/>
  <c r="O23" i="1"/>
  <c r="O24" i="1"/>
  <c r="O25" i="1"/>
  <c r="O26" i="1"/>
  <c r="O27" i="1"/>
  <c r="O28" i="1"/>
  <c r="O29" i="1"/>
  <c r="J19" i="1"/>
  <c r="J20" i="1"/>
  <c r="J21" i="1"/>
  <c r="J22" i="1"/>
  <c r="J23" i="1"/>
  <c r="J24" i="1"/>
  <c r="J25" i="1"/>
  <c r="J26" i="1"/>
  <c r="J27" i="1"/>
  <c r="J28" i="1"/>
  <c r="J29" i="1"/>
  <c r="O18" i="1"/>
  <c r="J18" i="1"/>
  <c r="E19" i="1"/>
  <c r="E20" i="1"/>
  <c r="E21" i="1"/>
  <c r="E22" i="1"/>
  <c r="E23" i="1"/>
  <c r="E24" i="1"/>
  <c r="E25" i="1"/>
  <c r="E26" i="1"/>
  <c r="E27" i="1"/>
  <c r="E28" i="1"/>
  <c r="E29" i="1"/>
  <c r="E18" i="1"/>
  <c r="H89" i="1"/>
  <c r="H90" i="1"/>
  <c r="G89" i="1"/>
  <c r="G90" i="1"/>
  <c r="G88" i="1"/>
  <c r="E89" i="1"/>
  <c r="E90" i="1"/>
  <c r="E88" i="1"/>
  <c r="D90" i="1"/>
  <c r="D89" i="1"/>
  <c r="D88" i="1"/>
  <c r="C90" i="1"/>
  <c r="C89" i="1"/>
  <c r="C88" i="1"/>
  <c r="J49" i="1"/>
  <c r="J50" i="1"/>
  <c r="J51" i="1"/>
  <c r="J52" i="1"/>
  <c r="J53" i="1"/>
  <c r="J54" i="1"/>
  <c r="J55" i="1"/>
  <c r="J56" i="1"/>
  <c r="J57" i="1"/>
  <c r="J58" i="1"/>
  <c r="J59" i="1"/>
  <c r="J48" i="1"/>
  <c r="I49" i="1"/>
  <c r="I50" i="1"/>
  <c r="I51" i="1"/>
  <c r="I52" i="1"/>
  <c r="I53" i="1"/>
  <c r="I54" i="1"/>
  <c r="I55" i="1"/>
  <c r="I56" i="1"/>
  <c r="I57" i="1"/>
  <c r="I58" i="1"/>
  <c r="I59" i="1"/>
  <c r="I48" i="1"/>
  <c r="H49" i="1"/>
  <c r="H50" i="1"/>
  <c r="H51" i="1"/>
  <c r="H52" i="1"/>
  <c r="H53" i="1"/>
  <c r="H54" i="1"/>
  <c r="H55" i="1"/>
  <c r="H56" i="1"/>
  <c r="H57" i="1"/>
  <c r="H58" i="1"/>
  <c r="H59" i="1"/>
  <c r="H48" i="1"/>
  <c r="M7" i="1"/>
  <c r="M6" i="1"/>
  <c r="M5" i="1"/>
  <c r="M4" i="1"/>
  <c r="M3" i="1"/>
  <c r="M2" i="1"/>
  <c r="K11" i="1"/>
  <c r="K10" i="1"/>
  <c r="K8" i="1"/>
  <c r="K9" i="1" s="1"/>
  <c r="K7" i="1"/>
  <c r="K6" i="1"/>
  <c r="K5" i="1"/>
  <c r="K4" i="1"/>
  <c r="K3" i="1"/>
  <c r="K2" i="1"/>
  <c r="B64" i="1"/>
  <c r="O63" i="1"/>
  <c r="H63" i="1"/>
  <c r="H64" i="1"/>
  <c r="G63" i="1"/>
  <c r="G64" i="1"/>
  <c r="H62" i="1"/>
  <c r="G62" i="1"/>
  <c r="E63" i="1"/>
  <c r="E64" i="1"/>
  <c r="E62" i="1"/>
  <c r="D64" i="1"/>
  <c r="D63" i="1"/>
  <c r="D62" i="1"/>
  <c r="C64" i="1"/>
  <c r="C63" i="1"/>
  <c r="C62" i="1"/>
  <c r="H88" i="1" l="1"/>
</calcChain>
</file>

<file path=xl/sharedStrings.xml><?xml version="1.0" encoding="utf-8"?>
<sst xmlns="http://schemas.openxmlformats.org/spreadsheetml/2006/main" count="94" uniqueCount="57">
  <si>
    <t>Age</t>
  </si>
  <si>
    <t>f</t>
  </si>
  <si>
    <t>m</t>
  </si>
  <si>
    <t>Sex</t>
  </si>
  <si>
    <t>H App</t>
  </si>
  <si>
    <t>H Interest</t>
  </si>
  <si>
    <t>Rent</t>
  </si>
  <si>
    <t>Student</t>
  </si>
  <si>
    <t>R Interest</t>
  </si>
  <si>
    <t>Questionnaire</t>
  </si>
  <si>
    <t>Feedback 1</t>
  </si>
  <si>
    <t>Confusion</t>
  </si>
  <si>
    <t>Pleasing</t>
  </si>
  <si>
    <t>Difficulty</t>
  </si>
  <si>
    <t>Feedback 2</t>
  </si>
  <si>
    <t>?</t>
  </si>
  <si>
    <t>Feedback 3</t>
  </si>
  <si>
    <t>Final Questionnaire</t>
  </si>
  <si>
    <t>Expectations</t>
  </si>
  <si>
    <t>Confusing</t>
  </si>
  <si>
    <t>Suggestion</t>
  </si>
  <si>
    <t>Interactions</t>
  </si>
  <si>
    <t>Duration 1</t>
  </si>
  <si>
    <t>Missclicks 1</t>
  </si>
  <si>
    <t>Missclicks 3</t>
  </si>
  <si>
    <t>Missclicks 2</t>
  </si>
  <si>
    <t>Duration 3</t>
  </si>
  <si>
    <t>Duration 2</t>
  </si>
  <si>
    <t>Expected</t>
  </si>
  <si>
    <t>Average</t>
  </si>
  <si>
    <t>Std Dev</t>
  </si>
  <si>
    <t>Durations (Intervals)</t>
  </si>
  <si>
    <t>Task1 (Search)</t>
  </si>
  <si>
    <t>Task2 (Filter &amp; Order)</t>
  </si>
  <si>
    <t>Task3 (Create Offer)</t>
  </si>
  <si>
    <t>Confidence Interval (5%)</t>
  </si>
  <si>
    <t>min</t>
  </si>
  <si>
    <t>max</t>
  </si>
  <si>
    <t>words</t>
  </si>
  <si>
    <t>average type</t>
  </si>
  <si>
    <t>User characteristics</t>
  </si>
  <si>
    <t>Males #</t>
  </si>
  <si>
    <t>Males %</t>
  </si>
  <si>
    <t>Average Age</t>
  </si>
  <si>
    <t>Under 25</t>
  </si>
  <si>
    <t>% under 25</t>
  </si>
  <si>
    <t>n/a</t>
  </si>
  <si>
    <t>Median Age</t>
  </si>
  <si>
    <t># Have used to rent</t>
  </si>
  <si>
    <t>%</t>
  </si>
  <si>
    <t># Are interested</t>
  </si>
  <si>
    <t>#Have rented to std</t>
  </si>
  <si>
    <t>Clicks 1</t>
  </si>
  <si>
    <t>Clicks 2</t>
  </si>
  <si>
    <t>Clicks 3</t>
  </si>
  <si>
    <t>Satisfaction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</si>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</sst>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Time</a:t>
            </a:r>
            <a:r>
              <a:rPr lang="pt-PT" baseline="0"/>
              <a:t> Spent (</a:t>
            </a:r>
            <a:r>
              <a:rPr lang="pt-PT"/>
              <a:t>Confidence Intervals)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Questions!$E$62:$E$64</c:f>
                <c:numCache>
                  <c:formatCode>General</c:formatCode>
                  <c:ptCount val="3"/>
                  <c:pt idx="0">
                    <c:v>18.459111786822248</c:v>
                  </c:pt>
                  <c:pt idx="1">
                    <c:v>11.093148640074</c:v>
                  </c:pt>
                  <c:pt idx="2">
                    <c:v>24.132312429161882</c:v>
                  </c:pt>
                </c:numCache>
              </c:numRef>
            </c:plus>
            <c:minus>
              <c:numRef>
                <c:f>Questions!$E$62:$E$64</c:f>
                <c:numCache>
                  <c:formatCode>General</c:formatCode>
                  <c:ptCount val="3"/>
                  <c:pt idx="0">
                    <c:v>18.459111786822248</c:v>
                  </c:pt>
                  <c:pt idx="1">
                    <c:v>11.093148640074</c:v>
                  </c:pt>
                  <c:pt idx="2">
                    <c:v>24.132312429161882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Questions!$A$62:$A$64</c:f>
              <c:strCache>
                <c:ptCount val="3"/>
                <c:pt idx="0">
                  <c:v>Task1 (Search)</c:v>
                </c:pt>
                <c:pt idx="1">
                  <c:v>Task2 (Filter &amp; Order)</c:v>
                </c:pt>
                <c:pt idx="2">
                  <c:v>Task3 (Create Offer)</c:v>
                </c:pt>
              </c:strCache>
            </c:strRef>
          </c:cat>
          <c:val>
            <c:numRef>
              <c:f>Questions!$C$62:$C$64</c:f>
              <c:numCache>
                <c:formatCode>General</c:formatCode>
                <c:ptCount val="3"/>
                <c:pt idx="0">
                  <c:v>29.446666666666662</c:v>
                </c:pt>
                <c:pt idx="1">
                  <c:v>29.659166666666668</c:v>
                </c:pt>
                <c:pt idx="2">
                  <c:v>43.004166666666663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F-4D80-A3D5-81862DFD00BD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Questions!$B$62:$B$64</c:f>
              <c:numCache>
                <c:formatCode>General</c:formatCode>
                <c:ptCount val="3"/>
                <c:pt idx="0">
                  <c:v>30</c:v>
                </c:pt>
                <c:pt idx="1">
                  <c:v>40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1F-4D80-A3D5-81862DFD0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777408"/>
        <c:axId val="722777824"/>
      </c:barChart>
      <c:catAx>
        <c:axId val="72277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2777824"/>
        <c:crosses val="autoZero"/>
        <c:auto val="1"/>
        <c:lblAlgn val="ctr"/>
        <c:lblOffset val="100"/>
        <c:noMultiLvlLbl val="0"/>
      </c:catAx>
      <c:valAx>
        <c:axId val="722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277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Clicks </a:t>
            </a:r>
            <a:r>
              <a:rPr lang="pt-PT" baseline="0"/>
              <a:t>(</a:t>
            </a:r>
            <a:r>
              <a:rPr lang="pt-PT"/>
              <a:t>Confidence Intervals)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Questions!$E$88:$E$90</c:f>
                <c:numCache>
                  <c:formatCode>General</c:formatCode>
                  <c:ptCount val="3"/>
                  <c:pt idx="0">
                    <c:v>4.1660306298870644</c:v>
                  </c:pt>
                  <c:pt idx="1">
                    <c:v>7.0428116396681943</c:v>
                  </c:pt>
                  <c:pt idx="2">
                    <c:v>2.2828339409237111</c:v>
                  </c:pt>
                </c:numCache>
              </c:numRef>
            </c:plus>
            <c:minus>
              <c:numRef>
                <c:f>Questions!$E$88:$E$90</c:f>
                <c:numCache>
                  <c:formatCode>General</c:formatCode>
                  <c:ptCount val="3"/>
                  <c:pt idx="0">
                    <c:v>4.1660306298870644</c:v>
                  </c:pt>
                  <c:pt idx="1">
                    <c:v>7.0428116396681943</c:v>
                  </c:pt>
                  <c:pt idx="2">
                    <c:v>2.2828339409237111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Questions!$A$62:$A$64</c:f>
              <c:strCache>
                <c:ptCount val="3"/>
                <c:pt idx="0">
                  <c:v>Task1 (Search)</c:v>
                </c:pt>
                <c:pt idx="1">
                  <c:v>Task2 (Filter &amp; Order)</c:v>
                </c:pt>
                <c:pt idx="2">
                  <c:v>Task3 (Create Offer)</c:v>
                </c:pt>
              </c:strCache>
            </c:strRef>
          </c:cat>
          <c:val>
            <c:numRef>
              <c:f>Questions!$C$88:$C$90</c:f>
              <c:numCache>
                <c:formatCode>General</c:formatCode>
                <c:ptCount val="3"/>
                <c:pt idx="0">
                  <c:v>6.583333333333333</c:v>
                </c:pt>
                <c:pt idx="1">
                  <c:v>15.958333333333334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3-40E9-99F8-9838CBB42898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Questions!$B$88:$B$90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3-40E9-99F8-9838CBB42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777408"/>
        <c:axId val="722777824"/>
      </c:barChart>
      <c:catAx>
        <c:axId val="72277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2777824"/>
        <c:crosses val="autoZero"/>
        <c:auto val="1"/>
        <c:lblAlgn val="ctr"/>
        <c:lblOffset val="100"/>
        <c:noMultiLvlLbl val="0"/>
      </c:catAx>
      <c:valAx>
        <c:axId val="722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277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Satisfaction </a:t>
            </a:r>
            <a:r>
              <a:rPr lang="pt-PT" baseline="0"/>
              <a:t>(</a:t>
            </a:r>
            <a:r>
              <a:rPr lang="pt-PT"/>
              <a:t>Confidence Intervals)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Questions!$E$114:$E$116</c:f>
                <c:numCache>
                  <c:formatCode>General</c:formatCode>
                  <c:ptCount val="3"/>
                  <c:pt idx="0">
                    <c:v>0.1722296435936358</c:v>
                  </c:pt>
                  <c:pt idx="1">
                    <c:v>7.5468356784829965E-2</c:v>
                  </c:pt>
                  <c:pt idx="2">
                    <c:v>6.690989738858924E-2</c:v>
                  </c:pt>
                </c:numCache>
              </c:numRef>
            </c:plus>
            <c:minus>
              <c:numRef>
                <c:f>Questions!$E$114:$E$116</c:f>
                <c:numCache>
                  <c:formatCode>General</c:formatCode>
                  <c:ptCount val="3"/>
                  <c:pt idx="0">
                    <c:v>0.1722296435936358</c:v>
                  </c:pt>
                  <c:pt idx="1">
                    <c:v>7.5468356784829965E-2</c:v>
                  </c:pt>
                  <c:pt idx="2">
                    <c:v>6.690989738858924E-2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Questions!$A$62:$A$64</c:f>
              <c:strCache>
                <c:ptCount val="3"/>
                <c:pt idx="0">
                  <c:v>Task1 (Search)</c:v>
                </c:pt>
                <c:pt idx="1">
                  <c:v>Task2 (Filter &amp; Order)</c:v>
                </c:pt>
                <c:pt idx="2">
                  <c:v>Task3 (Create Offer)</c:v>
                </c:pt>
              </c:strCache>
            </c:strRef>
          </c:cat>
          <c:val>
            <c:numRef>
              <c:f>Questions!$C$114:$C$116</c:f>
              <c:numCache>
                <c:formatCode>General</c:formatCode>
                <c:ptCount val="3"/>
                <c:pt idx="0">
                  <c:v>0.74479166666666663</c:v>
                </c:pt>
                <c:pt idx="1">
                  <c:v>0.78385416666666663</c:v>
                </c:pt>
                <c:pt idx="2">
                  <c:v>0.80989583333333337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7-42E6-B5D2-14FF97CDE074}"/>
            </c:ext>
          </c:extLst>
        </c:ser>
        <c:ser>
          <c:idx val="1"/>
          <c:order val="1"/>
          <c:tx>
            <c:v>Expected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Questions!$B$114:$B$116</c:f>
              <c:numCache>
                <c:formatCode>General</c:formatCode>
                <c:ptCount val="3"/>
                <c:pt idx="0">
                  <c:v>0.95</c:v>
                </c:pt>
                <c:pt idx="1">
                  <c:v>0.9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D7-42E6-B5D2-14FF97CDE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777408"/>
        <c:axId val="722777824"/>
      </c:barChart>
      <c:catAx>
        <c:axId val="72277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2777824"/>
        <c:crosses val="autoZero"/>
        <c:auto val="1"/>
        <c:lblAlgn val="ctr"/>
        <c:lblOffset val="100"/>
        <c:noMultiLvlLbl val="0"/>
      </c:catAx>
      <c:valAx>
        <c:axId val="722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277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65</xdr:row>
      <xdr:rowOff>128587</xdr:rowOff>
    </xdr:from>
    <xdr:to>
      <xdr:col>8</xdr:col>
      <xdr:colOff>95250</xdr:colOff>
      <xdr:row>83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AE229-4E3D-8042-5271-A30D6D162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92</xdr:row>
      <xdr:rowOff>19050</xdr:rowOff>
    </xdr:from>
    <xdr:to>
      <xdr:col>9</xdr:col>
      <xdr:colOff>209550</xdr:colOff>
      <xdr:row>109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65A056-CD19-4352-8A60-A0B24B8F4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119</xdr:row>
      <xdr:rowOff>0</xdr:rowOff>
    </xdr:from>
    <xdr:to>
      <xdr:col>9</xdr:col>
      <xdr:colOff>28575</xdr:colOff>
      <xdr:row>136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209765-44E0-4C06-ABC7-D16EC9799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2F95B-4804-43B3-8BA4-666C96F554C6}">
  <dimension ref="A1:R116"/>
  <sheetViews>
    <sheetView tabSelected="1" topLeftCell="A100" workbookViewId="0">
      <selection activeCell="A119" sqref="A119"/>
    </sheetView>
  </sheetViews>
  <sheetFormatPr defaultRowHeight="15" x14ac:dyDescent="0.25"/>
  <cols>
    <col min="1" max="1" width="20.140625" bestFit="1" customWidth="1"/>
    <col min="2" max="2" width="12.28515625" bestFit="1" customWidth="1"/>
    <col min="3" max="4" width="10.140625" bestFit="1" customWidth="1"/>
    <col min="5" max="5" width="23.28515625" bestFit="1" customWidth="1"/>
    <col min="6" max="7" width="11.140625" bestFit="1" customWidth="1"/>
    <col min="10" max="10" width="18.42578125" bestFit="1" customWidth="1"/>
    <col min="12" max="12" width="10" bestFit="1" customWidth="1"/>
    <col min="13" max="13" width="12.42578125" bestFit="1" customWidth="1"/>
    <col min="15" max="15" width="12.140625" bestFit="1" customWidth="1"/>
  </cols>
  <sheetData>
    <row r="1" spans="1:13" x14ac:dyDescent="0.25">
      <c r="A1" s="1" t="s">
        <v>9</v>
      </c>
      <c r="J1" s="1" t="s">
        <v>40</v>
      </c>
    </row>
    <row r="2" spans="1:13" x14ac:dyDescent="0.25">
      <c r="B2" t="s">
        <v>0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J2" t="s">
        <v>41</v>
      </c>
      <c r="K2">
        <f>COUNTIF(C3:C14, "=m")</f>
        <v>7</v>
      </c>
      <c r="L2" t="s">
        <v>48</v>
      </c>
      <c r="M2">
        <f>COUNTIF(F3:F14, "=1")</f>
        <v>2</v>
      </c>
    </row>
    <row r="3" spans="1:13" x14ac:dyDescent="0.25">
      <c r="A3">
        <v>1</v>
      </c>
      <c r="B3">
        <v>53</v>
      </c>
      <c r="C3" t="s">
        <v>1</v>
      </c>
      <c r="D3">
        <v>0</v>
      </c>
      <c r="E3">
        <v>0</v>
      </c>
      <c r="F3">
        <v>1</v>
      </c>
      <c r="G3">
        <v>1</v>
      </c>
      <c r="H3">
        <v>1</v>
      </c>
      <c r="J3" t="s">
        <v>42</v>
      </c>
      <c r="K3">
        <f>K2/COUNT(A3:A14)</f>
        <v>0.58333333333333337</v>
      </c>
      <c r="L3" t="s">
        <v>49</v>
      </c>
      <c r="M3">
        <f>M2/COUNTIF(F3:F14, "&lt;&gt;")</f>
        <v>0.22222222222222221</v>
      </c>
    </row>
    <row r="4" spans="1:13" x14ac:dyDescent="0.25">
      <c r="A4">
        <v>2</v>
      </c>
      <c r="B4">
        <v>19</v>
      </c>
      <c r="C4" t="s">
        <v>2</v>
      </c>
      <c r="D4">
        <v>0</v>
      </c>
      <c r="E4">
        <v>0.5</v>
      </c>
      <c r="F4">
        <v>0</v>
      </c>
      <c r="G4">
        <v>0</v>
      </c>
      <c r="H4">
        <v>0.5</v>
      </c>
      <c r="J4" t="s">
        <v>43</v>
      </c>
      <c r="K4">
        <f>AVERAGE(B3:B14)</f>
        <v>26.363636363636363</v>
      </c>
      <c r="L4" t="s">
        <v>50</v>
      </c>
      <c r="M4">
        <f>COUNTIF(H3:H14,"=1")</f>
        <v>5</v>
      </c>
    </row>
    <row r="5" spans="1:13" x14ac:dyDescent="0.25">
      <c r="A5">
        <v>3</v>
      </c>
      <c r="B5">
        <v>29</v>
      </c>
      <c r="C5" t="s">
        <v>1</v>
      </c>
      <c r="D5">
        <v>1</v>
      </c>
      <c r="E5">
        <v>1</v>
      </c>
      <c r="F5">
        <v>1</v>
      </c>
      <c r="G5">
        <v>0</v>
      </c>
      <c r="H5">
        <v>1</v>
      </c>
      <c r="J5" t="s">
        <v>44</v>
      </c>
      <c r="K5">
        <f>COUNTIF(B3:B14,"&lt;25")</f>
        <v>8</v>
      </c>
      <c r="L5" t="s">
        <v>49</v>
      </c>
      <c r="M5">
        <f>M4/COUNT(H3:H14,"&lt;&gt;")</f>
        <v>0.55555555555555558</v>
      </c>
    </row>
    <row r="6" spans="1:13" x14ac:dyDescent="0.25">
      <c r="A6">
        <v>4</v>
      </c>
      <c r="B6">
        <v>19</v>
      </c>
      <c r="C6" t="s">
        <v>2</v>
      </c>
      <c r="D6">
        <v>0</v>
      </c>
      <c r="E6">
        <v>0</v>
      </c>
      <c r="F6">
        <v>0</v>
      </c>
      <c r="G6">
        <v>0</v>
      </c>
      <c r="H6">
        <v>0</v>
      </c>
      <c r="J6" t="s">
        <v>45</v>
      </c>
      <c r="K6">
        <f>K5/COUNTIF(B3:B14,"&lt;&gt;n/a")</f>
        <v>0.72727272727272729</v>
      </c>
      <c r="L6" t="s">
        <v>51</v>
      </c>
      <c r="M6">
        <f>COUNTIF(G3:G14, "=1")</f>
        <v>1</v>
      </c>
    </row>
    <row r="7" spans="1:13" x14ac:dyDescent="0.25">
      <c r="A7">
        <v>5</v>
      </c>
      <c r="B7">
        <v>19</v>
      </c>
      <c r="C7" t="s">
        <v>1</v>
      </c>
      <c r="D7">
        <v>1</v>
      </c>
      <c r="E7">
        <v>1</v>
      </c>
      <c r="F7">
        <v>0</v>
      </c>
      <c r="G7">
        <v>0</v>
      </c>
      <c r="H7">
        <v>1</v>
      </c>
      <c r="J7" t="s">
        <v>47</v>
      </c>
      <c r="K7">
        <f>MEDIAN(B3:B14)</f>
        <v>20</v>
      </c>
      <c r="L7" t="s">
        <v>49</v>
      </c>
      <c r="M7">
        <f>M6/COUNTIF(G3:G14,"&lt;&gt;")</f>
        <v>0.1111111111111111</v>
      </c>
    </row>
    <row r="8" spans="1:13" x14ac:dyDescent="0.25">
      <c r="A8">
        <v>6</v>
      </c>
      <c r="B8">
        <v>20</v>
      </c>
      <c r="C8" t="s">
        <v>2</v>
      </c>
      <c r="D8">
        <v>0</v>
      </c>
      <c r="E8">
        <v>1</v>
      </c>
      <c r="F8">
        <v>0</v>
      </c>
      <c r="G8">
        <v>0</v>
      </c>
      <c r="H8">
        <v>1</v>
      </c>
      <c r="J8" t="s">
        <v>48</v>
      </c>
      <c r="K8">
        <f>COUNTIF(D3:D14, "=1")</f>
        <v>3</v>
      </c>
    </row>
    <row r="9" spans="1:13" x14ac:dyDescent="0.25">
      <c r="A9">
        <v>7</v>
      </c>
      <c r="B9">
        <v>21</v>
      </c>
      <c r="C9" t="s">
        <v>2</v>
      </c>
      <c r="J9" t="s">
        <v>49</v>
      </c>
      <c r="K9">
        <f>K8/COUNTIF(D3:D14, "&lt;&gt;")</f>
        <v>0.33333333333333331</v>
      </c>
    </row>
    <row r="10" spans="1:13" x14ac:dyDescent="0.25">
      <c r="A10">
        <v>8</v>
      </c>
      <c r="B10">
        <v>20</v>
      </c>
      <c r="C10" t="s">
        <v>2</v>
      </c>
      <c r="D10">
        <v>1</v>
      </c>
      <c r="E10">
        <v>0</v>
      </c>
      <c r="F10">
        <v>0</v>
      </c>
      <c r="G10">
        <v>0</v>
      </c>
      <c r="H10">
        <v>0</v>
      </c>
      <c r="J10" t="s">
        <v>50</v>
      </c>
      <c r="K10">
        <f>COUNTIF(E3:E14,"=1")</f>
        <v>4</v>
      </c>
    </row>
    <row r="11" spans="1:13" x14ac:dyDescent="0.25">
      <c r="A11">
        <v>9</v>
      </c>
      <c r="B11">
        <v>20</v>
      </c>
      <c r="J11" t="s">
        <v>49</v>
      </c>
      <c r="K11">
        <f>K10/COUNT(A3:A14)</f>
        <v>0.33333333333333331</v>
      </c>
    </row>
    <row r="12" spans="1:13" x14ac:dyDescent="0.25">
      <c r="A12">
        <v>10</v>
      </c>
      <c r="B12" t="s">
        <v>46</v>
      </c>
      <c r="C12" t="s">
        <v>2</v>
      </c>
    </row>
    <row r="13" spans="1:13" x14ac:dyDescent="0.25">
      <c r="A13">
        <v>11</v>
      </c>
      <c r="B13">
        <v>20</v>
      </c>
      <c r="C13" t="s">
        <v>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13" x14ac:dyDescent="0.25">
      <c r="A14">
        <v>12</v>
      </c>
      <c r="B14">
        <v>50</v>
      </c>
      <c r="C14" t="s">
        <v>1</v>
      </c>
      <c r="D14">
        <v>0</v>
      </c>
      <c r="E14">
        <v>1</v>
      </c>
      <c r="F14">
        <v>0</v>
      </c>
      <c r="G14">
        <v>0</v>
      </c>
      <c r="H14">
        <v>1</v>
      </c>
    </row>
    <row r="16" spans="1:13" x14ac:dyDescent="0.25">
      <c r="A16" s="1" t="s">
        <v>10</v>
      </c>
      <c r="F16" s="1" t="s">
        <v>14</v>
      </c>
      <c r="K16" s="1" t="s">
        <v>16</v>
      </c>
    </row>
    <row r="17" spans="1:15" x14ac:dyDescent="0.25">
      <c r="B17" t="s">
        <v>11</v>
      </c>
      <c r="C17" t="s">
        <v>12</v>
      </c>
      <c r="D17" t="s">
        <v>13</v>
      </c>
      <c r="E17" t="s">
        <v>55</v>
      </c>
      <c r="G17" t="s">
        <v>11</v>
      </c>
      <c r="H17" t="s">
        <v>12</v>
      </c>
      <c r="I17" t="s">
        <v>13</v>
      </c>
      <c r="J17" t="s">
        <v>55</v>
      </c>
      <c r="L17" t="s">
        <v>11</v>
      </c>
      <c r="M17" t="s">
        <v>12</v>
      </c>
      <c r="N17" t="s">
        <v>13</v>
      </c>
      <c r="O17" t="s">
        <v>55</v>
      </c>
    </row>
    <row r="18" spans="1:15" x14ac:dyDescent="0.25">
      <c r="A18">
        <v>1</v>
      </c>
      <c r="B18">
        <v>1</v>
      </c>
      <c r="C18">
        <v>0</v>
      </c>
      <c r="D18">
        <v>4</v>
      </c>
      <c r="E18">
        <f>(0.5 * C18 + 0.3 * (1 - B18) + 0.2 * (4 - D18))/ 1.6</f>
        <v>0</v>
      </c>
      <c r="F18">
        <v>1</v>
      </c>
      <c r="G18">
        <v>0</v>
      </c>
      <c r="H18">
        <v>1</v>
      </c>
      <c r="I18">
        <v>1</v>
      </c>
      <c r="J18">
        <f>(0.5 * H18 + 0.3 * (1 - G18) + 0.2 * (4 - I18))/ 1.6</f>
        <v>0.875</v>
      </c>
      <c r="K18">
        <v>1</v>
      </c>
      <c r="L18">
        <v>1</v>
      </c>
      <c r="M18">
        <v>1</v>
      </c>
      <c r="N18">
        <v>2</v>
      </c>
      <c r="O18">
        <f>(0.5 * M18 + 0.3 * (1 - L18) + 0.2 * (4 - N18))/ 1.6</f>
        <v>0.5625</v>
      </c>
    </row>
    <row r="19" spans="1:15" x14ac:dyDescent="0.25">
      <c r="A19">
        <v>2</v>
      </c>
      <c r="B19">
        <v>0</v>
      </c>
      <c r="C19">
        <v>1</v>
      </c>
      <c r="D19">
        <v>1</v>
      </c>
      <c r="E19">
        <f t="shared" ref="E19:E29" si="0">(0.5 * C19 + 0.3 * (1 - B19) + 0.2 * (4 - D19))/ 1.6</f>
        <v>0.875</v>
      </c>
      <c r="F19">
        <v>2</v>
      </c>
      <c r="G19">
        <v>1</v>
      </c>
      <c r="H19">
        <v>1</v>
      </c>
      <c r="I19">
        <v>2</v>
      </c>
      <c r="J19">
        <f t="shared" ref="J19:J29" si="1">(0.5 * H19 + 0.3 * (1 - G19) + 0.2 * (4 - I19))/ 1.6</f>
        <v>0.5625</v>
      </c>
      <c r="K19">
        <v>2</v>
      </c>
      <c r="L19">
        <v>1</v>
      </c>
      <c r="M19">
        <v>1</v>
      </c>
      <c r="N19">
        <v>1</v>
      </c>
      <c r="O19">
        <f t="shared" ref="O19:O29" si="2">(0.5 * M19 + 0.3 * (1 - L19) + 0.2 * (4 - N19))/ 1.6</f>
        <v>0.6875</v>
      </c>
    </row>
    <row r="20" spans="1:15" x14ac:dyDescent="0.25">
      <c r="A20">
        <v>3</v>
      </c>
      <c r="B20">
        <v>0</v>
      </c>
      <c r="C20">
        <v>1</v>
      </c>
      <c r="D20">
        <v>1</v>
      </c>
      <c r="E20">
        <f t="shared" si="0"/>
        <v>0.875</v>
      </c>
      <c r="F20">
        <v>3</v>
      </c>
      <c r="G20">
        <v>0</v>
      </c>
      <c r="H20">
        <v>1</v>
      </c>
      <c r="I20">
        <v>1</v>
      </c>
      <c r="J20">
        <f t="shared" si="1"/>
        <v>0.875</v>
      </c>
      <c r="K20">
        <v>3</v>
      </c>
      <c r="L20">
        <v>0</v>
      </c>
      <c r="M20">
        <v>1</v>
      </c>
      <c r="N20">
        <v>2</v>
      </c>
      <c r="O20">
        <f t="shared" si="2"/>
        <v>0.75000000000000011</v>
      </c>
    </row>
    <row r="21" spans="1:15" x14ac:dyDescent="0.25">
      <c r="A21">
        <v>4</v>
      </c>
      <c r="B21">
        <v>0</v>
      </c>
      <c r="C21">
        <v>1</v>
      </c>
      <c r="D21">
        <v>1</v>
      </c>
      <c r="E21">
        <f t="shared" si="0"/>
        <v>0.875</v>
      </c>
      <c r="F21">
        <v>4</v>
      </c>
      <c r="G21">
        <v>0</v>
      </c>
      <c r="H21">
        <v>1</v>
      </c>
      <c r="I21">
        <v>1</v>
      </c>
      <c r="J21">
        <f t="shared" si="1"/>
        <v>0.875</v>
      </c>
      <c r="K21">
        <v>4</v>
      </c>
      <c r="L21">
        <v>0</v>
      </c>
      <c r="M21">
        <v>1</v>
      </c>
      <c r="N21">
        <v>1</v>
      </c>
      <c r="O21">
        <f t="shared" si="2"/>
        <v>0.875</v>
      </c>
    </row>
    <row r="22" spans="1:15" x14ac:dyDescent="0.25">
      <c r="A22">
        <v>5</v>
      </c>
      <c r="B22">
        <v>0</v>
      </c>
      <c r="C22">
        <v>1</v>
      </c>
      <c r="D22">
        <v>1</v>
      </c>
      <c r="E22">
        <f t="shared" si="0"/>
        <v>0.875</v>
      </c>
      <c r="F22">
        <v>5</v>
      </c>
      <c r="G22">
        <v>0</v>
      </c>
      <c r="H22">
        <v>1</v>
      </c>
      <c r="I22">
        <v>1</v>
      </c>
      <c r="J22">
        <f t="shared" si="1"/>
        <v>0.875</v>
      </c>
      <c r="K22">
        <v>5</v>
      </c>
      <c r="L22">
        <v>0</v>
      </c>
      <c r="M22">
        <v>1</v>
      </c>
      <c r="N22">
        <v>1</v>
      </c>
      <c r="O22">
        <f t="shared" si="2"/>
        <v>0.875</v>
      </c>
    </row>
    <row r="23" spans="1:15" x14ac:dyDescent="0.25">
      <c r="A23">
        <v>6</v>
      </c>
      <c r="B23">
        <v>1</v>
      </c>
      <c r="C23">
        <v>1</v>
      </c>
      <c r="D23">
        <v>2</v>
      </c>
      <c r="E23">
        <f t="shared" si="0"/>
        <v>0.5625</v>
      </c>
      <c r="F23">
        <v>6</v>
      </c>
      <c r="G23">
        <v>1</v>
      </c>
      <c r="H23">
        <v>1</v>
      </c>
      <c r="I23">
        <v>1</v>
      </c>
      <c r="J23">
        <f t="shared" si="1"/>
        <v>0.6875</v>
      </c>
      <c r="K23">
        <v>6</v>
      </c>
      <c r="L23">
        <v>0</v>
      </c>
      <c r="M23">
        <v>1</v>
      </c>
      <c r="N23">
        <v>1</v>
      </c>
      <c r="O23">
        <f t="shared" si="2"/>
        <v>0.875</v>
      </c>
    </row>
    <row r="24" spans="1:15" x14ac:dyDescent="0.25">
      <c r="A24">
        <v>7</v>
      </c>
      <c r="B24">
        <v>1</v>
      </c>
      <c r="C24">
        <v>1</v>
      </c>
      <c r="D24">
        <v>2</v>
      </c>
      <c r="E24">
        <f t="shared" si="0"/>
        <v>0.5625</v>
      </c>
      <c r="F24">
        <v>7</v>
      </c>
      <c r="G24">
        <v>0</v>
      </c>
      <c r="H24">
        <v>1</v>
      </c>
      <c r="I24">
        <v>1</v>
      </c>
      <c r="J24">
        <f t="shared" si="1"/>
        <v>0.875</v>
      </c>
      <c r="K24">
        <v>7</v>
      </c>
      <c r="L24">
        <v>0</v>
      </c>
      <c r="M24">
        <v>1</v>
      </c>
      <c r="N24">
        <v>1</v>
      </c>
      <c r="O24">
        <f t="shared" si="2"/>
        <v>0.875</v>
      </c>
    </row>
    <row r="25" spans="1:15" x14ac:dyDescent="0.25">
      <c r="A25">
        <v>8</v>
      </c>
      <c r="B25">
        <v>1</v>
      </c>
      <c r="C25">
        <v>1</v>
      </c>
      <c r="D25">
        <v>1</v>
      </c>
      <c r="E25">
        <f t="shared" si="0"/>
        <v>0.6875</v>
      </c>
      <c r="F25">
        <v>8</v>
      </c>
      <c r="G25">
        <v>0</v>
      </c>
      <c r="H25">
        <v>1</v>
      </c>
      <c r="I25">
        <v>1</v>
      </c>
      <c r="J25">
        <f t="shared" si="1"/>
        <v>0.875</v>
      </c>
      <c r="K25">
        <v>8</v>
      </c>
      <c r="L25">
        <v>0</v>
      </c>
      <c r="M25">
        <v>1</v>
      </c>
      <c r="N25">
        <v>1</v>
      </c>
      <c r="O25">
        <f t="shared" si="2"/>
        <v>0.875</v>
      </c>
    </row>
    <row r="26" spans="1:15" x14ac:dyDescent="0.25">
      <c r="A26">
        <v>9</v>
      </c>
      <c r="B26">
        <v>0</v>
      </c>
      <c r="C26">
        <v>1</v>
      </c>
      <c r="D26">
        <v>1</v>
      </c>
      <c r="E26">
        <f t="shared" si="0"/>
        <v>0.875</v>
      </c>
      <c r="F26">
        <v>9</v>
      </c>
      <c r="G26">
        <v>1</v>
      </c>
      <c r="H26">
        <v>1</v>
      </c>
      <c r="I26">
        <v>1</v>
      </c>
      <c r="J26">
        <f t="shared" si="1"/>
        <v>0.6875</v>
      </c>
      <c r="K26">
        <v>9</v>
      </c>
      <c r="L26">
        <v>0</v>
      </c>
      <c r="M26">
        <v>1</v>
      </c>
      <c r="N26">
        <v>1</v>
      </c>
      <c r="O26">
        <f t="shared" si="2"/>
        <v>0.875</v>
      </c>
    </row>
    <row r="27" spans="1:15" x14ac:dyDescent="0.25">
      <c r="A27">
        <v>10</v>
      </c>
      <c r="B27">
        <v>0</v>
      </c>
      <c r="C27">
        <v>1</v>
      </c>
      <c r="D27">
        <v>0</v>
      </c>
      <c r="E27">
        <f t="shared" si="0"/>
        <v>1</v>
      </c>
      <c r="F27">
        <v>10</v>
      </c>
      <c r="G27">
        <v>0</v>
      </c>
      <c r="H27">
        <v>0.5</v>
      </c>
      <c r="I27">
        <v>1</v>
      </c>
      <c r="J27">
        <f t="shared" si="1"/>
        <v>0.71875</v>
      </c>
      <c r="K27">
        <v>10</v>
      </c>
      <c r="L27">
        <v>0</v>
      </c>
      <c r="M27">
        <v>0.5</v>
      </c>
      <c r="N27">
        <v>1</v>
      </c>
      <c r="O27">
        <f t="shared" si="2"/>
        <v>0.71875</v>
      </c>
    </row>
    <row r="28" spans="1:15" x14ac:dyDescent="0.25">
      <c r="A28">
        <v>11</v>
      </c>
      <c r="B28">
        <v>0</v>
      </c>
      <c r="C28">
        <v>1</v>
      </c>
      <c r="D28">
        <v>1</v>
      </c>
      <c r="E28">
        <f t="shared" si="0"/>
        <v>0.875</v>
      </c>
      <c r="F28">
        <v>11</v>
      </c>
      <c r="G28">
        <v>0</v>
      </c>
      <c r="H28">
        <v>1</v>
      </c>
      <c r="I28">
        <v>1</v>
      </c>
      <c r="J28">
        <f t="shared" si="1"/>
        <v>0.875</v>
      </c>
      <c r="K28">
        <v>11</v>
      </c>
      <c r="L28">
        <v>0</v>
      </c>
      <c r="M28">
        <v>1</v>
      </c>
      <c r="N28">
        <v>1</v>
      </c>
      <c r="O28">
        <f t="shared" si="2"/>
        <v>0.875</v>
      </c>
    </row>
    <row r="29" spans="1:15" x14ac:dyDescent="0.25">
      <c r="A29">
        <v>12</v>
      </c>
      <c r="B29">
        <v>0</v>
      </c>
      <c r="C29">
        <v>1</v>
      </c>
      <c r="D29">
        <v>1</v>
      </c>
      <c r="E29">
        <f t="shared" si="0"/>
        <v>0.875</v>
      </c>
      <c r="F29">
        <v>12</v>
      </c>
      <c r="G29">
        <v>0</v>
      </c>
      <c r="H29">
        <v>1</v>
      </c>
      <c r="I29">
        <v>3</v>
      </c>
      <c r="J29">
        <f t="shared" si="1"/>
        <v>0.625</v>
      </c>
      <c r="K29">
        <v>12</v>
      </c>
      <c r="L29">
        <v>0</v>
      </c>
      <c r="M29">
        <v>1</v>
      </c>
      <c r="N29">
        <v>1</v>
      </c>
      <c r="O29">
        <f t="shared" si="2"/>
        <v>0.875</v>
      </c>
    </row>
    <row r="31" spans="1:15" x14ac:dyDescent="0.25">
      <c r="A31" s="1" t="s">
        <v>17</v>
      </c>
    </row>
    <row r="32" spans="1:15" x14ac:dyDescent="0.25">
      <c r="B32" t="s">
        <v>18</v>
      </c>
      <c r="C32" t="s">
        <v>12</v>
      </c>
      <c r="D32" t="s">
        <v>19</v>
      </c>
      <c r="E32" t="s">
        <v>13</v>
      </c>
      <c r="F32" t="s">
        <v>20</v>
      </c>
    </row>
    <row r="33" spans="1:18" x14ac:dyDescent="0.25">
      <c r="A33">
        <v>1</v>
      </c>
      <c r="B33">
        <v>1</v>
      </c>
      <c r="C33">
        <v>0</v>
      </c>
      <c r="D33">
        <v>0</v>
      </c>
      <c r="E33">
        <v>3</v>
      </c>
      <c r="F33">
        <v>0</v>
      </c>
      <c r="P33">
        <v>1.4</v>
      </c>
      <c r="R33">
        <v>1.6</v>
      </c>
    </row>
    <row r="34" spans="1:18" x14ac:dyDescent="0.25">
      <c r="A34">
        <v>2</v>
      </c>
      <c r="B34">
        <v>1</v>
      </c>
      <c r="C34">
        <v>1</v>
      </c>
      <c r="D34">
        <v>0</v>
      </c>
      <c r="E34">
        <v>1</v>
      </c>
      <c r="F34">
        <v>1</v>
      </c>
      <c r="P34" t="s">
        <v>56</v>
      </c>
      <c r="R34">
        <v>1</v>
      </c>
    </row>
    <row r="35" spans="1:18" x14ac:dyDescent="0.25">
      <c r="A35">
        <v>3</v>
      </c>
      <c r="B35">
        <v>1</v>
      </c>
      <c r="C35">
        <v>1</v>
      </c>
      <c r="D35">
        <v>1</v>
      </c>
      <c r="E35">
        <v>0</v>
      </c>
      <c r="F35">
        <v>0</v>
      </c>
    </row>
    <row r="36" spans="1:18" x14ac:dyDescent="0.25">
      <c r="A36">
        <v>4</v>
      </c>
      <c r="B36">
        <v>1</v>
      </c>
      <c r="C36">
        <v>1</v>
      </c>
      <c r="D36">
        <v>0</v>
      </c>
      <c r="E36">
        <v>1</v>
      </c>
      <c r="F36">
        <v>0</v>
      </c>
    </row>
    <row r="37" spans="1:18" x14ac:dyDescent="0.25">
      <c r="A37">
        <v>5</v>
      </c>
      <c r="B37">
        <v>1</v>
      </c>
      <c r="C37">
        <v>1</v>
      </c>
      <c r="D37">
        <v>0</v>
      </c>
      <c r="E37">
        <v>1</v>
      </c>
      <c r="F37">
        <v>1</v>
      </c>
    </row>
    <row r="38" spans="1:18" x14ac:dyDescent="0.25">
      <c r="A38">
        <v>6</v>
      </c>
      <c r="B38">
        <v>1</v>
      </c>
      <c r="C38">
        <v>1</v>
      </c>
      <c r="D38">
        <v>0</v>
      </c>
      <c r="E38">
        <v>1</v>
      </c>
      <c r="F38">
        <v>0</v>
      </c>
    </row>
    <row r="39" spans="1:18" x14ac:dyDescent="0.25">
      <c r="A39">
        <v>7</v>
      </c>
      <c r="B39">
        <v>1</v>
      </c>
      <c r="C39">
        <v>1</v>
      </c>
      <c r="D39">
        <v>0.5</v>
      </c>
      <c r="E39">
        <v>2</v>
      </c>
      <c r="F39">
        <v>1</v>
      </c>
    </row>
    <row r="40" spans="1:18" x14ac:dyDescent="0.25">
      <c r="A40">
        <v>8</v>
      </c>
      <c r="B40">
        <v>0.5</v>
      </c>
      <c r="C40">
        <v>1</v>
      </c>
      <c r="D40">
        <v>0</v>
      </c>
      <c r="E40">
        <v>1</v>
      </c>
      <c r="F40">
        <v>0</v>
      </c>
    </row>
    <row r="41" spans="1:18" x14ac:dyDescent="0.25">
      <c r="A41">
        <v>9</v>
      </c>
      <c r="B41">
        <v>1</v>
      </c>
      <c r="C41">
        <v>1</v>
      </c>
      <c r="D41">
        <v>0</v>
      </c>
      <c r="E41">
        <v>1</v>
      </c>
      <c r="F41">
        <v>0</v>
      </c>
    </row>
    <row r="42" spans="1:18" x14ac:dyDescent="0.25">
      <c r="A42">
        <v>10</v>
      </c>
      <c r="B42">
        <v>1</v>
      </c>
      <c r="C42">
        <v>0.5</v>
      </c>
      <c r="D42">
        <v>0</v>
      </c>
      <c r="E42">
        <v>2</v>
      </c>
      <c r="F42">
        <v>1</v>
      </c>
    </row>
    <row r="43" spans="1:18" x14ac:dyDescent="0.25">
      <c r="A43">
        <v>11</v>
      </c>
      <c r="B43">
        <v>1</v>
      </c>
      <c r="C43">
        <v>1</v>
      </c>
      <c r="D43">
        <v>0</v>
      </c>
      <c r="E43">
        <v>1</v>
      </c>
      <c r="F43">
        <v>0</v>
      </c>
    </row>
    <row r="44" spans="1:18" x14ac:dyDescent="0.25">
      <c r="A44">
        <v>12</v>
      </c>
      <c r="B44">
        <v>1</v>
      </c>
      <c r="C44">
        <v>1</v>
      </c>
      <c r="D44" t="s">
        <v>15</v>
      </c>
      <c r="E44">
        <v>2</v>
      </c>
      <c r="F44">
        <v>0</v>
      </c>
    </row>
    <row r="46" spans="1:18" x14ac:dyDescent="0.25">
      <c r="A46" s="1" t="s">
        <v>21</v>
      </c>
    </row>
    <row r="47" spans="1:18" x14ac:dyDescent="0.25">
      <c r="B47" t="s">
        <v>22</v>
      </c>
      <c r="C47" t="s">
        <v>27</v>
      </c>
      <c r="D47" t="s">
        <v>26</v>
      </c>
      <c r="E47" t="s">
        <v>23</v>
      </c>
      <c r="F47" t="s">
        <v>25</v>
      </c>
      <c r="G47" t="s">
        <v>24</v>
      </c>
      <c r="H47" t="s">
        <v>52</v>
      </c>
      <c r="I47" t="s">
        <v>53</v>
      </c>
      <c r="J47" t="s">
        <v>54</v>
      </c>
    </row>
    <row r="48" spans="1:18" x14ac:dyDescent="0.25">
      <c r="A48">
        <v>1</v>
      </c>
      <c r="B48">
        <v>61.4</v>
      </c>
      <c r="C48">
        <v>38.799999999999997</v>
      </c>
      <c r="D48">
        <v>109.8</v>
      </c>
      <c r="E48">
        <v>9</v>
      </c>
      <c r="F48">
        <v>0</v>
      </c>
      <c r="G48">
        <v>8</v>
      </c>
      <c r="H48">
        <f>3+E48</f>
        <v>12</v>
      </c>
      <c r="I48">
        <f>6+F48</f>
        <v>6</v>
      </c>
      <c r="J48">
        <f>10+G48</f>
        <v>18</v>
      </c>
    </row>
    <row r="49" spans="1:15" x14ac:dyDescent="0.25">
      <c r="A49">
        <v>2</v>
      </c>
      <c r="B49">
        <v>12.1</v>
      </c>
      <c r="C49">
        <v>24.1</v>
      </c>
      <c r="D49">
        <v>10.3</v>
      </c>
      <c r="E49">
        <v>3</v>
      </c>
      <c r="F49">
        <v>1</v>
      </c>
      <c r="G49">
        <v>2</v>
      </c>
      <c r="H49">
        <f t="shared" ref="H49:H59" si="3">3+E49</f>
        <v>6</v>
      </c>
      <c r="I49">
        <f t="shared" ref="I49:I59" si="4">6+F49</f>
        <v>7</v>
      </c>
      <c r="J49">
        <f t="shared" ref="J49:J59" si="5">10+G49</f>
        <v>12</v>
      </c>
    </row>
    <row r="50" spans="1:15" x14ac:dyDescent="0.25">
      <c r="A50">
        <v>3</v>
      </c>
      <c r="B50">
        <v>13</v>
      </c>
      <c r="C50">
        <v>53.9</v>
      </c>
      <c r="D50">
        <v>131.5</v>
      </c>
      <c r="E50">
        <v>0</v>
      </c>
      <c r="F50">
        <v>9</v>
      </c>
      <c r="G50">
        <v>12</v>
      </c>
      <c r="H50">
        <f t="shared" si="3"/>
        <v>3</v>
      </c>
      <c r="I50">
        <f t="shared" si="4"/>
        <v>15</v>
      </c>
      <c r="J50">
        <f t="shared" si="5"/>
        <v>22</v>
      </c>
    </row>
    <row r="51" spans="1:15" x14ac:dyDescent="0.25">
      <c r="A51">
        <v>4</v>
      </c>
      <c r="B51">
        <v>3.8</v>
      </c>
      <c r="C51">
        <v>19.100000000000001</v>
      </c>
      <c r="D51">
        <v>17.8</v>
      </c>
      <c r="E51">
        <v>0</v>
      </c>
      <c r="F51">
        <v>4</v>
      </c>
      <c r="G51">
        <v>1</v>
      </c>
      <c r="H51">
        <f t="shared" si="3"/>
        <v>3</v>
      </c>
      <c r="I51">
        <f t="shared" si="4"/>
        <v>10</v>
      </c>
      <c r="J51">
        <f t="shared" si="5"/>
        <v>11</v>
      </c>
    </row>
    <row r="52" spans="1:15" x14ac:dyDescent="0.25">
      <c r="A52">
        <v>5</v>
      </c>
      <c r="B52">
        <v>86.1</v>
      </c>
      <c r="C52">
        <v>33.4</v>
      </c>
      <c r="D52">
        <v>23.7</v>
      </c>
      <c r="E52">
        <v>22</v>
      </c>
      <c r="F52">
        <v>8</v>
      </c>
      <c r="G52">
        <v>6</v>
      </c>
      <c r="H52">
        <f t="shared" si="3"/>
        <v>25</v>
      </c>
      <c r="I52">
        <f t="shared" si="4"/>
        <v>14</v>
      </c>
      <c r="J52">
        <f t="shared" si="5"/>
        <v>16</v>
      </c>
    </row>
    <row r="53" spans="1:15" x14ac:dyDescent="0.25">
      <c r="A53">
        <v>6</v>
      </c>
      <c r="B53">
        <v>45.3</v>
      </c>
      <c r="C53">
        <v>21.3</v>
      </c>
      <c r="D53">
        <v>44.4</v>
      </c>
      <c r="E53">
        <v>2</v>
      </c>
      <c r="F53">
        <v>9</v>
      </c>
      <c r="G53">
        <v>1</v>
      </c>
      <c r="H53">
        <f t="shared" si="3"/>
        <v>5</v>
      </c>
      <c r="I53">
        <f t="shared" si="4"/>
        <v>15</v>
      </c>
      <c r="J53">
        <f t="shared" si="5"/>
        <v>11</v>
      </c>
    </row>
    <row r="54" spans="1:15" x14ac:dyDescent="0.25">
      <c r="A54">
        <v>7</v>
      </c>
      <c r="B54">
        <v>71.099999999999994</v>
      </c>
      <c r="C54">
        <v>18</v>
      </c>
      <c r="D54">
        <v>39.299999999999997</v>
      </c>
      <c r="E54">
        <v>7</v>
      </c>
      <c r="F54">
        <v>32.9</v>
      </c>
      <c r="G54">
        <v>7</v>
      </c>
      <c r="H54">
        <f t="shared" si="3"/>
        <v>10</v>
      </c>
      <c r="I54">
        <f t="shared" si="4"/>
        <v>38.9</v>
      </c>
      <c r="J54">
        <f t="shared" si="5"/>
        <v>17</v>
      </c>
    </row>
    <row r="55" spans="1:15" x14ac:dyDescent="0.25">
      <c r="A55">
        <v>8</v>
      </c>
      <c r="B55">
        <v>27.4</v>
      </c>
      <c r="C55">
        <v>26.3</v>
      </c>
      <c r="D55">
        <v>23.7</v>
      </c>
      <c r="E55">
        <v>0</v>
      </c>
      <c r="F55">
        <v>12</v>
      </c>
      <c r="G55">
        <v>3</v>
      </c>
      <c r="H55">
        <f t="shared" si="3"/>
        <v>3</v>
      </c>
      <c r="I55">
        <f t="shared" si="4"/>
        <v>18</v>
      </c>
      <c r="J55">
        <f t="shared" si="5"/>
        <v>13</v>
      </c>
    </row>
    <row r="56" spans="1:15" x14ac:dyDescent="0.25">
      <c r="A56">
        <v>9</v>
      </c>
      <c r="B56">
        <v>12.1</v>
      </c>
      <c r="C56">
        <v>0</v>
      </c>
      <c r="D56">
        <v>22.3</v>
      </c>
      <c r="E56">
        <v>0</v>
      </c>
      <c r="F56">
        <v>29.6</v>
      </c>
      <c r="G56">
        <v>1</v>
      </c>
      <c r="H56">
        <f t="shared" si="3"/>
        <v>3</v>
      </c>
      <c r="I56">
        <f t="shared" si="4"/>
        <v>35.6</v>
      </c>
      <c r="J56">
        <f t="shared" si="5"/>
        <v>11</v>
      </c>
    </row>
    <row r="57" spans="1:15" x14ac:dyDescent="0.25">
      <c r="A57">
        <v>10</v>
      </c>
      <c r="B57">
        <v>10.5</v>
      </c>
      <c r="C57">
        <v>66.599999999999994</v>
      </c>
      <c r="D57">
        <v>32.4</v>
      </c>
      <c r="E57">
        <v>0</v>
      </c>
      <c r="F57">
        <v>14</v>
      </c>
      <c r="G57">
        <v>4</v>
      </c>
      <c r="H57">
        <f t="shared" si="3"/>
        <v>3</v>
      </c>
      <c r="I57">
        <f t="shared" si="4"/>
        <v>20</v>
      </c>
      <c r="J57">
        <f t="shared" si="5"/>
        <v>14</v>
      </c>
    </row>
    <row r="58" spans="1:15" x14ac:dyDescent="0.25">
      <c r="A58">
        <v>11</v>
      </c>
      <c r="B58">
        <v>3.5</v>
      </c>
      <c r="C58">
        <v>22.1</v>
      </c>
      <c r="D58">
        <v>19.2</v>
      </c>
      <c r="E58">
        <v>0</v>
      </c>
      <c r="F58">
        <v>0</v>
      </c>
      <c r="G58">
        <v>0</v>
      </c>
      <c r="H58">
        <f t="shared" si="3"/>
        <v>3</v>
      </c>
      <c r="I58">
        <f t="shared" si="4"/>
        <v>6</v>
      </c>
      <c r="J58">
        <f t="shared" si="5"/>
        <v>10</v>
      </c>
    </row>
    <row r="59" spans="1:15" x14ac:dyDescent="0.25">
      <c r="A59">
        <v>12</v>
      </c>
      <c r="B59">
        <v>7.06</v>
      </c>
      <c r="C59">
        <v>32.31</v>
      </c>
      <c r="D59">
        <v>41.65</v>
      </c>
      <c r="E59">
        <v>0</v>
      </c>
      <c r="F59">
        <v>0</v>
      </c>
      <c r="G59">
        <v>3</v>
      </c>
      <c r="H59">
        <f t="shared" si="3"/>
        <v>3</v>
      </c>
      <c r="I59">
        <f t="shared" si="4"/>
        <v>6</v>
      </c>
      <c r="J59">
        <f t="shared" si="5"/>
        <v>13</v>
      </c>
    </row>
    <row r="61" spans="1:15" x14ac:dyDescent="0.25">
      <c r="A61" s="1" t="s">
        <v>31</v>
      </c>
      <c r="B61" t="s">
        <v>28</v>
      </c>
      <c r="C61" t="s">
        <v>29</v>
      </c>
      <c r="D61" t="s">
        <v>30</v>
      </c>
      <c r="E61" t="s">
        <v>35</v>
      </c>
      <c r="G61" t="s">
        <v>36</v>
      </c>
      <c r="H61" t="s">
        <v>37</v>
      </c>
    </row>
    <row r="62" spans="1:15" x14ac:dyDescent="0.25">
      <c r="A62" t="s">
        <v>32</v>
      </c>
      <c r="B62">
        <v>30</v>
      </c>
      <c r="C62">
        <f>AVERAGE(B48:B59)</f>
        <v>29.446666666666662</v>
      </c>
      <c r="D62">
        <f>_xlfn.STDEV.S(B48:B59)</f>
        <v>29.052553426610555</v>
      </c>
      <c r="E62">
        <f>_xlfn.CONFIDENCE.T(0.05, D62, 12)</f>
        <v>18.459111786822248</v>
      </c>
      <c r="G62">
        <f>C62-E62</f>
        <v>10.987554879844414</v>
      </c>
      <c r="H62">
        <f>C62+E62</f>
        <v>47.905778453488907</v>
      </c>
      <c r="L62" t="s">
        <v>38</v>
      </c>
      <c r="M62" t="s">
        <v>39</v>
      </c>
    </row>
    <row r="63" spans="1:15" x14ac:dyDescent="0.25">
      <c r="A63" t="s">
        <v>33</v>
      </c>
      <c r="B63">
        <v>40</v>
      </c>
      <c r="C63">
        <f>AVERAGE(C48:C59)</f>
        <v>29.659166666666668</v>
      </c>
      <c r="D63">
        <f>_xlfn.STDEV.S(C48:C59)</f>
        <v>17.459360843415947</v>
      </c>
      <c r="E63">
        <f t="shared" ref="E63:E64" si="6">_xlfn.CONFIDENCE.T(0.05, D63, 12)</f>
        <v>11.093148640074</v>
      </c>
      <c r="G63">
        <f t="shared" ref="G63:G64" si="7">C63-E63</f>
        <v>18.566018026592666</v>
      </c>
      <c r="H63">
        <f t="shared" ref="H63:H64" si="8">C63+E63</f>
        <v>40.75231530674067</v>
      </c>
      <c r="L63">
        <v>100</v>
      </c>
      <c r="M63">
        <v>40</v>
      </c>
      <c r="O63">
        <f>L63/M63*60</f>
        <v>150</v>
      </c>
    </row>
    <row r="64" spans="1:15" x14ac:dyDescent="0.25">
      <c r="A64" t="s">
        <v>34</v>
      </c>
      <c r="B64">
        <f>300 - O63</f>
        <v>150</v>
      </c>
      <c r="C64">
        <f>AVERAGE(D48:D59)</f>
        <v>43.004166666666663</v>
      </c>
      <c r="D64">
        <f>_xlfn.STDEV.S(D48:D59)</f>
        <v>37.981529352695865</v>
      </c>
      <c r="E64">
        <f t="shared" si="6"/>
        <v>24.132312429161882</v>
      </c>
      <c r="G64">
        <f t="shared" si="7"/>
        <v>18.871854237504781</v>
      </c>
      <c r="H64">
        <f t="shared" si="8"/>
        <v>67.136479095828548</v>
      </c>
    </row>
    <row r="87" spans="2:8" x14ac:dyDescent="0.25">
      <c r="B87" t="s">
        <v>28</v>
      </c>
      <c r="C87" t="s">
        <v>29</v>
      </c>
      <c r="D87" t="s">
        <v>30</v>
      </c>
      <c r="E87" t="s">
        <v>35</v>
      </c>
      <c r="G87" t="s">
        <v>36</v>
      </c>
      <c r="H87" t="s">
        <v>37</v>
      </c>
    </row>
    <row r="88" spans="2:8" x14ac:dyDescent="0.25">
      <c r="B88">
        <v>3</v>
      </c>
      <c r="C88">
        <f>AVERAGE(H48:H59)</f>
        <v>6.583333333333333</v>
      </c>
      <c r="D88">
        <f>_xlfn.STDEV.S(H48:H59)</f>
        <v>6.5568608527575334</v>
      </c>
      <c r="E88">
        <f>_xlfn.CONFIDENCE.T(0.05, D88, 12)</f>
        <v>4.1660306298870644</v>
      </c>
      <c r="G88">
        <f>C88-E88</f>
        <v>2.4173027034462686</v>
      </c>
      <c r="H88">
        <f>C88+E88</f>
        <v>10.749363963220397</v>
      </c>
    </row>
    <row r="89" spans="2:8" x14ac:dyDescent="0.25">
      <c r="B89">
        <v>6</v>
      </c>
      <c r="C89">
        <f>AVERAGE(I48:I59)</f>
        <v>15.958333333333334</v>
      </c>
      <c r="D89">
        <f>_xlfn.STDEV.S(I48:I59)</f>
        <v>11.08458867349646</v>
      </c>
      <c r="E89">
        <f t="shared" ref="E89:E90" si="9">_xlfn.CONFIDENCE.T(0.05, D89, 12)</f>
        <v>7.0428116396681943</v>
      </c>
      <c r="G89">
        <f t="shared" ref="G89:G90" si="10">C89-E89</f>
        <v>8.9155216936651396</v>
      </c>
      <c r="H89">
        <f t="shared" ref="H89:H90" si="11">C89+E89</f>
        <v>23.00114497300153</v>
      </c>
    </row>
    <row r="90" spans="2:8" x14ac:dyDescent="0.25">
      <c r="B90">
        <v>10</v>
      </c>
      <c r="C90">
        <f>AVERAGE(J48:J59)</f>
        <v>14</v>
      </c>
      <c r="D90">
        <f>_xlfn.STDEV.S(J48:J59)</f>
        <v>3.5929223355217279</v>
      </c>
      <c r="E90">
        <f t="shared" si="9"/>
        <v>2.2828339409237111</v>
      </c>
      <c r="G90">
        <f t="shared" si="10"/>
        <v>11.717166059076289</v>
      </c>
      <c r="H90">
        <f t="shared" si="11"/>
        <v>16.282833940923712</v>
      </c>
    </row>
    <row r="113" spans="2:8" x14ac:dyDescent="0.25">
      <c r="B113" t="s">
        <v>28</v>
      </c>
      <c r="C113" t="s">
        <v>29</v>
      </c>
      <c r="D113" t="s">
        <v>30</v>
      </c>
      <c r="E113" t="s">
        <v>35</v>
      </c>
      <c r="G113" t="s">
        <v>36</v>
      </c>
      <c r="H113" t="s">
        <v>37</v>
      </c>
    </row>
    <row r="114" spans="2:8" x14ac:dyDescent="0.25">
      <c r="B114">
        <v>0.95</v>
      </c>
      <c r="C114">
        <f>AVERAGE(E18:E29)</f>
        <v>0.74479166666666663</v>
      </c>
      <c r="D114">
        <f>_xlfn.STDEV.S(E18:E29)</f>
        <v>0.27106997237658481</v>
      </c>
      <c r="E114">
        <f>_xlfn.CONFIDENCE.T(0.05, D114, 12)</f>
        <v>0.1722296435936358</v>
      </c>
      <c r="G114">
        <f>C114-E114</f>
        <v>0.57256202307303083</v>
      </c>
      <c r="H114">
        <f>C114+E114</f>
        <v>0.91702131026030242</v>
      </c>
    </row>
    <row r="115" spans="2:8" x14ac:dyDescent="0.25">
      <c r="B115">
        <v>0.9</v>
      </c>
      <c r="C115">
        <f>AVERAGE(J18:J29)</f>
        <v>0.78385416666666663</v>
      </c>
      <c r="D115">
        <f>_xlfn.STDEV.S(J18:J29)</f>
        <v>0.1187786548361994</v>
      </c>
      <c r="E115">
        <f t="shared" ref="E115:E116" si="12">_xlfn.CONFIDENCE.T(0.05, D115, 12)</f>
        <v>7.5468356784829965E-2</v>
      </c>
      <c r="G115">
        <f t="shared" ref="G115:G116" si="13">C115-E115</f>
        <v>0.70838580988183664</v>
      </c>
      <c r="H115">
        <f t="shared" ref="H115:H116" si="14">C115+E115</f>
        <v>0.85932252345149662</v>
      </c>
    </row>
    <row r="116" spans="2:8" x14ac:dyDescent="0.25">
      <c r="B116">
        <v>0.85</v>
      </c>
      <c r="C116">
        <f>AVERAGE(O18:O29)</f>
        <v>0.80989583333333337</v>
      </c>
      <c r="D116">
        <f>_xlfn.STDEV.S(O18:O29)</f>
        <v>0.10530860807933076</v>
      </c>
      <c r="E116">
        <f t="shared" si="12"/>
        <v>6.690989738858924E-2</v>
      </c>
      <c r="G116">
        <f t="shared" si="13"/>
        <v>0.74298593594474416</v>
      </c>
      <c r="H116">
        <f t="shared" si="14"/>
        <v>0.87680573072192258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Magalhaes</dc:creator>
  <cp:lastModifiedBy>Gonçalo Pinto</cp:lastModifiedBy>
  <dcterms:created xsi:type="dcterms:W3CDTF">2022-12-11T17:06:16Z</dcterms:created>
  <dcterms:modified xsi:type="dcterms:W3CDTF">2022-12-14T14:48:32Z</dcterms:modified>
</cp:coreProperties>
</file>