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umo\OneDrive\Documentos\UNIVERSIDAD\CUARTO CURSO\IS II\Practica_IS2\4.Entrega Ciclo 1\Memoria\3.Gestión\3.Calidad\"/>
    </mc:Choice>
  </mc:AlternateContent>
  <xr:revisionPtr revIDLastSave="0" documentId="13_ncr:1_{F7E016AF-6027-45AD-8EB3-150B853B92B6}" xr6:coauthVersionLast="45" xr6:coauthVersionMax="45" xr10:uidLastSave="{00000000-0000-0000-0000-000000000000}"/>
  <bookViews>
    <workbookView xWindow="-110" yWindow="-110" windowWidth="19420" windowHeight="10420" tabRatio="500" firstSheet="5" activeTab="8" xr2:uid="{00000000-000D-0000-FFFF-FFFF00000000}"/>
  </bookViews>
  <sheets>
    <sheet name="Hoja Identificación" sheetId="5" r:id="rId1"/>
    <sheet name="Ayuda" sheetId="10" r:id="rId2"/>
    <sheet name="Datos proyecto" sheetId="4" r:id="rId3"/>
    <sheet name="DefectosFase" sheetId="8" r:id="rId4"/>
    <sheet name="Estandar defectos" sheetId="6" r:id="rId5"/>
    <sheet name="Lista defectos" sheetId="3" r:id="rId6"/>
    <sheet name="Plan Calidad" sheetId="9" r:id="rId7"/>
    <sheet name="Rendimiento" sheetId="7" r:id="rId8"/>
    <sheet name="Informe Calidad" sheetId="1" r:id="rId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B5" i="8"/>
  <c r="J5" i="8"/>
  <c r="P5" i="7" s="1"/>
  <c r="C5" i="7"/>
  <c r="E3" i="7"/>
  <c r="E5" i="7"/>
  <c r="F3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G3" i="7"/>
  <c r="G5" i="7"/>
  <c r="H3" i="7"/>
  <c r="H5" i="7"/>
  <c r="I3" i="7"/>
  <c r="I5" i="7"/>
  <c r="J3" i="7"/>
  <c r="J5" i="7"/>
  <c r="K3" i="7"/>
  <c r="K5" i="7"/>
  <c r="L3" i="7"/>
  <c r="L5" i="7"/>
  <c r="M3" i="7"/>
  <c r="M5" i="7"/>
  <c r="C4" i="7"/>
  <c r="D3" i="7"/>
  <c r="D4" i="7"/>
  <c r="E4" i="7"/>
  <c r="E14" i="7" s="1"/>
  <c r="E16" i="7" s="1"/>
  <c r="E15" i="1" s="1"/>
  <c r="F15" i="1" s="1"/>
  <c r="F4" i="7"/>
  <c r="G4" i="7"/>
  <c r="H4" i="7"/>
  <c r="I4" i="7"/>
  <c r="J4" i="7"/>
  <c r="K4" i="7"/>
  <c r="L4" i="7"/>
  <c r="M4" i="7"/>
  <c r="B4" i="8"/>
  <c r="J4" i="8"/>
  <c r="P4" i="7" s="1"/>
  <c r="B6" i="8"/>
  <c r="J6" i="8"/>
  <c r="P6" i="7" s="1"/>
  <c r="C6" i="7"/>
  <c r="F6" i="7"/>
  <c r="G6" i="7"/>
  <c r="H6" i="7"/>
  <c r="I6" i="7"/>
  <c r="J6" i="7"/>
  <c r="K6" i="7"/>
  <c r="L6" i="7"/>
  <c r="M6" i="7"/>
  <c r="B7" i="8"/>
  <c r="J7" i="8"/>
  <c r="P7" i="7" s="1"/>
  <c r="C7" i="7"/>
  <c r="G7" i="7"/>
  <c r="H7" i="7"/>
  <c r="I7" i="7"/>
  <c r="J7" i="7"/>
  <c r="K7" i="7"/>
  <c r="L7" i="7"/>
  <c r="M7" i="7"/>
  <c r="B8" i="8"/>
  <c r="J8" i="8"/>
  <c r="D35" i="9" s="1"/>
  <c r="C8" i="7"/>
  <c r="H8" i="7"/>
  <c r="I8" i="7"/>
  <c r="J8" i="7"/>
  <c r="K8" i="7"/>
  <c r="L8" i="7"/>
  <c r="M8" i="7"/>
  <c r="B9" i="8"/>
  <c r="J9" i="8"/>
  <c r="C9" i="7"/>
  <c r="I9" i="7"/>
  <c r="J9" i="7"/>
  <c r="K9" i="7"/>
  <c r="L9" i="7"/>
  <c r="M9" i="7"/>
  <c r="B10" i="8"/>
  <c r="J10" i="8"/>
  <c r="P10" i="7" s="1"/>
  <c r="C10" i="7"/>
  <c r="J10" i="7"/>
  <c r="K10" i="7"/>
  <c r="L10" i="7"/>
  <c r="M10" i="7"/>
  <c r="B11" i="8"/>
  <c r="J11" i="8"/>
  <c r="P11" i="7" s="1"/>
  <c r="C11" i="7"/>
  <c r="K11" i="7"/>
  <c r="L11" i="7"/>
  <c r="M11" i="7"/>
  <c r="B12" i="8"/>
  <c r="J12" i="8"/>
  <c r="P12" i="7" s="1"/>
  <c r="C12" i="7"/>
  <c r="L12" i="7"/>
  <c r="M12" i="7"/>
  <c r="N12" i="7" s="1"/>
  <c r="B13" i="8"/>
  <c r="J13" i="8"/>
  <c r="D38" i="9" s="1"/>
  <c r="C13" i="7"/>
  <c r="M13" i="7"/>
  <c r="N13" i="7" s="1"/>
  <c r="D14" i="7"/>
  <c r="D16" i="7" s="1"/>
  <c r="E14" i="1" s="1"/>
  <c r="F14" i="1" s="1"/>
  <c r="A29" i="1"/>
  <c r="B29" i="1"/>
  <c r="D4" i="8"/>
  <c r="D5" i="8"/>
  <c r="D20" i="8" s="1"/>
  <c r="D6" i="8"/>
  <c r="D28" i="9" s="1"/>
  <c r="D7" i="8"/>
  <c r="D22" i="8" s="1"/>
  <c r="D8" i="8"/>
  <c r="D29" i="9" s="1"/>
  <c r="D9" i="8"/>
  <c r="D24" i="8" s="1"/>
  <c r="D10" i="8"/>
  <c r="D30" i="9" s="1"/>
  <c r="D11" i="8"/>
  <c r="D26" i="8" s="1"/>
  <c r="D12" i="8"/>
  <c r="D27" i="8" s="1"/>
  <c r="D13" i="8"/>
  <c r="D28" i="8" s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28" i="1"/>
  <c r="B28" i="1"/>
  <c r="I5" i="4"/>
  <c r="D3" i="9"/>
  <c r="D12" i="9" s="1"/>
  <c r="D4" i="4"/>
  <c r="C38" i="9"/>
  <c r="C37" i="9"/>
  <c r="C33" i="9"/>
  <c r="C36" i="9"/>
  <c r="C35" i="9"/>
  <c r="C34" i="9"/>
  <c r="C30" i="9"/>
  <c r="C29" i="9"/>
  <c r="C28" i="9"/>
  <c r="C27" i="9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D21" i="9"/>
  <c r="C21" i="9"/>
  <c r="D20" i="9"/>
  <c r="C20" i="9"/>
  <c r="D19" i="9"/>
  <c r="C19" i="9"/>
  <c r="C17" i="9"/>
  <c r="C3" i="9"/>
  <c r="C12" i="9" s="1"/>
  <c r="D36" i="9"/>
  <c r="D34" i="9"/>
  <c r="D33" i="9"/>
  <c r="E15" i="7"/>
  <c r="H15" i="1"/>
  <c r="H16" i="1"/>
  <c r="H17" i="1"/>
  <c r="H18" i="1"/>
  <c r="H19" i="1"/>
  <c r="H20" i="1"/>
  <c r="H21" i="1"/>
  <c r="H22" i="1"/>
  <c r="H23" i="1"/>
  <c r="H14" i="1"/>
  <c r="D15" i="1"/>
  <c r="D16" i="1"/>
  <c r="D17" i="1"/>
  <c r="D18" i="1"/>
  <c r="D19" i="1"/>
  <c r="D20" i="1"/>
  <c r="D21" i="1"/>
  <c r="D22" i="1"/>
  <c r="D23" i="1"/>
  <c r="D14" i="1"/>
  <c r="S5" i="7"/>
  <c r="S6" i="7"/>
  <c r="S8" i="7"/>
  <c r="S9" i="7"/>
  <c r="S10" i="7"/>
  <c r="S11" i="7"/>
  <c r="S12" i="7"/>
  <c r="S13" i="7"/>
  <c r="S4" i="7"/>
  <c r="F15" i="7"/>
  <c r="G15" i="7"/>
  <c r="H15" i="7"/>
  <c r="J15" i="7"/>
  <c r="K15" i="7"/>
  <c r="L15" i="7"/>
  <c r="M15" i="7"/>
  <c r="D15" i="7"/>
  <c r="A15" i="1"/>
  <c r="A16" i="1"/>
  <c r="A17" i="1"/>
  <c r="A18" i="1"/>
  <c r="A19" i="1"/>
  <c r="A20" i="1"/>
  <c r="A21" i="1"/>
  <c r="A22" i="1"/>
  <c r="A23" i="1"/>
  <c r="A14" i="1"/>
  <c r="B4" i="1"/>
  <c r="I14" i="8"/>
  <c r="J19" i="8"/>
  <c r="J20" i="8"/>
  <c r="J22" i="8"/>
  <c r="J24" i="8"/>
  <c r="J25" i="8"/>
  <c r="J26" i="8"/>
  <c r="I20" i="8"/>
  <c r="I21" i="8"/>
  <c r="I22" i="8"/>
  <c r="I23" i="8"/>
  <c r="I24" i="8"/>
  <c r="I25" i="8"/>
  <c r="I26" i="8"/>
  <c r="I27" i="8"/>
  <c r="I28" i="8"/>
  <c r="I19" i="8"/>
  <c r="C20" i="8"/>
  <c r="C21" i="8"/>
  <c r="C22" i="8"/>
  <c r="C23" i="8"/>
  <c r="C24" i="8"/>
  <c r="C25" i="8"/>
  <c r="C26" i="8"/>
  <c r="C27" i="8"/>
  <c r="C28" i="8"/>
  <c r="C19" i="8"/>
  <c r="C14" i="8"/>
  <c r="H28" i="8"/>
  <c r="H27" i="8"/>
  <c r="H26" i="8"/>
  <c r="H25" i="8"/>
  <c r="H24" i="8"/>
  <c r="H23" i="8"/>
  <c r="H22" i="8"/>
  <c r="H21" i="8"/>
  <c r="H20" i="8"/>
  <c r="H19" i="8"/>
  <c r="B20" i="8"/>
  <c r="B21" i="8"/>
  <c r="B22" i="8"/>
  <c r="B23" i="8"/>
  <c r="B24" i="8"/>
  <c r="B25" i="8"/>
  <c r="B26" i="8"/>
  <c r="B27" i="8"/>
  <c r="B28" i="8"/>
  <c r="B19" i="8"/>
  <c r="H5" i="8"/>
  <c r="H6" i="8"/>
  <c r="H7" i="8"/>
  <c r="H8" i="8"/>
  <c r="H9" i="8"/>
  <c r="H10" i="8"/>
  <c r="H11" i="8"/>
  <c r="H12" i="8"/>
  <c r="H13" i="8"/>
  <c r="H4" i="8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J21" i="8"/>
  <c r="I15" i="7"/>
  <c r="S7" i="7"/>
  <c r="C9" i="9" l="1"/>
  <c r="C10" i="9"/>
  <c r="C24" i="9"/>
  <c r="D9" i="9"/>
  <c r="D13" i="9"/>
  <c r="C13" i="9"/>
  <c r="C15" i="9"/>
  <c r="C5" i="9"/>
  <c r="C14" i="9"/>
  <c r="D5" i="9"/>
  <c r="D25" i="9"/>
  <c r="D24" i="9"/>
  <c r="C25" i="9"/>
  <c r="D37" i="9"/>
  <c r="D17" i="9"/>
  <c r="J27" i="8"/>
  <c r="D10" i="9"/>
  <c r="D14" i="9"/>
  <c r="P9" i="7"/>
  <c r="G14" i="7"/>
  <c r="G16" i="7" s="1"/>
  <c r="E17" i="1" s="1"/>
  <c r="F17" i="1" s="1"/>
  <c r="B10" i="1"/>
  <c r="P13" i="7"/>
  <c r="P8" i="7"/>
  <c r="J14" i="8"/>
  <c r="J23" i="8"/>
  <c r="D15" i="9"/>
  <c r="J28" i="8"/>
  <c r="D25" i="8"/>
  <c r="D21" i="8"/>
  <c r="F5" i="7"/>
  <c r="F14" i="7" s="1"/>
  <c r="F16" i="7" s="1"/>
  <c r="E16" i="1" s="1"/>
  <c r="F16" i="1" s="1"/>
  <c r="D14" i="8"/>
  <c r="B5" i="1" s="1"/>
  <c r="M14" i="7"/>
  <c r="M16" i="7" s="1"/>
  <c r="E23" i="1" s="1"/>
  <c r="F23" i="1" s="1"/>
  <c r="N7" i="7"/>
  <c r="T7" i="7" s="1"/>
  <c r="I17" i="1" s="1"/>
  <c r="J17" i="1" s="1"/>
  <c r="N4" i="7"/>
  <c r="T4" i="7" s="1"/>
  <c r="I14" i="1" s="1"/>
  <c r="J14" i="1" s="1"/>
  <c r="N10" i="7"/>
  <c r="T10" i="7" s="1"/>
  <c r="I20" i="1" s="1"/>
  <c r="J20" i="1" s="1"/>
  <c r="N6" i="7"/>
  <c r="T6" i="7" s="1"/>
  <c r="I16" i="1" s="1"/>
  <c r="J16" i="1" s="1"/>
  <c r="L14" i="7"/>
  <c r="L16" i="7" s="1"/>
  <c r="E22" i="1" s="1"/>
  <c r="F22" i="1" s="1"/>
  <c r="J14" i="7"/>
  <c r="J16" i="7" s="1"/>
  <c r="E20" i="1" s="1"/>
  <c r="F20" i="1" s="1"/>
  <c r="N9" i="7"/>
  <c r="T9" i="7" s="1"/>
  <c r="I19" i="1" s="1"/>
  <c r="J19" i="1" s="1"/>
  <c r="N11" i="7"/>
  <c r="T11" i="7" s="1"/>
  <c r="I21" i="1" s="1"/>
  <c r="J21" i="1" s="1"/>
  <c r="D27" i="9"/>
  <c r="D19" i="8"/>
  <c r="D23" i="8"/>
  <c r="H14" i="7"/>
  <c r="H16" i="7" s="1"/>
  <c r="E18" i="1" s="1"/>
  <c r="F18" i="1" s="1"/>
  <c r="I14" i="7"/>
  <c r="I16" i="7" s="1"/>
  <c r="E19" i="1" s="1"/>
  <c r="F19" i="1" s="1"/>
  <c r="K14" i="7"/>
  <c r="K16" i="7" s="1"/>
  <c r="E21" i="1" s="1"/>
  <c r="F21" i="1" s="1"/>
  <c r="T13" i="7"/>
  <c r="I23" i="1" s="1"/>
  <c r="J23" i="1" s="1"/>
  <c r="T12" i="7"/>
  <c r="I22" i="1" s="1"/>
  <c r="J22" i="1" s="1"/>
  <c r="N8" i="7"/>
  <c r="N5" i="7" l="1"/>
  <c r="T5" i="7" s="1"/>
  <c r="I15" i="1" s="1"/>
  <c r="J15" i="1" s="1"/>
  <c r="B9" i="1"/>
  <c r="O4" i="7"/>
  <c r="R4" i="7" s="1"/>
  <c r="B14" i="1" s="1"/>
  <c r="C29" i="1"/>
  <c r="C35" i="1"/>
  <c r="C37" i="1"/>
  <c r="C32" i="1"/>
  <c r="C31" i="1"/>
  <c r="C36" i="1"/>
  <c r="C33" i="1"/>
  <c r="C28" i="1"/>
  <c r="C34" i="1"/>
  <c r="C30" i="1"/>
  <c r="T8" i="7"/>
  <c r="I18" i="1" s="1"/>
  <c r="J18" i="1" s="1"/>
  <c r="Q4" i="7" l="1"/>
  <c r="O5" i="7" s="1"/>
  <c r="Q5" i="7" s="1"/>
  <c r="O6" i="7" s="1"/>
  <c r="R5" i="7" l="1"/>
  <c r="D41" i="9" s="1"/>
  <c r="Q6" i="7"/>
  <c r="O7" i="7" s="1"/>
  <c r="R6" i="7"/>
  <c r="B16" i="1" s="1"/>
  <c r="B15" i="1" l="1"/>
  <c r="R7" i="7"/>
  <c r="Q7" i="7"/>
  <c r="O8" i="7" s="1"/>
  <c r="R8" i="7" l="1"/>
  <c r="B18" i="1" s="1"/>
  <c r="Q8" i="7"/>
  <c r="O9" i="7" s="1"/>
  <c r="D42" i="9"/>
  <c r="B17" i="1"/>
  <c r="Q9" i="7" l="1"/>
  <c r="O10" i="7" s="1"/>
  <c r="R9" i="7"/>
  <c r="B19" i="1" l="1"/>
  <c r="D43" i="9"/>
  <c r="Q10" i="7"/>
  <c r="O11" i="7" s="1"/>
  <c r="R10" i="7"/>
  <c r="R11" i="7" l="1"/>
  <c r="B21" i="1" s="1"/>
  <c r="Q11" i="7"/>
  <c r="O12" i="7" s="1"/>
  <c r="D44" i="9"/>
  <c r="B20" i="1"/>
  <c r="Q12" i="7" l="1"/>
  <c r="O13" i="7" s="1"/>
  <c r="R12" i="7"/>
  <c r="B22" i="1" l="1"/>
  <c r="D45" i="9"/>
  <c r="R13" i="7"/>
  <c r="Q13" i="7"/>
  <c r="D46" i="9" l="1"/>
  <c r="B23" i="1"/>
</calcChain>
</file>

<file path=xl/sharedStrings.xml><?xml version="1.0" encoding="utf-8"?>
<sst xmlns="http://schemas.openxmlformats.org/spreadsheetml/2006/main" count="415" uniqueCount="247">
  <si>
    <t>Planificado</t>
  </si>
  <si>
    <t>Real</t>
  </si>
  <si>
    <t>Pruebas Unitarias</t>
  </si>
  <si>
    <t>Requisitos</t>
  </si>
  <si>
    <t>Diseño</t>
  </si>
  <si>
    <t>Diseño detallado</t>
  </si>
  <si>
    <t>Código</t>
  </si>
  <si>
    <t>Puntos Funcion</t>
  </si>
  <si>
    <t>Inspección de Requisitos</t>
  </si>
  <si>
    <t>Inspección de diseño</t>
  </si>
  <si>
    <t>Revisión de diseño detallado</t>
  </si>
  <si>
    <t>Revisión de código</t>
  </si>
  <si>
    <t>Pruebas del Sistema</t>
  </si>
  <si>
    <t>Densidad de defectos</t>
  </si>
  <si>
    <t>Total</t>
  </si>
  <si>
    <t>Origen</t>
  </si>
  <si>
    <t>Ciclo 1</t>
  </si>
  <si>
    <t>LOC</t>
  </si>
  <si>
    <t>Lista de defectos</t>
  </si>
  <si>
    <t>Producto</t>
  </si>
  <si>
    <t>Detectado</t>
  </si>
  <si>
    <t>Documento de Especificación</t>
  </si>
  <si>
    <t>Fase</t>
  </si>
  <si>
    <t>Caso Prueba 4</t>
  </si>
  <si>
    <t>Tipo Estandar</t>
  </si>
  <si>
    <t>Descripción</t>
  </si>
  <si>
    <t>Tipos Defecto</t>
  </si>
  <si>
    <t>Sintaxis</t>
  </si>
  <si>
    <t>Errores de escritura en diagramas o código</t>
  </si>
  <si>
    <t>Configuración</t>
  </si>
  <si>
    <t>Errores al empaquetar, control de versiones</t>
  </si>
  <si>
    <t>Asignaciones</t>
  </si>
  <si>
    <t xml:space="preserve">Interface </t>
  </si>
  <si>
    <t>Errores en las llamadas y referencias, entrada/salida, formatos para entrada y salidas dirigidas al usuario</t>
  </si>
  <si>
    <t>Comprobación</t>
  </si>
  <si>
    <t>Errores por no comprobar errores, o comprobacion no adecuada, mensajes de error</t>
  </si>
  <si>
    <t>Datos</t>
  </si>
  <si>
    <t>Errores en la estructura o el contenido de los datos</t>
  </si>
  <si>
    <t>Funciones</t>
  </si>
  <si>
    <t>Errores en los limites de los bucles, en l lógica de las funciones, en manejo de punteros, ren recursividad</t>
  </si>
  <si>
    <t>Estandar</t>
  </si>
  <si>
    <t>Cumplimiento de estandares</t>
  </si>
  <si>
    <t>Entorno</t>
  </si>
  <si>
    <t>Problemas con el entorno de desarrollo utilizado</t>
  </si>
  <si>
    <t>Documentación</t>
  </si>
  <si>
    <t>Errores en el contenido, descripción y comentarios en los productos</t>
  </si>
  <si>
    <t>Errores en el alcance o nombres duplicados, limites, declaraciones, al inicio y al final de uso de recursos</t>
  </si>
  <si>
    <t>Metodo 1</t>
  </si>
  <si>
    <t>CodigoAuxiliar</t>
  </si>
  <si>
    <t>Título</t>
  </si>
  <si>
    <t>Ejemplo de Plan de Calidad</t>
  </si>
  <si>
    <t>Versión</t>
  </si>
  <si>
    <t>Lista cambios</t>
  </si>
  <si>
    <t>Se ha añadido los datos del proyecto</t>
  </si>
  <si>
    <t>Dentro del proyecto están las fases</t>
  </si>
  <si>
    <t>Dentro de las fases se producen productos</t>
  </si>
  <si>
    <t>Los defectos se agrupan en tipos estandar</t>
  </si>
  <si>
    <t>Se ha añadido la hoja lista de defectos</t>
  </si>
  <si>
    <t>-</t>
  </si>
  <si>
    <t>C1</t>
  </si>
  <si>
    <t>C2</t>
  </si>
  <si>
    <t xml:space="preserve"> - </t>
  </si>
  <si>
    <t>Todos los defectos tienen un origen</t>
  </si>
  <si>
    <t>Todos los defectos se detectan en un punto del proceso</t>
  </si>
  <si>
    <t>Todos los defectos se pueden asignar a un tipo para su análisis</t>
  </si>
  <si>
    <t>Todos los defectos se encuentran en un producto</t>
  </si>
  <si>
    <t>Todos los defectos podemos identificar su ubicación</t>
  </si>
  <si>
    <t>To do</t>
  </si>
  <si>
    <t>Falta</t>
  </si>
  <si>
    <t>F1</t>
  </si>
  <si>
    <t>Hacer que un cambio en el nombre de las fases del proyecto se expanda en todas las hojas</t>
  </si>
  <si>
    <t>F2</t>
  </si>
  <si>
    <t>F3</t>
  </si>
  <si>
    <t>Hay muchas listas que son estáticas seria bueno hacerlas dinámicas</t>
  </si>
  <si>
    <t>Presentes</t>
  </si>
  <si>
    <t>Metodo 4.3</t>
  </si>
  <si>
    <t>Metodo 4.2</t>
  </si>
  <si>
    <t>Metodo 4.5</t>
  </si>
  <si>
    <t>Metodo 4.1</t>
  </si>
  <si>
    <t>C3</t>
  </si>
  <si>
    <t>Se han corregido campo de valiaciones en la lista de defectos</t>
  </si>
  <si>
    <t>Se ha añadido el calculo de defectos presentes en cada fase (ver matriz de defectos)</t>
  </si>
  <si>
    <t>Se ha añadido el calculo del yield de las fases (ver pie matriz de defectos)</t>
  </si>
  <si>
    <t>Se ha añadido la funcion de calculo de la velocidad de inyeccion de defectos</t>
  </si>
  <si>
    <t>Se han añadido los costes promedios de reparacion por origen y por punto de deteccion</t>
  </si>
  <si>
    <t>Completar un cuadro de mando  con los costes de reparación</t>
  </si>
  <si>
    <t>C4</t>
  </si>
  <si>
    <t>Se ha eliminado la hoja prototipo de cuadro de mando</t>
  </si>
  <si>
    <t>Se ha corregido la formula de densidad de defectos</t>
  </si>
  <si>
    <t>este producto</t>
  </si>
  <si>
    <t>Defectos insertados en fase:</t>
  </si>
  <si>
    <t>Datos generales del proyecto</t>
  </si>
  <si>
    <t>Medidas de Defectos introducidos y eliminados por fase</t>
  </si>
  <si>
    <t>Planificados</t>
  </si>
  <si>
    <t>Defectos eliminados en fase:</t>
  </si>
  <si>
    <t>Planificada</t>
  </si>
  <si>
    <t>Velocidad de eliminación en cada fase</t>
  </si>
  <si>
    <t>Esfuerzo</t>
  </si>
  <si>
    <t>con este tamaño</t>
  </si>
  <si>
    <t>unidad de tamaño</t>
  </si>
  <si>
    <t>Fases del proyecto C1</t>
  </si>
  <si>
    <t>Esfuerzo Total</t>
  </si>
  <si>
    <t>Gestión y miscelaneas</t>
  </si>
  <si>
    <t>paginas de texto</t>
  </si>
  <si>
    <t>elementos de prueba</t>
  </si>
  <si>
    <t>Estimación preliminar de tamaño</t>
  </si>
  <si>
    <t>Velocidad de inserción en cada fase(def/hora)</t>
  </si>
  <si>
    <t>Defectos  introducidos</t>
  </si>
  <si>
    <t>escapados</t>
  </si>
  <si>
    <t>Eliminados</t>
  </si>
  <si>
    <t>Rendimiento</t>
  </si>
  <si>
    <t>Tamaño proyecto LOC</t>
  </si>
  <si>
    <t>Total proyecto</t>
  </si>
  <si>
    <t>def/KLOC</t>
  </si>
  <si>
    <t>Total post diseño</t>
  </si>
  <si>
    <t>Rendimiento de las fases</t>
  </si>
  <si>
    <t>Total defectos</t>
  </si>
  <si>
    <t>defectos</t>
  </si>
  <si>
    <t>def/hora</t>
  </si>
  <si>
    <t>Ubicación (parrafo, Linea u otro elemento que sirva para ubicar)</t>
  </si>
  <si>
    <t>Coste de reparación</t>
  </si>
  <si>
    <t>Promedio de costes</t>
  </si>
  <si>
    <t>Defectos reparados</t>
  </si>
  <si>
    <t>Coste  reparación</t>
  </si>
  <si>
    <t>Coste promedio</t>
  </si>
  <si>
    <t>nos cuesta</t>
  </si>
  <si>
    <t>Cuando insertamos un defecto en la fase</t>
  </si>
  <si>
    <t>Informe Resultado de calidad</t>
  </si>
  <si>
    <t>Esfuerzo Dedicado a reparar</t>
  </si>
  <si>
    <t>Tabla de rendimientos</t>
  </si>
  <si>
    <t>Cuanto  reparamos en la fase</t>
  </si>
  <si>
    <t>Plan de calidad</t>
  </si>
  <si>
    <t>Tasas resumen</t>
  </si>
  <si>
    <t>LOC/hora</t>
  </si>
  <si>
    <t>Plan</t>
  </si>
  <si>
    <t>Número programadores</t>
  </si>
  <si>
    <t>Defectos por página</t>
  </si>
  <si>
    <t>tamaño planificado</t>
  </si>
  <si>
    <t>Inspeccion de requisitos</t>
  </si>
  <si>
    <t>Defectos por KLOC</t>
  </si>
  <si>
    <t>Revision Diseño detallado</t>
  </si>
  <si>
    <t>Revision de código</t>
  </si>
  <si>
    <t>Pruebas Sistema</t>
  </si>
  <si>
    <t>Ratios de defectos</t>
  </si>
  <si>
    <t>Revisión Diseño Detallado vs Pruebas Unitarias</t>
  </si>
  <si>
    <t>Ratios de tiempos de desarrollo</t>
  </si>
  <si>
    <t>Inspecciones requisitos/Requisitos</t>
  </si>
  <si>
    <t xml:space="preserve">Inspección de diseño alto nivel/Diseño </t>
  </si>
  <si>
    <t>Diseño detallado/Código</t>
  </si>
  <si>
    <t>Velocidades de revision</t>
  </si>
  <si>
    <t>LOCcódigo/hora</t>
  </si>
  <si>
    <t>Tasas de injección (def/hora)</t>
  </si>
  <si>
    <t>Diseño Alto Nivel</t>
  </si>
  <si>
    <t>Diseño Detallado</t>
  </si>
  <si>
    <t>Tasas de eliminación (def/hora)</t>
  </si>
  <si>
    <t>Inspección requisitos</t>
  </si>
  <si>
    <t>Revisión Diseño Detallado</t>
  </si>
  <si>
    <t>Pruebas del sistema</t>
  </si>
  <si>
    <t>Inpección requisitos</t>
  </si>
  <si>
    <t>Inspección Diseño Alto Nivel</t>
  </si>
  <si>
    <t>Revisión Diseño detallado</t>
  </si>
  <si>
    <t>Lineas de Diseño detallado/hora</t>
  </si>
  <si>
    <t>Inspección de Diseño alto nivel</t>
  </si>
  <si>
    <t>Rendimiento fases eliminación</t>
  </si>
  <si>
    <t>Volumenes</t>
  </si>
  <si>
    <t>Estimación de LOC</t>
  </si>
  <si>
    <t>Código Auxiliar</t>
  </si>
  <si>
    <t>Yield</t>
  </si>
  <si>
    <t>Los campos con el fondo de color marrón son campos calculados</t>
  </si>
  <si>
    <t>NO RELLENAR</t>
  </si>
  <si>
    <t>RELLENAR</t>
  </si>
  <si>
    <t>Los campos de color amarillo son campos de entrada</t>
  </si>
  <si>
    <t>GENERAL</t>
  </si>
  <si>
    <t>Pasos</t>
  </si>
  <si>
    <t>1.</t>
  </si>
  <si>
    <t>Introducir la estimación inicial de PF para el ciclo 1 en la celda I4 de la pagina "Datos proyecto"</t>
  </si>
  <si>
    <t>2.</t>
  </si>
  <si>
    <t>3.</t>
  </si>
  <si>
    <t>4.</t>
  </si>
  <si>
    <t>Introducir los valores planificados de cada una de las fases en las celdas C8 a C18 de la pagina "Datos Proyecto"</t>
  </si>
  <si>
    <t>Introducir los valores reales de cada una de las fases en las celdas D8 a D18 en la página "Datos proyecto"</t>
  </si>
  <si>
    <t>Introducir los productos generados con sus estimaciones de tamaño y valor actual en las celdas en la página "Datos proyecto"</t>
  </si>
  <si>
    <t>Página "Datos proyecto"</t>
  </si>
  <si>
    <t>Página "DefectosFase"</t>
  </si>
  <si>
    <t>5.</t>
  </si>
  <si>
    <t>Introducir los valores estimados de defectos eliminados por fase en las celdas i4 a i14</t>
  </si>
  <si>
    <t>Introducir los valores estimados de defectos insertados por fase en las celdas c4 a C13</t>
  </si>
  <si>
    <t>6.</t>
  </si>
  <si>
    <t>Página "Estandar defectos"</t>
  </si>
  <si>
    <t>7.</t>
  </si>
  <si>
    <t>8.</t>
  </si>
  <si>
    <t>Introducir la lista de defectos, teniendo en cuenta que la columna I se genere el código auxiliar necesario para las búsquedas</t>
  </si>
  <si>
    <t>Página "Lista defectos"</t>
  </si>
  <si>
    <t>Página "Plan de calidad"</t>
  </si>
  <si>
    <t>9.</t>
  </si>
  <si>
    <t>Introducir el número de programadores estimado y real en las celdas C6 y D6</t>
  </si>
  <si>
    <t>Página "Rendimiento"</t>
  </si>
  <si>
    <t>Revisar los rendimientos obtenidos</t>
  </si>
  <si>
    <t>Revisar la información generada</t>
  </si>
  <si>
    <t>Página "Informe de calidad"</t>
  </si>
  <si>
    <t>10.</t>
  </si>
  <si>
    <t>11.</t>
  </si>
  <si>
    <t>Defectos tipo</t>
  </si>
  <si>
    <t>Recuento</t>
  </si>
  <si>
    <t>Porcentaje</t>
  </si>
  <si>
    <t>0.3h</t>
  </si>
  <si>
    <t>Revisar la lista de tipos estandar de defectos y colocar los tipos que se deseen actualizando el Informe de Calidad</t>
  </si>
  <si>
    <t>en esta fase generó</t>
  </si>
  <si>
    <t>Modelo E/R</t>
  </si>
  <si>
    <t>Iniciar sesión</t>
  </si>
  <si>
    <t>Registrarse</t>
  </si>
  <si>
    <t>Realizar reserva</t>
  </si>
  <si>
    <t>Tarifa alquiler</t>
  </si>
  <si>
    <t>Desajuste de los botones de la interfaz.</t>
  </si>
  <si>
    <t>Documento de ERS</t>
  </si>
  <si>
    <t>Especificación de requisistos</t>
  </si>
  <si>
    <t>Estrategia de desarrollo y PFs</t>
  </si>
  <si>
    <t>DAN</t>
  </si>
  <si>
    <t>DBN</t>
  </si>
  <si>
    <t>PPI</t>
  </si>
  <si>
    <t>PPU</t>
  </si>
  <si>
    <t>PPS</t>
  </si>
  <si>
    <t xml:space="preserve">número de pruebas </t>
  </si>
  <si>
    <t>Alta usuario cliente</t>
  </si>
  <si>
    <t>Pantalla inicio</t>
  </si>
  <si>
    <t>Seleccionar marca vehículo</t>
  </si>
  <si>
    <t>Alta vehículo</t>
  </si>
  <si>
    <t>Alquilar y devolver vehículo</t>
  </si>
  <si>
    <t>Estado vehículo</t>
  </si>
  <si>
    <t>Modificación en lo referente a los PFs.</t>
  </si>
  <si>
    <t>Corrección de la explicación de requisitos y errores de sintacticos y de tipologia y alguna corrección más del profesor.</t>
  </si>
  <si>
    <t>La fecha introducida debía ser mayor que la actual y la fecha de inicio, mayor que la fecha de fin.</t>
  </si>
  <si>
    <t>La fecha ofrecida por el sistema era un mes anterior a la actual, por lo que hubo que sumar 1 al mes.</t>
  </si>
  <si>
    <t>Al iniciar la BBDD nos obliga a identificar usuario por el e-mail, por lo que identificarlos por el dni es imposible.</t>
  </si>
  <si>
    <t>Mostrar el cálculo de la tarifa de alquiler.</t>
  </si>
  <si>
    <t>Desajuste con los datos de los requisitos.</t>
  </si>
  <si>
    <t>El ususario tenía la capacidad de introducir datos al azar, sintácticamente incorrectos.</t>
  </si>
  <si>
    <t>El ususario podía dejar campos de datos vacíos, lo cual generaba un error.</t>
  </si>
  <si>
    <t>Sección 2</t>
  </si>
  <si>
    <t>HIPO y modelo Lógico de datos</t>
  </si>
  <si>
    <t>Problemas con la elección de apps para implementar dichos diagramas.</t>
  </si>
  <si>
    <t>DFD, modelo E/R y DTE</t>
  </si>
  <si>
    <t>Al definir la prueba crear reserva no sabíamos si englobaba a seleccionar modelo/marca etc.</t>
  </si>
  <si>
    <t>Problemas con dudas con respecto a las funcionalidades que se hacen por detrás en la bbdd no sabíamos si se probaban.</t>
  </si>
  <si>
    <t>Caso Prueba 8</t>
  </si>
  <si>
    <t>Caso Prueba 9</t>
  </si>
  <si>
    <t>0 (se cargda en BD nube)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</si>
</sst>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9" tint="0.39997558519241921"/>
      <name val="Calibri"/>
      <family val="2"/>
      <scheme val="minor"/>
    </font>
    <font>
      <b/>
      <sz val="15"/>
      <color theme="3"/>
      <name val="Calibri"/>
      <family val="2"/>
      <scheme val="minor"/>
    </font>
    <font>
      <strike/>
      <u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4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4" fillId="0" borderId="2" applyNumberFormat="0" applyFill="0" applyAlignment="0" applyProtection="0"/>
    <xf numFmtId="0" fontId="16" fillId="6" borderId="8" applyNumberFormat="0" applyAlignment="0" applyProtection="0"/>
  </cellStyleXfs>
  <cellXfs count="39">
    <xf numFmtId="0" fontId="0" fillId="0" borderId="0" xfId="0"/>
    <xf numFmtId="0" fontId="0" fillId="0" borderId="1" xfId="0" applyBorder="1"/>
    <xf numFmtId="0" fontId="6" fillId="0" borderId="0" xfId="0" applyFont="1"/>
    <xf numFmtId="0" fontId="5" fillId="2" borderId="0" xfId="0" applyFont="1" applyFill="1"/>
    <xf numFmtId="0" fontId="7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180"/>
    </xf>
    <xf numFmtId="165" fontId="0" fillId="0" borderId="0" xfId="0" applyNumberFormat="1"/>
    <xf numFmtId="0" fontId="2" fillId="0" borderId="0" xfId="0" applyFont="1" applyAlignment="1">
      <alignment horizontal="center" textRotation="180"/>
    </xf>
    <xf numFmtId="0" fontId="11" fillId="4" borderId="0" xfId="23"/>
    <xf numFmtId="0" fontId="8" fillId="0" borderId="0" xfId="20"/>
    <xf numFmtId="0" fontId="0" fillId="0" borderId="0" xfId="0" applyAlignment="1">
      <alignment horizontal="right"/>
    </xf>
    <xf numFmtId="9" fontId="0" fillId="0" borderId="0" xfId="19" applyFont="1"/>
    <xf numFmtId="0" fontId="9" fillId="0" borderId="3" xfId="2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3" fillId="0" borderId="0" xfId="0" applyFont="1"/>
    <xf numFmtId="0" fontId="12" fillId="5" borderId="4" xfId="24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0" fillId="3" borderId="0" xfId="22"/>
    <xf numFmtId="0" fontId="8" fillId="0" borderId="2" xfId="20" applyBorder="1"/>
    <xf numFmtId="0" fontId="15" fillId="0" borderId="0" xfId="0" applyFont="1"/>
    <xf numFmtId="0" fontId="14" fillId="0" borderId="2" xfId="25"/>
    <xf numFmtId="0" fontId="16" fillId="6" borderId="8" xfId="26"/>
    <xf numFmtId="9" fontId="16" fillId="6" borderId="8" xfId="26" applyNumberFormat="1"/>
    <xf numFmtId="2" fontId="16" fillId="6" borderId="8" xfId="26" applyNumberFormat="1"/>
    <xf numFmtId="0" fontId="17" fillId="0" borderId="0" xfId="0" applyFont="1"/>
    <xf numFmtId="165" fontId="16" fillId="6" borderId="8" xfId="26" applyNumberFormat="1"/>
    <xf numFmtId="0" fontId="11" fillId="4" borderId="8" xfId="23" applyBorder="1"/>
    <xf numFmtId="0" fontId="11" fillId="4" borderId="0" xfId="23" applyAlignment="1">
      <alignment horizontal="center"/>
    </xf>
    <xf numFmtId="0" fontId="10" fillId="3" borderId="0" xfId="22" applyAlignment="1">
      <alignment wrapText="1"/>
    </xf>
    <xf numFmtId="0" fontId="16" fillId="6" borderId="8" xfId="26" applyAlignment="1">
      <alignment wrapText="1"/>
    </xf>
    <xf numFmtId="0" fontId="9" fillId="0" borderId="3" xfId="21" applyAlignment="1">
      <alignment horizontal="center"/>
    </xf>
  </cellXfs>
  <cellStyles count="27">
    <cellStyle name="Bueno" xfId="22" builtinId="26"/>
    <cellStyle name="Celda de comprobación" xfId="24" builtinId="23"/>
    <cellStyle name="Encabezado 1" xfId="25" builtinId="16"/>
    <cellStyle name="Entrada" xfId="26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eutral" xfId="23" builtinId="28"/>
    <cellStyle name="Normal" xfId="0" builtinId="0"/>
    <cellStyle name="Porcentaje" xfId="19" builtinId="5"/>
    <cellStyle name="Título" xfId="20" builtinId="15"/>
    <cellStyle name="Título 2" xfId="21" builtinId="1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3" sqref="B3"/>
    </sheetView>
  </sheetViews>
  <sheetFormatPr baseColWidth="10" defaultRowHeight="15.5" x14ac:dyDescent="0.35"/>
  <cols>
    <col min="1" max="1" width="11.33203125" bestFit="1" customWidth="1"/>
  </cols>
  <sheetData>
    <row r="1" spans="1:2" x14ac:dyDescent="0.35">
      <c r="A1" t="s">
        <v>49</v>
      </c>
      <c r="B1" t="s">
        <v>50</v>
      </c>
    </row>
    <row r="2" spans="1:2" x14ac:dyDescent="0.35">
      <c r="A2" t="s">
        <v>51</v>
      </c>
      <c r="B2" t="s">
        <v>205</v>
      </c>
    </row>
    <row r="3" spans="1:2" x14ac:dyDescent="0.35">
      <c r="A3" t="s">
        <v>52</v>
      </c>
    </row>
    <row r="4" spans="1:2" x14ac:dyDescent="0.35">
      <c r="A4" t="s">
        <v>59</v>
      </c>
      <c r="B4" t="s">
        <v>53</v>
      </c>
    </row>
    <row r="5" spans="1:2" x14ac:dyDescent="0.35">
      <c r="A5" t="s">
        <v>58</v>
      </c>
      <c r="B5" t="s">
        <v>54</v>
      </c>
    </row>
    <row r="6" spans="1:2" x14ac:dyDescent="0.35">
      <c r="A6" t="s">
        <v>58</v>
      </c>
      <c r="B6" t="s">
        <v>55</v>
      </c>
    </row>
    <row r="7" spans="1:2" x14ac:dyDescent="0.35">
      <c r="A7" t="s">
        <v>58</v>
      </c>
      <c r="B7" t="s">
        <v>56</v>
      </c>
    </row>
    <row r="8" spans="1:2" x14ac:dyDescent="0.35">
      <c r="A8" t="s">
        <v>60</v>
      </c>
      <c r="B8" t="s">
        <v>57</v>
      </c>
    </row>
    <row r="9" spans="1:2" x14ac:dyDescent="0.35">
      <c r="A9" t="s">
        <v>61</v>
      </c>
      <c r="B9" t="s">
        <v>62</v>
      </c>
    </row>
    <row r="10" spans="1:2" x14ac:dyDescent="0.35">
      <c r="A10" t="s">
        <v>61</v>
      </c>
      <c r="B10" t="s">
        <v>63</v>
      </c>
    </row>
    <row r="11" spans="1:2" x14ac:dyDescent="0.35">
      <c r="A11" t="s">
        <v>61</v>
      </c>
      <c r="B11" t="s">
        <v>64</v>
      </c>
    </row>
    <row r="12" spans="1:2" x14ac:dyDescent="0.35">
      <c r="A12" t="s">
        <v>61</v>
      </c>
      <c r="B12" t="s">
        <v>65</v>
      </c>
    </row>
    <row r="13" spans="1:2" x14ac:dyDescent="0.35">
      <c r="B13" t="s">
        <v>66</v>
      </c>
    </row>
    <row r="14" spans="1:2" x14ac:dyDescent="0.35">
      <c r="A14" t="s">
        <v>79</v>
      </c>
      <c r="B14" t="s">
        <v>80</v>
      </c>
    </row>
    <row r="15" spans="1:2" x14ac:dyDescent="0.35">
      <c r="B15" t="s">
        <v>81</v>
      </c>
    </row>
    <row r="16" spans="1:2" x14ac:dyDescent="0.35">
      <c r="B16" t="s">
        <v>82</v>
      </c>
    </row>
    <row r="17" spans="1:2" x14ac:dyDescent="0.35">
      <c r="B17" t="s">
        <v>83</v>
      </c>
    </row>
    <row r="18" spans="1:2" x14ac:dyDescent="0.35">
      <c r="B18" t="s">
        <v>84</v>
      </c>
    </row>
    <row r="19" spans="1:2" x14ac:dyDescent="0.35">
      <c r="A19" t="s">
        <v>86</v>
      </c>
      <c r="B19" t="s">
        <v>87</v>
      </c>
    </row>
    <row r="20" spans="1:2" x14ac:dyDescent="0.35">
      <c r="B20" t="s">
        <v>88</v>
      </c>
    </row>
    <row r="21" spans="1:2" x14ac:dyDescent="0.35">
      <c r="A21" t="s">
        <v>67</v>
      </c>
    </row>
    <row r="22" spans="1:2" x14ac:dyDescent="0.35">
      <c r="A22" t="s">
        <v>68</v>
      </c>
    </row>
    <row r="23" spans="1:2" x14ac:dyDescent="0.35">
      <c r="A23" t="s">
        <v>69</v>
      </c>
      <c r="B23" t="s">
        <v>70</v>
      </c>
    </row>
    <row r="24" spans="1:2" x14ac:dyDescent="0.35">
      <c r="A24" t="s">
        <v>71</v>
      </c>
      <c r="B24" s="27" t="s">
        <v>85</v>
      </c>
    </row>
    <row r="25" spans="1:2" x14ac:dyDescent="0.35">
      <c r="A25" t="s">
        <v>72</v>
      </c>
      <c r="B25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zoomScale="70" zoomScaleNormal="70" workbookViewId="0">
      <selection activeCell="B8" sqref="B8"/>
    </sheetView>
  </sheetViews>
  <sheetFormatPr baseColWidth="10" defaultRowHeight="15.5" x14ac:dyDescent="0.35"/>
  <cols>
    <col min="2" max="2" width="61.83203125" customWidth="1"/>
  </cols>
  <sheetData>
    <row r="1" spans="1:3" ht="23" thickBot="1" x14ac:dyDescent="0.5">
      <c r="B1" s="26" t="s">
        <v>172</v>
      </c>
    </row>
    <row r="2" spans="1:3" ht="16" thickTop="1" x14ac:dyDescent="0.35">
      <c r="A2" s="29"/>
      <c r="B2" t="s">
        <v>168</v>
      </c>
      <c r="C2" t="s">
        <v>169</v>
      </c>
    </row>
    <row r="3" spans="1:3" x14ac:dyDescent="0.35">
      <c r="A3" s="13"/>
      <c r="B3" t="s">
        <v>171</v>
      </c>
      <c r="C3" t="s">
        <v>170</v>
      </c>
    </row>
    <row r="6" spans="1:3" ht="22.5" x14ac:dyDescent="0.45">
      <c r="B6" s="14" t="s">
        <v>173</v>
      </c>
    </row>
    <row r="7" spans="1:3" ht="17.5" thickBot="1" x14ac:dyDescent="0.45">
      <c r="B7" s="17" t="s">
        <v>182</v>
      </c>
    </row>
    <row r="8" spans="1:3" ht="16" thickTop="1" x14ac:dyDescent="0.35">
      <c r="A8" t="s">
        <v>174</v>
      </c>
      <c r="B8" t="s">
        <v>175</v>
      </c>
    </row>
    <row r="9" spans="1:3" x14ac:dyDescent="0.35">
      <c r="A9" t="s">
        <v>176</v>
      </c>
      <c r="B9" t="s">
        <v>179</v>
      </c>
    </row>
    <row r="10" spans="1:3" x14ac:dyDescent="0.35">
      <c r="A10" t="s">
        <v>177</v>
      </c>
      <c r="B10" t="s">
        <v>180</v>
      </c>
    </row>
    <row r="11" spans="1:3" x14ac:dyDescent="0.35">
      <c r="A11" t="s">
        <v>178</v>
      </c>
      <c r="B11" t="s">
        <v>181</v>
      </c>
    </row>
    <row r="12" spans="1:3" ht="17.5" thickBot="1" x14ac:dyDescent="0.45">
      <c r="B12" s="17" t="s">
        <v>183</v>
      </c>
    </row>
    <row r="13" spans="1:3" ht="16" thickTop="1" x14ac:dyDescent="0.35">
      <c r="A13" t="s">
        <v>184</v>
      </c>
      <c r="B13" t="s">
        <v>186</v>
      </c>
    </row>
    <row r="14" spans="1:3" x14ac:dyDescent="0.35">
      <c r="A14" t="s">
        <v>187</v>
      </c>
      <c r="B14" t="s">
        <v>185</v>
      </c>
    </row>
    <row r="15" spans="1:3" ht="17.5" thickBot="1" x14ac:dyDescent="0.45">
      <c r="B15" s="17" t="s">
        <v>188</v>
      </c>
    </row>
    <row r="16" spans="1:3" ht="16" thickTop="1" x14ac:dyDescent="0.35">
      <c r="A16" t="s">
        <v>189</v>
      </c>
      <c r="B16" t="s">
        <v>206</v>
      </c>
    </row>
    <row r="17" spans="1:2" ht="17.5" thickBot="1" x14ac:dyDescent="0.45">
      <c r="B17" s="17" t="s">
        <v>192</v>
      </c>
    </row>
    <row r="18" spans="1:2" ht="16" thickTop="1" x14ac:dyDescent="0.35">
      <c r="A18" t="s">
        <v>190</v>
      </c>
      <c r="B18" t="s">
        <v>191</v>
      </c>
    </row>
    <row r="19" spans="1:2" ht="17.5" thickBot="1" x14ac:dyDescent="0.45">
      <c r="B19" s="17" t="s">
        <v>193</v>
      </c>
    </row>
    <row r="20" spans="1:2" ht="16" thickTop="1" x14ac:dyDescent="0.35">
      <c r="A20" t="s">
        <v>194</v>
      </c>
      <c r="B20" t="s">
        <v>195</v>
      </c>
    </row>
    <row r="21" spans="1:2" ht="17.5" thickBot="1" x14ac:dyDescent="0.45">
      <c r="B21" s="17" t="s">
        <v>196</v>
      </c>
    </row>
    <row r="22" spans="1:2" ht="16" thickTop="1" x14ac:dyDescent="0.35">
      <c r="A22" t="s">
        <v>200</v>
      </c>
      <c r="B22" t="s">
        <v>197</v>
      </c>
    </row>
    <row r="23" spans="1:2" ht="17.5" thickBot="1" x14ac:dyDescent="0.45">
      <c r="B23" s="17" t="s">
        <v>199</v>
      </c>
    </row>
    <row r="24" spans="1:2" ht="16" thickTop="1" x14ac:dyDescent="0.35">
      <c r="A24" t="s">
        <v>201</v>
      </c>
      <c r="B24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topLeftCell="E1" zoomScale="70" zoomScaleNormal="70" workbookViewId="0">
      <selection activeCell="B8" sqref="B8"/>
    </sheetView>
  </sheetViews>
  <sheetFormatPr baseColWidth="10" defaultRowHeight="15.5" x14ac:dyDescent="0.35"/>
  <cols>
    <col min="2" max="2" width="23.08203125" customWidth="1"/>
    <col min="4" max="4" width="11.58203125" customWidth="1"/>
    <col min="5" max="5" width="18.83203125" customWidth="1"/>
    <col min="6" max="6" width="25.33203125" customWidth="1"/>
    <col min="7" max="7" width="26.58203125" customWidth="1"/>
    <col min="8" max="8" width="17.5" customWidth="1"/>
    <col min="9" max="9" width="14.08203125" customWidth="1"/>
    <col min="10" max="10" width="22.08203125" customWidth="1"/>
    <col min="11" max="11" width="24.58203125" customWidth="1"/>
  </cols>
  <sheetData>
    <row r="1" spans="1:12" x14ac:dyDescent="0.35">
      <c r="A1" t="s">
        <v>91</v>
      </c>
    </row>
    <row r="2" spans="1:12" x14ac:dyDescent="0.35">
      <c r="B2" s="5" t="s">
        <v>16</v>
      </c>
    </row>
    <row r="3" spans="1:12" x14ac:dyDescent="0.35">
      <c r="C3" t="s">
        <v>0</v>
      </c>
      <c r="D3" t="s">
        <v>1</v>
      </c>
    </row>
    <row r="4" spans="1:12" x14ac:dyDescent="0.35">
      <c r="B4" t="s">
        <v>101</v>
      </c>
      <c r="C4" s="29">
        <f>SUM(C8:C18)</f>
        <v>206.5</v>
      </c>
      <c r="D4" s="29">
        <f>SUM(D8:D18)</f>
        <v>219.7</v>
      </c>
      <c r="G4" t="s">
        <v>105</v>
      </c>
      <c r="I4" s="13">
        <v>33</v>
      </c>
      <c r="J4" t="s">
        <v>7</v>
      </c>
    </row>
    <row r="5" spans="1:12" x14ac:dyDescent="0.35">
      <c r="G5" t="s">
        <v>165</v>
      </c>
      <c r="I5" s="29">
        <f>SUMIF(J$8:J$80,"LOC",H$8:H$80)</f>
        <v>1330</v>
      </c>
    </row>
    <row r="6" spans="1:12" x14ac:dyDescent="0.35">
      <c r="C6" t="s">
        <v>97</v>
      </c>
    </row>
    <row r="7" spans="1:12" x14ac:dyDescent="0.35">
      <c r="B7" s="5" t="s">
        <v>100</v>
      </c>
      <c r="C7" t="s">
        <v>0</v>
      </c>
      <c r="D7" t="s">
        <v>1</v>
      </c>
      <c r="F7" s="5" t="s">
        <v>207</v>
      </c>
      <c r="G7" s="5" t="s">
        <v>89</v>
      </c>
      <c r="H7" s="5" t="s">
        <v>137</v>
      </c>
      <c r="I7" s="5" t="s">
        <v>98</v>
      </c>
      <c r="J7" t="s">
        <v>99</v>
      </c>
      <c r="K7" s="32" t="s">
        <v>166</v>
      </c>
      <c r="L7" s="5"/>
    </row>
    <row r="8" spans="1:12" x14ac:dyDescent="0.35">
      <c r="B8" s="4" t="s">
        <v>3</v>
      </c>
      <c r="C8" s="34">
        <v>34</v>
      </c>
      <c r="D8" s="34">
        <v>46</v>
      </c>
      <c r="F8" s="13" t="s">
        <v>3</v>
      </c>
      <c r="G8" s="13" t="s">
        <v>214</v>
      </c>
      <c r="H8" s="13">
        <v>10</v>
      </c>
      <c r="I8" s="35">
        <v>10</v>
      </c>
      <c r="J8" t="s">
        <v>103</v>
      </c>
      <c r="K8" s="32" t="str">
        <f>F8&amp;J8</f>
        <v>Requisitospaginas de texto</v>
      </c>
    </row>
    <row r="9" spans="1:12" x14ac:dyDescent="0.35">
      <c r="B9" s="4" t="s">
        <v>8</v>
      </c>
      <c r="C9" s="34">
        <v>5</v>
      </c>
      <c r="D9" s="34">
        <v>5</v>
      </c>
      <c r="F9" s="13" t="s">
        <v>3</v>
      </c>
      <c r="G9" s="13" t="s">
        <v>215</v>
      </c>
      <c r="H9" s="13">
        <v>5</v>
      </c>
      <c r="I9" s="35">
        <v>5</v>
      </c>
      <c r="J9" t="s">
        <v>103</v>
      </c>
      <c r="K9" s="32" t="str">
        <f t="shared" ref="K9:K38" si="0">F9&amp;J9</f>
        <v>Requisitospaginas de texto</v>
      </c>
    </row>
    <row r="10" spans="1:12" x14ac:dyDescent="0.35">
      <c r="B10" s="4" t="s">
        <v>4</v>
      </c>
      <c r="C10" s="34">
        <v>18</v>
      </c>
      <c r="D10" s="34">
        <v>15</v>
      </c>
      <c r="F10" s="13" t="s">
        <v>3</v>
      </c>
      <c r="G10" s="13" t="s">
        <v>216</v>
      </c>
      <c r="H10" s="13">
        <v>8</v>
      </c>
      <c r="I10" s="35">
        <v>8</v>
      </c>
      <c r="J10" t="s">
        <v>103</v>
      </c>
      <c r="K10" s="32" t="str">
        <f t="shared" si="0"/>
        <v>Requisitospaginas de texto</v>
      </c>
    </row>
    <row r="11" spans="1:12" x14ac:dyDescent="0.35">
      <c r="B11" s="4" t="s">
        <v>9</v>
      </c>
      <c r="C11" s="34">
        <v>5</v>
      </c>
      <c r="D11" s="34">
        <v>0.5</v>
      </c>
      <c r="F11" s="13" t="s">
        <v>3</v>
      </c>
      <c r="G11" s="13" t="s">
        <v>221</v>
      </c>
      <c r="H11" s="13">
        <v>10</v>
      </c>
      <c r="I11" s="35">
        <v>4</v>
      </c>
      <c r="J11" t="s">
        <v>222</v>
      </c>
      <c r="K11" s="32" t="str">
        <f t="shared" si="0"/>
        <v xml:space="preserve">Requisitosnúmero de pruebas </v>
      </c>
    </row>
    <row r="12" spans="1:12" x14ac:dyDescent="0.35">
      <c r="B12" s="4" t="s">
        <v>5</v>
      </c>
      <c r="C12" s="34">
        <v>13</v>
      </c>
      <c r="D12" s="34">
        <v>6</v>
      </c>
      <c r="F12" s="13" t="s">
        <v>4</v>
      </c>
      <c r="G12" s="13" t="s">
        <v>217</v>
      </c>
      <c r="H12" s="13">
        <v>6</v>
      </c>
      <c r="I12" s="35">
        <v>6</v>
      </c>
      <c r="J12" t="s">
        <v>103</v>
      </c>
      <c r="K12" s="32" t="str">
        <f t="shared" si="0"/>
        <v>Diseñopaginas de texto</v>
      </c>
    </row>
    <row r="13" spans="1:12" x14ac:dyDescent="0.35">
      <c r="B13" s="4" t="s">
        <v>10</v>
      </c>
      <c r="C13" s="34">
        <v>7</v>
      </c>
      <c r="D13" s="34">
        <v>2.5</v>
      </c>
      <c r="F13" s="13" t="s">
        <v>4</v>
      </c>
      <c r="G13" s="13" t="s">
        <v>219</v>
      </c>
      <c r="H13" s="13">
        <v>10</v>
      </c>
      <c r="I13" s="35">
        <v>14</v>
      </c>
      <c r="J13" t="s">
        <v>222</v>
      </c>
      <c r="K13" s="32" t="str">
        <f t="shared" si="0"/>
        <v xml:space="preserve">Diseñonúmero de pruebas </v>
      </c>
    </row>
    <row r="14" spans="1:12" x14ac:dyDescent="0.35">
      <c r="B14" s="4" t="s">
        <v>6</v>
      </c>
      <c r="C14" s="34">
        <v>33</v>
      </c>
      <c r="D14" s="34">
        <v>35</v>
      </c>
      <c r="F14" s="13" t="s">
        <v>4</v>
      </c>
      <c r="G14" s="13" t="s">
        <v>220</v>
      </c>
      <c r="H14" s="13">
        <v>10</v>
      </c>
      <c r="I14" s="35">
        <v>9</v>
      </c>
      <c r="J14" t="s">
        <v>222</v>
      </c>
      <c r="K14" s="32" t="str">
        <f t="shared" si="0"/>
        <v xml:space="preserve">Diseñonúmero de pruebas </v>
      </c>
    </row>
    <row r="15" spans="1:12" x14ac:dyDescent="0.35">
      <c r="B15" s="4" t="s">
        <v>11</v>
      </c>
      <c r="C15" s="34">
        <v>3</v>
      </c>
      <c r="D15" s="34">
        <v>7</v>
      </c>
      <c r="F15" s="13" t="s">
        <v>5</v>
      </c>
      <c r="G15" s="13" t="s">
        <v>218</v>
      </c>
      <c r="H15" s="13">
        <v>7</v>
      </c>
      <c r="I15" s="35">
        <v>7</v>
      </c>
      <c r="J15" t="s">
        <v>103</v>
      </c>
      <c r="K15" s="32" t="str">
        <f t="shared" si="0"/>
        <v>Diseño detalladopaginas de texto</v>
      </c>
    </row>
    <row r="16" spans="1:12" x14ac:dyDescent="0.35">
      <c r="B16" s="4" t="s">
        <v>2</v>
      </c>
      <c r="C16" s="34">
        <v>3</v>
      </c>
      <c r="D16" s="34">
        <v>5.5</v>
      </c>
      <c r="F16" s="13" t="s">
        <v>6</v>
      </c>
      <c r="G16" s="13" t="s">
        <v>209</v>
      </c>
      <c r="H16" s="13">
        <v>80</v>
      </c>
      <c r="I16" s="35">
        <v>74</v>
      </c>
      <c r="J16" t="s">
        <v>17</v>
      </c>
      <c r="K16" s="32" t="str">
        <f t="shared" si="0"/>
        <v>CódigoLOC</v>
      </c>
    </row>
    <row r="17" spans="2:11" x14ac:dyDescent="0.35">
      <c r="B17" s="4" t="s">
        <v>12</v>
      </c>
      <c r="C17" s="34">
        <v>6</v>
      </c>
      <c r="D17" s="34">
        <v>4</v>
      </c>
      <c r="F17" s="13" t="s">
        <v>6</v>
      </c>
      <c r="G17" s="13" t="s">
        <v>223</v>
      </c>
      <c r="H17" s="13">
        <v>100</v>
      </c>
      <c r="I17" s="35">
        <v>243</v>
      </c>
      <c r="J17" t="s">
        <v>17</v>
      </c>
      <c r="K17" s="32" t="str">
        <f t="shared" si="0"/>
        <v>CódigoLOC</v>
      </c>
    </row>
    <row r="18" spans="2:11" x14ac:dyDescent="0.35">
      <c r="B18" s="4" t="s">
        <v>102</v>
      </c>
      <c r="C18" s="34">
        <v>79.5</v>
      </c>
      <c r="D18" s="34">
        <v>93.2</v>
      </c>
      <c r="F18" s="13" t="s">
        <v>6</v>
      </c>
      <c r="G18" s="13" t="s">
        <v>211</v>
      </c>
      <c r="H18" s="13">
        <v>400</v>
      </c>
      <c r="I18" s="35">
        <v>506</v>
      </c>
      <c r="J18" t="s">
        <v>17</v>
      </c>
      <c r="K18" s="32" t="str">
        <f t="shared" si="0"/>
        <v>CódigoLOC</v>
      </c>
    </row>
    <row r="19" spans="2:11" x14ac:dyDescent="0.35">
      <c r="F19" s="13" t="s">
        <v>6</v>
      </c>
      <c r="G19" s="13" t="s">
        <v>212</v>
      </c>
      <c r="H19" s="13">
        <v>400</v>
      </c>
      <c r="I19" s="35">
        <v>42</v>
      </c>
      <c r="J19" t="s">
        <v>17</v>
      </c>
      <c r="K19" s="32" t="str">
        <f t="shared" si="0"/>
        <v>CódigoLOC</v>
      </c>
    </row>
    <row r="20" spans="2:11" x14ac:dyDescent="0.35">
      <c r="F20" s="13" t="s">
        <v>6</v>
      </c>
      <c r="G20" s="13" t="s">
        <v>224</v>
      </c>
      <c r="H20" s="13">
        <v>20</v>
      </c>
      <c r="I20" s="35">
        <v>30</v>
      </c>
      <c r="J20" t="s">
        <v>17</v>
      </c>
      <c r="K20" s="32" t="str">
        <f t="shared" si="0"/>
        <v>CódigoLOC</v>
      </c>
    </row>
    <row r="21" spans="2:11" x14ac:dyDescent="0.35">
      <c r="F21" s="13" t="s">
        <v>6</v>
      </c>
      <c r="G21" s="13" t="s">
        <v>225</v>
      </c>
      <c r="H21" s="13">
        <v>50</v>
      </c>
      <c r="I21" s="35">
        <v>68</v>
      </c>
      <c r="J21" t="s">
        <v>17</v>
      </c>
      <c r="K21" s="32" t="str">
        <f t="shared" si="0"/>
        <v>CódigoLOC</v>
      </c>
    </row>
    <row r="22" spans="2:11" x14ac:dyDescent="0.35">
      <c r="F22" s="13" t="s">
        <v>6</v>
      </c>
      <c r="G22" s="13" t="s">
        <v>226</v>
      </c>
      <c r="H22" s="13">
        <v>50</v>
      </c>
      <c r="I22" s="35" t="s">
        <v>246</v>
      </c>
      <c r="J22" t="s">
        <v>17</v>
      </c>
      <c r="K22" s="32" t="str">
        <f t="shared" si="0"/>
        <v>CódigoLOC</v>
      </c>
    </row>
    <row r="23" spans="2:11" x14ac:dyDescent="0.35">
      <c r="F23" s="13" t="s">
        <v>6</v>
      </c>
      <c r="G23" s="13" t="s">
        <v>227</v>
      </c>
      <c r="H23" s="13">
        <v>200</v>
      </c>
      <c r="I23" s="35">
        <v>140</v>
      </c>
      <c r="J23" t="s">
        <v>17</v>
      </c>
      <c r="K23" s="32" t="str">
        <f t="shared" si="0"/>
        <v>CódigoLOC</v>
      </c>
    </row>
    <row r="24" spans="2:11" x14ac:dyDescent="0.35">
      <c r="F24" s="13" t="s">
        <v>6</v>
      </c>
      <c r="G24" s="13" t="s">
        <v>228</v>
      </c>
      <c r="H24" s="13">
        <v>30</v>
      </c>
      <c r="I24" s="35">
        <v>25</v>
      </c>
      <c r="J24" t="s">
        <v>17</v>
      </c>
      <c r="K24" s="32" t="str">
        <f t="shared" si="0"/>
        <v>CódigoLOC</v>
      </c>
    </row>
    <row r="25" spans="2:11" x14ac:dyDescent="0.35">
      <c r="F25" s="13" t="s">
        <v>2</v>
      </c>
      <c r="G25" s="13" t="s">
        <v>244</v>
      </c>
      <c r="H25" s="13">
        <v>10</v>
      </c>
      <c r="I25" s="35">
        <v>15</v>
      </c>
      <c r="J25" t="s">
        <v>104</v>
      </c>
      <c r="K25" s="32" t="str">
        <f t="shared" si="0"/>
        <v>Pruebas Unitariaselementos de prueba</v>
      </c>
    </row>
    <row r="26" spans="2:11" x14ac:dyDescent="0.35">
      <c r="F26" s="13" t="s">
        <v>2</v>
      </c>
      <c r="G26" s="13" t="s">
        <v>245</v>
      </c>
      <c r="H26" s="13">
        <v>10</v>
      </c>
      <c r="I26" s="35">
        <v>15</v>
      </c>
      <c r="J26" t="s">
        <v>104</v>
      </c>
      <c r="K26" s="32" t="str">
        <f t="shared" si="0"/>
        <v>Pruebas Unitariaselementos de prueba</v>
      </c>
    </row>
    <row r="27" spans="2:11" x14ac:dyDescent="0.35">
      <c r="F27" s="13" t="s">
        <v>12</v>
      </c>
      <c r="G27" s="13" t="s">
        <v>23</v>
      </c>
      <c r="H27" s="13">
        <v>10</v>
      </c>
      <c r="I27" s="35">
        <v>13</v>
      </c>
      <c r="J27" t="s">
        <v>104</v>
      </c>
      <c r="K27" s="32" t="str">
        <f t="shared" si="0"/>
        <v>Pruebas del Sistemaelementos de prueba</v>
      </c>
    </row>
    <row r="28" spans="2:11" x14ac:dyDescent="0.35">
      <c r="B28" s="4"/>
      <c r="F28" s="13"/>
      <c r="G28" s="13"/>
      <c r="H28" s="13"/>
      <c r="I28" s="35"/>
      <c r="K28" s="32" t="str">
        <f t="shared" si="0"/>
        <v/>
      </c>
    </row>
    <row r="29" spans="2:11" x14ac:dyDescent="0.35">
      <c r="B29" s="4"/>
      <c r="F29" s="13"/>
      <c r="G29" s="13"/>
      <c r="H29" s="13"/>
      <c r="I29" s="13"/>
      <c r="K29" s="32" t="str">
        <f t="shared" si="0"/>
        <v/>
      </c>
    </row>
    <row r="30" spans="2:11" x14ac:dyDescent="0.35">
      <c r="B30" s="4"/>
      <c r="F30" s="13"/>
      <c r="G30" s="13"/>
      <c r="H30" s="13"/>
      <c r="I30" s="13"/>
      <c r="K30" s="32" t="str">
        <f t="shared" si="0"/>
        <v/>
      </c>
    </row>
    <row r="31" spans="2:11" x14ac:dyDescent="0.35">
      <c r="B31" s="4"/>
      <c r="F31" s="13"/>
      <c r="G31" s="13"/>
      <c r="H31" s="13"/>
      <c r="I31" s="13"/>
      <c r="K31" s="32" t="str">
        <f t="shared" si="0"/>
        <v/>
      </c>
    </row>
    <row r="32" spans="2:11" x14ac:dyDescent="0.35">
      <c r="B32" s="4"/>
      <c r="F32" s="13"/>
      <c r="G32" s="13"/>
      <c r="H32" s="13"/>
      <c r="I32" s="13"/>
      <c r="K32" s="32" t="str">
        <f t="shared" si="0"/>
        <v/>
      </c>
    </row>
    <row r="33" spans="2:11" x14ac:dyDescent="0.35">
      <c r="B33" s="4"/>
      <c r="F33" s="13"/>
      <c r="G33" s="13"/>
      <c r="H33" s="13"/>
      <c r="I33" s="13"/>
      <c r="K33" s="32" t="str">
        <f t="shared" si="0"/>
        <v/>
      </c>
    </row>
    <row r="34" spans="2:11" x14ac:dyDescent="0.35">
      <c r="B34" s="4"/>
      <c r="F34" s="13"/>
      <c r="G34" s="13"/>
      <c r="H34" s="13"/>
      <c r="I34" s="13"/>
      <c r="K34" s="32" t="str">
        <f t="shared" si="0"/>
        <v/>
      </c>
    </row>
    <row r="35" spans="2:11" x14ac:dyDescent="0.35">
      <c r="B35" s="4"/>
      <c r="F35" s="13"/>
      <c r="G35" s="13"/>
      <c r="H35" s="13"/>
      <c r="I35" s="13"/>
      <c r="K35" s="32" t="str">
        <f t="shared" si="0"/>
        <v/>
      </c>
    </row>
    <row r="36" spans="2:11" x14ac:dyDescent="0.35">
      <c r="B36" s="4"/>
      <c r="F36" s="13"/>
      <c r="G36" s="13"/>
      <c r="H36" s="13"/>
      <c r="I36" s="13"/>
      <c r="K36" s="32" t="str">
        <f t="shared" si="0"/>
        <v/>
      </c>
    </row>
    <row r="37" spans="2:11" x14ac:dyDescent="0.35">
      <c r="F37" s="13"/>
      <c r="G37" s="13"/>
      <c r="H37" s="13"/>
      <c r="I37" s="13"/>
      <c r="K37" s="32" t="str">
        <f t="shared" si="0"/>
        <v/>
      </c>
    </row>
    <row r="38" spans="2:11" x14ac:dyDescent="0.35">
      <c r="F38" s="13"/>
      <c r="G38" s="13"/>
      <c r="H38" s="13"/>
      <c r="I38" s="13"/>
      <c r="K38" s="32" t="str">
        <f t="shared" si="0"/>
        <v/>
      </c>
    </row>
    <row r="39" spans="2:11" x14ac:dyDescent="0.35">
      <c r="F39" s="13"/>
      <c r="G39" s="13"/>
      <c r="H39" s="13"/>
      <c r="I39" s="13"/>
    </row>
    <row r="40" spans="2:11" x14ac:dyDescent="0.35">
      <c r="F40" s="13"/>
      <c r="G40" s="13"/>
      <c r="H40" s="13"/>
      <c r="I40" s="13"/>
    </row>
    <row r="41" spans="2:11" x14ac:dyDescent="0.35">
      <c r="F41" s="13"/>
      <c r="G41" s="13"/>
      <c r="H41" s="13"/>
      <c r="I41" s="13"/>
    </row>
    <row r="42" spans="2:11" x14ac:dyDescent="0.35">
      <c r="F42" s="13"/>
      <c r="G42" s="13"/>
      <c r="H42" s="13"/>
      <c r="I42" s="13"/>
    </row>
    <row r="43" spans="2:11" x14ac:dyDescent="0.35">
      <c r="F43" s="13"/>
      <c r="G43" s="13"/>
      <c r="H43" s="13"/>
      <c r="I43" s="13"/>
    </row>
    <row r="44" spans="2:11" x14ac:dyDescent="0.35">
      <c r="F44" s="13"/>
      <c r="G44" s="13"/>
      <c r="H44" s="13"/>
      <c r="I44" s="13"/>
    </row>
    <row r="45" spans="2:11" x14ac:dyDescent="0.35">
      <c r="F45" s="13"/>
      <c r="G45" s="13"/>
      <c r="H45" s="13"/>
      <c r="I45" s="13"/>
    </row>
    <row r="46" spans="2:11" x14ac:dyDescent="0.35">
      <c r="F46" s="13"/>
      <c r="G46" s="13"/>
      <c r="H46" s="13"/>
      <c r="I46" s="13"/>
    </row>
    <row r="47" spans="2:11" x14ac:dyDescent="0.35">
      <c r="F47" s="13"/>
      <c r="G47" s="13"/>
      <c r="H47" s="13"/>
      <c r="I47" s="13"/>
    </row>
    <row r="48" spans="2:11" x14ac:dyDescent="0.35">
      <c r="F48" s="13"/>
      <c r="G48" s="13"/>
      <c r="H48" s="13"/>
      <c r="I48" s="13"/>
    </row>
    <row r="49" spans="6:9" x14ac:dyDescent="0.35">
      <c r="F49" s="13"/>
      <c r="G49" s="13"/>
      <c r="H49" s="13"/>
      <c r="I49" s="13"/>
    </row>
    <row r="50" spans="6:9" x14ac:dyDescent="0.35">
      <c r="F50" s="13"/>
      <c r="G50" s="13"/>
      <c r="H50" s="13"/>
      <c r="I50" s="13"/>
    </row>
    <row r="51" spans="6:9" x14ac:dyDescent="0.35">
      <c r="F51" s="13"/>
      <c r="G51" s="13"/>
      <c r="H51" s="13"/>
      <c r="I51" s="13"/>
    </row>
    <row r="52" spans="6:9" x14ac:dyDescent="0.35">
      <c r="F52" s="13"/>
      <c r="G52" s="13"/>
      <c r="H52" s="13"/>
      <c r="I52" s="13"/>
    </row>
    <row r="53" spans="6:9" x14ac:dyDescent="0.35">
      <c r="F53" s="13"/>
      <c r="G53" s="13"/>
      <c r="H53" s="13"/>
      <c r="I53" s="13"/>
    </row>
    <row r="54" spans="6:9" x14ac:dyDescent="0.35">
      <c r="F54" s="13"/>
      <c r="G54" s="13"/>
      <c r="H54" s="13"/>
      <c r="I54" s="13"/>
    </row>
    <row r="55" spans="6:9" x14ac:dyDescent="0.35">
      <c r="F55" s="13"/>
      <c r="G55" s="13"/>
      <c r="H55" s="13"/>
      <c r="I55" s="13"/>
    </row>
    <row r="56" spans="6:9" x14ac:dyDescent="0.35">
      <c r="F56" s="13"/>
      <c r="G56" s="13"/>
      <c r="H56" s="13"/>
      <c r="I56" s="13"/>
    </row>
    <row r="57" spans="6:9" x14ac:dyDescent="0.35">
      <c r="F57" s="13"/>
      <c r="G57" s="13"/>
      <c r="H57" s="13"/>
      <c r="I57" s="13"/>
    </row>
    <row r="58" spans="6:9" x14ac:dyDescent="0.35">
      <c r="F58" s="13"/>
      <c r="G58" s="13"/>
      <c r="H58" s="13"/>
      <c r="I58" s="13"/>
    </row>
    <row r="59" spans="6:9" x14ac:dyDescent="0.35">
      <c r="F59" s="13"/>
      <c r="G59" s="13"/>
      <c r="H59" s="13"/>
      <c r="I59" s="13"/>
    </row>
    <row r="60" spans="6:9" x14ac:dyDescent="0.35">
      <c r="F60" s="13"/>
      <c r="G60" s="13"/>
      <c r="H60" s="13"/>
      <c r="I60" s="13"/>
    </row>
    <row r="61" spans="6:9" x14ac:dyDescent="0.35">
      <c r="F61" s="13"/>
      <c r="G61" s="13"/>
      <c r="H61" s="13"/>
      <c r="I61" s="13"/>
    </row>
    <row r="62" spans="6:9" x14ac:dyDescent="0.35">
      <c r="F62" s="13"/>
      <c r="G62" s="13"/>
      <c r="H62" s="13"/>
      <c r="I62" s="13"/>
    </row>
    <row r="63" spans="6:9" x14ac:dyDescent="0.35">
      <c r="F63" s="13"/>
      <c r="G63" s="13"/>
      <c r="H63" s="13"/>
      <c r="I63" s="13"/>
    </row>
    <row r="64" spans="6:9" x14ac:dyDescent="0.35">
      <c r="F64" s="13"/>
      <c r="G64" s="13"/>
      <c r="H64" s="13"/>
      <c r="I64" s="13"/>
    </row>
    <row r="65" spans="6:9" x14ac:dyDescent="0.35">
      <c r="F65" s="13"/>
      <c r="G65" s="13"/>
      <c r="H65" s="13"/>
      <c r="I65" s="13"/>
    </row>
    <row r="66" spans="6:9" x14ac:dyDescent="0.35">
      <c r="F66" s="13"/>
      <c r="G66" s="13"/>
      <c r="H66" s="13"/>
      <c r="I66" s="13"/>
    </row>
    <row r="67" spans="6:9" x14ac:dyDescent="0.35">
      <c r="F67" s="13"/>
      <c r="G67" s="13"/>
      <c r="H67" s="13"/>
      <c r="I67" s="13"/>
    </row>
    <row r="68" spans="6:9" x14ac:dyDescent="0.35">
      <c r="F68" s="13"/>
      <c r="G68" s="13"/>
      <c r="H68" s="13"/>
      <c r="I68" s="13"/>
    </row>
    <row r="69" spans="6:9" x14ac:dyDescent="0.35">
      <c r="F69" s="13"/>
      <c r="G69" s="13"/>
      <c r="H69" s="13"/>
      <c r="I69" s="13"/>
    </row>
    <row r="70" spans="6:9" x14ac:dyDescent="0.35">
      <c r="F70" s="13"/>
      <c r="G70" s="13"/>
      <c r="H70" s="13"/>
      <c r="I70" s="13"/>
    </row>
    <row r="71" spans="6:9" x14ac:dyDescent="0.35">
      <c r="F71" s="13"/>
      <c r="G71" s="13"/>
      <c r="H71" s="13"/>
      <c r="I71" s="13"/>
    </row>
    <row r="72" spans="6:9" x14ac:dyDescent="0.35">
      <c r="F72" s="13"/>
      <c r="G72" s="13"/>
      <c r="H72" s="13"/>
      <c r="I72" s="13"/>
    </row>
    <row r="73" spans="6:9" x14ac:dyDescent="0.35">
      <c r="F73" s="13"/>
      <c r="G73" s="13"/>
      <c r="H73" s="13"/>
      <c r="I73" s="13"/>
    </row>
    <row r="74" spans="6:9" x14ac:dyDescent="0.35">
      <c r="F74" s="13"/>
      <c r="G74" s="13"/>
      <c r="H74" s="13"/>
      <c r="I74" s="13"/>
    </row>
    <row r="75" spans="6:9" x14ac:dyDescent="0.35">
      <c r="F75" s="13"/>
      <c r="G75" s="13"/>
      <c r="H75" s="13"/>
      <c r="I75" s="13"/>
    </row>
    <row r="76" spans="6:9" x14ac:dyDescent="0.35">
      <c r="F76" s="13"/>
      <c r="G76" s="13"/>
      <c r="H76" s="13"/>
      <c r="I76" s="13"/>
    </row>
    <row r="77" spans="6:9" x14ac:dyDescent="0.35">
      <c r="F77" s="13"/>
      <c r="G77" s="13"/>
      <c r="H77" s="13"/>
      <c r="I77" s="13"/>
    </row>
    <row r="78" spans="6:9" x14ac:dyDescent="0.35">
      <c r="F78" s="13"/>
      <c r="G78" s="13"/>
      <c r="H78" s="13"/>
      <c r="I78" s="13"/>
    </row>
    <row r="79" spans="6:9" x14ac:dyDescent="0.35">
      <c r="F79" s="13"/>
      <c r="G79" s="13"/>
      <c r="H79" s="13"/>
      <c r="I79" s="13"/>
    </row>
    <row r="80" spans="6:9" x14ac:dyDescent="0.35">
      <c r="F80" s="13"/>
      <c r="G80" s="13"/>
      <c r="H80" s="13"/>
      <c r="I80" s="13"/>
    </row>
  </sheetData>
  <dataValidations count="1">
    <dataValidation type="list" allowBlank="1" showInputMessage="1" showErrorMessage="1" sqref="F8:F83" xr:uid="{00000000-0002-0000-0200-000000000000}">
      <formula1>$B$8:$B$17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zoomScaleNormal="100" workbookViewId="0">
      <selection activeCell="E10" sqref="E10"/>
    </sheetView>
  </sheetViews>
  <sheetFormatPr baseColWidth="10" defaultRowHeight="15.5" x14ac:dyDescent="0.35"/>
  <cols>
    <col min="2" max="2" width="29.08203125" customWidth="1"/>
    <col min="8" max="8" width="24.5" customWidth="1"/>
  </cols>
  <sheetData>
    <row r="1" spans="1:10" ht="22.5" x14ac:dyDescent="0.45">
      <c r="A1" s="14" t="s">
        <v>92</v>
      </c>
    </row>
    <row r="3" spans="1:10" x14ac:dyDescent="0.35">
      <c r="A3" t="s">
        <v>90</v>
      </c>
      <c r="C3" t="s">
        <v>93</v>
      </c>
      <c r="D3" t="s">
        <v>1</v>
      </c>
      <c r="G3" t="s">
        <v>94</v>
      </c>
      <c r="I3" t="s">
        <v>93</v>
      </c>
      <c r="J3" t="s">
        <v>1</v>
      </c>
    </row>
    <row r="4" spans="1:10" x14ac:dyDescent="0.35">
      <c r="B4" t="str">
        <f>'Datos proyecto'!B8</f>
        <v>Requisitos</v>
      </c>
      <c r="C4" s="13">
        <v>1</v>
      </c>
      <c r="D4" s="29">
        <f>COUNTIF('Lista defectos'!B$3:$B$303,B4)</f>
        <v>2</v>
      </c>
      <c r="H4" t="str">
        <f>'Datos proyecto'!B8</f>
        <v>Requisitos</v>
      </c>
      <c r="I4" s="13">
        <v>1</v>
      </c>
      <c r="J4" s="29">
        <f>COUNTIF('Lista defectos'!$C$3:$C$303,$B4)</f>
        <v>2</v>
      </c>
    </row>
    <row r="5" spans="1:10" x14ac:dyDescent="0.35">
      <c r="B5" t="str">
        <f>'Datos proyecto'!B9</f>
        <v>Inspección de Requisitos</v>
      </c>
      <c r="C5" s="13">
        <v>0</v>
      </c>
      <c r="D5" s="29">
        <f>COUNTIF('Lista defectos'!B$3:$B$303,B5)</f>
        <v>0</v>
      </c>
      <c r="H5" t="str">
        <f>'Datos proyecto'!B9</f>
        <v>Inspección de Requisitos</v>
      </c>
      <c r="I5" s="13">
        <v>0</v>
      </c>
      <c r="J5" s="29">
        <f>COUNTIF('Lista defectos'!$C$3:$C$303,$B5)</f>
        <v>0</v>
      </c>
    </row>
    <row r="6" spans="1:10" x14ac:dyDescent="0.35">
      <c r="B6" t="str">
        <f>'Datos proyecto'!B10</f>
        <v>Diseño</v>
      </c>
      <c r="C6" s="13">
        <v>2</v>
      </c>
      <c r="D6" s="29">
        <f>COUNTIF('Lista defectos'!B$3:$B$303,B6)</f>
        <v>2</v>
      </c>
      <c r="H6" t="str">
        <f>'Datos proyecto'!B10</f>
        <v>Diseño</v>
      </c>
      <c r="I6" s="13">
        <v>2</v>
      </c>
      <c r="J6" s="29">
        <f>COUNTIF('Lista defectos'!$C$3:$C$303,$B6)</f>
        <v>2</v>
      </c>
    </row>
    <row r="7" spans="1:10" x14ac:dyDescent="0.35">
      <c r="B7" t="str">
        <f>'Datos proyecto'!B11</f>
        <v>Inspección de diseño</v>
      </c>
      <c r="C7" s="13">
        <v>0</v>
      </c>
      <c r="D7" s="29">
        <f>COUNTIF('Lista defectos'!B$3:$B$303,B7)</f>
        <v>0</v>
      </c>
      <c r="H7" t="str">
        <f>'Datos proyecto'!B11</f>
        <v>Inspección de diseño</v>
      </c>
      <c r="I7" s="13">
        <v>0</v>
      </c>
      <c r="J7" s="29">
        <f>COUNTIF('Lista defectos'!$C$3:$C$303,$B7)</f>
        <v>0</v>
      </c>
    </row>
    <row r="8" spans="1:10" x14ac:dyDescent="0.35">
      <c r="B8" t="str">
        <f>'Datos proyecto'!B12</f>
        <v>Diseño detallado</v>
      </c>
      <c r="C8" s="13">
        <v>0</v>
      </c>
      <c r="D8" s="29">
        <f>COUNTIF('Lista defectos'!B$3:$B$303,B8)</f>
        <v>1</v>
      </c>
      <c r="H8" t="str">
        <f>'Datos proyecto'!B12</f>
        <v>Diseño detallado</v>
      </c>
      <c r="I8" s="13">
        <v>0</v>
      </c>
      <c r="J8" s="29">
        <f>COUNTIF('Lista defectos'!$C$3:$C$303,$B8)</f>
        <v>1</v>
      </c>
    </row>
    <row r="9" spans="1:10" x14ac:dyDescent="0.35">
      <c r="B9" t="str">
        <f>'Datos proyecto'!B13</f>
        <v>Revisión de diseño detallado</v>
      </c>
      <c r="C9" s="13">
        <v>1</v>
      </c>
      <c r="D9" s="29">
        <f>COUNTIF('Lista defectos'!B$3:$B$303,B9)</f>
        <v>0</v>
      </c>
      <c r="H9" t="str">
        <f>'Datos proyecto'!B13</f>
        <v>Revisión de diseño detallado</v>
      </c>
      <c r="I9" s="13">
        <v>1</v>
      </c>
      <c r="J9" s="29">
        <f>COUNTIF('Lista defectos'!$C$3:$C$303,$B9)</f>
        <v>0</v>
      </c>
    </row>
    <row r="10" spans="1:10" x14ac:dyDescent="0.35">
      <c r="B10" t="str">
        <f>'Datos proyecto'!B14</f>
        <v>Código</v>
      </c>
      <c r="C10" s="13">
        <v>20</v>
      </c>
      <c r="D10" s="29">
        <f>COUNTIF('Lista defectos'!B$3:$B$303,B10)</f>
        <v>5</v>
      </c>
      <c r="H10" t="str">
        <f>'Datos proyecto'!B14</f>
        <v>Código</v>
      </c>
      <c r="I10" s="13">
        <v>20</v>
      </c>
      <c r="J10" s="29">
        <f>COUNTIF('Lista defectos'!$C$3:$C$303,$B10)</f>
        <v>6</v>
      </c>
    </row>
    <row r="11" spans="1:10" x14ac:dyDescent="0.35">
      <c r="B11" t="str">
        <f>'Datos proyecto'!B15</f>
        <v>Revisión de código</v>
      </c>
      <c r="C11" s="13">
        <v>3</v>
      </c>
      <c r="D11" s="29">
        <f>COUNTIF('Lista defectos'!B$3:$B$303,B11)</f>
        <v>2</v>
      </c>
      <c r="H11" t="str">
        <f>'Datos proyecto'!B15</f>
        <v>Revisión de código</v>
      </c>
      <c r="I11" s="13">
        <v>3</v>
      </c>
      <c r="J11" s="29">
        <f>COUNTIF('Lista defectos'!$C$3:$C$303,$B11)</f>
        <v>1</v>
      </c>
    </row>
    <row r="12" spans="1:10" x14ac:dyDescent="0.35">
      <c r="B12" t="str">
        <f>'Datos proyecto'!B16</f>
        <v>Pruebas Unitarias</v>
      </c>
      <c r="C12" s="13">
        <v>2</v>
      </c>
      <c r="D12" s="29">
        <f>COUNTIF('Lista defectos'!B$3:$B$303,B12)</f>
        <v>5</v>
      </c>
      <c r="H12" t="str">
        <f>'Datos proyecto'!B16</f>
        <v>Pruebas Unitarias</v>
      </c>
      <c r="I12" s="13">
        <v>2</v>
      </c>
      <c r="J12" s="29">
        <f>COUNTIF('Lista defectos'!$C$3:$C$303,$B12)</f>
        <v>5</v>
      </c>
    </row>
    <row r="13" spans="1:10" x14ac:dyDescent="0.35">
      <c r="B13" t="str">
        <f>'Datos proyecto'!B17</f>
        <v>Pruebas del Sistema</v>
      </c>
      <c r="C13" s="13">
        <v>1</v>
      </c>
      <c r="D13" s="29">
        <f>COUNTIF('Lista defectos'!B$3:$B$303,B13)</f>
        <v>1</v>
      </c>
      <c r="H13" t="str">
        <f>'Datos proyecto'!B17</f>
        <v>Pruebas del Sistema</v>
      </c>
      <c r="I13" s="13">
        <v>1</v>
      </c>
      <c r="J13" s="29">
        <f>COUNTIF('Lista defectos'!$C$3:$C$303,$B13)</f>
        <v>1</v>
      </c>
    </row>
    <row r="14" spans="1:10" x14ac:dyDescent="0.35">
      <c r="B14" t="s">
        <v>14</v>
      </c>
      <c r="C14" s="25">
        <f>SUM(C4:C13)</f>
        <v>30</v>
      </c>
      <c r="D14" s="25">
        <f>SUM(D4:D13)</f>
        <v>18</v>
      </c>
      <c r="H14" t="s">
        <v>14</v>
      </c>
      <c r="I14" s="25">
        <f>SUM(I4:I13)</f>
        <v>30</v>
      </c>
      <c r="J14" s="25">
        <f>SUM(J4:J13)</f>
        <v>18</v>
      </c>
    </row>
    <row r="18" spans="1:11" x14ac:dyDescent="0.35">
      <c r="A18" t="s">
        <v>106</v>
      </c>
      <c r="C18" t="s">
        <v>95</v>
      </c>
      <c r="D18" t="s">
        <v>1</v>
      </c>
      <c r="G18" t="s">
        <v>96</v>
      </c>
      <c r="I18" t="s">
        <v>95</v>
      </c>
      <c r="J18" t="s">
        <v>1</v>
      </c>
    </row>
    <row r="19" spans="1:11" x14ac:dyDescent="0.35">
      <c r="B19" t="str">
        <f>'Datos proyecto'!$B8</f>
        <v>Requisitos</v>
      </c>
      <c r="C19" s="31">
        <f>IFERROR(C4/'Datos proyecto'!C8,0)</f>
        <v>2.9411764705882353E-2</v>
      </c>
      <c r="D19" s="31">
        <f>IFERROR(D4/'Datos proyecto'!D8,0)</f>
        <v>4.3478260869565216E-2</v>
      </c>
      <c r="E19" t="s">
        <v>118</v>
      </c>
      <c r="H19" t="str">
        <f>'Datos proyecto'!$B8</f>
        <v>Requisitos</v>
      </c>
      <c r="I19" s="31">
        <f>IFERROR(I4/'Datos proyecto'!C8,0)</f>
        <v>2.9411764705882353E-2</v>
      </c>
      <c r="J19" s="31">
        <f>IFERROR(J4/'Datos proyecto'!D8,0)</f>
        <v>4.3478260869565216E-2</v>
      </c>
      <c r="K19" t="s">
        <v>118</v>
      </c>
    </row>
    <row r="20" spans="1:11" x14ac:dyDescent="0.35">
      <c r="B20" t="str">
        <f>'Datos proyecto'!$B9</f>
        <v>Inspección de Requisitos</v>
      </c>
      <c r="C20" s="31">
        <f>IFERROR(C5/'Datos proyecto'!C9,0)</f>
        <v>0</v>
      </c>
      <c r="D20" s="31">
        <f>IFERROR(D5/'Datos proyecto'!D9,0)</f>
        <v>0</v>
      </c>
      <c r="E20" t="s">
        <v>118</v>
      </c>
      <c r="H20" t="str">
        <f>'Datos proyecto'!$B9</f>
        <v>Inspección de Requisitos</v>
      </c>
      <c r="I20" s="31">
        <f>IFERROR(I5/'Datos proyecto'!C9,0)</f>
        <v>0</v>
      </c>
      <c r="J20" s="31">
        <f>IFERROR(J5/'Datos proyecto'!D9,0)</f>
        <v>0</v>
      </c>
      <c r="K20" t="s">
        <v>118</v>
      </c>
    </row>
    <row r="21" spans="1:11" x14ac:dyDescent="0.35">
      <c r="B21" t="str">
        <f>'Datos proyecto'!$B10</f>
        <v>Diseño</v>
      </c>
      <c r="C21" s="31">
        <f>IFERROR(C6/'Datos proyecto'!C10,0)</f>
        <v>0.1111111111111111</v>
      </c>
      <c r="D21" s="31">
        <f>IFERROR(D6/'Datos proyecto'!D10,0)</f>
        <v>0.13333333333333333</v>
      </c>
      <c r="E21" t="s">
        <v>118</v>
      </c>
      <c r="H21" t="str">
        <f>'Datos proyecto'!$B10</f>
        <v>Diseño</v>
      </c>
      <c r="I21" s="31">
        <f>IFERROR(I6/'Datos proyecto'!C10,0)</f>
        <v>0.1111111111111111</v>
      </c>
      <c r="J21" s="31">
        <f>IFERROR(J6/'Datos proyecto'!D10,0)</f>
        <v>0.13333333333333333</v>
      </c>
      <c r="K21" t="s">
        <v>118</v>
      </c>
    </row>
    <row r="22" spans="1:11" x14ac:dyDescent="0.35">
      <c r="B22" t="str">
        <f>'Datos proyecto'!$B11</f>
        <v>Inspección de diseño</v>
      </c>
      <c r="C22" s="31">
        <f>IFERROR(C7/'Datos proyecto'!C11,0)</f>
        <v>0</v>
      </c>
      <c r="D22" s="31">
        <f>IFERROR(D7/'Datos proyecto'!D11,0)</f>
        <v>0</v>
      </c>
      <c r="E22" t="s">
        <v>118</v>
      </c>
      <c r="H22" t="str">
        <f>'Datos proyecto'!$B11</f>
        <v>Inspección de diseño</v>
      </c>
      <c r="I22" s="31">
        <f>IFERROR(I7/'Datos proyecto'!C11,0)</f>
        <v>0</v>
      </c>
      <c r="J22" s="31">
        <f>IFERROR(J7/'Datos proyecto'!D11,0)</f>
        <v>0</v>
      </c>
      <c r="K22" t="s">
        <v>118</v>
      </c>
    </row>
    <row r="23" spans="1:11" x14ac:dyDescent="0.35">
      <c r="B23" t="str">
        <f>'Datos proyecto'!$B12</f>
        <v>Diseño detallado</v>
      </c>
      <c r="C23" s="31">
        <f>IFERROR(C8/'Datos proyecto'!C12,0)</f>
        <v>0</v>
      </c>
      <c r="D23" s="31">
        <f>IFERROR(D8/'Datos proyecto'!D12,0)</f>
        <v>0.16666666666666666</v>
      </c>
      <c r="E23" t="s">
        <v>118</v>
      </c>
      <c r="H23" t="str">
        <f>'Datos proyecto'!$B12</f>
        <v>Diseño detallado</v>
      </c>
      <c r="I23" s="31">
        <f>IFERROR(I8/'Datos proyecto'!C12,0)</f>
        <v>0</v>
      </c>
      <c r="J23" s="31">
        <f>IFERROR(J8/'Datos proyecto'!D12,0)</f>
        <v>0.16666666666666666</v>
      </c>
      <c r="K23" t="s">
        <v>118</v>
      </c>
    </row>
    <row r="24" spans="1:11" x14ac:dyDescent="0.35">
      <c r="B24" t="str">
        <f>'Datos proyecto'!$B13</f>
        <v>Revisión de diseño detallado</v>
      </c>
      <c r="C24" s="31">
        <f>IFERROR(C9/'Datos proyecto'!C13,0)</f>
        <v>0.14285714285714285</v>
      </c>
      <c r="D24" s="31">
        <f>IFERROR(D9/'Datos proyecto'!D13,0)</f>
        <v>0</v>
      </c>
      <c r="E24" t="s">
        <v>118</v>
      </c>
      <c r="H24" t="str">
        <f>'Datos proyecto'!$B13</f>
        <v>Revisión de diseño detallado</v>
      </c>
      <c r="I24" s="31">
        <f>IFERROR(I9/'Datos proyecto'!C13,0)</f>
        <v>0.14285714285714285</v>
      </c>
      <c r="J24" s="31">
        <f>IFERROR(J9/'Datos proyecto'!D13,0)</f>
        <v>0</v>
      </c>
      <c r="K24" t="s">
        <v>118</v>
      </c>
    </row>
    <row r="25" spans="1:11" x14ac:dyDescent="0.35">
      <c r="B25" t="str">
        <f>'Datos proyecto'!$B14</f>
        <v>Código</v>
      </c>
      <c r="C25" s="31">
        <f>IFERROR(C10/'Datos proyecto'!C14,0)</f>
        <v>0.60606060606060608</v>
      </c>
      <c r="D25" s="31">
        <f>IFERROR(D10/'Datos proyecto'!D14,0)</f>
        <v>0.14285714285714285</v>
      </c>
      <c r="E25" t="s">
        <v>118</v>
      </c>
      <c r="H25" t="str">
        <f>'Datos proyecto'!$B14</f>
        <v>Código</v>
      </c>
      <c r="I25" s="31">
        <f>IFERROR(I10/'Datos proyecto'!C14,0)</f>
        <v>0.60606060606060608</v>
      </c>
      <c r="J25" s="31">
        <f>IFERROR(J10/'Datos proyecto'!D14,0)</f>
        <v>0.17142857142857143</v>
      </c>
      <c r="K25" t="s">
        <v>118</v>
      </c>
    </row>
    <row r="26" spans="1:11" x14ac:dyDescent="0.35">
      <c r="B26" t="str">
        <f>'Datos proyecto'!$B15</f>
        <v>Revisión de código</v>
      </c>
      <c r="C26" s="31">
        <f>IFERROR(C11/'Datos proyecto'!C15,0)</f>
        <v>1</v>
      </c>
      <c r="D26" s="31">
        <f>IFERROR(D11/'Datos proyecto'!D15,0)</f>
        <v>0.2857142857142857</v>
      </c>
      <c r="E26" t="s">
        <v>118</v>
      </c>
      <c r="H26" t="str">
        <f>'Datos proyecto'!$B15</f>
        <v>Revisión de código</v>
      </c>
      <c r="I26" s="31">
        <f>IFERROR(I11/'Datos proyecto'!C15,0)</f>
        <v>1</v>
      </c>
      <c r="J26" s="31">
        <f>IFERROR(J11/'Datos proyecto'!D15,0)</f>
        <v>0.14285714285714285</v>
      </c>
      <c r="K26" t="s">
        <v>118</v>
      </c>
    </row>
    <row r="27" spans="1:11" x14ac:dyDescent="0.35">
      <c r="B27" t="str">
        <f>'Datos proyecto'!$B16</f>
        <v>Pruebas Unitarias</v>
      </c>
      <c r="C27" s="31">
        <f>IFERROR(C12/'Datos proyecto'!C16,0)</f>
        <v>0.66666666666666663</v>
      </c>
      <c r="D27" s="31">
        <f>IFERROR(D12/'Datos proyecto'!D16,0)</f>
        <v>0.90909090909090906</v>
      </c>
      <c r="E27" t="s">
        <v>118</v>
      </c>
      <c r="H27" t="str">
        <f>'Datos proyecto'!$B16</f>
        <v>Pruebas Unitarias</v>
      </c>
      <c r="I27" s="31">
        <f>IFERROR(I12/'Datos proyecto'!C16,0)</f>
        <v>0.66666666666666663</v>
      </c>
      <c r="J27" s="31">
        <f>IFERROR(J12/'Datos proyecto'!D16,0)</f>
        <v>0.90909090909090906</v>
      </c>
      <c r="K27" t="s">
        <v>118</v>
      </c>
    </row>
    <row r="28" spans="1:11" x14ac:dyDescent="0.35">
      <c r="B28" t="str">
        <f>'Datos proyecto'!$B17</f>
        <v>Pruebas del Sistema</v>
      </c>
      <c r="C28" s="31">
        <f>IFERROR(C13/'Datos proyecto'!C17,0)</f>
        <v>0.16666666666666666</v>
      </c>
      <c r="D28" s="31">
        <f>IFERROR(D13/'Datos proyecto'!D17,0)</f>
        <v>0.25</v>
      </c>
      <c r="E28" t="s">
        <v>118</v>
      </c>
      <c r="H28" t="str">
        <f>'Datos proyecto'!$B17</f>
        <v>Pruebas del Sistema</v>
      </c>
      <c r="I28" s="31">
        <f>IFERROR(I13/'Datos proyecto'!C17,0)</f>
        <v>0.16666666666666666</v>
      </c>
      <c r="J28" s="31">
        <f>IFERROR(J13/'Datos proyecto'!D17,0)</f>
        <v>0.25</v>
      </c>
      <c r="K28" t="s">
        <v>118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>
      <selection activeCell="B20" sqref="B20"/>
    </sheetView>
  </sheetViews>
  <sheetFormatPr baseColWidth="10" defaultRowHeight="15.5" x14ac:dyDescent="0.35"/>
  <cols>
    <col min="1" max="1" width="19.83203125" customWidth="1"/>
    <col min="2" max="2" width="99.33203125" customWidth="1"/>
  </cols>
  <sheetData>
    <row r="1" spans="1:2" x14ac:dyDescent="0.35">
      <c r="A1" s="19" t="s">
        <v>26</v>
      </c>
      <c r="B1" s="19" t="s">
        <v>25</v>
      </c>
    </row>
    <row r="2" spans="1:2" x14ac:dyDescent="0.35">
      <c r="A2" s="37" t="s">
        <v>44</v>
      </c>
      <c r="B2" s="36" t="s">
        <v>45</v>
      </c>
    </row>
    <row r="3" spans="1:2" x14ac:dyDescent="0.35">
      <c r="A3" s="37" t="s">
        <v>27</v>
      </c>
      <c r="B3" s="36" t="s">
        <v>28</v>
      </c>
    </row>
    <row r="4" spans="1:2" x14ac:dyDescent="0.35">
      <c r="A4" s="37" t="s">
        <v>29</v>
      </c>
      <c r="B4" s="36" t="s">
        <v>30</v>
      </c>
    </row>
    <row r="5" spans="1:2" x14ac:dyDescent="0.35">
      <c r="A5" s="37" t="s">
        <v>31</v>
      </c>
      <c r="B5" s="36" t="s">
        <v>46</v>
      </c>
    </row>
    <row r="6" spans="1:2" x14ac:dyDescent="0.35">
      <c r="A6" s="37" t="s">
        <v>32</v>
      </c>
      <c r="B6" s="36" t="s">
        <v>33</v>
      </c>
    </row>
    <row r="7" spans="1:2" x14ac:dyDescent="0.35">
      <c r="A7" s="37" t="s">
        <v>34</v>
      </c>
      <c r="B7" s="36" t="s">
        <v>35</v>
      </c>
    </row>
    <row r="8" spans="1:2" x14ac:dyDescent="0.35">
      <c r="A8" s="37" t="s">
        <v>36</v>
      </c>
      <c r="B8" s="36" t="s">
        <v>37</v>
      </c>
    </row>
    <row r="9" spans="1:2" x14ac:dyDescent="0.35">
      <c r="A9" s="37" t="s">
        <v>38</v>
      </c>
      <c r="B9" s="36" t="s">
        <v>39</v>
      </c>
    </row>
    <row r="10" spans="1:2" x14ac:dyDescent="0.35">
      <c r="A10" s="37" t="s">
        <v>40</v>
      </c>
      <c r="B10" s="36" t="s">
        <v>41</v>
      </c>
    </row>
    <row r="11" spans="1:2" x14ac:dyDescent="0.35">
      <c r="A11" s="37" t="s">
        <v>42</v>
      </c>
      <c r="B11" s="36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37"/>
  <sheetViews>
    <sheetView topLeftCell="A2" zoomScale="80" zoomScaleNormal="80" workbookViewId="0">
      <selection activeCell="B18" sqref="B18"/>
    </sheetView>
  </sheetViews>
  <sheetFormatPr baseColWidth="10" defaultRowHeight="15.5" x14ac:dyDescent="0.35"/>
  <cols>
    <col min="1" max="1" width="25.33203125" customWidth="1"/>
    <col min="2" max="2" width="17" customWidth="1"/>
    <col min="3" max="3" width="18.08203125" customWidth="1"/>
    <col min="4" max="4" width="19.33203125" customWidth="1"/>
    <col min="5" max="5" width="18.58203125" customWidth="1"/>
    <col min="6" max="6" width="26" customWidth="1"/>
    <col min="7" max="7" width="96.75" customWidth="1"/>
    <col min="8" max="8" width="24.83203125" customWidth="1"/>
  </cols>
  <sheetData>
    <row r="1" spans="1:9" ht="22.5" x14ac:dyDescent="0.45">
      <c r="A1" s="14" t="s">
        <v>18</v>
      </c>
      <c r="B1" s="5"/>
      <c r="C1" s="5"/>
      <c r="D1" s="5"/>
      <c r="E1" s="5"/>
      <c r="F1" s="5"/>
      <c r="G1" s="5"/>
      <c r="H1" s="5"/>
      <c r="I1" s="5"/>
    </row>
    <row r="2" spans="1:9" ht="46.5" x14ac:dyDescent="0.35">
      <c r="A2" s="19" t="s">
        <v>19</v>
      </c>
      <c r="B2" s="19" t="s">
        <v>15</v>
      </c>
      <c r="C2" s="19" t="s">
        <v>20</v>
      </c>
      <c r="D2" s="19" t="s">
        <v>128</v>
      </c>
      <c r="E2" s="19" t="s">
        <v>24</v>
      </c>
      <c r="F2" s="19" t="s">
        <v>119</v>
      </c>
      <c r="G2" s="19" t="s">
        <v>25</v>
      </c>
      <c r="H2" s="19"/>
      <c r="I2" s="5" t="s">
        <v>48</v>
      </c>
    </row>
    <row r="3" spans="1:9" x14ac:dyDescent="0.35">
      <c r="A3" s="34" t="s">
        <v>211</v>
      </c>
      <c r="B3" s="34" t="s">
        <v>6</v>
      </c>
      <c r="C3" s="34" t="s">
        <v>6</v>
      </c>
      <c r="D3" s="34">
        <v>0.5</v>
      </c>
      <c r="E3" s="34" t="s">
        <v>36</v>
      </c>
      <c r="F3" s="34" t="s">
        <v>47</v>
      </c>
      <c r="G3" s="34" t="s">
        <v>231</v>
      </c>
      <c r="I3" s="20" t="str">
        <f>B3&amp;C3</f>
        <v>CódigoCódigo</v>
      </c>
    </row>
    <row r="4" spans="1:9" x14ac:dyDescent="0.35">
      <c r="A4" s="34" t="s">
        <v>211</v>
      </c>
      <c r="B4" s="34" t="s">
        <v>6</v>
      </c>
      <c r="C4" s="34" t="s">
        <v>6</v>
      </c>
      <c r="D4" s="34">
        <v>0.5</v>
      </c>
      <c r="E4" s="34" t="s">
        <v>36</v>
      </c>
      <c r="F4" s="34" t="s">
        <v>47</v>
      </c>
      <c r="G4" s="34" t="s">
        <v>232</v>
      </c>
      <c r="I4" s="20" t="str">
        <f t="shared" ref="I4:I67" si="0">B4&amp;C4</f>
        <v>CódigoCódigo</v>
      </c>
    </row>
    <row r="5" spans="1:9" x14ac:dyDescent="0.35">
      <c r="A5" s="34" t="s">
        <v>209</v>
      </c>
      <c r="B5" s="34" t="s">
        <v>6</v>
      </c>
      <c r="C5" s="34" t="s">
        <v>6</v>
      </c>
      <c r="D5" s="34">
        <v>1</v>
      </c>
      <c r="E5" s="34" t="s">
        <v>36</v>
      </c>
      <c r="F5" s="34" t="s">
        <v>47</v>
      </c>
      <c r="G5" s="34" t="s">
        <v>233</v>
      </c>
      <c r="I5" s="20" t="str">
        <f t="shared" si="0"/>
        <v>CódigoCódigo</v>
      </c>
    </row>
    <row r="6" spans="1:9" x14ac:dyDescent="0.35">
      <c r="A6" s="34" t="s">
        <v>212</v>
      </c>
      <c r="B6" s="34" t="s">
        <v>6</v>
      </c>
      <c r="C6" s="34" t="s">
        <v>6</v>
      </c>
      <c r="D6" s="34">
        <v>0.4</v>
      </c>
      <c r="E6" s="34" t="s">
        <v>36</v>
      </c>
      <c r="F6" s="34" t="s">
        <v>76</v>
      </c>
      <c r="G6" s="34" t="s">
        <v>234</v>
      </c>
      <c r="I6" s="20" t="str">
        <f t="shared" si="0"/>
        <v>CódigoCódigo</v>
      </c>
    </row>
    <row r="7" spans="1:9" x14ac:dyDescent="0.35">
      <c r="A7" s="34" t="s">
        <v>217</v>
      </c>
      <c r="B7" s="34" t="s">
        <v>4</v>
      </c>
      <c r="C7" s="34" t="s">
        <v>4</v>
      </c>
      <c r="D7" s="34">
        <v>1.5</v>
      </c>
      <c r="E7" s="34" t="s">
        <v>38</v>
      </c>
      <c r="F7" s="34" t="s">
        <v>208</v>
      </c>
      <c r="G7" s="34" t="s">
        <v>235</v>
      </c>
      <c r="I7" s="20" t="str">
        <f t="shared" si="0"/>
        <v>DiseñoDiseño</v>
      </c>
    </row>
    <row r="8" spans="1:9" x14ac:dyDescent="0.35">
      <c r="A8" s="34" t="s">
        <v>210</v>
      </c>
      <c r="B8" s="34" t="s">
        <v>6</v>
      </c>
      <c r="C8" s="34" t="s">
        <v>6</v>
      </c>
      <c r="D8" s="34">
        <v>2</v>
      </c>
      <c r="E8" s="34" t="s">
        <v>36</v>
      </c>
      <c r="F8" s="34" t="s">
        <v>77</v>
      </c>
      <c r="G8" s="34" t="s">
        <v>236</v>
      </c>
      <c r="I8" s="20" t="str">
        <f t="shared" si="0"/>
        <v>CódigoCódigo</v>
      </c>
    </row>
    <row r="9" spans="1:9" x14ac:dyDescent="0.35">
      <c r="A9" s="34" t="s">
        <v>211</v>
      </c>
      <c r="B9" s="34" t="s">
        <v>11</v>
      </c>
      <c r="C9" s="34" t="s">
        <v>6</v>
      </c>
      <c r="D9" s="34">
        <v>1</v>
      </c>
      <c r="E9" s="34" t="s">
        <v>36</v>
      </c>
      <c r="F9" s="34" t="s">
        <v>78</v>
      </c>
      <c r="G9" s="34" t="s">
        <v>236</v>
      </c>
      <c r="I9" s="20" t="str">
        <f t="shared" si="0"/>
        <v>Revisión de códigoCódigo</v>
      </c>
    </row>
    <row r="10" spans="1:9" x14ac:dyDescent="0.35">
      <c r="A10" s="34" t="s">
        <v>211</v>
      </c>
      <c r="B10" s="34" t="s">
        <v>11</v>
      </c>
      <c r="C10" s="34" t="s">
        <v>11</v>
      </c>
      <c r="D10" s="34">
        <v>0.5</v>
      </c>
      <c r="E10" s="34" t="s">
        <v>32</v>
      </c>
      <c r="F10" s="34" t="s">
        <v>75</v>
      </c>
      <c r="G10" s="34" t="s">
        <v>213</v>
      </c>
      <c r="I10" s="20" t="str">
        <f t="shared" si="0"/>
        <v>Revisión de códigoRevisión de código</v>
      </c>
    </row>
    <row r="11" spans="1:9" x14ac:dyDescent="0.35">
      <c r="A11" s="34" t="s">
        <v>209</v>
      </c>
      <c r="B11" s="34" t="s">
        <v>2</v>
      </c>
      <c r="C11" s="34" t="s">
        <v>2</v>
      </c>
      <c r="D11" s="34">
        <v>0.5</v>
      </c>
      <c r="E11" s="34" t="s">
        <v>36</v>
      </c>
      <c r="F11" s="34" t="s">
        <v>77</v>
      </c>
      <c r="G11" s="34" t="s">
        <v>237</v>
      </c>
      <c r="I11" s="20" t="str">
        <f t="shared" si="0"/>
        <v>Pruebas UnitariasPruebas Unitarias</v>
      </c>
    </row>
    <row r="12" spans="1:9" x14ac:dyDescent="0.35">
      <c r="A12" s="34" t="s">
        <v>210</v>
      </c>
      <c r="B12" s="34" t="s">
        <v>2</v>
      </c>
      <c r="C12" s="34" t="s">
        <v>2</v>
      </c>
      <c r="D12" s="34">
        <v>0.5</v>
      </c>
      <c r="E12" s="34" t="s">
        <v>36</v>
      </c>
      <c r="F12" s="34" t="s">
        <v>77</v>
      </c>
      <c r="G12" s="34" t="s">
        <v>237</v>
      </c>
      <c r="I12" s="20" t="str">
        <f t="shared" si="0"/>
        <v>Pruebas UnitariasPruebas Unitarias</v>
      </c>
    </row>
    <row r="13" spans="1:9" x14ac:dyDescent="0.35">
      <c r="A13" s="34" t="s">
        <v>211</v>
      </c>
      <c r="B13" s="34" t="s">
        <v>2</v>
      </c>
      <c r="C13" s="34" t="s">
        <v>2</v>
      </c>
      <c r="D13" s="34">
        <v>0.5</v>
      </c>
      <c r="E13" s="34" t="s">
        <v>36</v>
      </c>
      <c r="F13" s="34" t="s">
        <v>77</v>
      </c>
      <c r="G13" s="34" t="s">
        <v>237</v>
      </c>
      <c r="I13" s="20" t="str">
        <f t="shared" si="0"/>
        <v>Pruebas UnitariasPruebas Unitarias</v>
      </c>
    </row>
    <row r="14" spans="1:9" x14ac:dyDescent="0.35">
      <c r="A14" s="34" t="s">
        <v>21</v>
      </c>
      <c r="B14" s="34" t="s">
        <v>3</v>
      </c>
      <c r="C14" s="34" t="s">
        <v>3</v>
      </c>
      <c r="D14" s="34">
        <v>3</v>
      </c>
      <c r="E14" s="34" t="s">
        <v>27</v>
      </c>
      <c r="F14" s="34" t="s">
        <v>238</v>
      </c>
      <c r="G14" s="34" t="s">
        <v>230</v>
      </c>
      <c r="I14" s="20" t="str">
        <f t="shared" si="0"/>
        <v>RequisitosRequisitos</v>
      </c>
    </row>
    <row r="15" spans="1:9" x14ac:dyDescent="0.35">
      <c r="A15" s="34" t="s">
        <v>216</v>
      </c>
      <c r="B15" s="34" t="s">
        <v>3</v>
      </c>
      <c r="C15" s="34" t="s">
        <v>3</v>
      </c>
      <c r="D15" s="34">
        <v>1</v>
      </c>
      <c r="E15" s="34" t="s">
        <v>44</v>
      </c>
      <c r="F15" s="34" t="s">
        <v>238</v>
      </c>
      <c r="G15" s="34" t="s">
        <v>229</v>
      </c>
      <c r="I15" s="20" t="str">
        <f t="shared" si="0"/>
        <v>RequisitosRequisitos</v>
      </c>
    </row>
    <row r="16" spans="1:9" x14ac:dyDescent="0.35">
      <c r="A16" s="34" t="s">
        <v>218</v>
      </c>
      <c r="B16" s="34" t="s">
        <v>5</v>
      </c>
      <c r="C16" s="34" t="s">
        <v>5</v>
      </c>
      <c r="D16" s="34">
        <v>1</v>
      </c>
      <c r="E16" s="34" t="s">
        <v>42</v>
      </c>
      <c r="F16" s="34" t="s">
        <v>239</v>
      </c>
      <c r="G16" s="34" t="s">
        <v>240</v>
      </c>
      <c r="I16" s="20" t="str">
        <f t="shared" si="0"/>
        <v>Diseño detalladoDiseño detallado</v>
      </c>
    </row>
    <row r="17" spans="1:9" x14ac:dyDescent="0.35">
      <c r="A17" s="34" t="s">
        <v>217</v>
      </c>
      <c r="B17" s="34" t="s">
        <v>4</v>
      </c>
      <c r="C17" s="34" t="s">
        <v>4</v>
      </c>
      <c r="D17" s="34">
        <v>1</v>
      </c>
      <c r="E17" s="34" t="s">
        <v>42</v>
      </c>
      <c r="F17" s="34" t="s">
        <v>241</v>
      </c>
      <c r="G17" s="34" t="s">
        <v>240</v>
      </c>
      <c r="I17" s="20" t="str">
        <f t="shared" si="0"/>
        <v>DiseñoDiseño</v>
      </c>
    </row>
    <row r="18" spans="1:9" x14ac:dyDescent="0.35">
      <c r="A18" s="34" t="s">
        <v>23</v>
      </c>
      <c r="B18" s="34" t="s">
        <v>12</v>
      </c>
      <c r="C18" s="34" t="s">
        <v>12</v>
      </c>
      <c r="D18" s="34">
        <v>0.5</v>
      </c>
      <c r="E18" s="34" t="s">
        <v>31</v>
      </c>
      <c r="F18" s="34" t="s">
        <v>238</v>
      </c>
      <c r="G18" s="34" t="s">
        <v>242</v>
      </c>
      <c r="I18" s="20" t="str">
        <f t="shared" si="0"/>
        <v>Pruebas del SistemaPruebas del Sistema</v>
      </c>
    </row>
    <row r="19" spans="1:9" x14ac:dyDescent="0.35">
      <c r="A19" s="34" t="s">
        <v>244</v>
      </c>
      <c r="B19" s="34" t="s">
        <v>2</v>
      </c>
      <c r="C19" s="34" t="s">
        <v>2</v>
      </c>
      <c r="D19" s="34">
        <v>1</v>
      </c>
      <c r="E19" s="34" t="s">
        <v>38</v>
      </c>
      <c r="F19" s="34" t="s">
        <v>238</v>
      </c>
      <c r="G19" s="34" t="s">
        <v>243</v>
      </c>
      <c r="I19" s="20" t="str">
        <f t="shared" si="0"/>
        <v>Pruebas UnitariasPruebas Unitarias</v>
      </c>
    </row>
    <row r="20" spans="1:9" x14ac:dyDescent="0.35">
      <c r="A20" s="34" t="s">
        <v>245</v>
      </c>
      <c r="B20" s="34" t="s">
        <v>2</v>
      </c>
      <c r="C20" s="34" t="s">
        <v>2</v>
      </c>
      <c r="D20" s="34">
        <v>1</v>
      </c>
      <c r="E20" s="34" t="s">
        <v>38</v>
      </c>
      <c r="F20" s="34" t="s">
        <v>238</v>
      </c>
      <c r="G20" s="34" t="s">
        <v>243</v>
      </c>
      <c r="I20" s="20" t="str">
        <f t="shared" si="0"/>
        <v>Pruebas UnitariasPruebas Unitarias</v>
      </c>
    </row>
    <row r="21" spans="1:9" x14ac:dyDescent="0.35">
      <c r="A21" s="34"/>
      <c r="B21" s="34"/>
      <c r="C21" s="34"/>
      <c r="D21" s="34"/>
      <c r="E21" s="34"/>
      <c r="F21" s="34"/>
      <c r="G21" s="34"/>
      <c r="I21" s="20" t="str">
        <f t="shared" si="0"/>
        <v/>
      </c>
    </row>
    <row r="22" spans="1:9" x14ac:dyDescent="0.35">
      <c r="I22" t="str">
        <f t="shared" si="0"/>
        <v/>
      </c>
    </row>
    <row r="23" spans="1:9" x14ac:dyDescent="0.35">
      <c r="I23" t="str">
        <f t="shared" si="0"/>
        <v/>
      </c>
    </row>
    <row r="24" spans="1:9" x14ac:dyDescent="0.35">
      <c r="I24" t="str">
        <f t="shared" si="0"/>
        <v/>
      </c>
    </row>
    <row r="25" spans="1:9" x14ac:dyDescent="0.35">
      <c r="I25" t="str">
        <f t="shared" si="0"/>
        <v/>
      </c>
    </row>
    <row r="26" spans="1:9" x14ac:dyDescent="0.35">
      <c r="I26" t="str">
        <f t="shared" si="0"/>
        <v/>
      </c>
    </row>
    <row r="27" spans="1:9" x14ac:dyDescent="0.35">
      <c r="I27" t="str">
        <f t="shared" si="0"/>
        <v/>
      </c>
    </row>
    <row r="28" spans="1:9" x14ac:dyDescent="0.35">
      <c r="I28" t="str">
        <f t="shared" si="0"/>
        <v/>
      </c>
    </row>
    <row r="29" spans="1:9" x14ac:dyDescent="0.35">
      <c r="I29" t="str">
        <f t="shared" si="0"/>
        <v/>
      </c>
    </row>
    <row r="30" spans="1:9" x14ac:dyDescent="0.35">
      <c r="I30" t="str">
        <f t="shared" si="0"/>
        <v/>
      </c>
    </row>
    <row r="31" spans="1:9" x14ac:dyDescent="0.35">
      <c r="I31" t="str">
        <f t="shared" si="0"/>
        <v/>
      </c>
    </row>
    <row r="32" spans="1:9" x14ac:dyDescent="0.35">
      <c r="I32" t="str">
        <f t="shared" si="0"/>
        <v/>
      </c>
    </row>
    <row r="33" spans="9:9" x14ac:dyDescent="0.35">
      <c r="I33" t="str">
        <f t="shared" si="0"/>
        <v/>
      </c>
    </row>
    <row r="34" spans="9:9" x14ac:dyDescent="0.35">
      <c r="I34" t="str">
        <f t="shared" si="0"/>
        <v/>
      </c>
    </row>
    <row r="35" spans="9:9" x14ac:dyDescent="0.35">
      <c r="I35" t="str">
        <f t="shared" si="0"/>
        <v/>
      </c>
    </row>
    <row r="36" spans="9:9" x14ac:dyDescent="0.35">
      <c r="I36" t="str">
        <f t="shared" si="0"/>
        <v/>
      </c>
    </row>
    <row r="37" spans="9:9" x14ac:dyDescent="0.35">
      <c r="I37" t="str">
        <f t="shared" si="0"/>
        <v/>
      </c>
    </row>
    <row r="38" spans="9:9" x14ac:dyDescent="0.35">
      <c r="I38" t="str">
        <f t="shared" si="0"/>
        <v/>
      </c>
    </row>
    <row r="39" spans="9:9" x14ac:dyDescent="0.35">
      <c r="I39" t="str">
        <f t="shared" si="0"/>
        <v/>
      </c>
    </row>
    <row r="40" spans="9:9" x14ac:dyDescent="0.35">
      <c r="I40" t="str">
        <f t="shared" si="0"/>
        <v/>
      </c>
    </row>
    <row r="41" spans="9:9" x14ac:dyDescent="0.35">
      <c r="I41" t="str">
        <f t="shared" si="0"/>
        <v/>
      </c>
    </row>
    <row r="42" spans="9:9" x14ac:dyDescent="0.35">
      <c r="I42" t="str">
        <f t="shared" si="0"/>
        <v/>
      </c>
    </row>
    <row r="43" spans="9:9" x14ac:dyDescent="0.35">
      <c r="I43" t="str">
        <f t="shared" si="0"/>
        <v/>
      </c>
    </row>
    <row r="44" spans="9:9" x14ac:dyDescent="0.35">
      <c r="I44" t="str">
        <f t="shared" si="0"/>
        <v/>
      </c>
    </row>
    <row r="45" spans="9:9" x14ac:dyDescent="0.35">
      <c r="I45" t="str">
        <f t="shared" si="0"/>
        <v/>
      </c>
    </row>
    <row r="46" spans="9:9" x14ac:dyDescent="0.35">
      <c r="I46" t="str">
        <f t="shared" si="0"/>
        <v/>
      </c>
    </row>
    <row r="47" spans="9:9" x14ac:dyDescent="0.35">
      <c r="I47" t="str">
        <f t="shared" si="0"/>
        <v/>
      </c>
    </row>
    <row r="48" spans="9:9" x14ac:dyDescent="0.35">
      <c r="I48" t="str">
        <f t="shared" si="0"/>
        <v/>
      </c>
    </row>
    <row r="49" spans="9:9" x14ac:dyDescent="0.35">
      <c r="I49" t="str">
        <f t="shared" si="0"/>
        <v/>
      </c>
    </row>
    <row r="50" spans="9:9" x14ac:dyDescent="0.35">
      <c r="I50" t="str">
        <f t="shared" si="0"/>
        <v/>
      </c>
    </row>
    <row r="51" spans="9:9" x14ac:dyDescent="0.35">
      <c r="I51" t="str">
        <f t="shared" si="0"/>
        <v/>
      </c>
    </row>
    <row r="52" spans="9:9" x14ac:dyDescent="0.35">
      <c r="I52" t="str">
        <f t="shared" si="0"/>
        <v/>
      </c>
    </row>
    <row r="53" spans="9:9" x14ac:dyDescent="0.35">
      <c r="I53" t="str">
        <f t="shared" si="0"/>
        <v/>
      </c>
    </row>
    <row r="54" spans="9:9" x14ac:dyDescent="0.35">
      <c r="I54" t="str">
        <f t="shared" si="0"/>
        <v/>
      </c>
    </row>
    <row r="55" spans="9:9" x14ac:dyDescent="0.35">
      <c r="I55" t="str">
        <f t="shared" si="0"/>
        <v/>
      </c>
    </row>
    <row r="56" spans="9:9" x14ac:dyDescent="0.35">
      <c r="I56" t="str">
        <f t="shared" si="0"/>
        <v/>
      </c>
    </row>
    <row r="57" spans="9:9" x14ac:dyDescent="0.35">
      <c r="I57" t="str">
        <f t="shared" si="0"/>
        <v/>
      </c>
    </row>
    <row r="58" spans="9:9" x14ac:dyDescent="0.35">
      <c r="I58" t="str">
        <f t="shared" si="0"/>
        <v/>
      </c>
    </row>
    <row r="59" spans="9:9" x14ac:dyDescent="0.35">
      <c r="I59" t="str">
        <f t="shared" si="0"/>
        <v/>
      </c>
    </row>
    <row r="60" spans="9:9" x14ac:dyDescent="0.35">
      <c r="I60" t="str">
        <f t="shared" si="0"/>
        <v/>
      </c>
    </row>
    <row r="61" spans="9:9" x14ac:dyDescent="0.35">
      <c r="I61" t="str">
        <f t="shared" si="0"/>
        <v/>
      </c>
    </row>
    <row r="62" spans="9:9" x14ac:dyDescent="0.35">
      <c r="I62" t="str">
        <f t="shared" si="0"/>
        <v/>
      </c>
    </row>
    <row r="63" spans="9:9" x14ac:dyDescent="0.35">
      <c r="I63" t="str">
        <f t="shared" si="0"/>
        <v/>
      </c>
    </row>
    <row r="64" spans="9:9" x14ac:dyDescent="0.35">
      <c r="I64" t="str">
        <f t="shared" si="0"/>
        <v/>
      </c>
    </row>
    <row r="65" spans="9:9" x14ac:dyDescent="0.35">
      <c r="I65" t="str">
        <f t="shared" si="0"/>
        <v/>
      </c>
    </row>
    <row r="66" spans="9:9" x14ac:dyDescent="0.35">
      <c r="I66" t="str">
        <f t="shared" si="0"/>
        <v/>
      </c>
    </row>
    <row r="67" spans="9:9" x14ac:dyDescent="0.35">
      <c r="I67" t="str">
        <f t="shared" si="0"/>
        <v/>
      </c>
    </row>
    <row r="68" spans="9:9" x14ac:dyDescent="0.35">
      <c r="I68" t="str">
        <f t="shared" ref="I68:I131" si="1">B68&amp;C68</f>
        <v/>
      </c>
    </row>
    <row r="69" spans="9:9" x14ac:dyDescent="0.35">
      <c r="I69" t="str">
        <f t="shared" si="1"/>
        <v/>
      </c>
    </row>
    <row r="70" spans="9:9" x14ac:dyDescent="0.35">
      <c r="I70" t="str">
        <f t="shared" si="1"/>
        <v/>
      </c>
    </row>
    <row r="71" spans="9:9" x14ac:dyDescent="0.35">
      <c r="I71" t="str">
        <f t="shared" si="1"/>
        <v/>
      </c>
    </row>
    <row r="72" spans="9:9" x14ac:dyDescent="0.35">
      <c r="I72" t="str">
        <f t="shared" si="1"/>
        <v/>
      </c>
    </row>
    <row r="73" spans="9:9" x14ac:dyDescent="0.35">
      <c r="I73" t="str">
        <f t="shared" si="1"/>
        <v/>
      </c>
    </row>
    <row r="74" spans="9:9" x14ac:dyDescent="0.35">
      <c r="I74" t="str">
        <f t="shared" si="1"/>
        <v/>
      </c>
    </row>
    <row r="75" spans="9:9" x14ac:dyDescent="0.35">
      <c r="I75" t="str">
        <f t="shared" si="1"/>
        <v/>
      </c>
    </row>
    <row r="76" spans="9:9" x14ac:dyDescent="0.35">
      <c r="I76" t="str">
        <f t="shared" si="1"/>
        <v/>
      </c>
    </row>
    <row r="77" spans="9:9" x14ac:dyDescent="0.35">
      <c r="I77" t="str">
        <f t="shared" si="1"/>
        <v/>
      </c>
    </row>
    <row r="78" spans="9:9" x14ac:dyDescent="0.35">
      <c r="I78" t="str">
        <f t="shared" si="1"/>
        <v/>
      </c>
    </row>
    <row r="79" spans="9:9" x14ac:dyDescent="0.35">
      <c r="I79" t="str">
        <f t="shared" si="1"/>
        <v/>
      </c>
    </row>
    <row r="80" spans="9:9" x14ac:dyDescent="0.35">
      <c r="I80" t="str">
        <f t="shared" si="1"/>
        <v/>
      </c>
    </row>
    <row r="81" spans="9:9" x14ac:dyDescent="0.35">
      <c r="I81" t="str">
        <f t="shared" si="1"/>
        <v/>
      </c>
    </row>
    <row r="82" spans="9:9" x14ac:dyDescent="0.35">
      <c r="I82" t="str">
        <f t="shared" si="1"/>
        <v/>
      </c>
    </row>
    <row r="83" spans="9:9" x14ac:dyDescent="0.35">
      <c r="I83" t="str">
        <f t="shared" si="1"/>
        <v/>
      </c>
    </row>
    <row r="84" spans="9:9" x14ac:dyDescent="0.35">
      <c r="I84" t="str">
        <f t="shared" si="1"/>
        <v/>
      </c>
    </row>
    <row r="85" spans="9:9" x14ac:dyDescent="0.35">
      <c r="I85" t="str">
        <f t="shared" si="1"/>
        <v/>
      </c>
    </row>
    <row r="86" spans="9:9" x14ac:dyDescent="0.35">
      <c r="I86" t="str">
        <f t="shared" si="1"/>
        <v/>
      </c>
    </row>
    <row r="87" spans="9:9" x14ac:dyDescent="0.35">
      <c r="I87" t="str">
        <f t="shared" si="1"/>
        <v/>
      </c>
    </row>
    <row r="88" spans="9:9" x14ac:dyDescent="0.35">
      <c r="I88" t="str">
        <f t="shared" si="1"/>
        <v/>
      </c>
    </row>
    <row r="89" spans="9:9" x14ac:dyDescent="0.35">
      <c r="I89" t="str">
        <f t="shared" si="1"/>
        <v/>
      </c>
    </row>
    <row r="90" spans="9:9" x14ac:dyDescent="0.35">
      <c r="I90" t="str">
        <f t="shared" si="1"/>
        <v/>
      </c>
    </row>
    <row r="91" spans="9:9" x14ac:dyDescent="0.35">
      <c r="I91" t="str">
        <f t="shared" si="1"/>
        <v/>
      </c>
    </row>
    <row r="92" spans="9:9" x14ac:dyDescent="0.35">
      <c r="I92" t="str">
        <f t="shared" si="1"/>
        <v/>
      </c>
    </row>
    <row r="93" spans="9:9" x14ac:dyDescent="0.35">
      <c r="I93" t="str">
        <f t="shared" si="1"/>
        <v/>
      </c>
    </row>
    <row r="94" spans="9:9" x14ac:dyDescent="0.35">
      <c r="I94" t="str">
        <f t="shared" si="1"/>
        <v/>
      </c>
    </row>
    <row r="95" spans="9:9" x14ac:dyDescent="0.35">
      <c r="I95" t="str">
        <f t="shared" si="1"/>
        <v/>
      </c>
    </row>
    <row r="96" spans="9:9" x14ac:dyDescent="0.35">
      <c r="I96" t="str">
        <f t="shared" si="1"/>
        <v/>
      </c>
    </row>
    <row r="97" spans="9:9" x14ac:dyDescent="0.35">
      <c r="I97" t="str">
        <f t="shared" si="1"/>
        <v/>
      </c>
    </row>
    <row r="98" spans="9:9" x14ac:dyDescent="0.35">
      <c r="I98" t="str">
        <f t="shared" si="1"/>
        <v/>
      </c>
    </row>
    <row r="99" spans="9:9" x14ac:dyDescent="0.35">
      <c r="I99" t="str">
        <f t="shared" si="1"/>
        <v/>
      </c>
    </row>
    <row r="100" spans="9:9" x14ac:dyDescent="0.35">
      <c r="I100" t="str">
        <f t="shared" si="1"/>
        <v/>
      </c>
    </row>
    <row r="101" spans="9:9" x14ac:dyDescent="0.35">
      <c r="I101" t="str">
        <f t="shared" si="1"/>
        <v/>
      </c>
    </row>
    <row r="102" spans="9:9" x14ac:dyDescent="0.35">
      <c r="I102" t="str">
        <f t="shared" si="1"/>
        <v/>
      </c>
    </row>
    <row r="103" spans="9:9" x14ac:dyDescent="0.35">
      <c r="I103" t="str">
        <f t="shared" si="1"/>
        <v/>
      </c>
    </row>
    <row r="104" spans="9:9" x14ac:dyDescent="0.35">
      <c r="I104" t="str">
        <f t="shared" si="1"/>
        <v/>
      </c>
    </row>
    <row r="105" spans="9:9" x14ac:dyDescent="0.35">
      <c r="I105" t="str">
        <f t="shared" si="1"/>
        <v/>
      </c>
    </row>
    <row r="106" spans="9:9" x14ac:dyDescent="0.35">
      <c r="I106" t="str">
        <f t="shared" si="1"/>
        <v/>
      </c>
    </row>
    <row r="107" spans="9:9" x14ac:dyDescent="0.35">
      <c r="I107" t="str">
        <f t="shared" si="1"/>
        <v/>
      </c>
    </row>
    <row r="108" spans="9:9" x14ac:dyDescent="0.35">
      <c r="I108" t="str">
        <f t="shared" si="1"/>
        <v/>
      </c>
    </row>
    <row r="109" spans="9:9" x14ac:dyDescent="0.35">
      <c r="I109" t="str">
        <f t="shared" si="1"/>
        <v/>
      </c>
    </row>
    <row r="110" spans="9:9" x14ac:dyDescent="0.35">
      <c r="I110" t="str">
        <f t="shared" si="1"/>
        <v/>
      </c>
    </row>
    <row r="111" spans="9:9" x14ac:dyDescent="0.35">
      <c r="I111" t="str">
        <f t="shared" si="1"/>
        <v/>
      </c>
    </row>
    <row r="112" spans="9:9" x14ac:dyDescent="0.35">
      <c r="I112" t="str">
        <f t="shared" si="1"/>
        <v/>
      </c>
    </row>
    <row r="113" spans="9:9" x14ac:dyDescent="0.35">
      <c r="I113" t="str">
        <f t="shared" si="1"/>
        <v/>
      </c>
    </row>
    <row r="114" spans="9:9" x14ac:dyDescent="0.35">
      <c r="I114" t="str">
        <f t="shared" si="1"/>
        <v/>
      </c>
    </row>
    <row r="115" spans="9:9" x14ac:dyDescent="0.35">
      <c r="I115" t="str">
        <f t="shared" si="1"/>
        <v/>
      </c>
    </row>
    <row r="116" spans="9:9" x14ac:dyDescent="0.35">
      <c r="I116" t="str">
        <f t="shared" si="1"/>
        <v/>
      </c>
    </row>
    <row r="117" spans="9:9" x14ac:dyDescent="0.35">
      <c r="I117" t="str">
        <f t="shared" si="1"/>
        <v/>
      </c>
    </row>
    <row r="118" spans="9:9" x14ac:dyDescent="0.35">
      <c r="I118" t="str">
        <f t="shared" si="1"/>
        <v/>
      </c>
    </row>
    <row r="119" spans="9:9" x14ac:dyDescent="0.35">
      <c r="I119" t="str">
        <f t="shared" si="1"/>
        <v/>
      </c>
    </row>
    <row r="120" spans="9:9" x14ac:dyDescent="0.35">
      <c r="I120" t="str">
        <f t="shared" si="1"/>
        <v/>
      </c>
    </row>
    <row r="121" spans="9:9" x14ac:dyDescent="0.35">
      <c r="I121" t="str">
        <f t="shared" si="1"/>
        <v/>
      </c>
    </row>
    <row r="122" spans="9:9" x14ac:dyDescent="0.35">
      <c r="I122" t="str">
        <f t="shared" si="1"/>
        <v/>
      </c>
    </row>
    <row r="123" spans="9:9" x14ac:dyDescent="0.35">
      <c r="I123" t="str">
        <f t="shared" si="1"/>
        <v/>
      </c>
    </row>
    <row r="124" spans="9:9" x14ac:dyDescent="0.35">
      <c r="I124" t="str">
        <f t="shared" si="1"/>
        <v/>
      </c>
    </row>
    <row r="125" spans="9:9" x14ac:dyDescent="0.35">
      <c r="I125" t="str">
        <f t="shared" si="1"/>
        <v/>
      </c>
    </row>
    <row r="126" spans="9:9" x14ac:dyDescent="0.35">
      <c r="I126" t="str">
        <f t="shared" si="1"/>
        <v/>
      </c>
    </row>
    <row r="127" spans="9:9" x14ac:dyDescent="0.35">
      <c r="I127" t="str">
        <f t="shared" si="1"/>
        <v/>
      </c>
    </row>
    <row r="128" spans="9:9" x14ac:dyDescent="0.35">
      <c r="I128" t="str">
        <f t="shared" si="1"/>
        <v/>
      </c>
    </row>
    <row r="129" spans="9:9" x14ac:dyDescent="0.35">
      <c r="I129" t="str">
        <f t="shared" si="1"/>
        <v/>
      </c>
    </row>
    <row r="130" spans="9:9" x14ac:dyDescent="0.35">
      <c r="I130" t="str">
        <f t="shared" si="1"/>
        <v/>
      </c>
    </row>
    <row r="131" spans="9:9" x14ac:dyDescent="0.35">
      <c r="I131" t="str">
        <f t="shared" si="1"/>
        <v/>
      </c>
    </row>
    <row r="132" spans="9:9" x14ac:dyDescent="0.35">
      <c r="I132" t="str">
        <f t="shared" ref="I132:I195" si="2">B132&amp;C132</f>
        <v/>
      </c>
    </row>
    <row r="133" spans="9:9" x14ac:dyDescent="0.35">
      <c r="I133" t="str">
        <f t="shared" si="2"/>
        <v/>
      </c>
    </row>
    <row r="134" spans="9:9" x14ac:dyDescent="0.35">
      <c r="I134" t="str">
        <f t="shared" si="2"/>
        <v/>
      </c>
    </row>
    <row r="135" spans="9:9" x14ac:dyDescent="0.35">
      <c r="I135" t="str">
        <f t="shared" si="2"/>
        <v/>
      </c>
    </row>
    <row r="136" spans="9:9" x14ac:dyDescent="0.35">
      <c r="I136" t="str">
        <f t="shared" si="2"/>
        <v/>
      </c>
    </row>
    <row r="137" spans="9:9" x14ac:dyDescent="0.35">
      <c r="I137" t="str">
        <f t="shared" si="2"/>
        <v/>
      </c>
    </row>
    <row r="138" spans="9:9" x14ac:dyDescent="0.35">
      <c r="I138" t="str">
        <f t="shared" si="2"/>
        <v/>
      </c>
    </row>
    <row r="139" spans="9:9" x14ac:dyDescent="0.35">
      <c r="I139" t="str">
        <f t="shared" si="2"/>
        <v/>
      </c>
    </row>
    <row r="140" spans="9:9" x14ac:dyDescent="0.35">
      <c r="I140" t="str">
        <f t="shared" si="2"/>
        <v/>
      </c>
    </row>
    <row r="141" spans="9:9" x14ac:dyDescent="0.35">
      <c r="I141" t="str">
        <f t="shared" si="2"/>
        <v/>
      </c>
    </row>
    <row r="142" spans="9:9" x14ac:dyDescent="0.35">
      <c r="I142" t="str">
        <f t="shared" si="2"/>
        <v/>
      </c>
    </row>
    <row r="143" spans="9:9" x14ac:dyDescent="0.35">
      <c r="I143" t="str">
        <f t="shared" si="2"/>
        <v/>
      </c>
    </row>
    <row r="144" spans="9:9" x14ac:dyDescent="0.35">
      <c r="I144" t="str">
        <f t="shared" si="2"/>
        <v/>
      </c>
    </row>
    <row r="145" spans="9:9" x14ac:dyDescent="0.35">
      <c r="I145" t="str">
        <f t="shared" si="2"/>
        <v/>
      </c>
    </row>
    <row r="146" spans="9:9" x14ac:dyDescent="0.35">
      <c r="I146" t="str">
        <f t="shared" si="2"/>
        <v/>
      </c>
    </row>
    <row r="147" spans="9:9" x14ac:dyDescent="0.35">
      <c r="I147" t="str">
        <f t="shared" si="2"/>
        <v/>
      </c>
    </row>
    <row r="148" spans="9:9" x14ac:dyDescent="0.35">
      <c r="I148" t="str">
        <f t="shared" si="2"/>
        <v/>
      </c>
    </row>
    <row r="149" spans="9:9" x14ac:dyDescent="0.35">
      <c r="I149" t="str">
        <f t="shared" si="2"/>
        <v/>
      </c>
    </row>
    <row r="150" spans="9:9" x14ac:dyDescent="0.35">
      <c r="I150" t="str">
        <f t="shared" si="2"/>
        <v/>
      </c>
    </row>
    <row r="151" spans="9:9" x14ac:dyDescent="0.35">
      <c r="I151" t="str">
        <f t="shared" si="2"/>
        <v/>
      </c>
    </row>
    <row r="152" spans="9:9" x14ac:dyDescent="0.35">
      <c r="I152" t="str">
        <f t="shared" si="2"/>
        <v/>
      </c>
    </row>
    <row r="153" spans="9:9" x14ac:dyDescent="0.35">
      <c r="I153" t="str">
        <f t="shared" si="2"/>
        <v/>
      </c>
    </row>
    <row r="154" spans="9:9" x14ac:dyDescent="0.35">
      <c r="I154" t="str">
        <f t="shared" si="2"/>
        <v/>
      </c>
    </row>
    <row r="155" spans="9:9" x14ac:dyDescent="0.35">
      <c r="I155" t="str">
        <f t="shared" si="2"/>
        <v/>
      </c>
    </row>
    <row r="156" spans="9:9" x14ac:dyDescent="0.35">
      <c r="I156" t="str">
        <f t="shared" si="2"/>
        <v/>
      </c>
    </row>
    <row r="157" spans="9:9" x14ac:dyDescent="0.35">
      <c r="I157" t="str">
        <f t="shared" si="2"/>
        <v/>
      </c>
    </row>
    <row r="158" spans="9:9" x14ac:dyDescent="0.35">
      <c r="I158" t="str">
        <f t="shared" si="2"/>
        <v/>
      </c>
    </row>
    <row r="159" spans="9:9" x14ac:dyDescent="0.35">
      <c r="I159" t="str">
        <f t="shared" si="2"/>
        <v/>
      </c>
    </row>
    <row r="160" spans="9:9" x14ac:dyDescent="0.35">
      <c r="I160" t="str">
        <f t="shared" si="2"/>
        <v/>
      </c>
    </row>
    <row r="161" spans="9:9" x14ac:dyDescent="0.35">
      <c r="I161" t="str">
        <f t="shared" si="2"/>
        <v/>
      </c>
    </row>
    <row r="162" spans="9:9" x14ac:dyDescent="0.35">
      <c r="I162" t="str">
        <f t="shared" si="2"/>
        <v/>
      </c>
    </row>
    <row r="163" spans="9:9" x14ac:dyDescent="0.35">
      <c r="I163" t="str">
        <f t="shared" si="2"/>
        <v/>
      </c>
    </row>
    <row r="164" spans="9:9" x14ac:dyDescent="0.35">
      <c r="I164" t="str">
        <f t="shared" si="2"/>
        <v/>
      </c>
    </row>
    <row r="165" spans="9:9" x14ac:dyDescent="0.35">
      <c r="I165" t="str">
        <f t="shared" si="2"/>
        <v/>
      </c>
    </row>
    <row r="166" spans="9:9" x14ac:dyDescent="0.35">
      <c r="I166" t="str">
        <f t="shared" si="2"/>
        <v/>
      </c>
    </row>
    <row r="167" spans="9:9" x14ac:dyDescent="0.35">
      <c r="I167" t="str">
        <f t="shared" si="2"/>
        <v/>
      </c>
    </row>
    <row r="168" spans="9:9" x14ac:dyDescent="0.35">
      <c r="I168" t="str">
        <f t="shared" si="2"/>
        <v/>
      </c>
    </row>
    <row r="169" spans="9:9" x14ac:dyDescent="0.35">
      <c r="I169" t="str">
        <f t="shared" si="2"/>
        <v/>
      </c>
    </row>
    <row r="170" spans="9:9" x14ac:dyDescent="0.35">
      <c r="I170" t="str">
        <f t="shared" si="2"/>
        <v/>
      </c>
    </row>
    <row r="171" spans="9:9" x14ac:dyDescent="0.35">
      <c r="I171" t="str">
        <f t="shared" si="2"/>
        <v/>
      </c>
    </row>
    <row r="172" spans="9:9" x14ac:dyDescent="0.35">
      <c r="I172" t="str">
        <f t="shared" si="2"/>
        <v/>
      </c>
    </row>
    <row r="173" spans="9:9" x14ac:dyDescent="0.35">
      <c r="I173" t="str">
        <f t="shared" si="2"/>
        <v/>
      </c>
    </row>
    <row r="174" spans="9:9" x14ac:dyDescent="0.35">
      <c r="I174" t="str">
        <f t="shared" si="2"/>
        <v/>
      </c>
    </row>
    <row r="175" spans="9:9" x14ac:dyDescent="0.35">
      <c r="I175" t="str">
        <f t="shared" si="2"/>
        <v/>
      </c>
    </row>
    <row r="176" spans="9:9" x14ac:dyDescent="0.35">
      <c r="I176" t="str">
        <f t="shared" si="2"/>
        <v/>
      </c>
    </row>
    <row r="177" spans="9:9" x14ac:dyDescent="0.35">
      <c r="I177" t="str">
        <f t="shared" si="2"/>
        <v/>
      </c>
    </row>
    <row r="178" spans="9:9" x14ac:dyDescent="0.35">
      <c r="I178" t="str">
        <f t="shared" si="2"/>
        <v/>
      </c>
    </row>
    <row r="179" spans="9:9" x14ac:dyDescent="0.35">
      <c r="I179" t="str">
        <f t="shared" si="2"/>
        <v/>
      </c>
    </row>
    <row r="180" spans="9:9" x14ac:dyDescent="0.35">
      <c r="I180" t="str">
        <f t="shared" si="2"/>
        <v/>
      </c>
    </row>
    <row r="181" spans="9:9" x14ac:dyDescent="0.35">
      <c r="I181" t="str">
        <f t="shared" si="2"/>
        <v/>
      </c>
    </row>
    <row r="182" spans="9:9" x14ac:dyDescent="0.35">
      <c r="I182" t="str">
        <f t="shared" si="2"/>
        <v/>
      </c>
    </row>
    <row r="183" spans="9:9" x14ac:dyDescent="0.35">
      <c r="I183" t="str">
        <f t="shared" si="2"/>
        <v/>
      </c>
    </row>
    <row r="184" spans="9:9" x14ac:dyDescent="0.35">
      <c r="I184" t="str">
        <f t="shared" si="2"/>
        <v/>
      </c>
    </row>
    <row r="185" spans="9:9" x14ac:dyDescent="0.35">
      <c r="I185" t="str">
        <f t="shared" si="2"/>
        <v/>
      </c>
    </row>
    <row r="186" spans="9:9" x14ac:dyDescent="0.35">
      <c r="I186" t="str">
        <f t="shared" si="2"/>
        <v/>
      </c>
    </row>
    <row r="187" spans="9:9" x14ac:dyDescent="0.35">
      <c r="I187" t="str">
        <f t="shared" si="2"/>
        <v/>
      </c>
    </row>
    <row r="188" spans="9:9" x14ac:dyDescent="0.35">
      <c r="I188" t="str">
        <f t="shared" si="2"/>
        <v/>
      </c>
    </row>
    <row r="189" spans="9:9" x14ac:dyDescent="0.35">
      <c r="I189" t="str">
        <f t="shared" si="2"/>
        <v/>
      </c>
    </row>
    <row r="190" spans="9:9" x14ac:dyDescent="0.35">
      <c r="I190" t="str">
        <f t="shared" si="2"/>
        <v/>
      </c>
    </row>
    <row r="191" spans="9:9" x14ac:dyDescent="0.35">
      <c r="I191" t="str">
        <f t="shared" si="2"/>
        <v/>
      </c>
    </row>
    <row r="192" spans="9:9" x14ac:dyDescent="0.35">
      <c r="I192" t="str">
        <f t="shared" si="2"/>
        <v/>
      </c>
    </row>
    <row r="193" spans="9:9" x14ac:dyDescent="0.35">
      <c r="I193" t="str">
        <f t="shared" si="2"/>
        <v/>
      </c>
    </row>
    <row r="194" spans="9:9" x14ac:dyDescent="0.35">
      <c r="I194" t="str">
        <f t="shared" si="2"/>
        <v/>
      </c>
    </row>
    <row r="195" spans="9:9" x14ac:dyDescent="0.35">
      <c r="I195" t="str">
        <f t="shared" si="2"/>
        <v/>
      </c>
    </row>
    <row r="196" spans="9:9" x14ac:dyDescent="0.35">
      <c r="I196" t="str">
        <f t="shared" ref="I196:I259" si="3">B196&amp;C196</f>
        <v/>
      </c>
    </row>
    <row r="197" spans="9:9" x14ac:dyDescent="0.35">
      <c r="I197" t="str">
        <f t="shared" si="3"/>
        <v/>
      </c>
    </row>
    <row r="198" spans="9:9" x14ac:dyDescent="0.35">
      <c r="I198" t="str">
        <f t="shared" si="3"/>
        <v/>
      </c>
    </row>
    <row r="199" spans="9:9" x14ac:dyDescent="0.35">
      <c r="I199" t="str">
        <f t="shared" si="3"/>
        <v/>
      </c>
    </row>
    <row r="200" spans="9:9" x14ac:dyDescent="0.35">
      <c r="I200" t="str">
        <f t="shared" si="3"/>
        <v/>
      </c>
    </row>
    <row r="201" spans="9:9" x14ac:dyDescent="0.35">
      <c r="I201" t="str">
        <f t="shared" si="3"/>
        <v/>
      </c>
    </row>
    <row r="202" spans="9:9" x14ac:dyDescent="0.35">
      <c r="I202" t="str">
        <f t="shared" si="3"/>
        <v/>
      </c>
    </row>
    <row r="203" spans="9:9" x14ac:dyDescent="0.35">
      <c r="I203" t="str">
        <f t="shared" si="3"/>
        <v/>
      </c>
    </row>
    <row r="204" spans="9:9" x14ac:dyDescent="0.35">
      <c r="I204" t="str">
        <f t="shared" si="3"/>
        <v/>
      </c>
    </row>
    <row r="205" spans="9:9" x14ac:dyDescent="0.35">
      <c r="I205" t="str">
        <f t="shared" si="3"/>
        <v/>
      </c>
    </row>
    <row r="206" spans="9:9" x14ac:dyDescent="0.35">
      <c r="I206" t="str">
        <f t="shared" si="3"/>
        <v/>
      </c>
    </row>
    <row r="207" spans="9:9" x14ac:dyDescent="0.35">
      <c r="I207" t="str">
        <f t="shared" si="3"/>
        <v/>
      </c>
    </row>
    <row r="208" spans="9:9" x14ac:dyDescent="0.35">
      <c r="I208" t="str">
        <f t="shared" si="3"/>
        <v/>
      </c>
    </row>
    <row r="209" spans="9:9" x14ac:dyDescent="0.35">
      <c r="I209" t="str">
        <f t="shared" si="3"/>
        <v/>
      </c>
    </row>
    <row r="210" spans="9:9" x14ac:dyDescent="0.35">
      <c r="I210" t="str">
        <f t="shared" si="3"/>
        <v/>
      </c>
    </row>
    <row r="211" spans="9:9" x14ac:dyDescent="0.35">
      <c r="I211" t="str">
        <f t="shared" si="3"/>
        <v/>
      </c>
    </row>
    <row r="212" spans="9:9" x14ac:dyDescent="0.35">
      <c r="I212" t="str">
        <f t="shared" si="3"/>
        <v/>
      </c>
    </row>
    <row r="213" spans="9:9" x14ac:dyDescent="0.35">
      <c r="I213" t="str">
        <f t="shared" si="3"/>
        <v/>
      </c>
    </row>
    <row r="214" spans="9:9" x14ac:dyDescent="0.35">
      <c r="I214" t="str">
        <f t="shared" si="3"/>
        <v/>
      </c>
    </row>
    <row r="215" spans="9:9" x14ac:dyDescent="0.35">
      <c r="I215" t="str">
        <f t="shared" si="3"/>
        <v/>
      </c>
    </row>
    <row r="216" spans="9:9" x14ac:dyDescent="0.35">
      <c r="I216" t="str">
        <f t="shared" si="3"/>
        <v/>
      </c>
    </row>
    <row r="217" spans="9:9" x14ac:dyDescent="0.35">
      <c r="I217" t="str">
        <f t="shared" si="3"/>
        <v/>
      </c>
    </row>
    <row r="218" spans="9:9" x14ac:dyDescent="0.35">
      <c r="I218" t="str">
        <f t="shared" si="3"/>
        <v/>
      </c>
    </row>
    <row r="219" spans="9:9" x14ac:dyDescent="0.35">
      <c r="I219" t="str">
        <f t="shared" si="3"/>
        <v/>
      </c>
    </row>
    <row r="220" spans="9:9" x14ac:dyDescent="0.35">
      <c r="I220" t="str">
        <f t="shared" si="3"/>
        <v/>
      </c>
    </row>
    <row r="221" spans="9:9" x14ac:dyDescent="0.35">
      <c r="I221" t="str">
        <f t="shared" si="3"/>
        <v/>
      </c>
    </row>
    <row r="222" spans="9:9" x14ac:dyDescent="0.35">
      <c r="I222" t="str">
        <f t="shared" si="3"/>
        <v/>
      </c>
    </row>
    <row r="223" spans="9:9" x14ac:dyDescent="0.35">
      <c r="I223" t="str">
        <f t="shared" si="3"/>
        <v/>
      </c>
    </row>
    <row r="224" spans="9:9" x14ac:dyDescent="0.35">
      <c r="I224" t="str">
        <f t="shared" si="3"/>
        <v/>
      </c>
    </row>
    <row r="225" spans="9:9" x14ac:dyDescent="0.35">
      <c r="I225" t="str">
        <f t="shared" si="3"/>
        <v/>
      </c>
    </row>
    <row r="226" spans="9:9" x14ac:dyDescent="0.35">
      <c r="I226" t="str">
        <f t="shared" si="3"/>
        <v/>
      </c>
    </row>
    <row r="227" spans="9:9" x14ac:dyDescent="0.35">
      <c r="I227" t="str">
        <f t="shared" si="3"/>
        <v/>
      </c>
    </row>
    <row r="228" spans="9:9" x14ac:dyDescent="0.35">
      <c r="I228" t="str">
        <f t="shared" si="3"/>
        <v/>
      </c>
    </row>
    <row r="229" spans="9:9" x14ac:dyDescent="0.35">
      <c r="I229" t="str">
        <f t="shared" si="3"/>
        <v/>
      </c>
    </row>
    <row r="230" spans="9:9" x14ac:dyDescent="0.35">
      <c r="I230" t="str">
        <f t="shared" si="3"/>
        <v/>
      </c>
    </row>
    <row r="231" spans="9:9" x14ac:dyDescent="0.35">
      <c r="I231" t="str">
        <f t="shared" si="3"/>
        <v/>
      </c>
    </row>
    <row r="232" spans="9:9" x14ac:dyDescent="0.35">
      <c r="I232" t="str">
        <f t="shared" si="3"/>
        <v/>
      </c>
    </row>
    <row r="233" spans="9:9" x14ac:dyDescent="0.35">
      <c r="I233" t="str">
        <f t="shared" si="3"/>
        <v/>
      </c>
    </row>
    <row r="234" spans="9:9" x14ac:dyDescent="0.35">
      <c r="I234" t="str">
        <f t="shared" si="3"/>
        <v/>
      </c>
    </row>
    <row r="235" spans="9:9" x14ac:dyDescent="0.35">
      <c r="I235" t="str">
        <f t="shared" si="3"/>
        <v/>
      </c>
    </row>
    <row r="236" spans="9:9" x14ac:dyDescent="0.35">
      <c r="I236" t="str">
        <f t="shared" si="3"/>
        <v/>
      </c>
    </row>
    <row r="237" spans="9:9" x14ac:dyDescent="0.35">
      <c r="I237" t="str">
        <f t="shared" si="3"/>
        <v/>
      </c>
    </row>
    <row r="238" spans="9:9" x14ac:dyDescent="0.35">
      <c r="I238" t="str">
        <f t="shared" si="3"/>
        <v/>
      </c>
    </row>
    <row r="239" spans="9:9" x14ac:dyDescent="0.35">
      <c r="I239" t="str">
        <f t="shared" si="3"/>
        <v/>
      </c>
    </row>
    <row r="240" spans="9:9" x14ac:dyDescent="0.35">
      <c r="I240" t="str">
        <f t="shared" si="3"/>
        <v/>
      </c>
    </row>
    <row r="241" spans="9:9" x14ac:dyDescent="0.35">
      <c r="I241" t="str">
        <f t="shared" si="3"/>
        <v/>
      </c>
    </row>
    <row r="242" spans="9:9" x14ac:dyDescent="0.35">
      <c r="I242" t="str">
        <f t="shared" si="3"/>
        <v/>
      </c>
    </row>
    <row r="243" spans="9:9" x14ac:dyDescent="0.35">
      <c r="I243" t="str">
        <f t="shared" si="3"/>
        <v/>
      </c>
    </row>
    <row r="244" spans="9:9" x14ac:dyDescent="0.35">
      <c r="I244" t="str">
        <f t="shared" si="3"/>
        <v/>
      </c>
    </row>
    <row r="245" spans="9:9" x14ac:dyDescent="0.35">
      <c r="I245" t="str">
        <f t="shared" si="3"/>
        <v/>
      </c>
    </row>
    <row r="246" spans="9:9" x14ac:dyDescent="0.35">
      <c r="I246" t="str">
        <f t="shared" si="3"/>
        <v/>
      </c>
    </row>
    <row r="247" spans="9:9" x14ac:dyDescent="0.35">
      <c r="I247" t="str">
        <f t="shared" si="3"/>
        <v/>
      </c>
    </row>
    <row r="248" spans="9:9" x14ac:dyDescent="0.35">
      <c r="I248" t="str">
        <f t="shared" si="3"/>
        <v/>
      </c>
    </row>
    <row r="249" spans="9:9" x14ac:dyDescent="0.35">
      <c r="I249" t="str">
        <f t="shared" si="3"/>
        <v/>
      </c>
    </row>
    <row r="250" spans="9:9" x14ac:dyDescent="0.35">
      <c r="I250" t="str">
        <f t="shared" si="3"/>
        <v/>
      </c>
    </row>
    <row r="251" spans="9:9" x14ac:dyDescent="0.35">
      <c r="I251" t="str">
        <f t="shared" si="3"/>
        <v/>
      </c>
    </row>
    <row r="252" spans="9:9" x14ac:dyDescent="0.35">
      <c r="I252" t="str">
        <f t="shared" si="3"/>
        <v/>
      </c>
    </row>
    <row r="253" spans="9:9" x14ac:dyDescent="0.35">
      <c r="I253" t="str">
        <f t="shared" si="3"/>
        <v/>
      </c>
    </row>
    <row r="254" spans="9:9" x14ac:dyDescent="0.35">
      <c r="I254" t="str">
        <f t="shared" si="3"/>
        <v/>
      </c>
    </row>
    <row r="255" spans="9:9" x14ac:dyDescent="0.35">
      <c r="I255" t="str">
        <f t="shared" si="3"/>
        <v/>
      </c>
    </row>
    <row r="256" spans="9:9" x14ac:dyDescent="0.35">
      <c r="I256" t="str">
        <f t="shared" si="3"/>
        <v/>
      </c>
    </row>
    <row r="257" spans="9:9" x14ac:dyDescent="0.35">
      <c r="I257" t="str">
        <f t="shared" si="3"/>
        <v/>
      </c>
    </row>
    <row r="258" spans="9:9" x14ac:dyDescent="0.35">
      <c r="I258" t="str">
        <f t="shared" si="3"/>
        <v/>
      </c>
    </row>
    <row r="259" spans="9:9" x14ac:dyDescent="0.35">
      <c r="I259" t="str">
        <f t="shared" si="3"/>
        <v/>
      </c>
    </row>
    <row r="260" spans="9:9" x14ac:dyDescent="0.35">
      <c r="I260" t="str">
        <f t="shared" ref="I260:I323" si="4">B260&amp;C260</f>
        <v/>
      </c>
    </row>
    <row r="261" spans="9:9" x14ac:dyDescent="0.35">
      <c r="I261" t="str">
        <f t="shared" si="4"/>
        <v/>
      </c>
    </row>
    <row r="262" spans="9:9" x14ac:dyDescent="0.35">
      <c r="I262" t="str">
        <f t="shared" si="4"/>
        <v/>
      </c>
    </row>
    <row r="263" spans="9:9" x14ac:dyDescent="0.35">
      <c r="I263" t="str">
        <f t="shared" si="4"/>
        <v/>
      </c>
    </row>
    <row r="264" spans="9:9" x14ac:dyDescent="0.35">
      <c r="I264" t="str">
        <f t="shared" si="4"/>
        <v/>
      </c>
    </row>
    <row r="265" spans="9:9" x14ac:dyDescent="0.35">
      <c r="I265" t="str">
        <f t="shared" si="4"/>
        <v/>
      </c>
    </row>
    <row r="266" spans="9:9" x14ac:dyDescent="0.35">
      <c r="I266" t="str">
        <f t="shared" si="4"/>
        <v/>
      </c>
    </row>
    <row r="267" spans="9:9" x14ac:dyDescent="0.35">
      <c r="I267" t="str">
        <f t="shared" si="4"/>
        <v/>
      </c>
    </row>
    <row r="268" spans="9:9" x14ac:dyDescent="0.35">
      <c r="I268" t="str">
        <f t="shared" si="4"/>
        <v/>
      </c>
    </row>
    <row r="269" spans="9:9" x14ac:dyDescent="0.35">
      <c r="I269" t="str">
        <f t="shared" si="4"/>
        <v/>
      </c>
    </row>
    <row r="270" spans="9:9" x14ac:dyDescent="0.35">
      <c r="I270" t="str">
        <f t="shared" si="4"/>
        <v/>
      </c>
    </row>
    <row r="271" spans="9:9" x14ac:dyDescent="0.35">
      <c r="I271" t="str">
        <f t="shared" si="4"/>
        <v/>
      </c>
    </row>
    <row r="272" spans="9:9" x14ac:dyDescent="0.35">
      <c r="I272" t="str">
        <f t="shared" si="4"/>
        <v/>
      </c>
    </row>
    <row r="273" spans="9:9" x14ac:dyDescent="0.35">
      <c r="I273" t="str">
        <f t="shared" si="4"/>
        <v/>
      </c>
    </row>
    <row r="274" spans="9:9" x14ac:dyDescent="0.35">
      <c r="I274" t="str">
        <f t="shared" si="4"/>
        <v/>
      </c>
    </row>
    <row r="275" spans="9:9" x14ac:dyDescent="0.35">
      <c r="I275" t="str">
        <f t="shared" si="4"/>
        <v/>
      </c>
    </row>
    <row r="276" spans="9:9" x14ac:dyDescent="0.35">
      <c r="I276" t="str">
        <f t="shared" si="4"/>
        <v/>
      </c>
    </row>
    <row r="277" spans="9:9" x14ac:dyDescent="0.35">
      <c r="I277" t="str">
        <f t="shared" si="4"/>
        <v/>
      </c>
    </row>
    <row r="278" spans="9:9" x14ac:dyDescent="0.35">
      <c r="I278" t="str">
        <f t="shared" si="4"/>
        <v/>
      </c>
    </row>
    <row r="279" spans="9:9" x14ac:dyDescent="0.35">
      <c r="I279" t="str">
        <f t="shared" si="4"/>
        <v/>
      </c>
    </row>
    <row r="280" spans="9:9" x14ac:dyDescent="0.35">
      <c r="I280" t="str">
        <f t="shared" si="4"/>
        <v/>
      </c>
    </row>
    <row r="281" spans="9:9" x14ac:dyDescent="0.35">
      <c r="I281" t="str">
        <f t="shared" si="4"/>
        <v/>
      </c>
    </row>
    <row r="282" spans="9:9" x14ac:dyDescent="0.35">
      <c r="I282" t="str">
        <f t="shared" si="4"/>
        <v/>
      </c>
    </row>
    <row r="283" spans="9:9" x14ac:dyDescent="0.35">
      <c r="I283" t="str">
        <f t="shared" si="4"/>
        <v/>
      </c>
    </row>
    <row r="284" spans="9:9" x14ac:dyDescent="0.35">
      <c r="I284" t="str">
        <f t="shared" si="4"/>
        <v/>
      </c>
    </row>
    <row r="285" spans="9:9" x14ac:dyDescent="0.35">
      <c r="I285" t="str">
        <f t="shared" si="4"/>
        <v/>
      </c>
    </row>
    <row r="286" spans="9:9" x14ac:dyDescent="0.35">
      <c r="I286" t="str">
        <f t="shared" si="4"/>
        <v/>
      </c>
    </row>
    <row r="287" spans="9:9" x14ac:dyDescent="0.35">
      <c r="I287" t="str">
        <f t="shared" si="4"/>
        <v/>
      </c>
    </row>
    <row r="288" spans="9:9" x14ac:dyDescent="0.35">
      <c r="I288" t="str">
        <f t="shared" si="4"/>
        <v/>
      </c>
    </row>
    <row r="289" spans="9:9" x14ac:dyDescent="0.35">
      <c r="I289" t="str">
        <f t="shared" si="4"/>
        <v/>
      </c>
    </row>
    <row r="290" spans="9:9" x14ac:dyDescent="0.35">
      <c r="I290" t="str">
        <f t="shared" si="4"/>
        <v/>
      </c>
    </row>
    <row r="291" spans="9:9" x14ac:dyDescent="0.35">
      <c r="I291" t="str">
        <f t="shared" si="4"/>
        <v/>
      </c>
    </row>
    <row r="292" spans="9:9" x14ac:dyDescent="0.35">
      <c r="I292" t="str">
        <f t="shared" si="4"/>
        <v/>
      </c>
    </row>
    <row r="293" spans="9:9" x14ac:dyDescent="0.35">
      <c r="I293" t="str">
        <f t="shared" si="4"/>
        <v/>
      </c>
    </row>
    <row r="294" spans="9:9" x14ac:dyDescent="0.35">
      <c r="I294" t="str">
        <f t="shared" si="4"/>
        <v/>
      </c>
    </row>
    <row r="295" spans="9:9" x14ac:dyDescent="0.35">
      <c r="I295" t="str">
        <f t="shared" si="4"/>
        <v/>
      </c>
    </row>
    <row r="296" spans="9:9" x14ac:dyDescent="0.35">
      <c r="I296" t="str">
        <f t="shared" si="4"/>
        <v/>
      </c>
    </row>
    <row r="297" spans="9:9" x14ac:dyDescent="0.35">
      <c r="I297" t="str">
        <f t="shared" si="4"/>
        <v/>
      </c>
    </row>
    <row r="298" spans="9:9" x14ac:dyDescent="0.35">
      <c r="I298" t="str">
        <f t="shared" si="4"/>
        <v/>
      </c>
    </row>
    <row r="299" spans="9:9" x14ac:dyDescent="0.35">
      <c r="I299" t="str">
        <f t="shared" si="4"/>
        <v/>
      </c>
    </row>
    <row r="300" spans="9:9" x14ac:dyDescent="0.35">
      <c r="I300" t="str">
        <f t="shared" si="4"/>
        <v/>
      </c>
    </row>
    <row r="301" spans="9:9" x14ac:dyDescent="0.35">
      <c r="I301" t="str">
        <f t="shared" si="4"/>
        <v/>
      </c>
    </row>
    <row r="302" spans="9:9" x14ac:dyDescent="0.35">
      <c r="I302" t="str">
        <f t="shared" si="4"/>
        <v/>
      </c>
    </row>
    <row r="303" spans="9:9" x14ac:dyDescent="0.35">
      <c r="I303" t="str">
        <f t="shared" si="4"/>
        <v/>
      </c>
    </row>
    <row r="304" spans="9:9" x14ac:dyDescent="0.35">
      <c r="I304" t="str">
        <f t="shared" si="4"/>
        <v/>
      </c>
    </row>
    <row r="305" spans="9:9" x14ac:dyDescent="0.35">
      <c r="I305" t="str">
        <f t="shared" si="4"/>
        <v/>
      </c>
    </row>
    <row r="306" spans="9:9" x14ac:dyDescent="0.35">
      <c r="I306" t="str">
        <f t="shared" si="4"/>
        <v/>
      </c>
    </row>
    <row r="307" spans="9:9" x14ac:dyDescent="0.35">
      <c r="I307" t="str">
        <f t="shared" si="4"/>
        <v/>
      </c>
    </row>
    <row r="308" spans="9:9" x14ac:dyDescent="0.35">
      <c r="I308" t="str">
        <f t="shared" si="4"/>
        <v/>
      </c>
    </row>
    <row r="309" spans="9:9" x14ac:dyDescent="0.35">
      <c r="I309" t="str">
        <f t="shared" si="4"/>
        <v/>
      </c>
    </row>
    <row r="310" spans="9:9" x14ac:dyDescent="0.35">
      <c r="I310" t="str">
        <f t="shared" si="4"/>
        <v/>
      </c>
    </row>
    <row r="311" spans="9:9" x14ac:dyDescent="0.35">
      <c r="I311" t="str">
        <f t="shared" si="4"/>
        <v/>
      </c>
    </row>
    <row r="312" spans="9:9" x14ac:dyDescent="0.35">
      <c r="I312" t="str">
        <f t="shared" si="4"/>
        <v/>
      </c>
    </row>
    <row r="313" spans="9:9" x14ac:dyDescent="0.35">
      <c r="I313" t="str">
        <f t="shared" si="4"/>
        <v/>
      </c>
    </row>
    <row r="314" spans="9:9" x14ac:dyDescent="0.35">
      <c r="I314" t="str">
        <f t="shared" si="4"/>
        <v/>
      </c>
    </row>
    <row r="315" spans="9:9" x14ac:dyDescent="0.35">
      <c r="I315" t="str">
        <f t="shared" si="4"/>
        <v/>
      </c>
    </row>
    <row r="316" spans="9:9" x14ac:dyDescent="0.35">
      <c r="I316" t="str">
        <f t="shared" si="4"/>
        <v/>
      </c>
    </row>
    <row r="317" spans="9:9" x14ac:dyDescent="0.35">
      <c r="I317" t="str">
        <f t="shared" si="4"/>
        <v/>
      </c>
    </row>
    <row r="318" spans="9:9" x14ac:dyDescent="0.35">
      <c r="I318" t="str">
        <f t="shared" si="4"/>
        <v/>
      </c>
    </row>
    <row r="319" spans="9:9" x14ac:dyDescent="0.35">
      <c r="I319" t="str">
        <f t="shared" si="4"/>
        <v/>
      </c>
    </row>
    <row r="320" spans="9:9" x14ac:dyDescent="0.35">
      <c r="I320" t="str">
        <f t="shared" si="4"/>
        <v/>
      </c>
    </row>
    <row r="321" spans="9:9" x14ac:dyDescent="0.35">
      <c r="I321" t="str">
        <f t="shared" si="4"/>
        <v/>
      </c>
    </row>
    <row r="322" spans="9:9" x14ac:dyDescent="0.35">
      <c r="I322" t="str">
        <f t="shared" si="4"/>
        <v/>
      </c>
    </row>
    <row r="323" spans="9:9" x14ac:dyDescent="0.35">
      <c r="I323" t="str">
        <f t="shared" si="4"/>
        <v/>
      </c>
    </row>
    <row r="324" spans="9:9" x14ac:dyDescent="0.35">
      <c r="I324" t="str">
        <f t="shared" ref="I324:I337" si="5">B324&amp;C324</f>
        <v/>
      </c>
    </row>
    <row r="325" spans="9:9" x14ac:dyDescent="0.35">
      <c r="I325" t="str">
        <f t="shared" si="5"/>
        <v/>
      </c>
    </row>
    <row r="326" spans="9:9" x14ac:dyDescent="0.35">
      <c r="I326" t="str">
        <f t="shared" si="5"/>
        <v/>
      </c>
    </row>
    <row r="327" spans="9:9" x14ac:dyDescent="0.35">
      <c r="I327" t="str">
        <f t="shared" si="5"/>
        <v/>
      </c>
    </row>
    <row r="328" spans="9:9" x14ac:dyDescent="0.35">
      <c r="I328" t="str">
        <f t="shared" si="5"/>
        <v/>
      </c>
    </row>
    <row r="329" spans="9:9" x14ac:dyDescent="0.35">
      <c r="I329" t="str">
        <f t="shared" si="5"/>
        <v/>
      </c>
    </row>
    <row r="330" spans="9:9" x14ac:dyDescent="0.35">
      <c r="I330" t="str">
        <f t="shared" si="5"/>
        <v/>
      </c>
    </row>
    <row r="331" spans="9:9" x14ac:dyDescent="0.35">
      <c r="I331" t="str">
        <f t="shared" si="5"/>
        <v/>
      </c>
    </row>
    <row r="332" spans="9:9" x14ac:dyDescent="0.35">
      <c r="I332" t="str">
        <f t="shared" si="5"/>
        <v/>
      </c>
    </row>
    <row r="333" spans="9:9" x14ac:dyDescent="0.35">
      <c r="I333" t="str">
        <f t="shared" si="5"/>
        <v/>
      </c>
    </row>
    <row r="334" spans="9:9" x14ac:dyDescent="0.35">
      <c r="I334" t="str">
        <f t="shared" si="5"/>
        <v/>
      </c>
    </row>
    <row r="335" spans="9:9" x14ac:dyDescent="0.35">
      <c r="I335" t="str">
        <f t="shared" si="5"/>
        <v/>
      </c>
    </row>
    <row r="336" spans="9:9" x14ac:dyDescent="0.35">
      <c r="I336" t="str">
        <f t="shared" si="5"/>
        <v/>
      </c>
    </row>
    <row r="337" spans="9:9" x14ac:dyDescent="0.35">
      <c r="I337" t="str">
        <f t="shared" si="5"/>
        <v/>
      </c>
    </row>
  </sheetData>
  <dataValidations count="1">
    <dataValidation type="list" allowBlank="1" showInputMessage="1" showErrorMessage="1" sqref="C80:C303" xr:uid="{00000000-0002-0000-0500-000000000000}">
      <formula1>$B$3:$B$12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1000000}">
          <x14:formula1>
            <xm:f>'Datos proyecto'!$B$9:$B$17</xm:f>
          </x14:formula1>
          <xm:sqref>B3</xm:sqref>
        </x14:dataValidation>
        <x14:dataValidation type="list" allowBlank="1" showInputMessage="1" showErrorMessage="1" xr:uid="{00000000-0002-0000-0500-000002000000}">
          <x14:formula1>
            <xm:f>'Datos proyecto'!$K$8:$K$28</xm:f>
          </x14:formula1>
          <xm:sqref>E44:E300</xm:sqref>
        </x14:dataValidation>
        <x14:dataValidation type="list" allowBlank="1" showInputMessage="1" showErrorMessage="1" xr:uid="{00000000-0002-0000-0500-000003000000}">
          <x14:formula1>
            <xm:f>'Datos proyecto'!$B$8:$B$17</xm:f>
          </x14:formula1>
          <xm:sqref>B4:B303 C3:C79</xm:sqref>
        </x14:dataValidation>
        <x14:dataValidation type="list" allowBlank="1" showInputMessage="1" showErrorMessage="1" xr:uid="{00000000-0002-0000-0500-000004000000}">
          <x14:formula1>
            <xm:f>'Estandar defectos'!$A$2:$A$22</xm:f>
          </x14:formula1>
          <xm:sqref>E3:E43</xm:sqref>
        </x14:dataValidation>
        <x14:dataValidation type="list" allowBlank="1" showInputMessage="1" showErrorMessage="1" xr:uid="{00000000-0002-0000-0500-000005000000}">
          <x14:formula1>
            <xm:f>'Datos proyecto'!G$8:G$85</xm:f>
          </x14:formula1>
          <xm:sqref>A3:A45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6"/>
  <sheetViews>
    <sheetView topLeftCell="A30" workbookViewId="0">
      <selection sqref="A1:D46"/>
    </sheetView>
  </sheetViews>
  <sheetFormatPr baseColWidth="10" defaultRowHeight="15.5" x14ac:dyDescent="0.35"/>
  <cols>
    <col min="2" max="2" width="27.5" customWidth="1"/>
    <col min="3" max="3" width="14.83203125" bestFit="1" customWidth="1"/>
    <col min="4" max="4" width="13.58203125" bestFit="1" customWidth="1"/>
  </cols>
  <sheetData>
    <row r="1" spans="1:4" ht="23" thickBot="1" x14ac:dyDescent="0.5">
      <c r="A1" s="26" t="s">
        <v>131</v>
      </c>
    </row>
    <row r="2" spans="1:4" ht="20.5" thickTop="1" thickBot="1" x14ac:dyDescent="0.5">
      <c r="A2" s="28" t="s">
        <v>164</v>
      </c>
    </row>
    <row r="3" spans="1:4" ht="23.5" thickTop="1" thickBot="1" x14ac:dyDescent="0.5">
      <c r="A3" s="26"/>
      <c r="B3" t="s">
        <v>17</v>
      </c>
      <c r="C3" s="29">
        <f>SUMIF('Datos proyecto'!J8:J$80,"LOC",'Datos proyecto'!H8:H$80)</f>
        <v>1330</v>
      </c>
      <c r="D3" s="29">
        <f>SUMIF('Datos proyecto'!J8:J$80,"LOC",'Datos proyecto'!I8:I$80)</f>
        <v>1128</v>
      </c>
    </row>
    <row r="4" spans="1:4" ht="20.5" thickTop="1" thickBot="1" x14ac:dyDescent="0.5">
      <c r="A4" s="28" t="s">
        <v>132</v>
      </c>
      <c r="C4" t="s">
        <v>134</v>
      </c>
      <c r="D4" t="s">
        <v>1</v>
      </c>
    </row>
    <row r="5" spans="1:4" ht="16" thickTop="1" x14ac:dyDescent="0.35">
      <c r="B5" t="s">
        <v>133</v>
      </c>
      <c r="C5" s="33">
        <f>$C$3/'Datos proyecto'!C4</f>
        <v>6.4406779661016946</v>
      </c>
      <c r="D5" s="33">
        <f>$D$3/'Datos proyecto'!D4</f>
        <v>5.1342740100136552</v>
      </c>
    </row>
    <row r="6" spans="1:4" x14ac:dyDescent="0.35">
      <c r="B6" t="s">
        <v>135</v>
      </c>
      <c r="C6" s="13">
        <v>3</v>
      </c>
      <c r="D6" s="34">
        <v>3</v>
      </c>
    </row>
    <row r="8" spans="1:4" ht="20" thickBot="1" x14ac:dyDescent="0.5">
      <c r="A8" s="28" t="s">
        <v>136</v>
      </c>
    </row>
    <row r="9" spans="1:4" ht="16" thickTop="1" x14ac:dyDescent="0.35">
      <c r="B9" t="s">
        <v>138</v>
      </c>
      <c r="C9" s="31">
        <f>IFERROR(DefectosFase!I5/SUMIF('Datos proyecto'!$K$8:$K$80,"Requisitospaginas de texto",'Datos proyecto'!H$8:H$80),"")</f>
        <v>0</v>
      </c>
      <c r="D9" s="29">
        <f>IFERROR(DefectosFase!J5/SUMIF('Datos proyecto'!$K$8:$K$80,"Requisitospaginas de texto",'Datos proyecto'!I$8:I$80),"")</f>
        <v>0</v>
      </c>
    </row>
    <row r="10" spans="1:4" x14ac:dyDescent="0.35">
      <c r="B10" t="s">
        <v>9</v>
      </c>
      <c r="C10" s="31">
        <f>IFERROR(DefectosFase!I7/SUMIF('Datos proyecto'!$K$8:$K$80,"Diseñopaginas de texto",'Datos proyecto'!H$8:H$80),"")</f>
        <v>0</v>
      </c>
      <c r="D10" s="29">
        <f>IFERROR(DefectosFase!J7/SUMIF('Datos proyecto'!$K$8:$K$80,"Diseñopaginas de texto",'Datos proyecto'!I$8:I$80),"")</f>
        <v>0</v>
      </c>
    </row>
    <row r="11" spans="1:4" ht="20" thickBot="1" x14ac:dyDescent="0.5">
      <c r="A11" s="28" t="s">
        <v>139</v>
      </c>
    </row>
    <row r="12" spans="1:4" ht="16" thickTop="1" x14ac:dyDescent="0.35">
      <c r="B12" t="s">
        <v>140</v>
      </c>
      <c r="C12" s="31">
        <f>DefectosFase!I9/'Plan Calidad'!$C$3*1000</f>
        <v>0.75187969924812037</v>
      </c>
      <c r="D12" s="31">
        <f>DefectosFase!J9/'Plan Calidad'!$D$3*1000</f>
        <v>0</v>
      </c>
    </row>
    <row r="13" spans="1:4" x14ac:dyDescent="0.35">
      <c r="B13" t="s">
        <v>141</v>
      </c>
      <c r="C13" s="31">
        <f>DefectosFase!I11/'Plan Calidad'!$C$3*1000</f>
        <v>2.255639097744361</v>
      </c>
      <c r="D13" s="31">
        <f>DefectosFase!J11/'Plan Calidad'!$D$3*1000</f>
        <v>0.88652482269503541</v>
      </c>
    </row>
    <row r="14" spans="1:4" x14ac:dyDescent="0.35">
      <c r="B14" t="s">
        <v>2</v>
      </c>
      <c r="C14" s="31">
        <f>DefectosFase!I12/'Plan Calidad'!$C$3*1000</f>
        <v>1.5037593984962407</v>
      </c>
      <c r="D14" s="31">
        <f>DefectosFase!J12/'Plan Calidad'!$D$3*1000</f>
        <v>4.4326241134751774</v>
      </c>
    </row>
    <row r="15" spans="1:4" x14ac:dyDescent="0.35">
      <c r="B15" t="s">
        <v>142</v>
      </c>
      <c r="C15" s="31">
        <f>DefectosFase!I13/'Plan Calidad'!$C$3*1000</f>
        <v>0.75187969924812037</v>
      </c>
      <c r="D15" s="31">
        <f>DefectosFase!J13/'Plan Calidad'!$D$3*1000</f>
        <v>0.88652482269503541</v>
      </c>
    </row>
    <row r="16" spans="1:4" ht="20" thickBot="1" x14ac:dyDescent="0.5">
      <c r="A16" s="28" t="s">
        <v>143</v>
      </c>
    </row>
    <row r="17" spans="1:4" ht="31.5" thickTop="1" x14ac:dyDescent="0.35">
      <c r="B17" s="18" t="s">
        <v>144</v>
      </c>
      <c r="C17" s="29">
        <f>IFERROR(DefectosFase!I9/DefectosFase!I12,"")</f>
        <v>0.5</v>
      </c>
      <c r="D17" s="29">
        <f>IFERROR(DefectosFase!J9/DefectosFase!J12,"")</f>
        <v>0</v>
      </c>
    </row>
    <row r="18" spans="1:4" ht="20" thickBot="1" x14ac:dyDescent="0.5">
      <c r="A18" s="28" t="s">
        <v>145</v>
      </c>
    </row>
    <row r="19" spans="1:4" ht="31.5" thickTop="1" x14ac:dyDescent="0.35">
      <c r="B19" s="18" t="s">
        <v>146</v>
      </c>
      <c r="C19" s="29">
        <f>IFERROR('Datos proyecto'!C9/'Datos proyecto'!C8,"")</f>
        <v>0.14705882352941177</v>
      </c>
      <c r="D19" s="29">
        <f>IFERROR('Datos proyecto'!D9/'Datos proyecto'!D8,"")</f>
        <v>0.10869565217391304</v>
      </c>
    </row>
    <row r="20" spans="1:4" ht="31" x14ac:dyDescent="0.35">
      <c r="B20" s="18" t="s">
        <v>147</v>
      </c>
      <c r="C20" s="29">
        <f>IFERROR('Datos proyecto'!C11/'Datos proyecto'!C10,"")</f>
        <v>0.27777777777777779</v>
      </c>
      <c r="D20" s="29">
        <f>IFERROR('Datos proyecto'!D11/'Datos proyecto'!D10,"")</f>
        <v>3.3333333333333333E-2</v>
      </c>
    </row>
    <row r="21" spans="1:4" x14ac:dyDescent="0.35">
      <c r="B21" t="s">
        <v>148</v>
      </c>
      <c r="C21" s="31">
        <f>IFERROR('Datos proyecto'!C12/'Datos proyecto'!C14,"")</f>
        <v>0.39393939393939392</v>
      </c>
      <c r="D21" s="31">
        <f>IFERROR('Datos proyecto'!D12/'Datos proyecto'!D14,"")</f>
        <v>0.17142857142857143</v>
      </c>
    </row>
    <row r="23" spans="1:4" ht="20" thickBot="1" x14ac:dyDescent="0.5">
      <c r="A23" s="28" t="s">
        <v>149</v>
      </c>
    </row>
    <row r="24" spans="1:4" ht="16" thickTop="1" x14ac:dyDescent="0.35">
      <c r="B24" t="s">
        <v>161</v>
      </c>
      <c r="C24" s="29">
        <f>IFERROR(SUMIF('Datos proyecto'!$K$8:$K$80,"Diseño detalladolineas pseudocódigo",'Datos proyecto'!H$8:H$80)/'Datos proyecto'!C13,"")</f>
        <v>0</v>
      </c>
      <c r="D24" s="29">
        <f>IFERROR(SUMIF('Datos proyecto'!$K$8:$K$80,"Diseño detalladolineas pseudocódigo",'Datos proyecto'!I$8:I$80)/'Datos proyecto'!D13,"")</f>
        <v>0</v>
      </c>
    </row>
    <row r="25" spans="1:4" x14ac:dyDescent="0.35">
      <c r="B25" t="s">
        <v>150</v>
      </c>
      <c r="C25" s="33">
        <f>IFERROR(SUMIF('Datos proyecto'!$K$8:$K$80,"CódigoLOC",'Datos proyecto'!H$8:H$80)/'Datos proyecto'!C14,"")</f>
        <v>40.303030303030305</v>
      </c>
      <c r="D25" s="33">
        <f>IFERROR(SUMIF('Datos proyecto'!$K$8:$K$80,"CódigoLOC",'Datos proyecto'!I$8:I$80)/'Datos proyecto'!D14,"")</f>
        <v>32.228571428571428</v>
      </c>
    </row>
    <row r="26" spans="1:4" ht="20" thickBot="1" x14ac:dyDescent="0.5">
      <c r="A26" s="28" t="s">
        <v>151</v>
      </c>
    </row>
    <row r="27" spans="1:4" ht="16" thickTop="1" x14ac:dyDescent="0.35">
      <c r="B27" t="s">
        <v>3</v>
      </c>
      <c r="C27" s="31">
        <f>IFERROR(DefectosFase!C4/'Datos proyecto'!C8,"")</f>
        <v>2.9411764705882353E-2</v>
      </c>
      <c r="D27" s="31">
        <f>IFERROR(DefectosFase!D4/'Datos proyecto'!D8,"")</f>
        <v>4.3478260869565216E-2</v>
      </c>
    </row>
    <row r="28" spans="1:4" x14ac:dyDescent="0.35">
      <c r="B28" t="s">
        <v>152</v>
      </c>
      <c r="C28" s="31">
        <f>IFERROR(DefectosFase!C6/'Datos proyecto'!C10,"")</f>
        <v>0.1111111111111111</v>
      </c>
      <c r="D28" s="31">
        <f>IFERROR(DefectosFase!D6/'Datos proyecto'!D10,"")</f>
        <v>0.13333333333333333</v>
      </c>
    </row>
    <row r="29" spans="1:4" x14ac:dyDescent="0.35">
      <c r="B29" t="s">
        <v>153</v>
      </c>
      <c r="C29" s="31">
        <f>IFERROR(DefectosFase!C8/'Datos proyecto'!C12,"")</f>
        <v>0</v>
      </c>
      <c r="D29" s="31">
        <f>IFERROR(DefectosFase!D8/'Datos proyecto'!D12,"")</f>
        <v>0.16666666666666666</v>
      </c>
    </row>
    <row r="30" spans="1:4" x14ac:dyDescent="0.35">
      <c r="B30" t="s">
        <v>6</v>
      </c>
      <c r="C30" s="31">
        <f>IFERROR(DefectosFase!C10/'Datos proyecto'!C14,"")</f>
        <v>0.60606060606060608</v>
      </c>
      <c r="D30" s="31">
        <f>IFERROR(DefectosFase!D10/'Datos proyecto'!D14,"")</f>
        <v>0.14285714285714285</v>
      </c>
    </row>
    <row r="32" spans="1:4" ht="20" thickBot="1" x14ac:dyDescent="0.5">
      <c r="A32" s="28" t="s">
        <v>154</v>
      </c>
    </row>
    <row r="33" spans="1:4" ht="16" thickTop="1" x14ac:dyDescent="0.35">
      <c r="B33" t="s">
        <v>155</v>
      </c>
      <c r="C33" s="31">
        <f>IFERROR(DefectosFase!I5/'Datos proyecto'!C9,"")</f>
        <v>0</v>
      </c>
      <c r="D33" s="31">
        <f>IFERROR(DefectosFase!J5/'Datos proyecto'!D9,"")</f>
        <v>0</v>
      </c>
    </row>
    <row r="34" spans="1:4" x14ac:dyDescent="0.35">
      <c r="B34" t="s">
        <v>162</v>
      </c>
      <c r="C34" s="31">
        <f>IFERROR(DefectosFase!I7/'Datos proyecto'!C11,"")</f>
        <v>0</v>
      </c>
      <c r="D34" s="31">
        <f>IFERROR(DefectosFase!J7/'Datos proyecto'!D11,"")</f>
        <v>0</v>
      </c>
    </row>
    <row r="35" spans="1:4" x14ac:dyDescent="0.35">
      <c r="B35" t="s">
        <v>156</v>
      </c>
      <c r="C35" s="31">
        <f>IFERROR(DefectosFase!I8/'Datos proyecto'!C13,"")</f>
        <v>0</v>
      </c>
      <c r="D35" s="31">
        <f>IFERROR(DefectosFase!J8/'Datos proyecto'!D13,"")</f>
        <v>0.4</v>
      </c>
    </row>
    <row r="36" spans="1:4" x14ac:dyDescent="0.35">
      <c r="B36" t="s">
        <v>11</v>
      </c>
      <c r="C36" s="31">
        <f>IFERROR(DefectosFase!I11/'Datos proyecto'!C15,"")</f>
        <v>1</v>
      </c>
      <c r="D36" s="31">
        <f>IFERROR(DefectosFase!J11/'Datos proyecto'!D15,"")</f>
        <v>0.14285714285714285</v>
      </c>
    </row>
    <row r="37" spans="1:4" x14ac:dyDescent="0.35">
      <c r="B37" t="s">
        <v>2</v>
      </c>
      <c r="C37" s="31">
        <f>IFERROR(DefectosFase!I12/'Datos proyecto'!C16,"")</f>
        <v>0.66666666666666663</v>
      </c>
      <c r="D37" s="31">
        <f>IFERROR(DefectosFase!J12/'Datos proyecto'!D16,"")</f>
        <v>0.90909090909090906</v>
      </c>
    </row>
    <row r="38" spans="1:4" x14ac:dyDescent="0.35">
      <c r="B38" t="s">
        <v>157</v>
      </c>
      <c r="C38" s="31">
        <f>IFERROR(DefectosFase!I13/'Datos proyecto'!C17,"")</f>
        <v>0.16666666666666666</v>
      </c>
      <c r="D38" s="31">
        <f>IFERROR(DefectosFase!J13/'Datos proyecto'!D17,"")</f>
        <v>0.25</v>
      </c>
    </row>
    <row r="40" spans="1:4" ht="20" thickBot="1" x14ac:dyDescent="0.5">
      <c r="A40" s="28" t="s">
        <v>163</v>
      </c>
    </row>
    <row r="41" spans="1:4" ht="16" thickTop="1" x14ac:dyDescent="0.35">
      <c r="B41" t="s">
        <v>158</v>
      </c>
      <c r="C41" s="13"/>
      <c r="D41" s="30" t="str">
        <f>Rendimiento!R5</f>
        <v/>
      </c>
    </row>
    <row r="42" spans="1:4" x14ac:dyDescent="0.35">
      <c r="B42" t="s">
        <v>159</v>
      </c>
      <c r="C42" s="13"/>
      <c r="D42" s="30" t="str">
        <f>Rendimiento!R7</f>
        <v/>
      </c>
    </row>
    <row r="43" spans="1:4" x14ac:dyDescent="0.35">
      <c r="B43" t="s">
        <v>160</v>
      </c>
      <c r="C43" s="13"/>
      <c r="D43" s="30" t="str">
        <f>Rendimiento!R9</f>
        <v/>
      </c>
    </row>
    <row r="44" spans="1:4" x14ac:dyDescent="0.35">
      <c r="B44" t="s">
        <v>11</v>
      </c>
      <c r="C44" s="13"/>
      <c r="D44" s="30">
        <f>Rendimiento!R10</f>
        <v>1.2</v>
      </c>
    </row>
    <row r="45" spans="1:4" x14ac:dyDescent="0.35">
      <c r="B45" t="s">
        <v>2</v>
      </c>
      <c r="C45" s="13"/>
      <c r="D45" s="30">
        <f>Rendimiento!R12</f>
        <v>1.25</v>
      </c>
    </row>
    <row r="46" spans="1:4" x14ac:dyDescent="0.35">
      <c r="B46" t="s">
        <v>157</v>
      </c>
      <c r="C46" s="13"/>
      <c r="D46" s="30" t="str">
        <f>Rendimiento!R13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6"/>
  <sheetViews>
    <sheetView topLeftCell="K3" workbookViewId="0">
      <selection activeCell="R13" sqref="R13"/>
    </sheetView>
  </sheetViews>
  <sheetFormatPr baseColWidth="10" defaultRowHeight="15.5" x14ac:dyDescent="0.35"/>
  <cols>
    <col min="3" max="3" width="21.33203125" customWidth="1"/>
    <col min="13" max="13" width="10.5" customWidth="1"/>
    <col min="19" max="19" width="17.5" customWidth="1"/>
  </cols>
  <sheetData>
    <row r="1" spans="1:20" ht="23" thickBot="1" x14ac:dyDescent="0.5">
      <c r="A1" s="26" t="s">
        <v>129</v>
      </c>
    </row>
    <row r="2" spans="1:20" ht="16" thickTop="1" x14ac:dyDescent="0.35"/>
    <row r="3" spans="1:20" ht="47" thickBot="1" x14ac:dyDescent="0.4">
      <c r="B3" t="s">
        <v>22</v>
      </c>
      <c r="D3" s="18" t="str">
        <f>'Datos proyecto'!B8</f>
        <v>Requisitos</v>
      </c>
      <c r="E3" s="18" t="str">
        <f>'Datos proyecto'!B9</f>
        <v>Inspección de Requisitos</v>
      </c>
      <c r="F3" s="18" t="str">
        <f>'Datos proyecto'!B10</f>
        <v>Diseño</v>
      </c>
      <c r="G3" s="18" t="str">
        <f>'Datos proyecto'!B11</f>
        <v>Inspección de diseño</v>
      </c>
      <c r="H3" s="18" t="str">
        <f>'Datos proyecto'!B12</f>
        <v>Diseño detallado</v>
      </c>
      <c r="I3" s="18" t="str">
        <f>'Datos proyecto'!B13</f>
        <v>Revisión de diseño detallado</v>
      </c>
      <c r="J3" s="18" t="str">
        <f>'Datos proyecto'!B14</f>
        <v>Código</v>
      </c>
      <c r="K3" s="18" t="str">
        <f>'Datos proyecto'!B15</f>
        <v>Revisión de código</v>
      </c>
      <c r="L3" s="18" t="str">
        <f>'Datos proyecto'!B16</f>
        <v>Pruebas Unitarias</v>
      </c>
      <c r="M3" s="18" t="str">
        <f>'Datos proyecto'!B17</f>
        <v>Pruebas del Sistema</v>
      </c>
      <c r="N3" t="s">
        <v>107</v>
      </c>
      <c r="O3" t="s">
        <v>74</v>
      </c>
      <c r="P3" t="s">
        <v>109</v>
      </c>
      <c r="Q3" t="s">
        <v>108</v>
      </c>
      <c r="R3" s="25" t="s">
        <v>110</v>
      </c>
      <c r="S3" s="25" t="s">
        <v>123</v>
      </c>
      <c r="T3" s="25" t="s">
        <v>124</v>
      </c>
    </row>
    <row r="4" spans="1:20" ht="16.5" thickTop="1" thickBot="1" x14ac:dyDescent="0.4">
      <c r="C4" s="15" t="str">
        <f>'Datos proyecto'!B8</f>
        <v>Requisitos</v>
      </c>
      <c r="D4" s="21">
        <f>COUNTIFS('Lista defectos'!$B:$B,$C4,'Lista defectos'!$C:$C,D$3)</f>
        <v>2</v>
      </c>
      <c r="E4" s="21">
        <f>COUNTIFS('Lista defectos'!$B:$B,$C4,'Lista defectos'!$C:$C,E$3)</f>
        <v>0</v>
      </c>
      <c r="F4" s="21">
        <f>COUNTIFS('Lista defectos'!$B:$B,$C4,'Lista defectos'!$C:$C,F$3)</f>
        <v>0</v>
      </c>
      <c r="G4" s="21">
        <f>COUNTIFS('Lista defectos'!$B:$B,$C4,'Lista defectos'!$C:$C,G$3)</f>
        <v>0</v>
      </c>
      <c r="H4" s="21">
        <f>COUNTIFS('Lista defectos'!$B:$B,$C4,'Lista defectos'!$C:$C,H$3)</f>
        <v>0</v>
      </c>
      <c r="I4" s="21">
        <f>COUNTIFS('Lista defectos'!$B:$B,$C4,'Lista defectos'!$C:$C,I$3)</f>
        <v>0</v>
      </c>
      <c r="J4" s="21">
        <f>COUNTIFS('Lista defectos'!$B:$B,$C4,'Lista defectos'!$C:$C,J$3)</f>
        <v>0</v>
      </c>
      <c r="K4" s="21">
        <f>COUNTIFS('Lista defectos'!$B:$B,$C4,'Lista defectos'!$C:$C,K$3)</f>
        <v>0</v>
      </c>
      <c r="L4" s="21">
        <f>COUNTIFS('Lista defectos'!$B:$B,$C4,'Lista defectos'!$C:$C,L$3)</f>
        <v>0</v>
      </c>
      <c r="M4" s="21">
        <f>COUNTIFS('Lista defectos'!$B:$B,$C4,'Lista defectos'!$C:$C,M$3)</f>
        <v>0</v>
      </c>
      <c r="N4" s="29">
        <f>SUM(D4:M4)</f>
        <v>2</v>
      </c>
      <c r="O4" s="29">
        <f>N4</f>
        <v>2</v>
      </c>
      <c r="P4" s="29">
        <f>DefectosFase!J4</f>
        <v>2</v>
      </c>
      <c r="Q4" s="29">
        <f>O4-P4</f>
        <v>0</v>
      </c>
      <c r="R4" s="30">
        <f>IFERROR(P4/O4,"")</f>
        <v>1</v>
      </c>
      <c r="S4" s="33">
        <f>SUMIF('Lista defectos'!$B$3:$B$400,C4,'Lista defectos'!$D$3:D$400)</f>
        <v>4</v>
      </c>
      <c r="T4" s="33">
        <f>IF(N4=0,"",AVERAGEIF('Lista defectos'!$B$3:$B$400,C4,'Lista defectos'!$D$3:E$400))</f>
        <v>2</v>
      </c>
    </row>
    <row r="5" spans="1:20" ht="16.5" thickTop="1" thickBot="1" x14ac:dyDescent="0.4">
      <c r="C5" s="15" t="str">
        <f>'Datos proyecto'!B9</f>
        <v>Inspección de Requisitos</v>
      </c>
      <c r="D5" s="22"/>
      <c r="E5" s="21">
        <f>COUNTIFS('Lista defectos'!$B:$B,$C5,'Lista defectos'!$C:$C,E$3)</f>
        <v>0</v>
      </c>
      <c r="F5" s="21">
        <f>COUNTIF('Lista defectos'!$I$3:$I$91,$C$5&amp;F$3)</f>
        <v>0</v>
      </c>
      <c r="G5" s="21">
        <f>COUNTIFS('Lista defectos'!$B:$B,$C5,'Lista defectos'!$C:$C,G$3)</f>
        <v>0</v>
      </c>
      <c r="H5" s="21">
        <f>COUNTIFS('Lista defectos'!$B:$B,$C5,'Lista defectos'!$C:$C,H$3)</f>
        <v>0</v>
      </c>
      <c r="I5" s="21">
        <f>COUNTIFS('Lista defectos'!$B:$B,$C5,'Lista defectos'!$C:$C,I$3)</f>
        <v>0</v>
      </c>
      <c r="J5" s="21">
        <f>COUNTIFS('Lista defectos'!$B:$B,$C5,'Lista defectos'!$C:$C,J$3)</f>
        <v>0</v>
      </c>
      <c r="K5" s="21">
        <f>COUNTIFS('Lista defectos'!$B:$B,$C5,'Lista defectos'!$C:$C,K$3)</f>
        <v>0</v>
      </c>
      <c r="L5" s="21">
        <f>COUNTIFS('Lista defectos'!$B:$B,$C5,'Lista defectos'!$C:$C,L$3)</f>
        <v>0</v>
      </c>
      <c r="M5" s="21">
        <f>COUNTIFS('Lista defectos'!$B:$B,$C5,'Lista defectos'!$C:$C,M$3)</f>
        <v>0</v>
      </c>
      <c r="N5" s="29">
        <f t="shared" ref="N5:N13" si="0">SUM(D5:M5)</f>
        <v>0</v>
      </c>
      <c r="O5" s="29">
        <f>N5+Q4</f>
        <v>0</v>
      </c>
      <c r="P5" s="29">
        <f>DefectosFase!J5</f>
        <v>0</v>
      </c>
      <c r="Q5" s="29">
        <f t="shared" ref="Q5:Q13" si="1">O5-P5</f>
        <v>0</v>
      </c>
      <c r="R5" s="30" t="str">
        <f t="shared" ref="R5:R13" si="2">IFERROR(P5/O5,"")</f>
        <v/>
      </c>
      <c r="S5" s="33">
        <f>SUMIF('Lista defectos'!$B$3:$B$400,C5,'Lista defectos'!$D$3:D$400)</f>
        <v>0</v>
      </c>
      <c r="T5" s="33" t="str">
        <f>IF(N5=0,"",AVERAGEIF('Lista defectos'!$B$3:$B$400,C5,'Lista defectos'!$D$3:E$400))</f>
        <v/>
      </c>
    </row>
    <row r="6" spans="1:20" ht="16.5" thickTop="1" thickBot="1" x14ac:dyDescent="0.4">
      <c r="C6" s="15" t="str">
        <f>'Datos proyecto'!B10</f>
        <v>Diseño</v>
      </c>
      <c r="D6" s="22"/>
      <c r="E6" s="7"/>
      <c r="F6" s="21">
        <f>COUNTIF('Lista defectos'!$I$3:$I$91,$C$6&amp;F$3)</f>
        <v>2</v>
      </c>
      <c r="G6" s="21">
        <f>COUNTIFS('Lista defectos'!$B:$B,$C6,'Lista defectos'!$C:$C,G$3)</f>
        <v>0</v>
      </c>
      <c r="H6" s="21">
        <f>COUNTIFS('Lista defectos'!$B:$B,$C6,'Lista defectos'!$C:$C,H$3)</f>
        <v>0</v>
      </c>
      <c r="I6" s="21">
        <f>COUNTIFS('Lista defectos'!$B:$B,$C6,'Lista defectos'!$C:$C,I$3)</f>
        <v>0</v>
      </c>
      <c r="J6" s="21">
        <f>COUNTIFS('Lista defectos'!$B:$B,$C6,'Lista defectos'!$C:$C,J$3)</f>
        <v>0</v>
      </c>
      <c r="K6" s="21">
        <f>COUNTIFS('Lista defectos'!$B:$B,$C6,'Lista defectos'!$C:$C,K$3)</f>
        <v>0</v>
      </c>
      <c r="L6" s="21">
        <f>COUNTIFS('Lista defectos'!$B:$B,$C6,'Lista defectos'!$C:$C,L$3)</f>
        <v>0</v>
      </c>
      <c r="M6" s="21">
        <f>COUNTIFS('Lista defectos'!$B:$B,$C6,'Lista defectos'!$C:$C,M$3)</f>
        <v>0</v>
      </c>
      <c r="N6" s="29">
        <f t="shared" si="0"/>
        <v>2</v>
      </c>
      <c r="O6" s="29">
        <f t="shared" ref="O6:O13" si="3">N6+Q5</f>
        <v>2</v>
      </c>
      <c r="P6" s="29">
        <f>DefectosFase!J6</f>
        <v>2</v>
      </c>
      <c r="Q6" s="29">
        <f t="shared" si="1"/>
        <v>0</v>
      </c>
      <c r="R6" s="30">
        <f t="shared" si="2"/>
        <v>1</v>
      </c>
      <c r="S6" s="33">
        <f>SUMIF('Lista defectos'!$B$3:$B$400,C6,'Lista defectos'!$D$3:D$400)</f>
        <v>2.5</v>
      </c>
      <c r="T6" s="33">
        <f>IF(N6=0,"",AVERAGEIF('Lista defectos'!$B$3:$B$400,C6,'Lista defectos'!$D$3:E$400))</f>
        <v>1.25</v>
      </c>
    </row>
    <row r="7" spans="1:20" ht="16.5" thickTop="1" thickBot="1" x14ac:dyDescent="0.4">
      <c r="C7" s="15" t="str">
        <f>'Datos proyecto'!B11</f>
        <v>Inspección de diseño</v>
      </c>
      <c r="D7" s="22"/>
      <c r="E7" s="7"/>
      <c r="F7" s="7"/>
      <c r="G7" s="21">
        <f>COUNTIFS('Lista defectos'!$B:$B,$C7,'Lista defectos'!$C:$C,G$3)</f>
        <v>0</v>
      </c>
      <c r="H7" s="21">
        <f>COUNTIFS('Lista defectos'!$B:$B,$C7,'Lista defectos'!$C:$C,H$3)</f>
        <v>0</v>
      </c>
      <c r="I7" s="21">
        <f>COUNTIFS('Lista defectos'!$B:$B,$C7,'Lista defectos'!$C:$C,I$3)</f>
        <v>0</v>
      </c>
      <c r="J7" s="21">
        <f>COUNTIFS('Lista defectos'!$B:$B,$C7,'Lista defectos'!$C:$C,J$3)</f>
        <v>0</v>
      </c>
      <c r="K7" s="21">
        <f>COUNTIFS('Lista defectos'!$B:$B,$C7,'Lista defectos'!$C:$C,K$3)</f>
        <v>0</v>
      </c>
      <c r="L7" s="21">
        <f>COUNTIFS('Lista defectos'!$B:$B,$C7,'Lista defectos'!$C:$C,L$3)</f>
        <v>0</v>
      </c>
      <c r="M7" s="21">
        <f>COUNTIFS('Lista defectos'!$B:$B,$C7,'Lista defectos'!$C:$C,M$3)</f>
        <v>0</v>
      </c>
      <c r="N7" s="29">
        <f t="shared" si="0"/>
        <v>0</v>
      </c>
      <c r="O7" s="29">
        <f t="shared" si="3"/>
        <v>0</v>
      </c>
      <c r="P7" s="29">
        <f>DefectosFase!J7</f>
        <v>0</v>
      </c>
      <c r="Q7" s="29">
        <f t="shared" si="1"/>
        <v>0</v>
      </c>
      <c r="R7" s="30" t="str">
        <f t="shared" si="2"/>
        <v/>
      </c>
      <c r="S7" s="33">
        <f>SUMIF('Lista defectos'!$B$3:$B$400,C7,'Lista defectos'!$D$3:D$400)</f>
        <v>0</v>
      </c>
      <c r="T7" s="33" t="str">
        <f>IF(N7=0,"",AVERAGEIF('Lista defectos'!$B$3:$B$400,C7,'Lista defectos'!$D$3:E$400))</f>
        <v/>
      </c>
    </row>
    <row r="8" spans="1:20" ht="16.5" thickTop="1" thickBot="1" x14ac:dyDescent="0.4">
      <c r="C8" s="15" t="str">
        <f>'Datos proyecto'!B12</f>
        <v>Diseño detallado</v>
      </c>
      <c r="D8" s="22"/>
      <c r="E8" s="7"/>
      <c r="F8" s="7"/>
      <c r="G8" s="7"/>
      <c r="H8" s="21">
        <f>COUNTIFS('Lista defectos'!$B:$B,$C8,'Lista defectos'!$C:$C,H$3)</f>
        <v>1</v>
      </c>
      <c r="I8" s="21">
        <f>COUNTIFS('Lista defectos'!$B:$B,$C8,'Lista defectos'!$C:$C,I$3)</f>
        <v>0</v>
      </c>
      <c r="J8" s="21">
        <f>COUNTIFS('Lista defectos'!$B:$B,$C8,'Lista defectos'!$C:$C,J$3)</f>
        <v>0</v>
      </c>
      <c r="K8" s="21">
        <f>COUNTIFS('Lista defectos'!$B:$B,$C8,'Lista defectos'!$C:$C,K$3)</f>
        <v>0</v>
      </c>
      <c r="L8" s="21">
        <f>COUNTIFS('Lista defectos'!$B:$B,$C8,'Lista defectos'!$C:$C,L$3)</f>
        <v>0</v>
      </c>
      <c r="M8" s="21">
        <f>COUNTIFS('Lista defectos'!$B:$B,$C8,'Lista defectos'!$C:$C,M$3)</f>
        <v>0</v>
      </c>
      <c r="N8" s="29">
        <f t="shared" si="0"/>
        <v>1</v>
      </c>
      <c r="O8" s="29">
        <f t="shared" si="3"/>
        <v>1</v>
      </c>
      <c r="P8" s="29">
        <f>DefectosFase!J8</f>
        <v>1</v>
      </c>
      <c r="Q8" s="29">
        <f t="shared" si="1"/>
        <v>0</v>
      </c>
      <c r="R8" s="30">
        <f t="shared" si="2"/>
        <v>1</v>
      </c>
      <c r="S8" s="33">
        <f>SUMIF('Lista defectos'!$B$3:$B$400,C8,'Lista defectos'!$D$3:D$400)</f>
        <v>1</v>
      </c>
      <c r="T8" s="33">
        <f>IF(N8=0,"",AVERAGEIF('Lista defectos'!$B$3:$B$400,C8,'Lista defectos'!$D$3:E$400))</f>
        <v>1</v>
      </c>
    </row>
    <row r="9" spans="1:20" ht="16.5" thickTop="1" thickBot="1" x14ac:dyDescent="0.4">
      <c r="C9" s="15" t="str">
        <f>'Datos proyecto'!B13</f>
        <v>Revisión de diseño detallado</v>
      </c>
      <c r="D9" s="22"/>
      <c r="E9" s="7"/>
      <c r="F9" s="7"/>
      <c r="G9" s="7"/>
      <c r="H9" s="7"/>
      <c r="I9" s="21">
        <f>COUNTIFS('Lista defectos'!$B:$B,$C9,'Lista defectos'!$C:$C,I$3)</f>
        <v>0</v>
      </c>
      <c r="J9" s="21">
        <f>COUNTIFS('Lista defectos'!$B:$B,$C9,'Lista defectos'!$C:$C,J$3)</f>
        <v>0</v>
      </c>
      <c r="K9" s="21">
        <f>COUNTIFS('Lista defectos'!$B:$B,$C9,'Lista defectos'!$C:$C,K$3)</f>
        <v>0</v>
      </c>
      <c r="L9" s="21">
        <f>COUNTIFS('Lista defectos'!$B:$B,$C9,'Lista defectos'!$C:$C,L$3)</f>
        <v>0</v>
      </c>
      <c r="M9" s="21">
        <f>COUNTIFS('Lista defectos'!$B:$B,$C9,'Lista defectos'!$C:$C,M$3)</f>
        <v>0</v>
      </c>
      <c r="N9" s="29">
        <f t="shared" si="0"/>
        <v>0</v>
      </c>
      <c r="O9" s="29">
        <f t="shared" si="3"/>
        <v>0</v>
      </c>
      <c r="P9" s="29">
        <f>DefectosFase!J9</f>
        <v>0</v>
      </c>
      <c r="Q9" s="29">
        <f t="shared" si="1"/>
        <v>0</v>
      </c>
      <c r="R9" s="30" t="str">
        <f t="shared" si="2"/>
        <v/>
      </c>
      <c r="S9" s="33">
        <f>SUMIF('Lista defectos'!$B$3:$B$400,C9,'Lista defectos'!$D$3:D$400)</f>
        <v>0</v>
      </c>
      <c r="T9" s="33" t="str">
        <f>IF(N9=0,"",AVERAGEIF('Lista defectos'!$B$3:$B$400,C9,'Lista defectos'!$D$3:E$400))</f>
        <v/>
      </c>
    </row>
    <row r="10" spans="1:20" ht="16.5" thickTop="1" thickBot="1" x14ac:dyDescent="0.4">
      <c r="C10" s="15" t="str">
        <f>'Datos proyecto'!B14</f>
        <v>Código</v>
      </c>
      <c r="D10" s="22"/>
      <c r="E10" s="7"/>
      <c r="F10" s="7"/>
      <c r="G10" s="7"/>
      <c r="H10" s="7"/>
      <c r="I10" s="7"/>
      <c r="J10" s="21">
        <f>COUNTIFS('Lista defectos'!$B:$B,$C10,'Lista defectos'!$C:$C,J$3)</f>
        <v>5</v>
      </c>
      <c r="K10" s="21">
        <f>COUNTIFS('Lista defectos'!$B:$B,$C10,'Lista defectos'!$C:$C,K$3)</f>
        <v>0</v>
      </c>
      <c r="L10" s="21">
        <f>COUNTIFS('Lista defectos'!$B:$B,$C10,'Lista defectos'!$C:$C,L$3)</f>
        <v>0</v>
      </c>
      <c r="M10" s="21">
        <f>COUNTIFS('Lista defectos'!$B:$B,$C10,'Lista defectos'!$C:$C,M$3)</f>
        <v>0</v>
      </c>
      <c r="N10" s="29">
        <f t="shared" si="0"/>
        <v>5</v>
      </c>
      <c r="O10" s="29">
        <f t="shared" si="3"/>
        <v>5</v>
      </c>
      <c r="P10" s="29">
        <f>DefectosFase!J10</f>
        <v>6</v>
      </c>
      <c r="Q10" s="29">
        <f t="shared" si="1"/>
        <v>-1</v>
      </c>
      <c r="R10" s="30">
        <f t="shared" si="2"/>
        <v>1.2</v>
      </c>
      <c r="S10" s="33">
        <f>SUMIF('Lista defectos'!$B$3:$B$400,C10,'Lista defectos'!$D$3:D$400)</f>
        <v>4.4000000000000004</v>
      </c>
      <c r="T10" s="33">
        <f>IF(N10=0,"",AVERAGEIF('Lista defectos'!$B$3:$B$400,C10,'Lista defectos'!$D$3:E$400))</f>
        <v>0.88000000000000012</v>
      </c>
    </row>
    <row r="11" spans="1:20" ht="16.5" thickTop="1" thickBot="1" x14ac:dyDescent="0.4">
      <c r="C11" s="15" t="str">
        <f>'Datos proyecto'!B15</f>
        <v>Revisión de código</v>
      </c>
      <c r="D11" s="22"/>
      <c r="E11" s="7"/>
      <c r="F11" s="7"/>
      <c r="G11" s="7"/>
      <c r="H11" s="7"/>
      <c r="I11" s="7"/>
      <c r="J11" s="7"/>
      <c r="K11" s="21">
        <f>COUNTIFS('Lista defectos'!$B:$B,$C11,'Lista defectos'!$C:$C,K$3)</f>
        <v>1</v>
      </c>
      <c r="L11" s="21">
        <f>COUNTIFS('Lista defectos'!$B:$B,$C11,'Lista defectos'!$C:$C,L$3)</f>
        <v>0</v>
      </c>
      <c r="M11" s="21">
        <f>COUNTIFS('Lista defectos'!$B:$B,$C11,'Lista defectos'!$C:$C,M$3)</f>
        <v>0</v>
      </c>
      <c r="N11" s="29">
        <f t="shared" si="0"/>
        <v>1</v>
      </c>
      <c r="O11" s="29">
        <f t="shared" si="3"/>
        <v>0</v>
      </c>
      <c r="P11" s="29">
        <f>DefectosFase!J11</f>
        <v>1</v>
      </c>
      <c r="Q11" s="29">
        <f t="shared" si="1"/>
        <v>-1</v>
      </c>
      <c r="R11" s="30" t="str">
        <f t="shared" si="2"/>
        <v/>
      </c>
      <c r="S11" s="33">
        <f>SUMIF('Lista defectos'!$B$3:$B$400,C11,'Lista defectos'!$D$3:D$400)</f>
        <v>1.5</v>
      </c>
      <c r="T11" s="33">
        <f>IF(N11=0,"",AVERAGEIF('Lista defectos'!$B$3:$B$400,C11,'Lista defectos'!$D$3:E$400))</f>
        <v>0.75</v>
      </c>
    </row>
    <row r="12" spans="1:20" ht="16.5" thickTop="1" thickBot="1" x14ac:dyDescent="0.4">
      <c r="C12" s="15" t="str">
        <f>'Datos proyecto'!B16</f>
        <v>Pruebas Unitarias</v>
      </c>
      <c r="D12" s="22"/>
      <c r="E12" s="7"/>
      <c r="F12" s="7"/>
      <c r="G12" s="7"/>
      <c r="H12" s="7"/>
      <c r="I12" s="7"/>
      <c r="J12" s="7"/>
      <c r="K12" s="7"/>
      <c r="L12" s="21">
        <f>COUNTIFS('Lista defectos'!$B:$B,$C12,'Lista defectos'!$C:$C,L$3)</f>
        <v>5</v>
      </c>
      <c r="M12" s="21">
        <f>COUNTIFS('Lista defectos'!$B:$B,$C12,'Lista defectos'!$C:$C,M$3)</f>
        <v>0</v>
      </c>
      <c r="N12" s="29">
        <f t="shared" si="0"/>
        <v>5</v>
      </c>
      <c r="O12" s="29">
        <f t="shared" si="3"/>
        <v>4</v>
      </c>
      <c r="P12" s="29">
        <f>DefectosFase!J12</f>
        <v>5</v>
      </c>
      <c r="Q12" s="29">
        <f t="shared" si="1"/>
        <v>-1</v>
      </c>
      <c r="R12" s="30">
        <f t="shared" si="2"/>
        <v>1.25</v>
      </c>
      <c r="S12" s="33">
        <f>SUMIF('Lista defectos'!$B$3:$B$400,C12,'Lista defectos'!$D$3:D$400)</f>
        <v>3.5</v>
      </c>
      <c r="T12" s="33">
        <f>IF(N12=0,"",AVERAGEIF('Lista defectos'!$B$3:$B$400,C12,'Lista defectos'!$D$3:E$400))</f>
        <v>0.7</v>
      </c>
    </row>
    <row r="13" spans="1:20" ht="16.5" thickTop="1" thickBot="1" x14ac:dyDescent="0.4">
      <c r="C13" s="15" t="str">
        <f>'Datos proyecto'!B17</f>
        <v>Pruebas del Sistema</v>
      </c>
      <c r="D13" s="23"/>
      <c r="E13" s="24"/>
      <c r="F13" s="24"/>
      <c r="G13" s="24"/>
      <c r="H13" s="24"/>
      <c r="I13" s="24"/>
      <c r="J13" s="24"/>
      <c r="K13" s="24"/>
      <c r="L13" s="24"/>
      <c r="M13" s="21">
        <f>COUNTIFS('Lista defectos'!$B:$B,$C13,'Lista defectos'!$C:$C,M$3)</f>
        <v>1</v>
      </c>
      <c r="N13" s="29">
        <f t="shared" si="0"/>
        <v>1</v>
      </c>
      <c r="O13" s="29">
        <f t="shared" si="3"/>
        <v>0</v>
      </c>
      <c r="P13" s="29">
        <f>DefectosFase!J13</f>
        <v>1</v>
      </c>
      <c r="Q13" s="29">
        <f t="shared" si="1"/>
        <v>-1</v>
      </c>
      <c r="R13" s="30" t="str">
        <f t="shared" si="2"/>
        <v/>
      </c>
      <c r="S13" s="33">
        <f>SUMIF('Lista defectos'!$B$3:$B$400,C13,'Lista defectos'!$D$3:D$400)</f>
        <v>0.5</v>
      </c>
      <c r="T13" s="33">
        <f>IF(N13=0,"",AVERAGEIF('Lista defectos'!$B$3:$B$400,C13,'Lista defectos'!$D$3:E$400))</f>
        <v>0.5</v>
      </c>
    </row>
    <row r="14" spans="1:20" ht="16" thickTop="1" x14ac:dyDescent="0.35">
      <c r="C14" s="25" t="s">
        <v>122</v>
      </c>
      <c r="D14" s="29">
        <f>SUM(D4:D13)</f>
        <v>2</v>
      </c>
      <c r="E14" s="29">
        <f t="shared" ref="E14:M14" si="4">SUM(E4:E13)</f>
        <v>0</v>
      </c>
      <c r="F14" s="29">
        <f t="shared" si="4"/>
        <v>2</v>
      </c>
      <c r="G14" s="29">
        <f t="shared" si="4"/>
        <v>0</v>
      </c>
      <c r="H14" s="29">
        <f t="shared" si="4"/>
        <v>1</v>
      </c>
      <c r="I14" s="29">
        <f t="shared" si="4"/>
        <v>0</v>
      </c>
      <c r="J14" s="29">
        <f t="shared" si="4"/>
        <v>5</v>
      </c>
      <c r="K14" s="29">
        <f t="shared" si="4"/>
        <v>1</v>
      </c>
      <c r="L14" s="29">
        <f t="shared" si="4"/>
        <v>5</v>
      </c>
      <c r="M14" s="29">
        <f t="shared" si="4"/>
        <v>1</v>
      </c>
    </row>
    <row r="15" spans="1:20" x14ac:dyDescent="0.35">
      <c r="C15" s="25" t="s">
        <v>120</v>
      </c>
      <c r="D15" s="33">
        <f>SUMIF('Lista defectos'!$C$3:$C$400,D3,'Lista defectos'!$D$3:D$400)</f>
        <v>4</v>
      </c>
      <c r="E15" s="33">
        <f>SUMIF('Lista defectos'!$C$3:$C$400,E3,'Lista defectos'!$D$3:E$400)</f>
        <v>0</v>
      </c>
      <c r="F15" s="33">
        <f>SUMIF('Lista defectos'!$C$3:$C$400,F3,'Lista defectos'!$D$3:F$400)</f>
        <v>2.5</v>
      </c>
      <c r="G15" s="33">
        <f>SUMIF('Lista defectos'!$C$3:$C$400,G3,'Lista defectos'!$D$3:G$400)</f>
        <v>0</v>
      </c>
      <c r="H15" s="33">
        <f>SUMIF('Lista defectos'!$C$3:$C$400,H3,'Lista defectos'!$D$3:H$400)</f>
        <v>1</v>
      </c>
      <c r="I15" s="33">
        <f>SUMIF('Lista defectos'!$C$3:$C$400,I3,'Lista defectos'!$D$3:I$400)</f>
        <v>0</v>
      </c>
      <c r="J15" s="33">
        <f>SUMIF('Lista defectos'!$C$3:$C$400,J3,'Lista defectos'!$D$3:J$400)</f>
        <v>5.4</v>
      </c>
      <c r="K15" s="33">
        <f>SUMIF('Lista defectos'!$C$3:$C$400,K3,'Lista defectos'!$D$3:K$400)</f>
        <v>0.5</v>
      </c>
      <c r="L15" s="33">
        <f>SUMIF('Lista defectos'!$C$3:$C$400,L3,'Lista defectos'!$D$3:L$400)</f>
        <v>3.5</v>
      </c>
      <c r="M15" s="33">
        <f>SUMIF('Lista defectos'!$C$3:$C$400,M3,'Lista defectos'!$D$3:M$400)</f>
        <v>0.5</v>
      </c>
    </row>
    <row r="16" spans="1:20" x14ac:dyDescent="0.35">
      <c r="C16" s="25" t="s">
        <v>121</v>
      </c>
      <c r="D16" s="33">
        <f>IF(D14=0,"",AVERAGEIF('Lista defectos'!$C$3:$C$400,D3,'Lista defectos'!$D$3:D$400))</f>
        <v>2</v>
      </c>
      <c r="E16" s="33" t="str">
        <f>IF(E14=0,"",AVERAGEIF('Lista defectos'!$C$3:$C$400,E3,'Lista defectos'!$D$3:E$400))</f>
        <v/>
      </c>
      <c r="F16" s="33">
        <f>IF(F14=0,"",AVERAGEIF('Lista defectos'!$C$3:$C$400,F3,'Lista defectos'!$D$3:F$400))</f>
        <v>1.25</v>
      </c>
      <c r="G16" s="33" t="str">
        <f>IF(G14=0,"",AVERAGEIF('Lista defectos'!$C$3:$C$400,G3,'Lista defectos'!$D$3:G$400))</f>
        <v/>
      </c>
      <c r="H16" s="33">
        <f>IF(H14=0,"",AVERAGEIF('Lista defectos'!$C$3:$C$400,H3,'Lista defectos'!$D$3:H$400))</f>
        <v>1</v>
      </c>
      <c r="I16" s="33" t="str">
        <f>IF(I14=0,"",AVERAGEIF('Lista defectos'!$C$3:$C$400,I3,'Lista defectos'!$D$3:I$400))</f>
        <v/>
      </c>
      <c r="J16" s="33">
        <f>IF(J14=0,"",AVERAGEIF('Lista defectos'!$C$3:$C$400,J3,'Lista defectos'!$D$3:J$400))</f>
        <v>0.9</v>
      </c>
      <c r="K16" s="33">
        <f>IF(K14=0,"",AVERAGEIF('Lista defectos'!$C$3:$C$400,K3,'Lista defectos'!$D$3:K$400))</f>
        <v>0.5</v>
      </c>
      <c r="L16" s="33">
        <f>IF(L14=0,"",AVERAGEIF('Lista defectos'!$C$3:$C$400,L3,'Lista defectos'!$D$3:L$400))</f>
        <v>0.7</v>
      </c>
      <c r="M16" s="33">
        <f>IF(M14=0,"",AVERAGEIF('Lista defectos'!$C$3:$C$400,M3,'Lista defectos'!$D$3:M$400))</f>
        <v>0.5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9"/>
  <sheetViews>
    <sheetView tabSelected="1" zoomScale="70" zoomScaleNormal="70" workbookViewId="0">
      <selection activeCell="K22" sqref="K22"/>
    </sheetView>
  </sheetViews>
  <sheetFormatPr baseColWidth="10" defaultRowHeight="15.5" x14ac:dyDescent="0.35"/>
  <cols>
    <col min="1" max="1" width="48" customWidth="1"/>
    <col min="2" max="2" width="16.83203125" customWidth="1"/>
    <col min="3" max="3" width="16.33203125" customWidth="1"/>
    <col min="4" max="4" width="29.83203125" customWidth="1"/>
    <col min="7" max="7" width="7.5" customWidth="1"/>
    <col min="8" max="8" width="45.08203125" customWidth="1"/>
    <col min="12" max="12" width="12.58203125" customWidth="1"/>
    <col min="22" max="22" width="19.5" customWidth="1"/>
  </cols>
  <sheetData>
    <row r="1" spans="1:10" ht="31" x14ac:dyDescent="0.7">
      <c r="A1" s="3" t="s">
        <v>127</v>
      </c>
    </row>
    <row r="4" spans="1:10" x14ac:dyDescent="0.35">
      <c r="A4" s="5" t="s">
        <v>111</v>
      </c>
      <c r="B4" s="29">
        <f>SUMIF('Datos proyecto'!$J$8:$J$100,C4,'Datos proyecto'!I$8:I$100)</f>
        <v>1128</v>
      </c>
      <c r="C4" t="s">
        <v>17</v>
      </c>
    </row>
    <row r="5" spans="1:10" x14ac:dyDescent="0.35">
      <c r="A5" s="5" t="s">
        <v>116</v>
      </c>
      <c r="B5" s="29">
        <f>DefectosFase!D14</f>
        <v>18</v>
      </c>
      <c r="C5" t="s">
        <v>117</v>
      </c>
    </row>
    <row r="7" spans="1:10" ht="17.5" thickBot="1" x14ac:dyDescent="0.45">
      <c r="A7" s="17" t="s">
        <v>13</v>
      </c>
    </row>
    <row r="8" spans="1:10" ht="16" thickTop="1" x14ac:dyDescent="0.35"/>
    <row r="9" spans="1:10" x14ac:dyDescent="0.35">
      <c r="A9" s="5" t="s">
        <v>112</v>
      </c>
      <c r="B9" s="31">
        <f>DefectosFase!D14/B4*1000</f>
        <v>15.957446808510637</v>
      </c>
      <c r="C9" t="s">
        <v>113</v>
      </c>
    </row>
    <row r="10" spans="1:10" x14ac:dyDescent="0.35">
      <c r="A10" s="5" t="s">
        <v>114</v>
      </c>
      <c r="B10" s="31">
        <f>SUM(DefectosFase!J10:J13)/B4*1000</f>
        <v>11.524822695035461</v>
      </c>
      <c r="C10" t="s">
        <v>113</v>
      </c>
    </row>
    <row r="13" spans="1:10" ht="17.5" thickBot="1" x14ac:dyDescent="0.45">
      <c r="A13" s="17" t="s">
        <v>115</v>
      </c>
      <c r="B13" s="38" t="s">
        <v>167</v>
      </c>
      <c r="D13" s="17" t="s">
        <v>130</v>
      </c>
      <c r="E13" s="17" t="s">
        <v>125</v>
      </c>
      <c r="H13" s="17" t="s">
        <v>126</v>
      </c>
      <c r="I13" s="17" t="s">
        <v>125</v>
      </c>
    </row>
    <row r="14" spans="1:10" ht="16" thickTop="1" x14ac:dyDescent="0.35">
      <c r="A14" t="str">
        <f>'Datos proyecto'!B8</f>
        <v>Requisitos</v>
      </c>
      <c r="B14" s="30">
        <f>Rendimiento!R4</f>
        <v>1</v>
      </c>
      <c r="D14" t="str">
        <f>'Datos proyecto'!B8</f>
        <v>Requisitos</v>
      </c>
      <c r="E14" s="33">
        <f>Rendimiento!D$16</f>
        <v>2</v>
      </c>
      <c r="F14" t="str">
        <f t="shared" ref="F14:F17" si="0">IF(E14="","","horas")</f>
        <v>horas</v>
      </c>
      <c r="H14" t="str">
        <f>'Datos proyecto'!B8</f>
        <v>Requisitos</v>
      </c>
      <c r="I14" s="33">
        <f>Rendimiento!T4</f>
        <v>2</v>
      </c>
      <c r="J14" t="str">
        <f t="shared" ref="J14:J23" si="1">IF(I14="","","horas")</f>
        <v>horas</v>
      </c>
    </row>
    <row r="15" spans="1:10" x14ac:dyDescent="0.35">
      <c r="A15" t="str">
        <f>'Datos proyecto'!B9</f>
        <v>Inspección de Requisitos</v>
      </c>
      <c r="B15" s="30" t="str">
        <f>Rendimiento!R5</f>
        <v/>
      </c>
      <c r="D15" t="str">
        <f>'Datos proyecto'!B9</f>
        <v>Inspección de Requisitos</v>
      </c>
      <c r="E15" s="33" t="str">
        <f>Rendimiento!E$16</f>
        <v/>
      </c>
      <c r="F15" t="str">
        <f t="shared" si="0"/>
        <v/>
      </c>
      <c r="H15" t="str">
        <f>'Datos proyecto'!B9</f>
        <v>Inspección de Requisitos</v>
      </c>
      <c r="I15" s="33" t="str">
        <f>Rendimiento!T5</f>
        <v/>
      </c>
      <c r="J15" t="str">
        <f t="shared" si="1"/>
        <v/>
      </c>
    </row>
    <row r="16" spans="1:10" x14ac:dyDescent="0.35">
      <c r="A16" t="str">
        <f>'Datos proyecto'!B10</f>
        <v>Diseño</v>
      </c>
      <c r="B16" s="30">
        <f>Rendimiento!R6</f>
        <v>1</v>
      </c>
      <c r="D16" t="str">
        <f>'Datos proyecto'!B10</f>
        <v>Diseño</v>
      </c>
      <c r="E16" s="33">
        <f>Rendimiento!F$16</f>
        <v>1.25</v>
      </c>
      <c r="F16" t="str">
        <f t="shared" si="0"/>
        <v>horas</v>
      </c>
      <c r="H16" t="str">
        <f>'Datos proyecto'!B10</f>
        <v>Diseño</v>
      </c>
      <c r="I16" s="33">
        <f>Rendimiento!T6</f>
        <v>1.25</v>
      </c>
      <c r="J16" t="str">
        <f t="shared" si="1"/>
        <v>horas</v>
      </c>
    </row>
    <row r="17" spans="1:10" x14ac:dyDescent="0.35">
      <c r="A17" t="str">
        <f>'Datos proyecto'!B11</f>
        <v>Inspección de diseño</v>
      </c>
      <c r="B17" s="30" t="str">
        <f>Rendimiento!R7</f>
        <v/>
      </c>
      <c r="D17" t="str">
        <f>'Datos proyecto'!B11</f>
        <v>Inspección de diseño</v>
      </c>
      <c r="E17" s="33" t="str">
        <f>Rendimiento!G$16</f>
        <v/>
      </c>
      <c r="F17" t="str">
        <f t="shared" si="0"/>
        <v/>
      </c>
      <c r="H17" t="str">
        <f>'Datos proyecto'!B11</f>
        <v>Inspección de diseño</v>
      </c>
      <c r="I17" s="33" t="str">
        <f>Rendimiento!T7</f>
        <v/>
      </c>
      <c r="J17" t="str">
        <f t="shared" si="1"/>
        <v/>
      </c>
    </row>
    <row r="18" spans="1:10" x14ac:dyDescent="0.35">
      <c r="A18" t="str">
        <f>'Datos proyecto'!B12</f>
        <v>Diseño detallado</v>
      </c>
      <c r="B18" s="30">
        <f>Rendimiento!R8</f>
        <v>1</v>
      </c>
      <c r="D18" t="str">
        <f>'Datos proyecto'!B12</f>
        <v>Diseño detallado</v>
      </c>
      <c r="E18" s="33">
        <f>Rendimiento!H$16</f>
        <v>1</v>
      </c>
      <c r="F18" t="str">
        <f>IF(E18="","","horas")</f>
        <v>horas</v>
      </c>
      <c r="H18" t="str">
        <f>'Datos proyecto'!B12</f>
        <v>Diseño detallado</v>
      </c>
      <c r="I18" s="33">
        <f>Rendimiento!T8</f>
        <v>1</v>
      </c>
      <c r="J18" t="str">
        <f t="shared" si="1"/>
        <v>horas</v>
      </c>
    </row>
    <row r="19" spans="1:10" x14ac:dyDescent="0.35">
      <c r="A19" t="str">
        <f>'Datos proyecto'!B13</f>
        <v>Revisión de diseño detallado</v>
      </c>
      <c r="B19" s="30" t="str">
        <f>Rendimiento!R9</f>
        <v/>
      </c>
      <c r="D19" t="str">
        <f>'Datos proyecto'!B13</f>
        <v>Revisión de diseño detallado</v>
      </c>
      <c r="E19" s="33" t="str">
        <f>Rendimiento!I$16</f>
        <v/>
      </c>
      <c r="F19" t="str">
        <f t="shared" ref="F19:F23" si="2">IF(E19="","","horas")</f>
        <v/>
      </c>
      <c r="H19" t="str">
        <f>'Datos proyecto'!B13</f>
        <v>Revisión de diseño detallado</v>
      </c>
      <c r="I19" s="33" t="str">
        <f>Rendimiento!T9</f>
        <v/>
      </c>
      <c r="J19" t="str">
        <f t="shared" si="1"/>
        <v/>
      </c>
    </row>
    <row r="20" spans="1:10" x14ac:dyDescent="0.35">
      <c r="A20" t="str">
        <f>'Datos proyecto'!B14</f>
        <v>Código</v>
      </c>
      <c r="B20" s="30">
        <f>Rendimiento!R10</f>
        <v>1.2</v>
      </c>
      <c r="D20" t="str">
        <f>'Datos proyecto'!B14</f>
        <v>Código</v>
      </c>
      <c r="E20" s="33">
        <f>Rendimiento!J$16</f>
        <v>0.9</v>
      </c>
      <c r="F20" t="str">
        <f t="shared" si="2"/>
        <v>horas</v>
      </c>
      <c r="H20" t="str">
        <f>'Datos proyecto'!B14</f>
        <v>Código</v>
      </c>
      <c r="I20" s="33">
        <f>Rendimiento!T10</f>
        <v>0.88000000000000012</v>
      </c>
      <c r="J20" t="str">
        <f t="shared" si="1"/>
        <v>horas</v>
      </c>
    </row>
    <row r="21" spans="1:10" x14ac:dyDescent="0.35">
      <c r="A21" t="str">
        <f>'Datos proyecto'!B15</f>
        <v>Revisión de código</v>
      </c>
      <c r="B21" s="30" t="str">
        <f>Rendimiento!R11</f>
        <v/>
      </c>
      <c r="D21" t="str">
        <f>'Datos proyecto'!B15</f>
        <v>Revisión de código</v>
      </c>
      <c r="E21" s="33">
        <f>Rendimiento!K$16</f>
        <v>0.5</v>
      </c>
      <c r="F21" t="str">
        <f t="shared" si="2"/>
        <v>horas</v>
      </c>
      <c r="H21" t="str">
        <f>'Datos proyecto'!B15</f>
        <v>Revisión de código</v>
      </c>
      <c r="I21" s="33">
        <f>Rendimiento!T11</f>
        <v>0.75</v>
      </c>
      <c r="J21" t="str">
        <f t="shared" si="1"/>
        <v>horas</v>
      </c>
    </row>
    <row r="22" spans="1:10" x14ac:dyDescent="0.35">
      <c r="A22" t="str">
        <f>'Datos proyecto'!B16</f>
        <v>Pruebas Unitarias</v>
      </c>
      <c r="B22" s="30">
        <f>Rendimiento!R12</f>
        <v>1.25</v>
      </c>
      <c r="D22" t="str">
        <f>'Datos proyecto'!B16</f>
        <v>Pruebas Unitarias</v>
      </c>
      <c r="E22" s="33">
        <f>Rendimiento!L$16</f>
        <v>0.7</v>
      </c>
      <c r="F22" t="str">
        <f t="shared" si="2"/>
        <v>horas</v>
      </c>
      <c r="H22" t="str">
        <f>'Datos proyecto'!B16</f>
        <v>Pruebas Unitarias</v>
      </c>
      <c r="I22" s="33">
        <f>Rendimiento!T12</f>
        <v>0.7</v>
      </c>
      <c r="J22" t="str">
        <f t="shared" si="1"/>
        <v>horas</v>
      </c>
    </row>
    <row r="23" spans="1:10" x14ac:dyDescent="0.35">
      <c r="A23" t="str">
        <f>'Datos proyecto'!B17</f>
        <v>Pruebas del Sistema</v>
      </c>
      <c r="B23" s="30" t="str">
        <f>Rendimiento!R13</f>
        <v/>
      </c>
      <c r="D23" t="str">
        <f>'Datos proyecto'!B17</f>
        <v>Pruebas del Sistema</v>
      </c>
      <c r="E23" s="33">
        <f>Rendimiento!M$16</f>
        <v>0.5</v>
      </c>
      <c r="F23" t="str">
        <f t="shared" si="2"/>
        <v>horas</v>
      </c>
      <c r="H23" t="str">
        <f>'Datos proyecto'!B17</f>
        <v>Pruebas del Sistema</v>
      </c>
      <c r="I23" s="11">
        <f>Rendimiento!T13</f>
        <v>0.5</v>
      </c>
      <c r="J23" t="str">
        <f t="shared" si="1"/>
        <v>horas</v>
      </c>
    </row>
    <row r="24" spans="1:10" x14ac:dyDescent="0.35">
      <c r="I24" s="6"/>
    </row>
    <row r="25" spans="1:10" x14ac:dyDescent="0.35">
      <c r="I25" s="8"/>
    </row>
    <row r="27" spans="1:10" ht="17.5" thickBot="1" x14ac:dyDescent="0.45">
      <c r="A27" s="17" t="s">
        <v>202</v>
      </c>
      <c r="B27" s="17" t="s">
        <v>203</v>
      </c>
      <c r="C27" s="17" t="s">
        <v>204</v>
      </c>
    </row>
    <row r="28" spans="1:10" ht="16" thickTop="1" x14ac:dyDescent="0.35">
      <c r="A28" t="str">
        <f>'Estandar defectos'!A2</f>
        <v>Documentación</v>
      </c>
      <c r="B28">
        <f>COUNTIF('Lista defectos'!E$3:E$300,'Informe Calidad'!A28)</f>
        <v>1</v>
      </c>
      <c r="C28" s="16">
        <f>B28/$B$5</f>
        <v>5.5555555555555552E-2</v>
      </c>
    </row>
    <row r="29" spans="1:10" x14ac:dyDescent="0.35">
      <c r="A29" t="str">
        <f>'Estandar defectos'!A3</f>
        <v>Sintaxis</v>
      </c>
      <c r="B29">
        <f>COUNTIF('Lista defectos'!E$3:E$300,'Informe Calidad'!A29)</f>
        <v>1</v>
      </c>
      <c r="C29" s="16">
        <f t="shared" ref="C29:C37" si="3">B29/$B$5</f>
        <v>5.5555555555555552E-2</v>
      </c>
    </row>
    <row r="30" spans="1:10" x14ac:dyDescent="0.35">
      <c r="A30" t="str">
        <f>'Estandar defectos'!A4</f>
        <v>Configuración</v>
      </c>
      <c r="B30">
        <f>COUNTIF('Lista defectos'!E$3:E$300,'Informe Calidad'!A30)</f>
        <v>0</v>
      </c>
      <c r="C30" s="16">
        <f t="shared" si="3"/>
        <v>0</v>
      </c>
    </row>
    <row r="31" spans="1:10" x14ac:dyDescent="0.35">
      <c r="A31" t="str">
        <f>'Estandar defectos'!A5</f>
        <v>Asignaciones</v>
      </c>
      <c r="B31">
        <f>COUNTIF('Lista defectos'!E$3:E$300,'Informe Calidad'!A31)</f>
        <v>1</v>
      </c>
      <c r="C31" s="16">
        <f t="shared" si="3"/>
        <v>5.5555555555555552E-2</v>
      </c>
    </row>
    <row r="32" spans="1:10" x14ac:dyDescent="0.35">
      <c r="A32" t="str">
        <f>'Estandar defectos'!A6</f>
        <v xml:space="preserve">Interface </v>
      </c>
      <c r="B32">
        <f>COUNTIF('Lista defectos'!E$3:E$300,'Informe Calidad'!A32)</f>
        <v>1</v>
      </c>
      <c r="C32" s="16">
        <f t="shared" si="3"/>
        <v>5.5555555555555552E-2</v>
      </c>
    </row>
    <row r="33" spans="1:23" x14ac:dyDescent="0.35">
      <c r="A33" t="str">
        <f>'Estandar defectos'!A7</f>
        <v>Comprobación</v>
      </c>
      <c r="B33">
        <f>COUNTIF('Lista defectos'!E$3:E$300,'Informe Calidad'!A33)</f>
        <v>0</v>
      </c>
      <c r="C33" s="16">
        <f t="shared" si="3"/>
        <v>0</v>
      </c>
    </row>
    <row r="34" spans="1:23" x14ac:dyDescent="0.35">
      <c r="A34" t="str">
        <f>'Estandar defectos'!A8</f>
        <v>Datos</v>
      </c>
      <c r="B34">
        <f>COUNTIF('Lista defectos'!E$3:E$300,'Informe Calidad'!A34)</f>
        <v>9</v>
      </c>
      <c r="C34" s="16">
        <f t="shared" si="3"/>
        <v>0.5</v>
      </c>
    </row>
    <row r="35" spans="1:23" x14ac:dyDescent="0.35">
      <c r="A35" t="str">
        <f>'Estandar defectos'!A9</f>
        <v>Funciones</v>
      </c>
      <c r="B35">
        <f>COUNTIF('Lista defectos'!E$3:E$300,'Informe Calidad'!A35)</f>
        <v>3</v>
      </c>
      <c r="C35" s="16">
        <f t="shared" si="3"/>
        <v>0.16666666666666666</v>
      </c>
    </row>
    <row r="36" spans="1:23" x14ac:dyDescent="0.35">
      <c r="A36" t="str">
        <f>'Estandar defectos'!A10</f>
        <v>Estandar</v>
      </c>
      <c r="B36">
        <f>COUNTIF('Lista defectos'!E$3:E$300,'Informe Calidad'!A36)</f>
        <v>0</v>
      </c>
      <c r="C36" s="16">
        <f t="shared" si="3"/>
        <v>0</v>
      </c>
    </row>
    <row r="37" spans="1:23" x14ac:dyDescent="0.35">
      <c r="A37" t="str">
        <f>'Estandar defectos'!A11</f>
        <v>Entorno</v>
      </c>
      <c r="B37">
        <f>COUNTIF('Lista defectos'!E$3:E$300,'Informe Calidad'!A37)</f>
        <v>2</v>
      </c>
      <c r="C37" s="16">
        <f t="shared" si="3"/>
        <v>0.1111111111111111</v>
      </c>
    </row>
    <row r="39" spans="1:23" ht="120" customHeight="1" x14ac:dyDescent="0.35">
      <c r="U39" s="10"/>
      <c r="W39" s="12"/>
    </row>
    <row r="40" spans="1:23" x14ac:dyDescent="0.35">
      <c r="U40" s="9"/>
      <c r="W40" s="11"/>
    </row>
    <row r="41" spans="1:23" x14ac:dyDescent="0.35">
      <c r="U41" s="9"/>
      <c r="W41" s="11"/>
    </row>
    <row r="42" spans="1:23" x14ac:dyDescent="0.35">
      <c r="U42" s="9"/>
      <c r="W42" s="11"/>
    </row>
    <row r="43" spans="1:23" x14ac:dyDescent="0.35">
      <c r="U43" s="9"/>
      <c r="W43" s="11"/>
    </row>
    <row r="44" spans="1:23" x14ac:dyDescent="0.35">
      <c r="U44" s="9"/>
      <c r="W44" s="11"/>
    </row>
    <row r="45" spans="1:23" x14ac:dyDescent="0.35">
      <c r="U45" s="9"/>
      <c r="W45" s="11"/>
    </row>
    <row r="46" spans="1:23" x14ac:dyDescent="0.35">
      <c r="U46" s="9"/>
      <c r="W46" s="11"/>
    </row>
    <row r="47" spans="1:23" x14ac:dyDescent="0.35">
      <c r="U47" s="9"/>
      <c r="W47" s="11"/>
    </row>
    <row r="48" spans="1:23" x14ac:dyDescent="0.35">
      <c r="U48" s="9"/>
      <c r="W48" s="11"/>
    </row>
    <row r="49" spans="1:23" x14ac:dyDescent="0.35">
      <c r="U49" s="9"/>
      <c r="W49" s="11"/>
    </row>
    <row r="56" spans="1:23" s="1" customFormat="1" x14ac:dyDescent="0.35">
      <c r="A56"/>
      <c r="B56"/>
      <c r="C56"/>
      <c r="D56"/>
      <c r="E56"/>
    </row>
    <row r="59" spans="1:23" ht="31" x14ac:dyDescent="0.7">
      <c r="A59" s="2"/>
      <c r="B59" s="2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 Identificación</vt:lpstr>
      <vt:lpstr>Ayuda</vt:lpstr>
      <vt:lpstr>Datos proyecto</vt:lpstr>
      <vt:lpstr>DefectosFase</vt:lpstr>
      <vt:lpstr>Estandar defectos</vt:lpstr>
      <vt:lpstr>Lista defectos</vt:lpstr>
      <vt:lpstr>Plan Calidad</vt:lpstr>
      <vt:lpstr>Rendimiento</vt:lpstr>
      <vt:lpstr>Informe Calidad</vt:lpstr>
    </vt:vector>
  </TitlesOfParts>
  <Company>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San Feliu</dc:creator>
  <cp:lastModifiedBy>paula maestro</cp:lastModifiedBy>
  <dcterms:created xsi:type="dcterms:W3CDTF">2013-11-08T12:04:04Z</dcterms:created>
  <dcterms:modified xsi:type="dcterms:W3CDTF">2020-11-16T12:42:46Z</dcterms:modified>
</cp:coreProperties>
</file>