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Guillermo\Dropbox\wip\Eval. BC\"/>
    </mc:Choice>
  </mc:AlternateContent>
  <xr:revisionPtr revIDLastSave="0" documentId="13_ncr:1_{90ACB73E-939E-4C9A-B6EE-31306ACB5EE0}" xr6:coauthVersionLast="47" xr6:coauthVersionMax="47" xr10:uidLastSave="{00000000-0000-0000-0000-000000000000}"/>
  <bookViews>
    <workbookView xWindow="-120" yWindow="-120" windowWidth="29040" windowHeight="15720" xr2:uid="{049A1C8A-2321-4F08-A37D-72F0DD6F89EB}"/>
  </bookViews>
  <sheets>
    <sheet name="Metadata" sheetId="1" r:id="rId1"/>
    <sheet name="Samples" sheetId="2" r:id="rId2"/>
    <sheet name="Demographic Data" sheetId="5" r:id="rId3"/>
    <sheet name="Main Findings" sheetId="10" r:id="rId4"/>
    <sheet name="Likert Analysis" sheetId="7" r:id="rId5"/>
    <sheet name="Weighting" sheetId="6" r:id="rId6"/>
    <sheet name="Weighting Likert Analysis " sheetId="8" r:id="rId7"/>
    <sheet name="Question Code" sheetId="4" r:id="rId8"/>
    <sheet name="RAW Data pre-proccesed" sheetId="9" r:id="rId9"/>
    <sheet name="RAW Data" sheetId="3" r:id="rId10"/>
  </sheets>
  <calcPr calcId="191029"/>
  <pivotCaches>
    <pivotCache cacheId="0" r:id="rId11"/>
    <pivotCache cacheId="1" r:id="rId12"/>
    <pivotCache cacheId="2" r:id="rId13"/>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0" l="1"/>
  <c r="B39" i="8"/>
  <c r="C39" i="8"/>
  <c r="D39" i="8"/>
  <c r="E39" i="8"/>
  <c r="F39" i="8"/>
  <c r="B40" i="8"/>
  <c r="C40" i="8"/>
  <c r="D40" i="8"/>
  <c r="E40" i="8"/>
  <c r="F40" i="8"/>
  <c r="B41" i="8"/>
  <c r="C41" i="8"/>
  <c r="D41" i="8"/>
  <c r="E41" i="8"/>
  <c r="F41" i="8"/>
  <c r="B42" i="8"/>
  <c r="C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D48" i="8"/>
  <c r="E48" i="8"/>
  <c r="F48" i="8"/>
  <c r="C38" i="8"/>
  <c r="D38" i="8"/>
  <c r="E38" i="8"/>
  <c r="F38" i="8"/>
  <c r="B38" i="8"/>
  <c r="O29" i="10"/>
  <c r="O30" i="10"/>
  <c r="O31" i="10"/>
  <c r="O25" i="10" l="1"/>
  <c r="O8" i="10"/>
  <c r="O3" i="10"/>
  <c r="O4" i="10"/>
  <c r="O5" i="10"/>
  <c r="O6" i="10"/>
  <c r="O7" i="10"/>
  <c r="O12" i="10"/>
  <c r="O13" i="10"/>
  <c r="O14" i="10"/>
  <c r="O15" i="10"/>
  <c r="O20" i="10"/>
  <c r="O21" i="10"/>
  <c r="O23" i="10"/>
  <c r="O24" i="10"/>
  <c r="O22" i="10"/>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G2" i="9"/>
  <c r="H2" i="9"/>
  <c r="F2" i="9"/>
  <c r="P3" i="9"/>
  <c r="Q3" i="9"/>
  <c r="R3" i="9"/>
  <c r="S3" i="9"/>
  <c r="T3" i="9"/>
  <c r="U3" i="9"/>
  <c r="V3" i="9"/>
  <c r="W3" i="9"/>
  <c r="X3" i="9"/>
  <c r="Y3" i="9"/>
  <c r="Z3" i="9"/>
  <c r="AA3" i="9"/>
  <c r="P4" i="9"/>
  <c r="Q4" i="9"/>
  <c r="R4" i="9"/>
  <c r="S4" i="9"/>
  <c r="T4" i="9"/>
  <c r="U4" i="9"/>
  <c r="V4" i="9"/>
  <c r="W4" i="9"/>
  <c r="X4" i="9"/>
  <c r="Y4" i="9"/>
  <c r="Z4" i="9"/>
  <c r="AA4" i="9"/>
  <c r="P5" i="9"/>
  <c r="Q5" i="9"/>
  <c r="R5" i="9"/>
  <c r="S5" i="9"/>
  <c r="T5" i="9"/>
  <c r="U5" i="9"/>
  <c r="V5" i="9"/>
  <c r="W5" i="9"/>
  <c r="X5" i="9"/>
  <c r="Y5" i="9"/>
  <c r="Z5" i="9"/>
  <c r="AA5" i="9"/>
  <c r="P6" i="9"/>
  <c r="Q6" i="9"/>
  <c r="R6" i="9"/>
  <c r="S6" i="9"/>
  <c r="T6" i="9"/>
  <c r="U6" i="9"/>
  <c r="V6" i="9"/>
  <c r="W6" i="9"/>
  <c r="X6" i="9"/>
  <c r="Y6" i="9"/>
  <c r="Z6" i="9"/>
  <c r="AA6" i="9"/>
  <c r="P7" i="9"/>
  <c r="Q7" i="9"/>
  <c r="R7" i="9"/>
  <c r="S7" i="9"/>
  <c r="T7" i="9"/>
  <c r="U7" i="9"/>
  <c r="V7" i="9"/>
  <c r="W7" i="9"/>
  <c r="X7" i="9"/>
  <c r="Y7" i="9"/>
  <c r="Z7" i="9"/>
  <c r="AA7" i="9"/>
  <c r="P8" i="9"/>
  <c r="Q8" i="9"/>
  <c r="R8" i="9"/>
  <c r="S8" i="9"/>
  <c r="T8" i="9"/>
  <c r="U8" i="9"/>
  <c r="V8" i="9"/>
  <c r="W8" i="9"/>
  <c r="X8" i="9"/>
  <c r="Y8" i="9"/>
  <c r="Z8" i="9"/>
  <c r="AA8" i="9"/>
  <c r="P9" i="9"/>
  <c r="Q9" i="9"/>
  <c r="R9" i="9"/>
  <c r="S9" i="9"/>
  <c r="T9" i="9"/>
  <c r="U9" i="9"/>
  <c r="V9" i="9"/>
  <c r="W9" i="9"/>
  <c r="X9" i="9"/>
  <c r="Y9" i="9"/>
  <c r="Z9" i="9"/>
  <c r="AA9" i="9"/>
  <c r="P10" i="9"/>
  <c r="Q10" i="9"/>
  <c r="R10" i="9"/>
  <c r="S10" i="9"/>
  <c r="T10" i="9"/>
  <c r="U10" i="9"/>
  <c r="V10" i="9"/>
  <c r="W10" i="9"/>
  <c r="X10" i="9"/>
  <c r="Y10" i="9"/>
  <c r="Z10" i="9"/>
  <c r="AA10" i="9"/>
  <c r="P11" i="9"/>
  <c r="Q11" i="9"/>
  <c r="R11" i="9"/>
  <c r="S11" i="9"/>
  <c r="T11" i="9"/>
  <c r="U11" i="9"/>
  <c r="V11" i="9"/>
  <c r="W11" i="9"/>
  <c r="X11" i="9"/>
  <c r="Y11" i="9"/>
  <c r="Z11" i="9"/>
  <c r="AA11" i="9"/>
  <c r="P12" i="9"/>
  <c r="Q12" i="9"/>
  <c r="R12" i="9"/>
  <c r="S12" i="9"/>
  <c r="T12" i="9"/>
  <c r="U12" i="9"/>
  <c r="V12" i="9"/>
  <c r="W12" i="9"/>
  <c r="X12" i="9"/>
  <c r="Y12" i="9"/>
  <c r="Z12" i="9"/>
  <c r="AA12" i="9"/>
  <c r="P13" i="9"/>
  <c r="Q13" i="9"/>
  <c r="R13" i="9"/>
  <c r="S13" i="9"/>
  <c r="T13" i="9"/>
  <c r="U13" i="9"/>
  <c r="V13" i="9"/>
  <c r="W13" i="9"/>
  <c r="X13" i="9"/>
  <c r="Y13" i="9"/>
  <c r="Z13" i="9"/>
  <c r="AA13" i="9"/>
  <c r="P14" i="9"/>
  <c r="Q14" i="9"/>
  <c r="R14" i="9"/>
  <c r="S14" i="9"/>
  <c r="T14" i="9"/>
  <c r="U14" i="9"/>
  <c r="V14" i="9"/>
  <c r="W14" i="9"/>
  <c r="X14" i="9"/>
  <c r="Y14" i="9"/>
  <c r="Z14" i="9"/>
  <c r="AA14" i="9"/>
  <c r="P15" i="9"/>
  <c r="Q15" i="9"/>
  <c r="R15" i="9"/>
  <c r="S15" i="9"/>
  <c r="T15" i="9"/>
  <c r="U15" i="9"/>
  <c r="V15" i="9"/>
  <c r="W15" i="9"/>
  <c r="X15" i="9"/>
  <c r="Y15" i="9"/>
  <c r="Z15" i="9"/>
  <c r="AA15" i="9"/>
  <c r="Q2" i="9"/>
  <c r="R2" i="9"/>
  <c r="S2" i="9"/>
  <c r="T2" i="9"/>
  <c r="U2" i="9"/>
  <c r="V2" i="9"/>
  <c r="W2" i="9"/>
  <c r="X2" i="9"/>
  <c r="Y2" i="9"/>
  <c r="Z2" i="9"/>
  <c r="AA2" i="9"/>
  <c r="A2" i="9"/>
  <c r="B2" i="9"/>
  <c r="C2" i="9"/>
  <c r="D2" i="9"/>
  <c r="E2" i="9"/>
  <c r="I2" i="9"/>
  <c r="J2" i="9"/>
  <c r="K2" i="9"/>
  <c r="L2" i="9"/>
  <c r="M2" i="9"/>
  <c r="N2" i="9"/>
  <c r="O2" i="9"/>
  <c r="P2" i="9"/>
  <c r="AB2" i="9"/>
  <c r="AC2" i="9"/>
  <c r="AD2" i="9"/>
  <c r="AE2" i="9"/>
  <c r="AF2" i="9"/>
  <c r="AG2" i="9"/>
  <c r="AH2" i="9"/>
  <c r="AI2" i="9"/>
  <c r="AJ2" i="9"/>
  <c r="AK2" i="9"/>
  <c r="AL2" i="9"/>
  <c r="A3" i="9"/>
  <c r="B3" i="9"/>
  <c r="C3" i="9"/>
  <c r="D3" i="9"/>
  <c r="E3" i="9"/>
  <c r="I3" i="9"/>
  <c r="J3" i="9"/>
  <c r="K3" i="9"/>
  <c r="L3" i="9"/>
  <c r="M3" i="9"/>
  <c r="N3" i="9"/>
  <c r="O3" i="9"/>
  <c r="AB3" i="9"/>
  <c r="AC3" i="9"/>
  <c r="AD3" i="9"/>
  <c r="AE3" i="9"/>
  <c r="AF3" i="9"/>
  <c r="AG3" i="9"/>
  <c r="AH3" i="9"/>
  <c r="AI3" i="9"/>
  <c r="AJ3" i="9"/>
  <c r="AK3" i="9"/>
  <c r="AL3" i="9"/>
  <c r="A4" i="9"/>
  <c r="B4" i="9"/>
  <c r="C4" i="9"/>
  <c r="D4" i="9"/>
  <c r="E4" i="9"/>
  <c r="I4" i="9"/>
  <c r="J4" i="9"/>
  <c r="K4" i="9"/>
  <c r="L4" i="9"/>
  <c r="M4" i="9"/>
  <c r="N4" i="9"/>
  <c r="O4" i="9"/>
  <c r="AB4" i="9"/>
  <c r="AC4" i="9"/>
  <c r="AD4" i="9"/>
  <c r="AE4" i="9"/>
  <c r="AF4" i="9"/>
  <c r="AG4" i="9"/>
  <c r="AH4" i="9"/>
  <c r="AI4" i="9"/>
  <c r="AJ4" i="9"/>
  <c r="AK4" i="9"/>
  <c r="AL4" i="9"/>
  <c r="A5" i="9"/>
  <c r="B5" i="9"/>
  <c r="C5" i="9"/>
  <c r="D5" i="9"/>
  <c r="E5" i="9"/>
  <c r="I5" i="9"/>
  <c r="J5" i="9"/>
  <c r="K5" i="9"/>
  <c r="L5" i="9"/>
  <c r="M5" i="9"/>
  <c r="N5" i="9"/>
  <c r="O5" i="9"/>
  <c r="AB5" i="9"/>
  <c r="AC5" i="9"/>
  <c r="AD5" i="9"/>
  <c r="AE5" i="9"/>
  <c r="AF5" i="9"/>
  <c r="AG5" i="9"/>
  <c r="AH5" i="9"/>
  <c r="AI5" i="9"/>
  <c r="AJ5" i="9"/>
  <c r="AK5" i="9"/>
  <c r="AL5" i="9"/>
  <c r="A6" i="9"/>
  <c r="B6" i="9"/>
  <c r="C6" i="9"/>
  <c r="D6" i="9"/>
  <c r="E6" i="9"/>
  <c r="I6" i="9"/>
  <c r="J6" i="9"/>
  <c r="K6" i="9"/>
  <c r="L6" i="9"/>
  <c r="M6" i="9"/>
  <c r="N6" i="9"/>
  <c r="O6" i="9"/>
  <c r="AB6" i="9"/>
  <c r="AC6" i="9"/>
  <c r="AD6" i="9"/>
  <c r="AE6" i="9"/>
  <c r="AF6" i="9"/>
  <c r="AG6" i="9"/>
  <c r="AH6" i="9"/>
  <c r="AI6" i="9"/>
  <c r="AJ6" i="9"/>
  <c r="AK6" i="9"/>
  <c r="AL6" i="9"/>
  <c r="A7" i="9"/>
  <c r="B7" i="9"/>
  <c r="C7" i="9"/>
  <c r="D7" i="9"/>
  <c r="E7" i="9"/>
  <c r="I7" i="9"/>
  <c r="J7" i="9"/>
  <c r="K7" i="9"/>
  <c r="L7" i="9"/>
  <c r="M7" i="9"/>
  <c r="N7" i="9"/>
  <c r="O7" i="9"/>
  <c r="AB7" i="9"/>
  <c r="AC7" i="9"/>
  <c r="AD7" i="9"/>
  <c r="AE7" i="9"/>
  <c r="AF7" i="9"/>
  <c r="AG7" i="9"/>
  <c r="AH7" i="9"/>
  <c r="AI7" i="9"/>
  <c r="AJ7" i="9"/>
  <c r="AK7" i="9"/>
  <c r="AL7" i="9"/>
  <c r="A8" i="9"/>
  <c r="B8" i="9"/>
  <c r="C8" i="9"/>
  <c r="D8" i="9"/>
  <c r="E8" i="9"/>
  <c r="I8" i="9"/>
  <c r="J8" i="9"/>
  <c r="K8" i="9"/>
  <c r="L8" i="9"/>
  <c r="M8" i="9"/>
  <c r="N8" i="9"/>
  <c r="O8" i="9"/>
  <c r="AB8" i="9"/>
  <c r="AC8" i="9"/>
  <c r="AD8" i="9"/>
  <c r="AE8" i="9"/>
  <c r="AF8" i="9"/>
  <c r="AG8" i="9"/>
  <c r="AH8" i="9"/>
  <c r="AI8" i="9"/>
  <c r="AJ8" i="9"/>
  <c r="AK8" i="9"/>
  <c r="AL8" i="9"/>
  <c r="A9" i="9"/>
  <c r="B9" i="9"/>
  <c r="C9" i="9"/>
  <c r="D9" i="9"/>
  <c r="E9" i="9"/>
  <c r="I9" i="9"/>
  <c r="J9" i="9"/>
  <c r="K9" i="9"/>
  <c r="L9" i="9"/>
  <c r="M9" i="9"/>
  <c r="N9" i="9"/>
  <c r="O9" i="9"/>
  <c r="AB9" i="9"/>
  <c r="AC9" i="9"/>
  <c r="AD9" i="9"/>
  <c r="AE9" i="9"/>
  <c r="AF9" i="9"/>
  <c r="AG9" i="9"/>
  <c r="AH9" i="9"/>
  <c r="AI9" i="9"/>
  <c r="AJ9" i="9"/>
  <c r="AK9" i="9"/>
  <c r="AL9" i="9"/>
  <c r="A10" i="9"/>
  <c r="B10" i="9"/>
  <c r="C10" i="9"/>
  <c r="D10" i="9"/>
  <c r="E10" i="9"/>
  <c r="I10" i="9"/>
  <c r="J10" i="9"/>
  <c r="K10" i="9"/>
  <c r="L10" i="9"/>
  <c r="M10" i="9"/>
  <c r="N10" i="9"/>
  <c r="O10" i="9"/>
  <c r="AB10" i="9"/>
  <c r="AC10" i="9"/>
  <c r="AD10" i="9"/>
  <c r="AE10" i="9"/>
  <c r="AF10" i="9"/>
  <c r="AG10" i="9"/>
  <c r="AH10" i="9"/>
  <c r="AI10" i="9"/>
  <c r="AJ10" i="9"/>
  <c r="AK10" i="9"/>
  <c r="AL10" i="9"/>
  <c r="A11" i="9"/>
  <c r="B11" i="9"/>
  <c r="C11" i="9"/>
  <c r="D11" i="9"/>
  <c r="E11" i="9"/>
  <c r="I11" i="9"/>
  <c r="J11" i="9"/>
  <c r="K11" i="9"/>
  <c r="L11" i="9"/>
  <c r="M11" i="9"/>
  <c r="N11" i="9"/>
  <c r="O11" i="9"/>
  <c r="AB11" i="9"/>
  <c r="AC11" i="9"/>
  <c r="AD11" i="9"/>
  <c r="AE11" i="9"/>
  <c r="AF11" i="9"/>
  <c r="AG11" i="9"/>
  <c r="AH11" i="9"/>
  <c r="AI11" i="9"/>
  <c r="AJ11" i="9"/>
  <c r="AK11" i="9"/>
  <c r="AL11" i="9"/>
  <c r="A12" i="9"/>
  <c r="B12" i="9"/>
  <c r="C12" i="9"/>
  <c r="D12" i="9"/>
  <c r="E12" i="9"/>
  <c r="I12" i="9"/>
  <c r="J12" i="9"/>
  <c r="K12" i="9"/>
  <c r="L12" i="9"/>
  <c r="M12" i="9"/>
  <c r="N12" i="9"/>
  <c r="O12" i="9"/>
  <c r="AB12" i="9"/>
  <c r="AC12" i="9"/>
  <c r="AD12" i="9"/>
  <c r="AE12" i="9"/>
  <c r="AF12" i="9"/>
  <c r="AG12" i="9"/>
  <c r="AH12" i="9"/>
  <c r="AI12" i="9"/>
  <c r="AJ12" i="9"/>
  <c r="AK12" i="9"/>
  <c r="AL12" i="9"/>
  <c r="A13" i="9"/>
  <c r="B13" i="9"/>
  <c r="C13" i="9"/>
  <c r="D13" i="9"/>
  <c r="E13" i="9"/>
  <c r="I13" i="9"/>
  <c r="J13" i="9"/>
  <c r="K13" i="9"/>
  <c r="L13" i="9"/>
  <c r="M13" i="9"/>
  <c r="N13" i="9"/>
  <c r="O13" i="9"/>
  <c r="AB13" i="9"/>
  <c r="AC13" i="9"/>
  <c r="AD13" i="9"/>
  <c r="AE13" i="9"/>
  <c r="AF13" i="9"/>
  <c r="AG13" i="9"/>
  <c r="AH13" i="9"/>
  <c r="AI13" i="9"/>
  <c r="AJ13" i="9"/>
  <c r="AK13" i="9"/>
  <c r="AL13" i="9"/>
  <c r="A14" i="9"/>
  <c r="B14" i="9"/>
  <c r="C14" i="9"/>
  <c r="D14" i="9"/>
  <c r="E14" i="9"/>
  <c r="I14" i="9"/>
  <c r="J14" i="9"/>
  <c r="K14" i="9"/>
  <c r="L14" i="9"/>
  <c r="M14" i="9"/>
  <c r="N14" i="9"/>
  <c r="O14" i="9"/>
  <c r="AB14" i="9"/>
  <c r="AC14" i="9"/>
  <c r="AD14" i="9"/>
  <c r="AE14" i="9"/>
  <c r="AF14" i="9"/>
  <c r="AG14" i="9"/>
  <c r="AH14" i="9"/>
  <c r="AI14" i="9"/>
  <c r="AJ14" i="9"/>
  <c r="AK14" i="9"/>
  <c r="AL14" i="9"/>
  <c r="A15" i="9"/>
  <c r="B15" i="9"/>
  <c r="C15" i="9"/>
  <c r="D15" i="9"/>
  <c r="E15" i="9"/>
  <c r="I15" i="9"/>
  <c r="J15" i="9"/>
  <c r="K15" i="9"/>
  <c r="L15" i="9"/>
  <c r="M15" i="9"/>
  <c r="N15" i="9"/>
  <c r="O15" i="9"/>
  <c r="AB15" i="9"/>
  <c r="AC15" i="9"/>
  <c r="AD15" i="9"/>
  <c r="AE15" i="9"/>
  <c r="AF15" i="9"/>
  <c r="AG15" i="9"/>
  <c r="AH15" i="9"/>
  <c r="AI15" i="9"/>
  <c r="AJ15" i="9"/>
  <c r="AK15" i="9"/>
  <c r="AL15" i="9"/>
  <c r="B1" i="9"/>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1" i="9"/>
  <c r="F2" i="6" l="1"/>
  <c r="N2" i="8" s="1"/>
  <c r="B16" i="8"/>
  <c r="C63" i="8"/>
  <c r="B63" i="8"/>
  <c r="C62" i="8"/>
  <c r="B62" i="8"/>
  <c r="C61" i="8"/>
  <c r="B61" i="8"/>
  <c r="D60" i="8"/>
  <c r="C60" i="8"/>
  <c r="B60" i="8"/>
  <c r="B59" i="8"/>
  <c r="D58" i="8"/>
  <c r="B58" i="8"/>
  <c r="B57" i="8"/>
  <c r="F56" i="8"/>
  <c r="D56" i="8"/>
  <c r="C56" i="8"/>
  <c r="B56" i="8"/>
  <c r="D55" i="8"/>
  <c r="B55" i="8"/>
  <c r="B54" i="8"/>
  <c r="D53" i="8"/>
  <c r="B53" i="8"/>
  <c r="D24" i="7"/>
  <c r="N15" i="8"/>
  <c r="N14" i="8"/>
  <c r="N13" i="8"/>
  <c r="N12" i="8"/>
  <c r="N11" i="8"/>
  <c r="N10" i="8"/>
  <c r="N9" i="8"/>
  <c r="N8" i="8"/>
  <c r="N7" i="8"/>
  <c r="N6" i="8"/>
  <c r="N5" i="8"/>
  <c r="E53" i="8" s="1"/>
  <c r="N4" i="8"/>
  <c r="N3" i="8"/>
  <c r="B16" i="7"/>
  <c r="F3" i="6"/>
  <c r="F4" i="6"/>
  <c r="F5" i="6"/>
  <c r="F6" i="6"/>
  <c r="F7" i="6"/>
  <c r="F8" i="6"/>
  <c r="F9" i="6"/>
  <c r="F10" i="6"/>
  <c r="F11" i="6"/>
  <c r="F12" i="6"/>
  <c r="F13" i="6"/>
  <c r="F14" i="6"/>
  <c r="F15" i="6"/>
  <c r="F45" i="7"/>
  <c r="B46" i="7"/>
  <c r="B21" i="7"/>
  <c r="B36" i="7" s="1"/>
  <c r="G31" i="7"/>
  <c r="G30" i="7"/>
  <c r="G29" i="7"/>
  <c r="G28" i="7"/>
  <c r="G27" i="7"/>
  <c r="G26" i="7"/>
  <c r="G25" i="7"/>
  <c r="G24" i="7"/>
  <c r="G23" i="7"/>
  <c r="G22" i="7"/>
  <c r="G21" i="7"/>
  <c r="F31" i="7"/>
  <c r="F46" i="7" s="1"/>
  <c r="E31" i="7"/>
  <c r="E46" i="7" s="1"/>
  <c r="D31" i="7"/>
  <c r="D46" i="7" s="1"/>
  <c r="C31" i="7"/>
  <c r="C46" i="7" s="1"/>
  <c r="B31" i="7"/>
  <c r="F30" i="7"/>
  <c r="E30" i="7"/>
  <c r="E45" i="7" s="1"/>
  <c r="D30" i="7"/>
  <c r="D45" i="7" s="1"/>
  <c r="C30" i="7"/>
  <c r="C45" i="7" s="1"/>
  <c r="B30" i="7"/>
  <c r="H30" i="7" s="1"/>
  <c r="F29" i="7"/>
  <c r="F44" i="7" s="1"/>
  <c r="E29" i="7"/>
  <c r="E44" i="7" s="1"/>
  <c r="D29" i="7"/>
  <c r="D44" i="7" s="1"/>
  <c r="C29" i="7"/>
  <c r="C44" i="7" s="1"/>
  <c r="B29" i="7"/>
  <c r="F28" i="7"/>
  <c r="E28" i="7"/>
  <c r="D28" i="7"/>
  <c r="C28" i="7"/>
  <c r="B28" i="7"/>
  <c r="H28" i="7" s="1"/>
  <c r="F27" i="7"/>
  <c r="F42" i="7" s="1"/>
  <c r="E27" i="7"/>
  <c r="E42" i="7" s="1"/>
  <c r="D27" i="7"/>
  <c r="D42" i="7" s="1"/>
  <c r="C27" i="7"/>
  <c r="C42" i="7" s="1"/>
  <c r="B27" i="7"/>
  <c r="B42" i="7" s="1"/>
  <c r="F26" i="7"/>
  <c r="F41" i="7" s="1"/>
  <c r="E26" i="7"/>
  <c r="E41" i="7" s="1"/>
  <c r="D26" i="7"/>
  <c r="D41" i="7" s="1"/>
  <c r="C26" i="7"/>
  <c r="C41" i="7" s="1"/>
  <c r="B26" i="7"/>
  <c r="H26" i="7" s="1"/>
  <c r="F25" i="7"/>
  <c r="F40" i="7" s="1"/>
  <c r="E25" i="7"/>
  <c r="E40" i="7" s="1"/>
  <c r="D25" i="7"/>
  <c r="D40" i="7" s="1"/>
  <c r="C25" i="7"/>
  <c r="C40" i="7" s="1"/>
  <c r="B25" i="7"/>
  <c r="B40" i="7" s="1"/>
  <c r="F24" i="7"/>
  <c r="E24" i="7"/>
  <c r="C24" i="7"/>
  <c r="B24" i="7"/>
  <c r="B39" i="7" s="1"/>
  <c r="F23" i="7"/>
  <c r="F38" i="7" s="1"/>
  <c r="E23" i="7"/>
  <c r="E38" i="7" s="1"/>
  <c r="D23" i="7"/>
  <c r="D38" i="7" s="1"/>
  <c r="C23" i="7"/>
  <c r="C38" i="7" s="1"/>
  <c r="B23" i="7"/>
  <c r="H23" i="7" s="1"/>
  <c r="F22" i="7"/>
  <c r="F37" i="7" s="1"/>
  <c r="E22" i="7"/>
  <c r="E37" i="7" s="1"/>
  <c r="D22" i="7"/>
  <c r="D37" i="7" s="1"/>
  <c r="C22" i="7"/>
  <c r="C37" i="7" s="1"/>
  <c r="B22" i="7"/>
  <c r="H22" i="7" s="1"/>
  <c r="F21" i="7"/>
  <c r="F36" i="7" s="1"/>
  <c r="E21" i="7"/>
  <c r="E36" i="7" s="1"/>
  <c r="D21" i="7"/>
  <c r="D36" i="7" s="1"/>
  <c r="C21" i="7"/>
  <c r="C36" i="7" s="1"/>
  <c r="K5" i="2"/>
  <c r="K4" i="2"/>
  <c r="D26" i="8" l="1"/>
  <c r="N16" i="8"/>
  <c r="F61" i="8"/>
  <c r="F57" i="8"/>
  <c r="F53" i="8"/>
  <c r="F26" i="8"/>
  <c r="F31" i="8"/>
  <c r="E23" i="8"/>
  <c r="F60" i="8"/>
  <c r="E55" i="8"/>
  <c r="E27" i="8"/>
  <c r="F63" i="8"/>
  <c r="H63" i="8" s="1"/>
  <c r="E24" i="8"/>
  <c r="D59" i="8"/>
  <c r="E56" i="8"/>
  <c r="H56" i="8" s="1"/>
  <c r="F62" i="8"/>
  <c r="E58" i="8"/>
  <c r="E54" i="8"/>
  <c r="D28" i="8"/>
  <c r="E25" i="8"/>
  <c r="F32" i="8"/>
  <c r="F30" i="8"/>
  <c r="C53" i="8"/>
  <c r="H53" i="8" s="1"/>
  <c r="C58" i="8"/>
  <c r="C26" i="8"/>
  <c r="D54" i="8"/>
  <c r="H58" i="8"/>
  <c r="B69" i="8" s="1"/>
  <c r="D62" i="8"/>
  <c r="E22" i="8"/>
  <c r="F23" i="8"/>
  <c r="D61" i="8"/>
  <c r="C54" i="8"/>
  <c r="E62" i="8"/>
  <c r="F54" i="8"/>
  <c r="F58" i="8"/>
  <c r="C22" i="8"/>
  <c r="D30" i="8"/>
  <c r="D25" i="8"/>
  <c r="E28" i="8"/>
  <c r="C25" i="8"/>
  <c r="E60" i="8"/>
  <c r="H60" i="8" s="1"/>
  <c r="F27" i="8"/>
  <c r="C55" i="8"/>
  <c r="H55" i="8" s="1"/>
  <c r="C59" i="8"/>
  <c r="H59" i="8" s="1"/>
  <c r="F24" i="8"/>
  <c r="D63" i="8"/>
  <c r="E59" i="8"/>
  <c r="E63" i="8"/>
  <c r="F55" i="8"/>
  <c r="F59" i="8"/>
  <c r="C24" i="8"/>
  <c r="F28" i="8"/>
  <c r="D23" i="8"/>
  <c r="D32" i="8"/>
  <c r="C57" i="8"/>
  <c r="H57" i="8" s="1"/>
  <c r="C23" i="8"/>
  <c r="D57" i="8"/>
  <c r="E57" i="8"/>
  <c r="E61" i="8"/>
  <c r="E31" i="8"/>
  <c r="H62" i="8"/>
  <c r="F73" i="8" s="1"/>
  <c r="B38" i="7"/>
  <c r="C43" i="7"/>
  <c r="D43" i="7"/>
  <c r="D39" i="7"/>
  <c r="E43" i="7"/>
  <c r="C39" i="7"/>
  <c r="E39" i="7"/>
  <c r="F43" i="7"/>
  <c r="H24" i="7"/>
  <c r="B45" i="7"/>
  <c r="B41" i="7"/>
  <c r="B37" i="7"/>
  <c r="H29" i="7"/>
  <c r="H25" i="7"/>
  <c r="B44" i="7"/>
  <c r="F39" i="7"/>
  <c r="B43" i="7"/>
  <c r="H27" i="7"/>
  <c r="H31" i="7"/>
  <c r="H21" i="7"/>
  <c r="F68" i="8" l="1"/>
  <c r="C68" i="8"/>
  <c r="B68" i="8"/>
  <c r="D68" i="8"/>
  <c r="E68" i="8"/>
  <c r="E67" i="8"/>
  <c r="B67" i="8"/>
  <c r="D67" i="8"/>
  <c r="C67" i="8"/>
  <c r="F67" i="8"/>
  <c r="F74" i="8"/>
  <c r="E74" i="8"/>
  <c r="D74" i="8"/>
  <c r="C74" i="8"/>
  <c r="B74" i="8"/>
  <c r="D70" i="8"/>
  <c r="E70" i="8"/>
  <c r="F70" i="8"/>
  <c r="B70" i="8"/>
  <c r="C70" i="8"/>
  <c r="E66" i="8"/>
  <c r="D66" i="8"/>
  <c r="C66" i="8"/>
  <c r="B66" i="8"/>
  <c r="F66" i="8"/>
  <c r="C64" i="8"/>
  <c r="D64" i="8"/>
  <c r="F64" i="8"/>
  <c r="E64" i="8"/>
  <c r="B64" i="8"/>
  <c r="G64" i="8" s="1"/>
  <c r="G22" i="8" s="1"/>
  <c r="E71" i="8"/>
  <c r="B71" i="8"/>
  <c r="C71" i="8"/>
  <c r="D71" i="8"/>
  <c r="F71" i="8"/>
  <c r="H61" i="8"/>
  <c r="C32" i="8"/>
  <c r="B23" i="8"/>
  <c r="B30" i="8"/>
  <c r="B32" i="8"/>
  <c r="B29" i="8"/>
  <c r="C29" i="8"/>
  <c r="B28" i="8"/>
  <c r="D24" i="8"/>
  <c r="D29" i="8"/>
  <c r="B27" i="8"/>
  <c r="B26" i="8"/>
  <c r="B25" i="8"/>
  <c r="C30" i="8"/>
  <c r="B24" i="8"/>
  <c r="D27" i="8"/>
  <c r="B31" i="8"/>
  <c r="C31" i="8"/>
  <c r="B22" i="8"/>
  <c r="C28" i="8"/>
  <c r="E69" i="8"/>
  <c r="D69" i="8"/>
  <c r="C69" i="8"/>
  <c r="G69" i="8" s="1"/>
  <c r="G27" i="8" s="1"/>
  <c r="B73" i="8"/>
  <c r="G73" i="8" s="1"/>
  <c r="G31" i="8" s="1"/>
  <c r="F22" i="8"/>
  <c r="E32" i="8"/>
  <c r="D31" i="8"/>
  <c r="F69" i="8"/>
  <c r="E30" i="8"/>
  <c r="D73" i="8"/>
  <c r="D22" i="8"/>
  <c r="C73" i="8"/>
  <c r="H54" i="8"/>
  <c r="E73" i="8"/>
  <c r="E29" i="8"/>
  <c r="F25" i="8"/>
  <c r="C27" i="8"/>
  <c r="F29" i="8"/>
  <c r="E26" i="8"/>
  <c r="G68" i="8"/>
  <c r="G26" i="8" s="1"/>
  <c r="G74" i="8"/>
  <c r="G32" i="8" s="1"/>
  <c r="H32" i="8" l="1"/>
  <c r="G70" i="8"/>
  <c r="G28" i="8" s="1"/>
  <c r="H22" i="8"/>
  <c r="C72" i="8"/>
  <c r="E72" i="8"/>
  <c r="F72" i="8"/>
  <c r="B72" i="8"/>
  <c r="D72" i="8"/>
  <c r="H24" i="8"/>
  <c r="D65" i="8"/>
  <c r="F65" i="8"/>
  <c r="B65" i="8"/>
  <c r="E65" i="8"/>
  <c r="C65" i="8"/>
  <c r="H27" i="8"/>
  <c r="H23" i="8"/>
  <c r="H30" i="8"/>
  <c r="H31" i="8"/>
  <c r="G71" i="8"/>
  <c r="G29" i="8" s="1"/>
  <c r="H25" i="8"/>
  <c r="H26" i="8"/>
  <c r="G67" i="8"/>
  <c r="G25" i="8" s="1"/>
  <c r="G66" i="8"/>
  <c r="G24" i="8" s="1"/>
  <c r="H28" i="8"/>
  <c r="H29" i="8"/>
  <c r="G72" i="8" l="1"/>
  <c r="G30" i="8" s="1"/>
  <c r="G65" i="8"/>
  <c r="G23" i="8" s="1"/>
</calcChain>
</file>

<file path=xl/sharedStrings.xml><?xml version="1.0" encoding="utf-8"?>
<sst xmlns="http://schemas.openxmlformats.org/spreadsheetml/2006/main" count="838" uniqueCount="242">
  <si>
    <t>Contact</t>
  </si>
  <si>
    <t>guillermo.fuentes@uclm.es</t>
  </si>
  <si>
    <t>Business Capability for BizDevOps Evaluation</t>
  </si>
  <si>
    <t>Results and Descriptive Anaysis</t>
  </si>
  <si>
    <t>Sheet</t>
  </si>
  <si>
    <t>Content</t>
  </si>
  <si>
    <t>Samples</t>
  </si>
  <si>
    <t>S1</t>
  </si>
  <si>
    <t>S2</t>
  </si>
  <si>
    <t>S3</t>
  </si>
  <si>
    <t>Industrial</t>
  </si>
  <si>
    <t>Total</t>
  </si>
  <si>
    <t>Sample Type</t>
  </si>
  <si>
    <t>Sample ID</t>
  </si>
  <si>
    <t>Sector</t>
  </si>
  <si>
    <t>Start Date</t>
  </si>
  <si>
    <t>End Date</t>
  </si>
  <si>
    <t>Initial Sample</t>
  </si>
  <si>
    <t>Real Sample</t>
  </si>
  <si>
    <t>Answer Ratio (%)</t>
  </si>
  <si>
    <t>?</t>
  </si>
  <si>
    <t>&gt; 94</t>
  </si>
  <si>
    <t>Proabilistic</t>
  </si>
  <si>
    <t xml:space="preserve">Convenience </t>
  </si>
  <si>
    <t>Academic</t>
  </si>
  <si>
    <t>Language</t>
  </si>
  <si>
    <t>Spanish</t>
  </si>
  <si>
    <t>English</t>
  </si>
  <si>
    <t>Answers</t>
  </si>
  <si>
    <t>Please indicate the area of the organization to which you belong.</t>
  </si>
  <si>
    <t>Please specify your main occupation.</t>
  </si>
  <si>
    <t>How many years of experience in DevOps do you have? (Please use numbers with a maximum of one decimal place, and write 0 (zero) if you have no experience.)</t>
  </si>
  <si>
    <t>How many years of experience do you have in IT/Business Alignment? (Please use numbers with a maximum of one decimal place, and write 0 (zero) if you have no experience.)</t>
  </si>
  <si>
    <t>How many years of experience do you have in Enterprise Architectures? (Please use numbers with a maximum of one decimal place, and write 0 (zero) if you have no experience.)</t>
  </si>
  <si>
    <t>Are you familiar with the TOGAF framework for enterprise architectures?</t>
  </si>
  <si>
    <t>If your previous answer is 'Yes', are you aware that in its latest version (10), it specifies how to enable an agile application of the use of enterprise architectures?</t>
  </si>
  <si>
    <t>Have you had to address issues related to the alignment between IT and Business?</t>
  </si>
  <si>
    <t>If your answer to the previous question is 'Yes', could you describe the problems you have addressed?</t>
  </si>
  <si>
    <t>Are you familiar with the BizDevOps software development approach?</t>
  </si>
  <si>
    <t>If your answer to the previous question is 'Yes', could you describe the potential advantages and disadvantages associated with the approach?</t>
  </si>
  <si>
    <t>Do you have experience in modeling enterprise architectures?</t>
  </si>
  <si>
    <t>If your answer to the previous question is 'Yes', have you ever used the ArchiMate notation?</t>
  </si>
  <si>
    <t>The IT/Business alignment described by the BizDevOps approach is beneficial for organizations that develop software using DevOps.</t>
  </si>
  <si>
    <t>If you choose 1 or 2, could you please indicate the reasons for your disagreement?</t>
  </si>
  <si>
    <t>The specification of a business capability is useful for an organization to determine whether it already possesses or needs to acquire that skill.</t>
  </si>
  <si>
    <t>The specification of the business capability for BizDevOps is beneficial for organizations implementing DevOps.</t>
  </si>
  <si>
    <t>The elements that describe the 'People' component are appropriate.</t>
  </si>
  <si>
    <t>The elements that describe the 'Processes' component are appropriate.</t>
  </si>
  <si>
    <t>If you choose 1 or 2, what elements would you remove or add to consider it appropriate?</t>
  </si>
  <si>
    <t>The elements that describe the 'Information' component are appropriate.</t>
  </si>
  <si>
    <t>The elements that describe the 'Resources' component are appropriate.</t>
  </si>
  <si>
    <t>A framework is useful for guiding the implementation of business capability for BizDevOps in an organization since a business capability by itself does not specify when or how to apply and/or utilize each component.</t>
  </si>
  <si>
    <t>If possible, could you let us know what motivated your previous response?</t>
  </si>
  <si>
    <t>This business capability could facilitate an organization using DevOps to transition to BizDevOps.</t>
  </si>
  <si>
    <t>Enterprise architecture models could facilitate the adoption of BizDevOps by an organization that uses DevOps.</t>
  </si>
  <si>
    <t>When applied in an agile manner, enterprise architecture models can provide support for agile alignment between IT and Business in a BizDevOps environment.</t>
  </si>
  <si>
    <t>Academic/Research</t>
  </si>
  <si>
    <t>No</t>
  </si>
  <si>
    <t>Yes</t>
  </si>
  <si>
    <t>Academic papers and student projects about business/IT alugnment</t>
  </si>
  <si>
    <t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t>
  </si>
  <si>
    <t>The specification is very general and non-committing. The notion of capability indicates something comparable/measurable. The framework mentions processes, for example, but not thei state of implemetaiton, reach, focus ets. See, e.g., CMM-I (which itself is not flawless)</t>
  </si>
  <si>
    <t>See above</t>
  </si>
  <si>
    <t>See above. It says that people must have a role. And ...?</t>
  </si>
  <si>
    <t>See abnove</t>
  </si>
  <si>
    <t>A framework may help improve capability. The frameworks presented in this survey are too abstract to do so (if I understand them correctly)</t>
  </si>
  <si>
    <t>This a research question. I don't have the knowledge or experience to answer it.</t>
  </si>
  <si>
    <t>Software Developer</t>
  </si>
  <si>
    <t>Development managers sometimes do not understand the impact of the business area.</t>
  </si>
  <si>
    <t>Knowing all the requirements of the different areas including the business area that allows an agile and continuous development of the project under development. Allowing to meet all the requirements of the stakeholders.</t>
  </si>
  <si>
    <t>In this section I would add a section indicating any information necessary to understand the requirements of the areas. For example to have the classic UML diagramming.</t>
  </si>
  <si>
    <t>It is always necessary to have a series of steps or a guide that allows a correct implementation of BizDevOps and can have a correct implementation within an organization and in turn allow the stakeholders to know the impact it can have on their organization.</t>
  </si>
  <si>
    <t>As indicated in the previous answer, the stakeholders will know the impact it can have within their organization.</t>
  </si>
  <si>
    <t>They provide a holistic view, identify areas for improvement, manage complexity and facilitate collaboration between teams.</t>
  </si>
  <si>
    <t>Provides flexibility, continuous collaboration, rapid delivery and a holistic view of the organization.</t>
  </si>
  <si>
    <t>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t>
  </si>
  <si>
    <t>Intuitively I believe this to be the case, but I lack the empirical experience to be able to assert it more strongly.</t>
  </si>
  <si>
    <t>Intuitively I believe this to be the case, but I lack the empirical experience to be able to assert it more strongly. But I believe that without modeling of this type it is simply not possible to adopt BizDevOps.</t>
  </si>
  <si>
    <t>I find it difficult to understand what means "When applied in an agile manner" referring to a diagram of this type. This is the reason why I choose "3".</t>
  </si>
  <si>
    <t>different objectives</t>
  </si>
  <si>
    <t>people need guidelines to adopt models</t>
  </si>
  <si>
    <t>NA</t>
  </si>
  <si>
    <t>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t>
  </si>
  <si>
    <t>Frameworks guide organizations in adopting and adapting BizDevOps practices for efficient and successful software development. They reduce the learning curve and optimize processes, align with organizational goals, facilitate interdisciplinary collaboration and support scalability.</t>
  </si>
  <si>
    <t>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t>
  </si>
  <si>
    <t>EA models visualize the interconnectedness of systems, support governance, and provide roadmaps for transition.</t>
  </si>
  <si>
    <t>Agile EA models are instrumental in promoting agility and alignment within the BizDevOps framework. It incorporates adaptive governance structures to respond effectively to changes in development and operations.</t>
  </si>
  <si>
    <t>Software Architect</t>
  </si>
  <si>
    <t>Many times business strategy wanted innovation but they don't have a clear picture about what things you can develop by yourself or how many things depends on the external partnerships</t>
  </si>
  <si>
    <t>In the real life and more often in startups, the systems, the processes and the developments have to be adapted to the business requirements, for that is very difficult to create this kind of documented processes because when you finish it it should be modified again and again</t>
  </si>
  <si>
    <t>Requirements not defined. Planing without technical team. Lack of experience with Project management / development tools</t>
  </si>
  <si>
    <t>Engineering Leader</t>
  </si>
  <si>
    <t>Business objectives not clear, ambiguous or contradictory. IT strategy not aligned with Business objectives</t>
  </si>
  <si>
    <t>It is focused on describing roles of existing software methodologies, which not always are in use or applies to companies</t>
  </si>
  <si>
    <t>It describes mediums, not what it needs to be achieved</t>
  </si>
  <si>
    <t>The framework helps, but people with the knowledge and experience is more important</t>
  </si>
  <si>
    <t>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t>
  </si>
  <si>
    <t>No es tan importante las personas (roles), si no la relación con información, procesos, y los demás modelos.</t>
  </si>
  <si>
    <t>De acuerdo, pero como recursos no estoy seguro que solo sean herramientas.</t>
  </si>
  <si>
    <t>ejemplos de proyectos donde he abordado estos temas: gobierno de desarrollo software global https://itea4.org/project/sdgear.html ; Proyecto bizdevops: Modelo da madurez para BizdevOps https://link.springer.com/chapter/10.1007/978-3-030-58793-2_16</t>
  </si>
  <si>
    <t>Principalmente promover que el soporte a desarrollo y operaciones de DevOps sea alineado con negocio añadiendo la dimensión Biz</t>
  </si>
  <si>
    <t>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t>
  </si>
  <si>
    <t>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t>
  </si>
  <si>
    <t>SAMPLE ID</t>
  </si>
  <si>
    <t>EX01</t>
  </si>
  <si>
    <t>EX02</t>
  </si>
  <si>
    <t>EX03</t>
  </si>
  <si>
    <t>EX04</t>
  </si>
  <si>
    <t>EX05</t>
  </si>
  <si>
    <t>EX06</t>
  </si>
  <si>
    <t>EX07</t>
  </si>
  <si>
    <t>EX08</t>
  </si>
  <si>
    <t>EX09</t>
  </si>
  <si>
    <t>EX10</t>
  </si>
  <si>
    <t>EX11</t>
  </si>
  <si>
    <t>EX12</t>
  </si>
  <si>
    <t>EX13</t>
  </si>
  <si>
    <t>LK01</t>
  </si>
  <si>
    <t>LK02</t>
  </si>
  <si>
    <t>LK03</t>
  </si>
  <si>
    <t>LK04</t>
  </si>
  <si>
    <t>LK05</t>
  </si>
  <si>
    <t>LK06</t>
  </si>
  <si>
    <t>LK07</t>
  </si>
  <si>
    <t>LK08</t>
  </si>
  <si>
    <t>LK09</t>
  </si>
  <si>
    <t>LK10</t>
  </si>
  <si>
    <t>LK11</t>
  </si>
  <si>
    <t>academic papers and student projects about business/IT alugnment</t>
  </si>
  <si>
    <t>Code</t>
  </si>
  <si>
    <t>Answer</t>
  </si>
  <si>
    <t>LK01OP</t>
  </si>
  <si>
    <t>LK02OP</t>
  </si>
  <si>
    <t>LK03OP</t>
  </si>
  <si>
    <t>LK04OP</t>
  </si>
  <si>
    <t>LK05OP</t>
  </si>
  <si>
    <t>LK06OP</t>
  </si>
  <si>
    <t>LK07OP</t>
  </si>
  <si>
    <t>LK08OP</t>
  </si>
  <si>
    <t>LK09OP</t>
  </si>
  <si>
    <t>LK10OP</t>
  </si>
  <si>
    <t>LK11OP</t>
  </si>
  <si>
    <t>RAW Data</t>
  </si>
  <si>
    <t>Total Academic</t>
  </si>
  <si>
    <t>Total Industrial</t>
  </si>
  <si>
    <t>ANSWER DATE</t>
  </si>
  <si>
    <t>ANSWER ID</t>
  </si>
  <si>
    <t># Participants</t>
  </si>
  <si>
    <t>Occupation</t>
  </si>
  <si>
    <t>% Participants</t>
  </si>
  <si>
    <t>Máx. Exp. DevOps</t>
  </si>
  <si>
    <t>Avg. Exp. DevOps</t>
  </si>
  <si>
    <t>Avg. Exp. IT/Biz Alignment</t>
  </si>
  <si>
    <t>Máx. Exp. IT/Biz Alignment</t>
  </si>
  <si>
    <t>Máx. Exp. EA</t>
  </si>
  <si>
    <t>Avg. Exp. EA</t>
  </si>
  <si>
    <t>Know TOGAF</t>
  </si>
  <si>
    <t>Address IT/Biz Aligment Problem</t>
  </si>
  <si>
    <t>Know BizDevOps</t>
  </si>
  <si>
    <t>Experience Modeling EA</t>
  </si>
  <si>
    <t>Weight</t>
  </si>
  <si>
    <t>Years Exp. DevOps</t>
  </si>
  <si>
    <t>Years Exp. IT/Biz Align.</t>
  </si>
  <si>
    <t>Years Exp. EA</t>
  </si>
  <si>
    <t>Demographic Data</t>
  </si>
  <si>
    <t>Likert Analysis</t>
  </si>
  <si>
    <t>Strongly Disagree</t>
  </si>
  <si>
    <t xml:space="preserve"> Disagree</t>
  </si>
  <si>
    <t>Neutral</t>
  </si>
  <si>
    <t>Agree</t>
  </si>
  <si>
    <t>Strongly Agree</t>
  </si>
  <si>
    <t>Likert Question</t>
  </si>
  <si>
    <t>LIKERT VALUES</t>
  </si>
  <si>
    <t>WEIGHTING</t>
  </si>
  <si>
    <t>WEIGHTED</t>
  </si>
  <si>
    <t>WEIGHTED %</t>
  </si>
  <si>
    <t>LIKERT  %</t>
  </si>
  <si>
    <t>Weighting</t>
  </si>
  <si>
    <t>TOTAL WEIGHTING</t>
  </si>
  <si>
    <t>Sample Standard Deviation</t>
  </si>
  <si>
    <t>The samples used are described.</t>
  </si>
  <si>
    <t>The demographic information is summarized</t>
  </si>
  <si>
    <t>The calculation of the weighting for the Likert scale responses based on certain criteria is presented</t>
  </si>
  <si>
    <t>The analysis of the Likert scale results and the application of the weighting are presented</t>
  </si>
  <si>
    <t>The coding for the survey questions is presented.</t>
  </si>
  <si>
    <t>The raw survey data are presented.</t>
  </si>
  <si>
    <t>Versión</t>
  </si>
  <si>
    <t>VARLK01</t>
  </si>
  <si>
    <t>VARLK02</t>
  </si>
  <si>
    <t>VARLK03</t>
  </si>
  <si>
    <t>VARLK04</t>
  </si>
  <si>
    <t>VARLK05</t>
  </si>
  <si>
    <t>VARLK06</t>
  </si>
  <si>
    <t>VARLK07</t>
  </si>
  <si>
    <t>VARLK08</t>
  </si>
  <si>
    <t>VARLK09</t>
  </si>
  <si>
    <t>VARLK10</t>
  </si>
  <si>
    <t>VARLK11</t>
  </si>
  <si>
    <t>No Proabilistic</t>
  </si>
  <si>
    <t>Weighting Rule</t>
  </si>
  <si>
    <t>Year Exp. Needed</t>
  </si>
  <si>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DevOps</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t>
    </r>
    <r>
      <rPr>
        <i/>
        <sz val="11"/>
        <color theme="1"/>
        <rFont val="Aptos Narrow"/>
        <family val="2"/>
        <scheme val="minor"/>
      </rPr>
      <t xml:space="preserve"> 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</si>
  <si>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IT/Biz Align.</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</si>
  <si>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EA</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</si>
  <si>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t>TOTAL ANSWERS</t>
  </si>
  <si>
    <t>Disagree</t>
  </si>
  <si>
    <t># Answers</t>
  </si>
  <si>
    <t>DevOps Experience</t>
  </si>
  <si>
    <t>IT/Business Alignment Experience</t>
  </si>
  <si>
    <t>1. Without experience</t>
  </si>
  <si>
    <t>2. Between 1 and 3 years</t>
  </si>
  <si>
    <t>3. More than 3 years and less than 6 years</t>
  </si>
  <si>
    <t>4. More than 7 years and less than 10 years</t>
  </si>
  <si>
    <t>5. More than 10 years</t>
  </si>
  <si>
    <t>EA Experience</t>
  </si>
  <si>
    <t>Mean LK01</t>
  </si>
  <si>
    <t>Mean LK02</t>
  </si>
  <si>
    <t>Mean LK03</t>
  </si>
  <si>
    <t>Mean LK04</t>
  </si>
  <si>
    <t>Mean LK05</t>
  </si>
  <si>
    <t>Mean LK06</t>
  </si>
  <si>
    <t>Mean LK07</t>
  </si>
  <si>
    <t>Mean LK08</t>
  </si>
  <si>
    <t>Mean LK09</t>
  </si>
  <si>
    <t>Mean LK10</t>
  </si>
  <si>
    <t>Mean LK11</t>
  </si>
  <si>
    <t>Total/Mean</t>
  </si>
  <si>
    <t>Mean</t>
  </si>
  <si>
    <t>Question Code</t>
  </si>
  <si>
    <t>Question Category</t>
  </si>
  <si>
    <t>Question Type</t>
  </si>
  <si>
    <t>Experience and Use</t>
  </si>
  <si>
    <t>Proposal Utility</t>
  </si>
  <si>
    <t>Multiple Choice</t>
  </si>
  <si>
    <t>Closed</t>
  </si>
  <si>
    <t>Binary</t>
  </si>
  <si>
    <t>Open</t>
  </si>
  <si>
    <t>Likert Scale</t>
  </si>
  <si>
    <t>Main Findings</t>
  </si>
  <si>
    <t>The main findings of this work</t>
  </si>
  <si>
    <t>v LK11</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</si>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</sst>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quot;€&quot;"/>
  </numFmts>
  <fonts count="10" x14ac:knownFonts="1">
    <font>
      <sz val="11"/>
      <color theme="1"/>
      <name val="Aptos Narrow"/>
      <family val="2"/>
      <scheme val="minor"/>
    </font>
    <font>
      <u/>
      <sz val="11"/>
      <color theme="10"/>
      <name val="Aptos Narrow"/>
      <family val="2"/>
      <scheme val="minor"/>
    </font>
    <font>
      <b/>
      <sz val="13"/>
      <color theme="3"/>
      <name val="Aptos Narrow"/>
      <family val="2"/>
      <scheme val="minor"/>
    </font>
    <font>
      <b/>
      <sz val="11"/>
      <color theme="3"/>
      <name val="Aptos Narrow"/>
      <family val="2"/>
      <scheme val="minor"/>
    </font>
    <font>
      <b/>
      <sz val="11"/>
      <color theme="1"/>
      <name val="Aptos Narrow"/>
      <family val="2"/>
      <scheme val="minor"/>
    </font>
    <font>
      <sz val="11"/>
      <color theme="1"/>
      <name val="Aptos Narrow"/>
      <family val="2"/>
      <scheme val="minor"/>
    </font>
    <font>
      <b/>
      <sz val="10"/>
      <color theme="3"/>
      <name val="Aptos Narrow"/>
      <family val="2"/>
      <scheme val="minor"/>
    </font>
    <font>
      <sz val="8"/>
      <name val="Aptos Narrow"/>
      <family val="2"/>
      <scheme val="minor"/>
    </font>
    <font>
      <i/>
      <sz val="11"/>
      <color theme="1"/>
      <name val="Aptos Narrow"/>
      <family val="2"/>
      <scheme val="minor"/>
    </font>
    <font>
      <b/>
      <sz val="11"/>
      <color theme="3" tint="9.9978637043366805E-2"/>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9">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medium">
        <color theme="4" tint="0.39997558519241921"/>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9" fontId="5" fillId="0" borderId="0" applyFont="0" applyFill="0" applyBorder="0" applyAlignment="0" applyProtection="0"/>
  </cellStyleXfs>
  <cellXfs count="55">
    <xf numFmtId="0" fontId="0" fillId="0" borderId="0" xfId="0"/>
    <xf numFmtId="0" fontId="1" fillId="0" borderId="0" xfId="1"/>
    <xf numFmtId="0" fontId="4" fillId="0" borderId="0" xfId="0" applyFont="1"/>
    <xf numFmtId="10" fontId="0" fillId="0" borderId="0" xfId="0" applyNumberFormat="1"/>
    <xf numFmtId="0" fontId="0" fillId="0" borderId="0" xfId="0" applyAlignment="1">
      <alignment horizontal="center" vertical="center"/>
    </xf>
    <xf numFmtId="0" fontId="3" fillId="0" borderId="2" xfId="3"/>
    <xf numFmtId="0" fontId="0" fillId="0" borderId="0" xfId="0" applyAlignment="1">
      <alignment horizontal="center"/>
    </xf>
    <xf numFmtId="0" fontId="3" fillId="0" borderId="2" xfId="3" applyAlignment="1">
      <alignment horizontal="center"/>
    </xf>
    <xf numFmtId="0" fontId="4" fillId="0" borderId="0" xfId="0" applyFont="1" applyAlignment="1">
      <alignment horizontal="right"/>
    </xf>
    <xf numFmtId="22" fontId="0" fillId="0" borderId="0" xfId="0" applyNumberFormat="1" applyAlignment="1">
      <alignment horizontal="center"/>
    </xf>
    <xf numFmtId="22" fontId="0" fillId="0" borderId="4" xfId="0" applyNumberFormat="1" applyBorder="1" applyAlignment="1">
      <alignment horizontal="center"/>
    </xf>
    <xf numFmtId="0" fontId="0" fillId="0" borderId="4" xfId="0" applyBorder="1"/>
    <xf numFmtId="22" fontId="0" fillId="0" borderId="5" xfId="0" applyNumberFormat="1" applyBorder="1" applyAlignment="1">
      <alignment horizontal="center"/>
    </xf>
    <xf numFmtId="0" fontId="0" fillId="0" borderId="5" xfId="0" applyBorder="1"/>
    <xf numFmtId="0" fontId="0" fillId="0" borderId="0" xfId="0" pivotButton="1"/>
    <xf numFmtId="0" fontId="0" fillId="0" borderId="0" xfId="0" applyAlignment="1">
      <alignment horizontal="left"/>
    </xf>
    <xf numFmtId="0" fontId="4" fillId="0" borderId="0" xfId="0" applyFont="1" applyAlignment="1">
      <alignment horizontal="center"/>
    </xf>
    <xf numFmtId="0" fontId="2" fillId="0" borderId="1" xfId="2"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0" fontId="2" fillId="0" borderId="1" xfId="2"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xf>
    <xf numFmtId="0" fontId="0" fillId="0" borderId="4" xfId="0" applyBorder="1" applyAlignment="1">
      <alignment horizontal="center" vertical="center"/>
    </xf>
    <xf numFmtId="164" fontId="0" fillId="0" borderId="0" xfId="5"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wrapText="1"/>
    </xf>
    <xf numFmtId="0" fontId="6" fillId="0" borderId="1" xfId="2" applyFont="1" applyAlignment="1">
      <alignment horizontal="center" wrapText="1"/>
    </xf>
    <xf numFmtId="2" fontId="0" fillId="0" borderId="0" xfId="0" applyNumberFormat="1" applyAlignment="1">
      <alignment horizontal="center"/>
    </xf>
    <xf numFmtId="0" fontId="2" fillId="0" borderId="1" xfId="2" applyFill="1" applyAlignment="1">
      <alignment horizontal="center" vertical="center" wrapText="1"/>
    </xf>
    <xf numFmtId="0" fontId="6" fillId="0" borderId="1" xfId="2" applyFont="1" applyAlignment="1">
      <alignment horizontal="center" vertical="center" wrapText="1"/>
    </xf>
    <xf numFmtId="165" fontId="0" fillId="0" borderId="0" xfId="0" applyNumberFormat="1" applyAlignment="1">
      <alignment horizontal="center"/>
    </xf>
    <xf numFmtId="0" fontId="3" fillId="0" borderId="6" xfId="3" applyBorder="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4" fillId="0" borderId="3" xfId="4" applyAlignment="1">
      <alignment horizontal="center"/>
    </xf>
    <xf numFmtId="10" fontId="4" fillId="0" borderId="3" xfId="4" applyNumberFormat="1" applyAlignment="1">
      <alignment horizontal="center"/>
    </xf>
    <xf numFmtId="165" fontId="0" fillId="0" borderId="0" xfId="0" applyNumberFormat="1"/>
    <xf numFmtId="165" fontId="0" fillId="0" borderId="5" xfId="0" applyNumberForma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0" fillId="0" borderId="0" xfId="0" applyAlignment="1">
      <alignment wrapText="1"/>
    </xf>
    <xf numFmtId="0" fontId="2" fillId="0" borderId="1" xfId="2"/>
    <xf numFmtId="14" fontId="0" fillId="0" borderId="0" xfId="0" applyNumberFormat="1"/>
    <xf numFmtId="166" fontId="0" fillId="0" borderId="0" xfId="0" applyNumberFormat="1"/>
    <xf numFmtId="165" fontId="4" fillId="2" borderId="8" xfId="0" applyNumberFormat="1" applyFont="1" applyFill="1" applyBorder="1"/>
    <xf numFmtId="0" fontId="4" fillId="2" borderId="7" xfId="0" applyFont="1" applyFill="1" applyBorder="1" applyAlignment="1">
      <alignment horizontal="center" vertical="center"/>
    </xf>
    <xf numFmtId="17" fontId="0" fillId="0" borderId="0" xfId="0" applyNumberFormat="1"/>
    <xf numFmtId="0" fontId="4" fillId="0" borderId="3" xfId="4" applyAlignment="1">
      <alignment horizontal="center"/>
    </xf>
    <xf numFmtId="0" fontId="2" fillId="0" borderId="1" xfId="2" applyAlignment="1">
      <alignment horizontal="center"/>
    </xf>
    <xf numFmtId="0" fontId="4" fillId="0" borderId="0" xfId="0" applyFont="1" applyAlignment="1">
      <alignment horizontal="right"/>
    </xf>
    <xf numFmtId="0" fontId="2" fillId="0" borderId="1" xfId="2" applyAlignment="1">
      <alignment horizontal="center" vertical="center"/>
    </xf>
    <xf numFmtId="2" fontId="0" fillId="0" borderId="0" xfId="0" applyNumberFormat="1"/>
    <xf numFmtId="0" fontId="0" fillId="0" borderId="0" xfId="0" applyNumberFormat="1"/>
  </cellXfs>
  <cellStyles count="6">
    <cellStyle name="Hipervínculo" xfId="1" builtinId="8"/>
    <cellStyle name="Normal" xfId="0" builtinId="0"/>
    <cellStyle name="Porcentaje" xfId="5" builtinId="5"/>
    <cellStyle name="Título 2" xfId="2" builtinId="17"/>
    <cellStyle name="Título 3" xfId="3" builtinId="18"/>
    <cellStyle name="Total" xfId="4" builtinId="25"/>
  </cellStyles>
  <dxfs count="104">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Likert</a:t>
            </a:r>
            <a:r>
              <a:rPr lang="es-ES" baseline="0"/>
              <a:t> answers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'Likert Analysis'!$B$35</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Analysis'!$B$36:$B$46</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1563-4A5C-BDD4-7A15FCE4D4F3}"/>
            </c:ext>
          </c:extLst>
        </c:ser>
        <c:ser>
          <c:idx val="1"/>
          <c:order val="1"/>
          <c:tx>
            <c:strRef>
              <c:f>'Likert Analysis'!$C$35</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Analysis'!$C$36:$C$46</c:f>
              <c:numCache>
                <c:formatCode>0.0%</c:formatCode>
                <c:ptCount val="11"/>
                <c:pt idx="0">
                  <c:v>7.1428571428571425E-2</c:v>
                </c:pt>
                <c:pt idx="1">
                  <c:v>7.1428571428571425E-2</c:v>
                </c:pt>
                <c:pt idx="2">
                  <c:v>7.1428571428571425E-2</c:v>
                </c:pt>
                <c:pt idx="3">
                  <c:v>7.1428571428571425E-2</c:v>
                </c:pt>
                <c:pt idx="4">
                  <c:v>0.14285714285714285</c:v>
                </c:pt>
                <c:pt idx="5">
                  <c:v>0.14285714285714285</c:v>
                </c:pt>
                <c:pt idx="6">
                  <c:v>7.1428571428571425E-2</c:v>
                </c:pt>
                <c:pt idx="7">
                  <c:v>#N/A</c:v>
                </c:pt>
                <c:pt idx="8">
                  <c:v>#N/A</c:v>
                </c:pt>
                <c:pt idx="9">
                  <c:v>#N/A</c:v>
                </c:pt>
                <c:pt idx="10">
                  <c:v>7.1428571428571425E-2</c:v>
                </c:pt>
              </c:numCache>
            </c:numRef>
          </c:val>
          <c:extLst>
            <c:ext xmlns:c16="http://schemas.microsoft.com/office/drawing/2014/chart" uri="{C3380CC4-5D6E-409C-BE32-E72D297353CC}">
              <c16:uniqueId val="{00000001-1563-4A5C-BDD4-7A15FCE4D4F3}"/>
            </c:ext>
          </c:extLst>
        </c:ser>
        <c:ser>
          <c:idx val="2"/>
          <c:order val="2"/>
          <c:tx>
            <c:strRef>
              <c:f>'Likert Analysis'!$D$35</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Analysis'!$D$36:$D$46</c:f>
              <c:numCache>
                <c:formatCode>0.0%</c:formatCode>
                <c:ptCount val="11"/>
                <c:pt idx="0">
                  <c:v>7.1428571428571425E-2</c:v>
                </c:pt>
                <c:pt idx="1">
                  <c:v>0.21428571428571427</c:v>
                </c:pt>
                <c:pt idx="2">
                  <c:v>0.21428571428571427</c:v>
                </c:pt>
                <c:pt idx="3">
                  <c:v>0.21428571428571427</c:v>
                </c:pt>
                <c:pt idx="4">
                  <c:v>0.21428571428571427</c:v>
                </c:pt>
                <c:pt idx="5">
                  <c:v>#N/A</c:v>
                </c:pt>
                <c:pt idx="6">
                  <c:v>0.14285714285714285</c:v>
                </c:pt>
                <c:pt idx="7">
                  <c:v>0.14285714285714285</c:v>
                </c:pt>
                <c:pt idx="8">
                  <c:v>0.14285714285714285</c:v>
                </c:pt>
                <c:pt idx="9">
                  <c:v>0.14285714285714285</c:v>
                </c:pt>
                <c:pt idx="10">
                  <c:v>0.2857142857142857</c:v>
                </c:pt>
              </c:numCache>
            </c:numRef>
          </c:val>
          <c:extLst>
            <c:ext xmlns:c16="http://schemas.microsoft.com/office/drawing/2014/chart" uri="{C3380CC4-5D6E-409C-BE32-E72D297353CC}">
              <c16:uniqueId val="{00000002-1563-4A5C-BDD4-7A15FCE4D4F3}"/>
            </c:ext>
          </c:extLst>
        </c:ser>
        <c:ser>
          <c:idx val="3"/>
          <c:order val="3"/>
          <c:tx>
            <c:strRef>
              <c:f>'Likert Analysis'!$E$35</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Analysis'!$E$36:$E$46</c:f>
              <c:numCache>
                <c:formatCode>0.0%</c:formatCode>
                <c:ptCount val="11"/>
                <c:pt idx="0">
                  <c:v>0.42857142857142855</c:v>
                </c:pt>
                <c:pt idx="1">
                  <c:v>0.35714285714285715</c:v>
                </c:pt>
                <c:pt idx="2">
                  <c:v>0.35714285714285715</c:v>
                </c:pt>
                <c:pt idx="3">
                  <c:v>0.2857142857142857</c:v>
                </c:pt>
                <c:pt idx="4">
                  <c:v>0.5</c:v>
                </c:pt>
                <c:pt idx="5">
                  <c:v>0.5714285714285714</c:v>
                </c:pt>
                <c:pt idx="6">
                  <c:v>0.5714285714285714</c:v>
                </c:pt>
                <c:pt idx="7">
                  <c:v>0.35714285714285715</c:v>
                </c:pt>
                <c:pt idx="8">
                  <c:v>0.5714285714285714</c:v>
                </c:pt>
                <c:pt idx="9">
                  <c:v>0.5714285714285714</c:v>
                </c:pt>
                <c:pt idx="10">
                  <c:v>0.42857142857142855</c:v>
                </c:pt>
              </c:numCache>
            </c:numRef>
          </c:val>
          <c:extLst>
            <c:ext xmlns:c16="http://schemas.microsoft.com/office/drawing/2014/chart" uri="{C3380CC4-5D6E-409C-BE32-E72D297353CC}">
              <c16:uniqueId val="{00000003-1563-4A5C-BDD4-7A15FCE4D4F3}"/>
            </c:ext>
          </c:extLst>
        </c:ser>
        <c:ser>
          <c:idx val="4"/>
          <c:order val="4"/>
          <c:tx>
            <c:strRef>
              <c:f>'Likert Analysis'!$F$35</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Analysis'!$F$36:$F$46</c:f>
              <c:numCache>
                <c:formatCode>0.0%</c:formatCode>
                <c:ptCount val="11"/>
                <c:pt idx="0">
                  <c:v>0.42857142857142855</c:v>
                </c:pt>
                <c:pt idx="1">
                  <c:v>0.35714285714285715</c:v>
                </c:pt>
                <c:pt idx="2">
                  <c:v>0.35714285714285715</c:v>
                </c:pt>
                <c:pt idx="3">
                  <c:v>0.42857142857142855</c:v>
                </c:pt>
                <c:pt idx="4">
                  <c:v>0.14285714285714285</c:v>
                </c:pt>
                <c:pt idx="5">
                  <c:v>0.2857142857142857</c:v>
                </c:pt>
                <c:pt idx="6">
                  <c:v>0.21428571428571427</c:v>
                </c:pt>
                <c:pt idx="7">
                  <c:v>0.5</c:v>
                </c:pt>
                <c:pt idx="8">
                  <c:v>0.2857142857142857</c:v>
                </c:pt>
                <c:pt idx="9">
                  <c:v>0.2857142857142857</c:v>
                </c:pt>
                <c:pt idx="10">
                  <c:v>0.21428571428571427</c:v>
                </c:pt>
              </c:numCache>
            </c:numRef>
          </c:val>
          <c:extLst>
            <c:ext xmlns:c16="http://schemas.microsoft.com/office/drawing/2014/chart" uri="{C3380CC4-5D6E-409C-BE32-E72D297353CC}">
              <c16:uniqueId val="{00000004-1563-4A5C-BDD4-7A15FCE4D4F3}"/>
            </c:ext>
          </c:extLst>
        </c:ser>
        <c:dLbls>
          <c:dLblPos val="ctr"/>
          <c:showLegendKey val="0"/>
          <c:showVal val="1"/>
          <c:showCatName val="0"/>
          <c:showSerName val="0"/>
          <c:showPercent val="0"/>
          <c:showBubbleSize val="0"/>
        </c:dLbls>
        <c:gapWidth val="79"/>
        <c:overlap val="100"/>
        <c:axId val="810896031"/>
        <c:axId val="810875391"/>
      </c:barChart>
      <c:catAx>
        <c:axId val="8108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0875391"/>
        <c:crosses val="autoZero"/>
        <c:auto val="1"/>
        <c:lblAlgn val="ctr"/>
        <c:lblOffset val="100"/>
        <c:noMultiLvlLbl val="0"/>
      </c:catAx>
      <c:valAx>
        <c:axId val="810875391"/>
        <c:scaling>
          <c:orientation val="minMax"/>
        </c:scaling>
        <c:delete val="1"/>
        <c:axPos val="b"/>
        <c:numFmt formatCode="0%" sourceLinked="1"/>
        <c:majorTickMark val="none"/>
        <c:minorTickMark val="none"/>
        <c:tickLblPos val="nextTo"/>
        <c:crossAx val="81089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Weighting LIKERT ANSWER</a:t>
            </a:r>
            <a:r>
              <a:rPr lang="es-ES" baseline="0"/>
              <a:t>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'Weighting Likert Analysis '!$B$37</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'!$B$38:$B$48</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E2E5-4FB2-A712-0534E9C3962C}"/>
            </c:ext>
          </c:extLst>
        </c:ser>
        <c:ser>
          <c:idx val="1"/>
          <c:order val="1"/>
          <c:tx>
            <c:strRef>
              <c:f>'Weighting Likert Analysis '!$C$37</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'!$C$38:$C$48</c:f>
              <c:numCache>
                <c:formatCode>0.0%</c:formatCode>
                <c:ptCount val="11"/>
                <c:pt idx="0">
                  <c:v>3.4285714285714287E-2</c:v>
                </c:pt>
                <c:pt idx="1">
                  <c:v>3.4285714285714287E-2</c:v>
                </c:pt>
                <c:pt idx="2">
                  <c:v>3.4285714285714287E-2</c:v>
                </c:pt>
                <c:pt idx="3">
                  <c:v>0.13642857142857143</c:v>
                </c:pt>
                <c:pt idx="4">
                  <c:v>0.13642857142857143</c:v>
                </c:pt>
                <c:pt idx="5">
                  <c:v>0.10928571428571429</c:v>
                </c:pt>
                <c:pt idx="6">
                  <c:v>3.4285714285714287E-2</c:v>
                </c:pt>
                <c:pt idx="7">
                  <c:v>#N/A</c:v>
                </c:pt>
                <c:pt idx="8">
                  <c:v>#N/A</c:v>
                </c:pt>
                <c:pt idx="9">
                  <c:v>#N/A</c:v>
                </c:pt>
                <c:pt idx="10">
                  <c:v>0.10214285714285713</c:v>
                </c:pt>
              </c:numCache>
            </c:numRef>
          </c:val>
          <c:extLst>
            <c:ext xmlns:c16="http://schemas.microsoft.com/office/drawing/2014/chart" uri="{C3380CC4-5D6E-409C-BE32-E72D297353CC}">
              <c16:uniqueId val="{00000001-E2E5-4FB2-A712-0534E9C3962C}"/>
            </c:ext>
          </c:extLst>
        </c:ser>
        <c:ser>
          <c:idx val="2"/>
          <c:order val="2"/>
          <c:tx>
            <c:strRef>
              <c:f>'Weighting Likert Analysis '!$D$37</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'!$D$38:$D$48</c:f>
              <c:numCache>
                <c:formatCode>0.0%</c:formatCode>
                <c:ptCount val="11"/>
                <c:pt idx="0">
                  <c:v>0.15</c:v>
                </c:pt>
                <c:pt idx="1">
                  <c:v>0.2492857142857143</c:v>
                </c:pt>
                <c:pt idx="2">
                  <c:v>0.32071428571428573</c:v>
                </c:pt>
                <c:pt idx="3">
                  <c:v>0.25285714285714284</c:v>
                </c:pt>
                <c:pt idx="4">
                  <c:v>4.071428571428571E-2</c:v>
                </c:pt>
                <c:pt idx="5">
                  <c:v>#N/A</c:v>
                </c:pt>
                <c:pt idx="6">
                  <c:v>0.25285714285714284</c:v>
                </c:pt>
                <c:pt idx="7">
                  <c:v>0.13642857142857143</c:v>
                </c:pt>
                <c:pt idx="8">
                  <c:v>7.4999999999999997E-2</c:v>
                </c:pt>
                <c:pt idx="9">
                  <c:v>0.13642857142857143</c:v>
                </c:pt>
                <c:pt idx="10">
                  <c:v>0.25928571428571429</c:v>
                </c:pt>
              </c:numCache>
            </c:numRef>
          </c:val>
          <c:extLst>
            <c:ext xmlns:c16="http://schemas.microsoft.com/office/drawing/2014/chart" uri="{C3380CC4-5D6E-409C-BE32-E72D297353CC}">
              <c16:uniqueId val="{00000002-E2E5-4FB2-A712-0534E9C3962C}"/>
            </c:ext>
          </c:extLst>
        </c:ser>
        <c:ser>
          <c:idx val="3"/>
          <c:order val="3"/>
          <c:tx>
            <c:strRef>
              <c:f>'Weighting Likert Analysis '!$E$37</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'!$E$38:$E$48</c:f>
              <c:numCache>
                <c:formatCode>0.0%</c:formatCode>
                <c:ptCount val="11"/>
                <c:pt idx="0">
                  <c:v>0.43714285714285717</c:v>
                </c:pt>
                <c:pt idx="1">
                  <c:v>0.44</c:v>
                </c:pt>
                <c:pt idx="2">
                  <c:v>0.32785714285714285</c:v>
                </c:pt>
                <c:pt idx="3">
                  <c:v>0.5357142857142857</c:v>
                </c:pt>
                <c:pt idx="4">
                  <c:v>0.37214285714285716</c:v>
                </c:pt>
                <c:pt idx="5">
                  <c:v>0.68285714285714294</c:v>
                </c:pt>
                <c:pt idx="6">
                  <c:v>0.505</c:v>
                </c:pt>
                <c:pt idx="7">
                  <c:v>0.40928571428571431</c:v>
                </c:pt>
                <c:pt idx="8">
                  <c:v>0.60071428571428576</c:v>
                </c:pt>
                <c:pt idx="9">
                  <c:v>0.58357142857142852</c:v>
                </c:pt>
                <c:pt idx="10">
                  <c:v>0.42642857142857143</c:v>
                </c:pt>
              </c:numCache>
            </c:numRef>
          </c:val>
          <c:extLst>
            <c:ext xmlns:c16="http://schemas.microsoft.com/office/drawing/2014/chart" uri="{C3380CC4-5D6E-409C-BE32-E72D297353CC}">
              <c16:uniqueId val="{00000003-E2E5-4FB2-A712-0534E9C3962C}"/>
            </c:ext>
          </c:extLst>
        </c:ser>
        <c:ser>
          <c:idx val="4"/>
          <c:order val="4"/>
          <c:tx>
            <c:strRef>
              <c:f>'Weighting Likert Analysis '!$F$37</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'!$F$38:$F$48</c:f>
              <c:numCache>
                <c:formatCode>0.0%</c:formatCode>
                <c:ptCount val="11"/>
                <c:pt idx="0">
                  <c:v>0.37857142857142856</c:v>
                </c:pt>
                <c:pt idx="1">
                  <c:v>0.27642857142857141</c:v>
                </c:pt>
                <c:pt idx="2">
                  <c:v>0.31714285714285717</c:v>
                </c:pt>
                <c:pt idx="3">
                  <c:v>7.4999999999999997E-2</c:v>
                </c:pt>
                <c:pt idx="4">
                  <c:v>0.45071428571428568</c:v>
                </c:pt>
                <c:pt idx="5">
                  <c:v>0.20785714285714288</c:v>
                </c:pt>
                <c:pt idx="6">
                  <c:v>0.20785714285714288</c:v>
                </c:pt>
                <c:pt idx="7">
                  <c:v>0.45357142857142857</c:v>
                </c:pt>
                <c:pt idx="8">
                  <c:v>0.32428571428571429</c:v>
                </c:pt>
                <c:pt idx="9">
                  <c:v>0.27999999999999997</c:v>
                </c:pt>
                <c:pt idx="10">
                  <c:v>0.21142857142857144</c:v>
                </c:pt>
              </c:numCache>
            </c:numRef>
          </c:val>
          <c:extLst>
            <c:ext xmlns:c16="http://schemas.microsoft.com/office/drawing/2014/chart" uri="{C3380CC4-5D6E-409C-BE32-E72D297353CC}">
              <c16:uniqueId val="{00000004-E2E5-4FB2-A712-0534E9C3962C}"/>
            </c:ext>
          </c:extLst>
        </c:ser>
        <c:dLbls>
          <c:dLblPos val="ctr"/>
          <c:showLegendKey val="0"/>
          <c:showVal val="1"/>
          <c:showCatName val="0"/>
          <c:showSerName val="0"/>
          <c:showPercent val="0"/>
          <c:showBubbleSize val="0"/>
        </c:dLbls>
        <c:gapWidth val="79"/>
        <c:overlap val="100"/>
        <c:axId val="818595679"/>
        <c:axId val="818613919"/>
      </c:barChart>
      <c:catAx>
        <c:axId val="8185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8613919"/>
        <c:crosses val="autoZero"/>
        <c:auto val="1"/>
        <c:lblAlgn val="ctr"/>
        <c:lblOffset val="100"/>
        <c:noMultiLvlLbl val="0"/>
      </c:catAx>
      <c:valAx>
        <c:axId val="818613919"/>
        <c:scaling>
          <c:orientation val="minMax"/>
        </c:scaling>
        <c:delete val="1"/>
        <c:axPos val="b"/>
        <c:numFmt formatCode="0%" sourceLinked="1"/>
        <c:majorTickMark val="none"/>
        <c:minorTickMark val="none"/>
        <c:tickLblPos val="nextTo"/>
        <c:crossAx val="818595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185737</xdr:rowOff>
    </xdr:from>
    <xdr:to>
      <xdr:col>6</xdr:col>
      <xdr:colOff>9525</xdr:colOff>
      <xdr:row>67</xdr:row>
      <xdr:rowOff>142875</xdr:rowOff>
    </xdr:to>
    <xdr:graphicFrame macro="">
      <xdr:nvGraphicFramePr>
        <xdr:cNvPr id="5" name="Gráfico 4">
          <a:extLst>
            <a:ext uri="{FF2B5EF4-FFF2-40B4-BE49-F238E27FC236}">
              <a16:creationId xmlns:a16="http://schemas.microsoft.com/office/drawing/2014/main" id="{D5606197-4492-1D0C-82F1-E2C9BD8B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133349</xdr:colOff>
      <xdr:row>32</xdr:row>
      <xdr:rowOff>166687</xdr:rowOff>
    </xdr:from>
    <xdr:to>
      <xdr:col>14</xdr:col>
      <xdr:colOff>619124</xdr:colOff>
      <xdr:row>50</xdr:row>
      <xdr:rowOff>76200</xdr:rowOff>
    </xdr:to>
    <xdr:graphicFrame macro="">
      <xdr:nvGraphicFramePr>
        <xdr:cNvPr id="3" name="Gráfico 2">
          <a:extLst>
            <a:ext uri="{FF2B5EF4-FFF2-40B4-BE49-F238E27FC236}">
              <a16:creationId xmlns:a16="http://schemas.microsoft.com/office/drawing/2014/main" id="{C8994783-4AA0-707A-908A-5EFCDF0A1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54344675927" createdVersion="8" refreshedVersion="8" minRefreshableVersion="3" recordCount="14" xr:uid="{4FAF5AAE-979F-498E-AE4E-9C0832DBEF42}">
  <cacheSource type="worksheet">
    <worksheetSource ref="B1:E15" sheet="RAW Data"/>
  </cacheSource>
  <cacheFields count="4">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8500497685" createdVersion="8" refreshedVersion="8" minRefreshableVersion="3" recordCount="14" xr:uid="{95FA02B7-D2B5-41A0-AB11-BF31A67F57C8}">
  <cacheSource type="worksheet">
    <worksheetSource ref="A1:P15" sheet="RAW Data"/>
  </cacheSource>
  <cacheFields count="16">
    <cacheField name="ANSWER DATE" numFmtId="22">
      <sharedItems containsSemiMixedTypes="0" containsNonDate="0" containsDate="1" containsString="0" minDate="2023-12-19T20:31:39" maxDate="2024-02-26T16:40:56"/>
    </cacheField>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95177546298" createdVersion="8" refreshedVersion="8" minRefreshableVersion="3" recordCount="14" xr:uid="{AF096209-ED48-472C-BBCC-F0CEE9ECA4F5}">
  <cacheSource type="worksheet">
    <worksheetSource ref="B1:P15" sheet="RAW Data"/>
  </cacheSource>
  <cacheFields count="15">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ount="2">
        <s v="Yes"/>
        <s v="No"/>
      </sharedItems>
    </cacheField>
    <cacheField name="EX07" numFmtId="0">
      <sharedItems/>
    </cacheField>
    <cacheField name="EX08" numFmtId="0">
      <sharedItems count="2">
        <s v="Yes"/>
        <s v="No"/>
      </sharedItems>
    </cacheField>
    <cacheField name="EX09" numFmtId="0">
      <sharedItems/>
    </cacheField>
    <cacheField name="EX10" numFmtId="0">
      <sharedItems count="2">
        <s v="Yes"/>
        <s v="No"/>
      </sharedItems>
    </cacheField>
    <cacheField name="EX11" numFmtId="0">
      <sharedItems longText="1"/>
    </cacheField>
    <cacheField name="EX12" numFmtId="0">
      <sharedItems count="2">
        <s v="Yes"/>
        <s v="No"/>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84.494941898149" createdVersion="8" refreshedVersion="8" minRefreshableVersion="3" recordCount="14" xr:uid="{1F873102-3379-4975-BE52-523510944CA8}">
  <cacheSource type="worksheet">
    <worksheetSource ref="A1:AL15" sheet="RAW Data pre-proccesed"/>
  </cacheSource>
  <cacheFields count="38">
    <cacheField name="ANSWER DATE" numFmtId="14">
      <sharedItems containsSemiMixedTypes="0" containsNonDate="0" containsDate="1" containsString="0" minDate="2023-12-19T20:31:39" maxDate="2024-02-26T16:40:56"/>
    </cacheField>
    <cacheField name="SAMPLE ID" numFmtId="0">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unt="15">
        <s v="4. More than 7 years and less than 10 years"/>
        <s v="1. Without experience"/>
        <s v="3. More than 3 years and less than 6 years"/>
        <s v="2. Between 1 and 3 years"/>
        <s v="5. More than 10 years"/>
        <s v="More than 7 years and less than 10 years" u="1"/>
        <s v="Without experience" u="1"/>
        <s v="More than 3 years and less than 6 years" u="1"/>
        <s v="Between 1 and 3 years" u="1"/>
        <s v="More than 10 years" u="1"/>
        <s v="Más de 7 años y mesno de 10 años" u="1"/>
        <s v="Sin Experiencia" u="1"/>
        <s v="Más de 3 años y menos de 6 años" u="1"/>
        <s v="Entre 1 y 3 años" u="1"/>
        <s v="Más de 10 años" u="1"/>
      </sharedItems>
    </cacheField>
    <cacheField name="EX04" numFmtId="0">
      <sharedItems count="8">
        <s v="3. More than 3 years and less than 6 years"/>
        <s v="1. Without experience"/>
        <s v="2. Between 1 and 3 years"/>
        <s v="5. More than 10 years"/>
        <s v="More than 3 years and less than 6 years" u="1"/>
        <s v="Without experience" u="1"/>
        <s v="Between 1 and 3 years" u="1"/>
        <s v="More than 10 years" u="1"/>
      </sharedItems>
    </cacheField>
    <cacheField name="EX05" numFmtId="0">
      <sharedItems count="5">
        <s v="3. More than 3 years and less than 6 years"/>
        <s v="1. Without experience"/>
        <s v="2. Between 1 and 3 years"/>
        <s v="4. More than 7 years and less than 10 years"/>
        <s v="5. More than 10 years"/>
      </sharedItems>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 name="LK01" numFmtId="0">
      <sharedItems containsSemiMixedTypes="0" containsString="0" containsNumber="1" containsInteger="1" minValue="2" maxValue="5"/>
    </cacheField>
    <cacheField name="LK02" numFmtId="0">
      <sharedItems containsSemiMixedTypes="0" containsString="0" containsNumber="1" containsInteger="1" minValue="2" maxValue="5"/>
    </cacheField>
    <cacheField name="LK03" numFmtId="0">
      <sharedItems containsSemiMixedTypes="0" containsString="0" containsNumber="1" containsInteger="1" minValue="2" maxValue="5"/>
    </cacheField>
    <cacheField name="LK04" numFmtId="0">
      <sharedItems containsSemiMixedTypes="0" containsString="0" containsNumber="1" containsInteger="1" minValue="2" maxValue="5"/>
    </cacheField>
    <cacheField name="LK05" numFmtId="0">
      <sharedItems containsSemiMixedTypes="0" containsString="0" containsNumber="1" containsInteger="1" minValue="2" maxValue="5"/>
    </cacheField>
    <cacheField name="LK06" numFmtId="0">
      <sharedItems containsSemiMixedTypes="0" containsString="0" containsNumber="1" containsInteger="1" minValue="2" maxValue="5"/>
    </cacheField>
    <cacheField name="LK07" numFmtId="0">
      <sharedItems containsSemiMixedTypes="0" containsString="0" containsNumber="1" containsInteger="1" minValue="2" maxValue="5"/>
    </cacheField>
    <cacheField name="LK08" numFmtId="0">
      <sharedItems containsSemiMixedTypes="0" containsString="0" containsNumber="1" containsInteger="1" minValue="3" maxValue="5"/>
    </cacheField>
    <cacheField name="LK09" numFmtId="0">
      <sharedItems containsSemiMixedTypes="0" containsString="0" containsNumber="1" containsInteger="1" minValue="3" maxValue="5"/>
    </cacheField>
    <cacheField name="LK10" numFmtId="0">
      <sharedItems containsSemiMixedTypes="0" containsString="0" containsNumber="1" containsInteger="1" minValue="3" maxValue="5"/>
    </cacheField>
    <cacheField name="LK11" numFmtId="0">
      <sharedItems containsSemiMixedTypes="0" containsString="0" containsNumber="1" containsInteger="1" minValue="2" maxValue="5"/>
    </cacheField>
    <cacheField name="LK01OP" numFmtId="0">
      <sharedItems containsMixedTypes="1" containsNumber="1" containsInteger="1" minValue="0" maxValue="0" longText="1"/>
    </cacheField>
    <cacheField name="LK02OP" numFmtId="0">
      <sharedItems containsMixedTypes="1" containsNumber="1" containsInteger="1" minValue="0" maxValue="0" longText="1"/>
    </cacheField>
    <cacheField name="LK03OP" numFmtId="0">
      <sharedItems containsMixedTypes="1" containsNumber="1" containsInteger="1" minValue="0" maxValue="0"/>
    </cacheField>
    <cacheField name="LK04OP" numFmtId="0">
      <sharedItems containsMixedTypes="1" containsNumber="1" containsInteger="1" minValue="0" maxValue="0" longText="1"/>
    </cacheField>
    <cacheField name="LK05OP" numFmtId="0">
      <sharedItems containsMixedTypes="1" containsNumber="1" containsInteger="1" minValue="0" maxValue="0" longText="1"/>
    </cacheField>
    <cacheField name="LK06OP" numFmtId="0">
      <sharedItems containsMixedTypes="1" containsNumber="1" containsInteger="1" minValue="0" maxValue="0"/>
    </cacheField>
    <cacheField name="LK07OP" numFmtId="0">
      <sharedItems containsMixedTypes="1" containsNumber="1" containsInteger="1" minValue="0" maxValue="0"/>
    </cacheField>
    <cacheField name="LK08OP" numFmtId="0">
      <sharedItems containsMixedTypes="1" containsNumber="1" containsInteger="1" minValue="0" maxValue="0" longText="1"/>
    </cacheField>
    <cacheField name="LK09OP" numFmtId="0">
      <sharedItems containsMixedTypes="1" containsNumber="1" containsInteger="1" minValue="0" maxValue="0" longText="1"/>
    </cacheField>
    <cacheField name="LK10OP" numFmtId="0">
      <sharedItems containsMixedTypes="1" containsNumber="1" containsInteger="1" minValue="0" maxValue="0"/>
    </cacheField>
    <cacheField name="LK11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r>
  <r>
    <x v="0"/>
    <n v="2"/>
    <x v="0"/>
    <x v="0"/>
  </r>
  <r>
    <x v="0"/>
    <n v="3"/>
    <x v="0"/>
    <x v="0"/>
  </r>
  <r>
    <x v="0"/>
    <n v="4"/>
    <x v="0"/>
    <x v="0"/>
  </r>
  <r>
    <x v="0"/>
    <n v="5"/>
    <x v="0"/>
    <x v="0"/>
  </r>
  <r>
    <x v="1"/>
    <n v="6"/>
    <x v="0"/>
    <x v="0"/>
  </r>
  <r>
    <x v="1"/>
    <n v="7"/>
    <x v="0"/>
    <x v="1"/>
  </r>
  <r>
    <x v="1"/>
    <n v="8"/>
    <x v="0"/>
    <x v="0"/>
  </r>
  <r>
    <x v="1"/>
    <n v="9"/>
    <x v="0"/>
    <x v="0"/>
  </r>
  <r>
    <x v="1"/>
    <n v="10"/>
    <x v="0"/>
    <x v="0"/>
  </r>
  <r>
    <x v="1"/>
    <n v="11"/>
    <x v="0"/>
    <x v="0"/>
  </r>
  <r>
    <x v="2"/>
    <n v="12"/>
    <x v="1"/>
    <x v="2"/>
  </r>
  <r>
    <x v="2"/>
    <n v="13"/>
    <x v="1"/>
    <x v="2"/>
  </r>
  <r>
    <x v="2"/>
    <n v="14"/>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x v="0"/>
    <n v="1"/>
    <x v="0"/>
    <x v="0"/>
    <n v="7"/>
    <n v="4"/>
    <n v="4"/>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r>
  <r>
    <d v="2023-12-21T16:40:16"/>
    <x v="0"/>
    <n v="2"/>
    <x v="0"/>
    <x v="0"/>
    <n v="0"/>
    <n v="0"/>
    <n v="0.5"/>
    <s v="No"/>
    <s v="No"/>
    <s v="No"/>
    <s v="NA"/>
    <s v="No"/>
    <s v="NA"/>
    <s v="Yes"/>
    <s v="Yes"/>
  </r>
  <r>
    <d v="2024-01-02T12:03:58"/>
    <x v="0"/>
    <n v="3"/>
    <x v="0"/>
    <x v="0"/>
    <n v="5"/>
    <n v="5"/>
    <n v="4"/>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r>
  <r>
    <d v="2024-01-09T13:07:36"/>
    <x v="0"/>
    <n v="4"/>
    <x v="0"/>
    <x v="0"/>
    <n v="0"/>
    <n v="0"/>
    <n v="0"/>
    <s v="Yes"/>
    <s v="No"/>
    <s v="No"/>
    <s v="NA"/>
    <s v="No"/>
    <s v="NA"/>
    <s v="No"/>
    <s v="No"/>
  </r>
  <r>
    <d v="2024-01-13T03:17:49"/>
    <x v="0"/>
    <n v="5"/>
    <x v="0"/>
    <x v="0"/>
    <n v="0"/>
    <n v="0"/>
    <n v="3"/>
    <s v="Yes"/>
    <s v="No"/>
    <s v="No"/>
    <s v="NA"/>
    <s v="No"/>
    <s v="NA"/>
    <s v="Yes"/>
    <s v="Yes"/>
  </r>
  <r>
    <d v="2024-02-11T19:08:54"/>
    <x v="1"/>
    <n v="6"/>
    <x v="0"/>
    <x v="0"/>
    <n v="0"/>
    <n v="0"/>
    <n v="0"/>
    <s v="No"/>
    <s v="No"/>
    <s v="Yes"/>
    <s v="academic papers and student projects about business/IT alugnment"/>
    <s v="No"/>
    <s v="NA"/>
    <s v="No"/>
    <s v="No"/>
  </r>
  <r>
    <d v="2024-02-12T20:13:26"/>
    <x v="1"/>
    <n v="7"/>
    <x v="0"/>
    <x v="1"/>
    <n v="4"/>
    <n v="3"/>
    <n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r>
  <r>
    <d v="2024-02-20T19:52:09"/>
    <x v="1"/>
    <n v="8"/>
    <x v="0"/>
    <x v="0"/>
    <n v="0"/>
    <n v="0"/>
    <n v="0"/>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r>
  <r>
    <d v="2024-02-21T07:54:44"/>
    <x v="1"/>
    <n v="9"/>
    <x v="0"/>
    <x v="0"/>
    <n v="7"/>
    <n v="3"/>
    <n v="7"/>
    <s v="Yes"/>
    <s v="No"/>
    <s v="Yes"/>
    <s v="NA"/>
    <s v="Yes"/>
    <s v="NA"/>
    <s v="Yes"/>
    <s v="Yes"/>
  </r>
  <r>
    <d v="2024-02-21T13:31:54"/>
    <x v="1"/>
    <n v="10"/>
    <x v="0"/>
    <x v="0"/>
    <n v="0"/>
    <n v="30"/>
    <n v="15"/>
    <s v="Yes"/>
    <s v="No"/>
    <s v="Yes"/>
    <s v="different objectives"/>
    <s v="No"/>
    <s v="NA"/>
    <s v="Yes"/>
    <s v="Yes"/>
  </r>
  <r>
    <d v="2024-02-26T16:40:56"/>
    <x v="1"/>
    <n v="11"/>
    <x v="0"/>
    <x v="0"/>
    <n v="1"/>
    <n v="0"/>
    <n v="0"/>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r>
  <r>
    <d v="2024-02-16T12:20:52"/>
    <x v="2"/>
    <n v="12"/>
    <x v="1"/>
    <x v="2"/>
    <n v="16"/>
    <n v="10"/>
    <n v="8"/>
    <s v="No"/>
    <s v="No"/>
    <s v="Yes"/>
    <s v="Many times business strategy wanted innovation but they don't have a clear picture about what things you can develop by yourself or how many things depends on the external partnerships"/>
    <s v="No"/>
    <s v="NA"/>
    <s v="Yes"/>
    <s v="No"/>
  </r>
  <r>
    <d v="2024-02-16T12:59:50"/>
    <x v="2"/>
    <n v="13"/>
    <x v="1"/>
    <x v="2"/>
    <n v="3"/>
    <n v="2"/>
    <n v="3"/>
    <s v="No"/>
    <s v="No"/>
    <s v="Yes"/>
    <s v="Requirements not defined. Planing without technical team. Lack of experience with Project management / development tools"/>
    <s v="No"/>
    <s v="NA"/>
    <s v="No"/>
    <s v="No"/>
  </r>
  <r>
    <d v="2024-02-16T17:38:32"/>
    <x v="2"/>
    <n v="14"/>
    <x v="1"/>
    <x v="3"/>
    <n v="8"/>
    <n v="3"/>
    <n v="1"/>
    <s v="No"/>
    <s v="No"/>
    <s v="Yes"/>
    <s v="Business objectives not clear, ambiguous or contradictory. IT strategy not aligned with Business objectives"/>
    <s v="No"/>
    <s v="NA"/>
    <s v="No"/>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n v="7"/>
    <n v="4"/>
    <n v="4"/>
    <x v="0"/>
    <s v="No"/>
    <x v="0"/>
    <s v="academic papers and student projects about business/IT alugnment"/>
    <x v="0"/>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x v="0"/>
    <s v="Yes"/>
  </r>
  <r>
    <x v="0"/>
    <n v="2"/>
    <x v="0"/>
    <x v="0"/>
    <n v="0"/>
    <n v="0"/>
    <n v="0.5"/>
    <x v="1"/>
    <s v="No"/>
    <x v="1"/>
    <s v="NA"/>
    <x v="1"/>
    <s v="NA"/>
    <x v="0"/>
    <s v="Yes"/>
  </r>
  <r>
    <x v="0"/>
    <n v="3"/>
    <x v="0"/>
    <x v="0"/>
    <n v="5"/>
    <n v="5"/>
    <n v="4"/>
    <x v="0"/>
    <s v="Yes"/>
    <x v="0"/>
    <s v="ejemplos de proyectos donde he abordado estos temas: gobierno de desarrollo software global https://itea4.org/project/sdgear.html ; Proyecto bizdevops: Modelo da madurez para BizdevOps https://link.springer.com/chapter/10.1007/978-3-030-58793-2_16"/>
    <x v="0"/>
    <s v="Principalmente promover que el soporte a desarrollo y operaciones de DevOps sea alineado con negocio añadiendo la dimensión Biz"/>
    <x v="0"/>
    <s v="Yes"/>
  </r>
  <r>
    <x v="0"/>
    <n v="4"/>
    <x v="0"/>
    <x v="0"/>
    <n v="0"/>
    <n v="0"/>
    <n v="0"/>
    <x v="0"/>
    <s v="No"/>
    <x v="1"/>
    <s v="NA"/>
    <x v="1"/>
    <s v="NA"/>
    <x v="1"/>
    <s v="No"/>
  </r>
  <r>
    <x v="0"/>
    <n v="5"/>
    <x v="0"/>
    <x v="0"/>
    <n v="0"/>
    <n v="0"/>
    <n v="3"/>
    <x v="0"/>
    <s v="No"/>
    <x v="1"/>
    <s v="NA"/>
    <x v="1"/>
    <s v="NA"/>
    <x v="0"/>
    <s v="Yes"/>
  </r>
  <r>
    <x v="1"/>
    <n v="6"/>
    <x v="0"/>
    <x v="0"/>
    <n v="0"/>
    <n v="0"/>
    <n v="0"/>
    <x v="1"/>
    <s v="No"/>
    <x v="0"/>
    <s v="academic papers and student projects about business/IT alugnment"/>
    <x v="1"/>
    <s v="NA"/>
    <x v="1"/>
    <s v="No"/>
  </r>
  <r>
    <x v="1"/>
    <n v="7"/>
    <x v="0"/>
    <x v="1"/>
    <n v="4"/>
    <n v="3"/>
    <n v="2"/>
    <x v="1"/>
    <s v="No"/>
    <x v="0"/>
    <s v="Development managers sometimes do not understand the impact of the business area."/>
    <x v="0"/>
    <s v="Knowing all the requirements of the different areas including the business area that allows an agile and continuous development of the project under development. Allowing to meet all the requirements of the stakeholders."/>
    <x v="1"/>
    <s v="No"/>
  </r>
  <r>
    <x v="1"/>
    <n v="8"/>
    <x v="0"/>
    <x v="0"/>
    <n v="0"/>
    <n v="0"/>
    <n v="0"/>
    <x v="1"/>
    <s v="No"/>
    <x v="1"/>
    <s v="NA"/>
    <x v="0"/>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x v="1"/>
    <s v="No"/>
  </r>
  <r>
    <x v="1"/>
    <n v="9"/>
    <x v="0"/>
    <x v="0"/>
    <n v="7"/>
    <n v="3"/>
    <n v="7"/>
    <x v="0"/>
    <s v="No"/>
    <x v="0"/>
    <s v="NA"/>
    <x v="0"/>
    <s v="NA"/>
    <x v="0"/>
    <s v="Yes"/>
  </r>
  <r>
    <x v="1"/>
    <n v="10"/>
    <x v="0"/>
    <x v="0"/>
    <n v="0"/>
    <n v="30"/>
    <n v="15"/>
    <x v="0"/>
    <s v="No"/>
    <x v="0"/>
    <s v="different objectives"/>
    <x v="1"/>
    <s v="NA"/>
    <x v="0"/>
    <s v="Yes"/>
  </r>
  <r>
    <x v="1"/>
    <n v="11"/>
    <x v="0"/>
    <x v="0"/>
    <n v="1"/>
    <n v="0"/>
    <n v="0"/>
    <x v="1"/>
    <s v="No"/>
    <x v="1"/>
    <s v="NA"/>
    <x v="0"/>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x v="1"/>
    <s v="No"/>
  </r>
  <r>
    <x v="2"/>
    <n v="12"/>
    <x v="1"/>
    <x v="2"/>
    <n v="16"/>
    <n v="10"/>
    <n v="8"/>
    <x v="1"/>
    <s v="No"/>
    <x v="0"/>
    <s v="Many times business strategy wanted innovation but they don't have a clear picture about what things you can develop by yourself or how many things depends on the external partnerships"/>
    <x v="1"/>
    <s v="NA"/>
    <x v="0"/>
    <s v="No"/>
  </r>
  <r>
    <x v="2"/>
    <n v="13"/>
    <x v="1"/>
    <x v="2"/>
    <n v="3"/>
    <n v="2"/>
    <n v="3"/>
    <x v="1"/>
    <s v="No"/>
    <x v="0"/>
    <s v="Requirements not defined. Planing without technical team. Lack of experience with Project management / development tools"/>
    <x v="1"/>
    <s v="NA"/>
    <x v="1"/>
    <s v="No"/>
  </r>
  <r>
    <x v="2"/>
    <n v="14"/>
    <x v="1"/>
    <x v="3"/>
    <n v="8"/>
    <n v="3"/>
    <n v="1"/>
    <x v="1"/>
    <s v="No"/>
    <x v="0"/>
    <s v="Business objectives not clear, ambiguous or contradictory. IT strategy not aligned with Business objectives"/>
    <x v="1"/>
    <s v="NA"/>
    <x v="1"/>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s v="S1"/>
    <n v="1"/>
    <x v="0"/>
    <x v="0"/>
    <x v="0"/>
    <x v="0"/>
    <x v="0"/>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n v="5"/>
    <n v="4"/>
    <n v="4"/>
    <n v="4"/>
    <n v="5"/>
    <n v="4"/>
    <n v="3"/>
    <n v="5"/>
    <n v="5"/>
    <n v="5"/>
    <n v="5"/>
    <n v="0"/>
    <n v="0"/>
    <n v="0"/>
    <s v="No es tan importante las personas (roles), si no la relación con información, procesos, y los demás modelos."/>
    <n v="0"/>
    <n v="0"/>
    <s v="De acuerdo, pero como recursos no estoy seguro que solo sean herramientas."/>
    <n v="0"/>
    <n v="0"/>
    <n v="0"/>
    <n v="0"/>
  </r>
  <r>
    <d v="2023-12-21T16:40:16"/>
    <s v="S1"/>
    <n v="2"/>
    <x v="0"/>
    <x v="0"/>
    <x v="1"/>
    <x v="1"/>
    <x v="1"/>
    <s v="No"/>
    <s v="No"/>
    <s v="No"/>
    <s v="NA"/>
    <s v="No"/>
    <s v="NA"/>
    <s v="Yes"/>
    <s v="Yes"/>
    <n v="5"/>
    <n v="5"/>
    <n v="4"/>
    <n v="4"/>
    <n v="4"/>
    <n v="4"/>
    <n v="4"/>
    <n v="4"/>
    <n v="4"/>
    <n v="4"/>
    <n v="5"/>
    <n v="0"/>
    <n v="0"/>
    <n v="0"/>
    <n v="0"/>
    <n v="0"/>
    <n v="0"/>
    <n v="0"/>
    <n v="0"/>
    <n v="0"/>
    <n v="0"/>
    <n v="0"/>
  </r>
  <r>
    <d v="2024-01-02T12:03:58"/>
    <s v="S1"/>
    <n v="3"/>
    <x v="0"/>
    <x v="0"/>
    <x v="2"/>
    <x v="0"/>
    <x v="0"/>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n v="5"/>
    <n v="5"/>
    <n v="5"/>
    <n v="4"/>
    <n v="5"/>
    <n v="5"/>
    <n v="5"/>
    <n v="5"/>
    <n v="4"/>
    <n v="4"/>
    <n v="4"/>
    <n v="0"/>
    <n v="0"/>
    <n v="0"/>
    <s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
    <s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quot;Assessing BizDevOps Maturity Using International Standards: Case Studies and Lessons Learned&quot;"/>
    <n v="0"/>
    <n v="0"/>
    <n v="0"/>
    <n v="0"/>
    <n v="0"/>
    <n v="0"/>
  </r>
  <r>
    <d v="2024-01-09T13:07:36"/>
    <s v="S1"/>
    <n v="4"/>
    <x v="0"/>
    <x v="0"/>
    <x v="1"/>
    <x v="1"/>
    <x v="1"/>
    <s v="Yes"/>
    <s v="No"/>
    <s v="No"/>
    <s v="NA"/>
    <s v="No"/>
    <s v="NA"/>
    <s v="No"/>
    <s v="No"/>
    <n v="4"/>
    <n v="4"/>
    <n v="5"/>
    <n v="3"/>
    <n v="4"/>
    <n v="4"/>
    <n v="4"/>
    <n v="3"/>
    <n v="4"/>
    <n v="4"/>
    <n v="4"/>
    <n v="0"/>
    <n v="0"/>
    <n v="0"/>
    <n v="0"/>
    <n v="0"/>
    <n v="0"/>
    <n v="0"/>
    <n v="0"/>
    <n v="0"/>
    <n v="0"/>
    <n v="0"/>
  </r>
  <r>
    <d v="2024-01-13T03:17:49"/>
    <s v="S1"/>
    <n v="5"/>
    <x v="0"/>
    <x v="0"/>
    <x v="1"/>
    <x v="1"/>
    <x v="2"/>
    <s v="Yes"/>
    <s v="No"/>
    <s v="No"/>
    <s v="NA"/>
    <s v="No"/>
    <s v="NA"/>
    <s v="Yes"/>
    <s v="Yes"/>
    <n v="4"/>
    <n v="3"/>
    <n v="5"/>
    <n v="4"/>
    <n v="3"/>
    <n v="5"/>
    <n v="4"/>
    <n v="5"/>
    <n v="5"/>
    <n v="4"/>
    <n v="3"/>
    <n v="0"/>
    <n v="0"/>
    <n v="0"/>
    <n v="0"/>
    <n v="0"/>
    <n v="0"/>
    <n v="0"/>
    <n v="0"/>
    <n v="0"/>
    <n v="0"/>
    <n v="0"/>
  </r>
  <r>
    <d v="2024-02-11T19:08:54"/>
    <s v="S2"/>
    <n v="6"/>
    <x v="0"/>
    <x v="0"/>
    <x v="1"/>
    <x v="1"/>
    <x v="1"/>
    <s v="No"/>
    <s v="No"/>
    <s v="Yes"/>
    <s v="academic papers and student projects about business/IT alugnment"/>
    <s v="No"/>
    <s v="NA"/>
    <s v="No"/>
    <s v="No"/>
    <n v="2"/>
    <n v="2"/>
    <n v="2"/>
    <n v="2"/>
    <n v="2"/>
    <n v="2"/>
    <n v="2"/>
    <n v="4"/>
    <n v="3"/>
    <n v="3"/>
    <n v="3"/>
    <s v="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_x000a_"/>
    <s v="The specification is very general and non-committing. The notion of capability indicates something comparable/measurable. The framework mentions processes, for example, but not thei state of implemetaiton, reach, focus ets. See, e.g., CMM-I (which itself is not flawless)"/>
    <s v="See above"/>
    <s v="See above. It says that people must have a role. And ...?"/>
    <s v="See above"/>
    <s v="See abnove"/>
    <s v="See above"/>
    <s v="A framework may help improve capability. The frameworks presented in this survey are too abstract to do so (if I understand them correctly)"/>
    <s v="This a research question. I don't have the knowledge or experience to answer it."/>
    <s v="See above"/>
    <s v="See above"/>
  </r>
  <r>
    <d v="2024-02-12T20:13:26"/>
    <s v="S2"/>
    <n v="7"/>
    <x v="0"/>
    <x v="1"/>
    <x v="2"/>
    <x v="2"/>
    <x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n v="5"/>
    <n v="5"/>
    <n v="5"/>
    <n v="4"/>
    <n v="5"/>
    <n v="2"/>
    <n v="5"/>
    <n v="5"/>
    <n v="5"/>
    <n v="5"/>
    <n v="5"/>
    <n v="0"/>
    <n v="0"/>
    <n v="0"/>
    <n v="0"/>
    <n v="0"/>
    <s v="In this section I would add a section indicating any information necessary to understand the requirements of the areas. For example to have the classic UML diagramming."/>
    <n v="0"/>
    <s v="It is always necessary to have a series of steps or a guide that allows a correct implementation of BizDevOps and can have a correct implementation within an organization and in turn allow the stakeholders to know the impact it can have on their organization."/>
    <s v="As indicated in the previous answer, the stakeholders will know the impact it can have within their organization."/>
    <s v="They provide a holistic view, identify areas for improvement, manage complexity and facilitate collaboration between teams."/>
    <s v="Provides flexibility, continuous collaboration, rapid delivery and a holistic view of the organization."/>
  </r>
  <r>
    <d v="2024-02-20T19:52:09"/>
    <s v="S2"/>
    <n v="8"/>
    <x v="0"/>
    <x v="0"/>
    <x v="1"/>
    <x v="1"/>
    <x v="1"/>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n v="5"/>
    <n v="5"/>
    <n v="5"/>
    <n v="5"/>
    <n v="5"/>
    <n v="5"/>
    <n v="4"/>
    <n v="5"/>
    <n v="4"/>
    <n v="5"/>
    <n v="3"/>
    <n v="0"/>
    <n v="0"/>
    <n v="0"/>
    <n v="0"/>
    <n v="0"/>
    <n v="0"/>
    <n v="0"/>
    <n v="0"/>
    <s v="Intuitively I believe this to be the case, but I lack the empirical experience to be able to assert it more strongly."/>
    <s v="Intuitively I believe this to be the case, but I lack the empirical experience to be able to assert it more strongly. But I believe that without modeling of this type it is simply not possible to adopt BizDevOps."/>
    <s v="I find it difficult to understand what means &quot;When applied in an agile manner&quot; referring to a diagram of this type. This is the reason why I choose &quot;3&quot;."/>
  </r>
  <r>
    <d v="2024-02-21T07:54:44"/>
    <s v="S2"/>
    <n v="9"/>
    <x v="0"/>
    <x v="0"/>
    <x v="0"/>
    <x v="2"/>
    <x v="3"/>
    <s v="Yes"/>
    <s v="No"/>
    <s v="Yes"/>
    <s v="NA"/>
    <s v="Yes"/>
    <s v="NA"/>
    <s v="Yes"/>
    <s v="Yes"/>
    <n v="4"/>
    <n v="3"/>
    <n v="4"/>
    <n v="4"/>
    <n v="5"/>
    <n v="4"/>
    <n v="4"/>
    <n v="4"/>
    <n v="5"/>
    <n v="4"/>
    <n v="4"/>
    <n v="0"/>
    <n v="0"/>
    <n v="0"/>
    <n v="0"/>
    <n v="0"/>
    <n v="0"/>
    <n v="0"/>
    <n v="0"/>
    <n v="0"/>
    <n v="0"/>
    <n v="0"/>
  </r>
  <r>
    <d v="2024-02-21T13:31:54"/>
    <s v="S2"/>
    <n v="10"/>
    <x v="0"/>
    <x v="0"/>
    <x v="1"/>
    <x v="3"/>
    <x v="4"/>
    <s v="Yes"/>
    <s v="No"/>
    <s v="Yes"/>
    <s v="different objectives"/>
    <s v="No"/>
    <s v="NA"/>
    <s v="Yes"/>
    <s v="Yes"/>
    <n v="4"/>
    <n v="4"/>
    <n v="4"/>
    <n v="4"/>
    <n v="4"/>
    <n v="4"/>
    <n v="4"/>
    <n v="4"/>
    <n v="4"/>
    <n v="4"/>
    <n v="4"/>
    <n v="0"/>
    <n v="0"/>
    <n v="0"/>
    <n v="0"/>
    <n v="0"/>
    <n v="0"/>
    <n v="0"/>
    <s v="people need guidelines to adopt models"/>
    <n v="0"/>
    <n v="0"/>
    <n v="0"/>
  </r>
  <r>
    <d v="2024-02-26T16:40:56"/>
    <s v="S2"/>
    <n v="11"/>
    <x v="0"/>
    <x v="0"/>
    <x v="3"/>
    <x v="1"/>
    <x v="1"/>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n v="5"/>
    <n v="5"/>
    <n v="5"/>
    <n v="5"/>
    <n v="5"/>
    <n v="5"/>
    <n v="5"/>
    <n v="5"/>
    <n v="3"/>
    <n v="4"/>
    <n v="4"/>
    <s v="NA"/>
    <s v="NA"/>
    <n v="0"/>
    <n v="0"/>
    <n v="0"/>
    <n v="0"/>
    <n v="0"/>
    <s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
    <s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
    <s v="EA models visualize the interconnectedness of systems, support governance, and provide roadmaps for transition."/>
    <s v="Agile EA models are instrumental in promoting agility and alignment within the BizDevOps framework. It incorporates adaptive governance structures to respond effectively to changes in development and operations."/>
  </r>
  <r>
    <d v="2024-02-16T12:20:52"/>
    <s v="S3"/>
    <n v="12"/>
    <x v="1"/>
    <x v="2"/>
    <x v="4"/>
    <x v="3"/>
    <x v="3"/>
    <s v="No"/>
    <s v="No"/>
    <s v="Yes"/>
    <s v="Many times business strategy wanted innovation but they don't have a clear picture about what things you can develop by yourself or how many things depends on the external partnerships"/>
    <s v="No"/>
    <s v="NA"/>
    <s v="Yes"/>
    <s v="No"/>
    <n v="3"/>
    <n v="4"/>
    <n v="3"/>
    <n v="3"/>
    <n v="4"/>
    <n v="4"/>
    <n v="3"/>
    <n v="4"/>
    <n v="4"/>
    <n v="4"/>
    <n v="3"/>
    <n v="0"/>
    <n v="0"/>
    <n v="0"/>
    <n v="0"/>
    <n v="0"/>
    <n v="0"/>
    <n v="0"/>
    <s v="In the real life and more often in startups, the systems, the processes and the developments have to be adapted to the business requirements, for that is very difficult to create this kind of documented processes because when you finish it it should be modified again and again"/>
    <n v="0"/>
    <n v="0"/>
    <n v="0"/>
  </r>
  <r>
    <d v="2024-02-16T12:59:50"/>
    <s v="S3"/>
    <n v="13"/>
    <x v="1"/>
    <x v="2"/>
    <x v="3"/>
    <x v="2"/>
    <x v="2"/>
    <s v="No"/>
    <s v="No"/>
    <s v="Yes"/>
    <s v="Requirements not defined. Planing without technical team. Lack of experience with Project management / development tools"/>
    <s v="No"/>
    <s v="NA"/>
    <s v="No"/>
    <s v="No"/>
    <n v="4"/>
    <n v="4"/>
    <n v="3"/>
    <n v="3"/>
    <n v="4"/>
    <n v="4"/>
    <n v="4"/>
    <n v="5"/>
    <n v="4"/>
    <n v="5"/>
    <n v="4"/>
    <n v="0"/>
    <n v="0"/>
    <n v="0"/>
    <n v="0"/>
    <n v="0"/>
    <n v="0"/>
    <n v="0"/>
    <n v="0"/>
    <n v="0"/>
    <n v="0"/>
    <n v="0"/>
  </r>
  <r>
    <d v="2024-02-16T17:38:32"/>
    <s v="S3"/>
    <n v="14"/>
    <x v="1"/>
    <x v="3"/>
    <x v="0"/>
    <x v="2"/>
    <x v="2"/>
    <s v="No"/>
    <s v="No"/>
    <s v="Yes"/>
    <s v="Business objectives not clear, ambiguous or contradictory. IT strategy not aligned with Business objectives"/>
    <s v="No"/>
    <s v="NA"/>
    <s v="No"/>
    <s v="No"/>
    <n v="4"/>
    <n v="3"/>
    <n v="3"/>
    <n v="2"/>
    <n v="2"/>
    <n v="4"/>
    <n v="4"/>
    <n v="3"/>
    <n v="4"/>
    <n v="3"/>
    <n v="2"/>
    <n v="0"/>
    <n v="0"/>
    <n v="0"/>
    <s v="It is focused on describing roles of existing software methodologies, which not always are in use or applies to companies"/>
    <s v="It describes mediums, not what it needs to be achieved"/>
    <n v="0"/>
    <n v="0"/>
    <s v="The framework helps, but people with the knowledge and experience is more important"/>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5DCA3-F8A8-4A7D-8F91-24364902CCA9}" name="TablaDinámica7"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57:F6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name="Experience Modeling EA" axis="axisRow" outline="0" showAll="0" defaultSubtotal="0">
      <items count="2">
        <item x="1"/>
        <item x="0"/>
      </items>
    </pivotField>
    <pivotField showAll="0"/>
  </pivotFields>
  <rowFields count="4">
    <field x="0"/>
    <field x="2"/>
    <field x="3"/>
    <field x="13"/>
  </rowFields>
  <rowItems count="12">
    <i>
      <x/>
      <x/>
      <x/>
      <x/>
    </i>
    <i r="3">
      <x v="1"/>
    </i>
    <i t="default" r="1">
      <x/>
    </i>
    <i>
      <x v="1"/>
      <x/>
      <x/>
      <x/>
    </i>
    <i r="3">
      <x v="1"/>
    </i>
    <i r="2">
      <x v="3"/>
      <x/>
    </i>
    <i t="default" r="1">
      <x/>
    </i>
    <i>
      <x v="2"/>
      <x v="1"/>
      <x v="1"/>
      <x/>
    </i>
    <i r="2">
      <x v="2"/>
      <x/>
    </i>
    <i r="3">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9A1926-6B73-3748-BDBE-F5AFC7116AA2}" name="TablaDinámica1"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Sector">
  <location ref="B28:N31" firstHeaderRow="0" firstDataRow="1" firstDataCol="1"/>
  <pivotFields count="38">
    <pivotField numFmtId="14" showAll="0"/>
    <pivotField showAll="0"/>
    <pivotField dataField="1" showAll="0"/>
    <pivotField axis="axisRow" showAll="0">
      <items count="3">
        <item x="0"/>
        <item x="1"/>
        <item t="default"/>
      </items>
    </pivotField>
    <pivotField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0" baseItem="0"/>
    <dataField name="Mean LK01" fld="16" subtotal="average" baseField="0" baseItem="0" numFmtId="165"/>
    <dataField name="Mean LK02" fld="17" subtotal="average" baseField="0" baseItem="0" numFmtId="165"/>
    <dataField name="Mean LK03" fld="18" subtotal="average" baseField="0" baseItem="0" numFmtId="165"/>
    <dataField name="Mean LK04" fld="19" subtotal="average" baseField="0" baseItem="0" numFmtId="165"/>
    <dataField name="Mean LK05" fld="20" subtotal="average" baseField="0" baseItem="0" numFmtId="165"/>
    <dataField name="Mean LK06" fld="21" subtotal="average" baseField="0" baseItem="0" numFmtId="166"/>
    <dataField name="Mean LK07" fld="22" subtotal="average" baseField="0" baseItem="0" numFmtId="165"/>
    <dataField name="Mean LK08" fld="23" subtotal="average" baseField="0" baseItem="0" numFmtId="165"/>
    <dataField name="Mean LK09" fld="24" subtotal="average" baseField="0" baseItem="0" numFmtId="166"/>
    <dataField name="Mean LK10" fld="25" subtotal="average" baseField="0" baseItem="0" numFmtId="165"/>
    <dataField name="Mean LK11" fld="2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EA93E-9E3C-4253-A61E-360533D97C58}" name="TablaDinámica6"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44:F55"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name="Know BizDevOps" axis="axisRow" outline="0" showAll="0" defaultSubtotal="0">
      <items count="2">
        <item x="1"/>
        <item x="0"/>
      </items>
    </pivotField>
    <pivotField showAll="0"/>
    <pivotField outline="0" showAll="0" defaultSubtotal="0">
      <items count="2">
        <item x="1"/>
        <item x="0"/>
      </items>
    </pivotField>
    <pivotField showAll="0"/>
  </pivotFields>
  <rowFields count="4">
    <field x="0"/>
    <field x="2"/>
    <field x="3"/>
    <field x="11"/>
  </rowFields>
  <rowItems count="11">
    <i>
      <x/>
      <x/>
      <x/>
      <x/>
    </i>
    <i r="3">
      <x v="1"/>
    </i>
    <i t="default" r="1">
      <x/>
    </i>
    <i>
      <x v="1"/>
      <x/>
      <x/>
      <x/>
    </i>
    <i r="3">
      <x v="1"/>
    </i>
    <i r="2">
      <x v="3"/>
      <x v="1"/>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AF6A4-2045-4803-A176-4230FB3357E1}" name="TablaDinámica4"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8:F2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7"/>
  </rowFields>
  <rowItems count="11">
    <i>
      <x/>
      <x/>
      <x/>
      <x/>
    </i>
    <i r="3">
      <x v="1"/>
    </i>
    <i t="default" r="1">
      <x/>
    </i>
    <i>
      <x v="1"/>
      <x/>
      <x/>
      <x/>
    </i>
    <i r="3">
      <x v="1"/>
    </i>
    <i r="2">
      <x v="3"/>
      <x/>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85232-BF39-40EF-967A-127DBE5082F6}" name="TablaDinámica5"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31:F42"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name="Address IT/Biz Aligment Problem"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9"/>
  </rowFields>
  <rowItems count="11">
    <i>
      <x/>
      <x/>
      <x/>
      <x/>
    </i>
    <i r="3">
      <x v="1"/>
    </i>
    <i t="default" r="1">
      <x/>
    </i>
    <i>
      <x v="1"/>
      <x/>
      <x/>
      <x/>
    </i>
    <i r="3">
      <x v="1"/>
    </i>
    <i r="2">
      <x v="3"/>
      <x v="1"/>
    </i>
    <i t="default" r="1">
      <x/>
    </i>
    <i>
      <x v="2"/>
      <x v="1"/>
      <x v="1"/>
      <x v="1"/>
    </i>
    <i r="2">
      <x v="2"/>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25F825-5CDD-4F88-BDAA-66AEC83B84BE}" name="TablaDinámica3" cacheId="1"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0:J16" firstHeaderRow="0" firstDataRow="1" firstDataCol="3"/>
  <pivotFields count="16">
    <pivotField numFmtId="22" showAll="0"/>
    <pivotField axis="axisRow" outline="0" showAll="0" defaultSubtotal="0">
      <items count="3">
        <item x="0"/>
        <item x="1"/>
        <item x="2"/>
      </items>
    </pivotField>
    <pivotField showAll="0"/>
    <pivotField name="Sector" axis="axisRow" outline="0" showAll="0" defaultSubtotal="0">
      <items count="2">
        <item x="0"/>
        <item x="1"/>
      </items>
    </pivotField>
    <pivotField name="Occupation" axis="axisRow" outline="0" showAll="0">
      <items count="5">
        <item x="0"/>
        <item x="3"/>
        <item x="2"/>
        <item x="1"/>
        <item t="default"/>
      </items>
      <extLst>
        <ext xmlns:x14="http://schemas.microsoft.com/office/spreadsheetml/2009/9/main" uri="{2946ED86-A175-432a-8AC1-64E0C546D7DE}">
          <x14:pivotField fillDownLabels="1"/>
        </ext>
      </extLst>
    </pivotField>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3">
    <field x="1"/>
    <field x="3"/>
    <field x="4"/>
  </rowFields>
  <rowItems count="6">
    <i>
      <x/>
      <x/>
      <x/>
    </i>
    <i>
      <x v="1"/>
      <x/>
      <x/>
    </i>
    <i r="2">
      <x v="3"/>
    </i>
    <i>
      <x v="2"/>
      <x v="1"/>
      <x v="1"/>
    </i>
    <i r="2">
      <x v="2"/>
    </i>
    <i t="grand">
      <x/>
    </i>
  </rowItems>
  <colFields count="1">
    <field x="-2"/>
  </colFields>
  <colItems count="6">
    <i>
      <x/>
    </i>
    <i i="1">
      <x v="1"/>
    </i>
    <i i="2">
      <x v="2"/>
    </i>
    <i i="3">
      <x v="3"/>
    </i>
    <i i="4">
      <x v="4"/>
    </i>
    <i i="5">
      <x v="5"/>
    </i>
  </colItems>
  <dataFields count="6">
    <dataField name="Avg. Exp. DevOps" fld="5" subtotal="average" baseField="1" baseItem="0" numFmtId="2"/>
    <dataField name="Avg. Exp. IT/Biz Alignment" fld="6" subtotal="average" baseField="1" baseItem="0" numFmtId="2"/>
    <dataField name="Avg. Exp. EA" fld="7" subtotal="average" baseField="1" baseItem="0" numFmtId="2"/>
    <dataField name="Máx. Exp. DevOps" fld="5" subtotal="max" baseField="4" baseItem="0"/>
    <dataField name="Máx. Exp. IT/Biz Alignment" fld="6" subtotal="max" baseField="4" baseItem="0"/>
    <dataField name="Máx. Exp. EA" fld="7"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68C8A0-C727-4953-8104-843B1E89DD6F}" name="TablaDinámica2"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2:F8" firstHeaderRow="0" firstDataRow="1" firstDataCol="3"/>
  <pivotFields count="4">
    <pivotField axis="axisRow" outline="0" showAll="0" defaultSubtotal="0">
      <items count="3">
        <item x="0"/>
        <item x="1"/>
        <item x="2"/>
      </items>
    </pivotField>
    <pivotField dataField="1" showAll="0"/>
    <pivotField name="Sector" axis="axisRow" outline="0" showAll="0" defaultSubtotal="0">
      <items count="2">
        <item x="0"/>
        <item x="1"/>
      </items>
    </pivotField>
    <pivotField name="Occupation" axis="axisRow" outline="0" showAll="0" defaultSubtotal="0">
      <items count="4">
        <item x="0"/>
        <item x="3"/>
        <item x="2"/>
        <item x="1"/>
      </items>
      <extLst>
        <ext xmlns:x14="http://schemas.microsoft.com/office/spreadsheetml/2009/9/main" uri="{2946ED86-A175-432a-8AC1-64E0C546D7DE}">
          <x14:pivotField fillDownLabels="1"/>
        </ext>
      </extLst>
    </pivotField>
  </pivotFields>
  <rowFields count="3">
    <field x="0"/>
    <field x="2"/>
    <field x="3"/>
  </rowFields>
  <rowItems count="6">
    <i>
      <x/>
      <x/>
      <x/>
    </i>
    <i>
      <x v="1"/>
      <x/>
      <x/>
    </i>
    <i r="2">
      <x v="3"/>
    </i>
    <i>
      <x v="2"/>
      <x v="1"/>
      <x v="1"/>
    </i>
    <i r="2">
      <x v="2"/>
    </i>
    <i t="grand">
      <x/>
    </i>
  </rowItems>
  <colFields count="1">
    <field x="-2"/>
  </colFields>
  <colItems count="2">
    <i>
      <x/>
    </i>
    <i i="1">
      <x v="1"/>
    </i>
  </colItems>
  <dataFields count="2">
    <dataField name="# Participants" fld="1" subtotal="count" baseField="3" baseItem="0"/>
    <dataField name="% Participants" fld="1"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B2A98B-8031-4AFC-953F-8DDF88832A91}" name="TablaDinámica28"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DevOps Experience">
  <location ref="B2:N8" firstHeaderRow="0" firstDataRow="1" firstDataCol="1"/>
  <pivotFields count="38">
    <pivotField numFmtId="14" showAll="0"/>
    <pivotField showAll="0"/>
    <pivotField dataField="1" showAll="0"/>
    <pivotField outline="0" showAll="0" defaultSubtotal="0"/>
    <pivotField name="Occupation" outline="0" showAll="0" defaultSubtotal="0"/>
    <pivotField name="DevOps Experience" axis="axisRow" outline="0" showAll="0" sortType="ascending" defaultSubtotal="0">
      <items count="15">
        <item x="1"/>
        <item x="3"/>
        <item x="2"/>
        <item x="0"/>
        <item x="4"/>
        <item m="1" x="8"/>
        <item m="1" x="13"/>
        <item m="1" x="14"/>
        <item m="1" x="12"/>
        <item m="1" x="10"/>
        <item m="1" x="9"/>
        <item m="1" x="7"/>
        <item m="1" x="5"/>
        <item m="1" x="11"/>
        <item m="1" x="6"/>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5" baseItem="2"/>
    <dataField name="Mean LK01" fld="16" subtotal="average" baseField="3" baseItem="0" numFmtId="165"/>
    <dataField name="Mean LK02" fld="17" subtotal="average" baseField="3" baseItem="0" numFmtId="165"/>
    <dataField name="Mean LK03" fld="18" subtotal="average" baseField="3" baseItem="0" numFmtId="165"/>
    <dataField name="Mean LK04" fld="19" subtotal="average" baseField="5" baseItem="0" numFmtId="165"/>
    <dataField name="Mean LK05" fld="20" subtotal="average" baseField="5" baseItem="5" numFmtId="165"/>
    <dataField name="Mean LK07" fld="22" subtotal="average" baseField="5" baseItem="5" numFmtId="165"/>
    <dataField name="Mean LK06" fld="21" subtotal="average" baseField="5" baseItem="5" numFmtId="165"/>
    <dataField name="Mean LK08" fld="23" subtotal="average" baseField="5" baseItem="6" numFmtId="165"/>
    <dataField name="Mean LK09" fld="24" subtotal="average" baseField="5" baseItem="5" numFmtId="165"/>
    <dataField name="Mean LK10" fld="25" subtotal="average" baseField="5" baseItem="6" numFmtId="165"/>
    <dataField name="v LK11" fld="26" subtotal="average" baseField="5" baseItem="7" numFmtId="165"/>
  </dataFields>
  <formats count="8">
    <format dxfId="103">
      <pivotArea field="3" grandRow="1" outline="0" collapsedLevelsAreSubtotals="1">
        <references count="1">
          <reference field="4294967294" count="7" selected="0">
            <x v="5"/>
            <x v="6"/>
            <x v="7"/>
            <x v="8"/>
            <x v="9"/>
            <x v="10"/>
            <x v="11"/>
          </reference>
        </references>
      </pivotArea>
    </format>
    <format dxfId="102">
      <pivotArea outline="0" fieldPosition="0">
        <references count="1">
          <reference field="4294967294" count="1">
            <x v="5"/>
          </reference>
        </references>
      </pivotArea>
    </format>
    <format dxfId="101">
      <pivotArea outline="0" fieldPosition="0">
        <references count="1">
          <reference field="4294967294" count="1">
            <x v="6"/>
          </reference>
        </references>
      </pivotArea>
    </format>
    <format dxfId="100">
      <pivotArea outline="0" fieldPosition="0">
        <references count="1">
          <reference field="4294967294" count="1">
            <x v="7"/>
          </reference>
        </references>
      </pivotArea>
    </format>
    <format dxfId="99">
      <pivotArea outline="0" fieldPosition="0">
        <references count="1">
          <reference field="4294967294" count="1">
            <x v="8"/>
          </reference>
        </references>
      </pivotArea>
    </format>
    <format dxfId="98">
      <pivotArea outline="0" fieldPosition="0">
        <references count="1">
          <reference field="4294967294" count="1">
            <x v="9"/>
          </reference>
        </references>
      </pivotArea>
    </format>
    <format dxfId="97">
      <pivotArea outline="0" fieldPosition="0">
        <references count="1">
          <reference field="4294967294" count="1">
            <x v="10"/>
          </reference>
        </references>
      </pivotArea>
    </format>
    <format dxfId="96">
      <pivotArea outline="0" fieldPosition="0">
        <references count="1">
          <reference field="429496729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C12A93-719D-4627-A1F0-15BFDBB01C82}" name="TablaDinámica30"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EA Experience">
  <location ref="B19:N25" firstHeaderRow="0" firstDataRow="1" firstDataCol="1"/>
  <pivotFields count="38">
    <pivotField numFmtId="14" showAll="0"/>
    <pivotField showAll="0"/>
    <pivotField dataField="1" showAll="0"/>
    <pivotField showAll="0"/>
    <pivotField showAll="0"/>
    <pivotField showAll="0"/>
    <pivotField showAll="0"/>
    <pivotField axis="axisRow" showAll="0" sortType="ascending">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7" baseItem="0"/>
    <dataField name="Mean LK01" fld="16" subtotal="average" baseField="7" baseItem="0" numFmtId="165"/>
    <dataField name="Mean LK02" fld="17" subtotal="average" baseField="7" baseItem="0" numFmtId="165"/>
    <dataField name="Mean LK03" fld="18" subtotal="average" baseField="7" baseItem="0" numFmtId="165"/>
    <dataField name="Mean LK04" fld="19" subtotal="average" baseField="7" baseItem="0" numFmtId="165"/>
    <dataField name="Mean LK05" fld="20" subtotal="average" baseField="7" baseItem="0" numFmtId="165"/>
    <dataField name="Mean LK06" fld="21" subtotal="average" baseField="7" baseItem="0" numFmtId="165"/>
    <dataField name="Mean LK07" fld="22" subtotal="average" baseField="7" baseItem="0" numFmtId="165"/>
    <dataField name="Mean LK08" fld="23" subtotal="average" baseField="7" baseItem="0" numFmtId="165"/>
    <dataField name="Mean LK09" fld="24" subtotal="average" baseField="7" baseItem="0" numFmtId="165"/>
    <dataField name="Mean LK10" fld="25" subtotal="average" baseField="7" baseItem="0" numFmtId="165"/>
    <dataField name="Mean LK11" fld="26" subtotal="average" baseField="7"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C871C7-2FCE-4F9D-8DC3-4147DF8605F5}" name="TablaDinámica29"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IT/Business Alignment Experience">
  <location ref="B11:N16" firstHeaderRow="0" firstDataRow="1" firstDataCol="1"/>
  <pivotFields count="38">
    <pivotField numFmtId="14" showAll="0"/>
    <pivotField showAll="0"/>
    <pivotField dataField="1" showAll="0"/>
    <pivotField outline="0" showAll="0" defaultSubtotal="0">
      <items count="2">
        <item x="0"/>
        <item x="1"/>
      </items>
    </pivotField>
    <pivotField name="Occupation" outline="0" showAll="0" defaultSubtotal="0">
      <items count="4">
        <item x="0"/>
        <item x="3"/>
        <item x="2"/>
        <item x="1"/>
      </items>
    </pivotField>
    <pivotField showAll="0"/>
    <pivotField name="IT/Business Alignment Experience" axis="axisRow" outline="0" showAll="0" sortType="ascending">
      <items count="9">
        <item x="1"/>
        <item x="2"/>
        <item x="0"/>
        <item x="3"/>
        <item m="1" x="6"/>
        <item m="1" x="7"/>
        <item m="1" x="4"/>
        <item m="1" x="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6" baseItem="0"/>
    <dataField name="Mean LK01" fld="16" subtotal="average" baseField="6" baseItem="0" numFmtId="165"/>
    <dataField name="Mean LK02" fld="17" subtotal="average" baseField="6" baseItem="0" numFmtId="165"/>
    <dataField name="Mean LK03" fld="18" subtotal="average" baseField="6" baseItem="4" numFmtId="165"/>
    <dataField name="Mean LK04" fld="19" subtotal="average" baseField="6" baseItem="4" numFmtId="165"/>
    <dataField name="Mean LK05" fld="20" subtotal="average" baseField="6" baseItem="4" numFmtId="165"/>
    <dataField name="Mean LK06" fld="21" subtotal="average" baseField="6" baseItem="4" numFmtId="165"/>
    <dataField name="Mean LK07" fld="22" subtotal="average" baseField="6" baseItem="4" numFmtId="165"/>
    <dataField name="Mean LK08" fld="23" subtotal="average" baseField="6" baseItem="4" numFmtId="165"/>
    <dataField name="Mean LK09" fld="24" subtotal="average" baseField="6" baseItem="4" numFmtId="165"/>
    <dataField name="Mean LK10" fld="25" subtotal="average" baseField="6" baseItem="4" numFmtId="165"/>
    <dataField name="Mean LK11" fld="26" subtotal="average" baseField="6"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uillermo.fuentes@uclm.es"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C5CF-C059-4193-8D7C-43C55607AB2C}">
  <dimension ref="A1:C13"/>
  <sheetViews>
    <sheetView tabSelected="1" workbookViewId="0">
      <selection activeCell="B17" sqref="B17"/>
    </sheetView>
  </sheetViews>
  <sheetFormatPr baseColWidth="10" defaultRowHeight="15" x14ac:dyDescent="0.25"/>
  <cols>
    <col min="1" max="1" width="22.85546875" customWidth="1"/>
    <col min="2" max="2" width="89.85546875" bestFit="1" customWidth="1"/>
    <col min="3" max="3" width="39.7109375" customWidth="1"/>
  </cols>
  <sheetData>
    <row r="1" spans="1:3" x14ac:dyDescent="0.25">
      <c r="B1" s="2" t="s">
        <v>2</v>
      </c>
    </row>
    <row r="2" spans="1:3" x14ac:dyDescent="0.25">
      <c r="B2" t="s">
        <v>3</v>
      </c>
    </row>
    <row r="3" spans="1:3" x14ac:dyDescent="0.25">
      <c r="A3" s="8" t="s">
        <v>0</v>
      </c>
      <c r="B3" s="1" t="s">
        <v>1</v>
      </c>
    </row>
    <row r="4" spans="1:3" x14ac:dyDescent="0.25">
      <c r="A4" s="8" t="s">
        <v>186</v>
      </c>
      <c r="B4" s="48">
        <v>45444</v>
      </c>
    </row>
    <row r="6" spans="1:3" x14ac:dyDescent="0.25">
      <c r="A6" s="2" t="s">
        <v>4</v>
      </c>
      <c r="B6" s="2" t="s">
        <v>5</v>
      </c>
      <c r="C6" s="2"/>
    </row>
    <row r="7" spans="1:3" x14ac:dyDescent="0.25">
      <c r="A7" t="s">
        <v>6</v>
      </c>
      <c r="B7" t="s">
        <v>180</v>
      </c>
    </row>
    <row r="8" spans="1:3" x14ac:dyDescent="0.25">
      <c r="A8" t="s">
        <v>164</v>
      </c>
      <c r="B8" t="s">
        <v>181</v>
      </c>
    </row>
    <row r="9" spans="1:3" x14ac:dyDescent="0.25">
      <c r="A9" t="s">
        <v>238</v>
      </c>
      <c r="B9" t="s">
        <v>239</v>
      </c>
    </row>
    <row r="10" spans="1:3" x14ac:dyDescent="0.25">
      <c r="A10" t="s">
        <v>177</v>
      </c>
      <c r="B10" t="s">
        <v>182</v>
      </c>
    </row>
    <row r="11" spans="1:3" x14ac:dyDescent="0.25">
      <c r="A11" t="s">
        <v>165</v>
      </c>
      <c r="B11" t="s">
        <v>183</v>
      </c>
    </row>
    <row r="12" spans="1:3" x14ac:dyDescent="0.25">
      <c r="A12" t="s">
        <v>228</v>
      </c>
      <c r="B12" t="s">
        <v>184</v>
      </c>
    </row>
    <row r="13" spans="1:3" x14ac:dyDescent="0.25">
      <c r="A13" t="s">
        <v>142</v>
      </c>
      <c r="B13" t="s">
        <v>185</v>
      </c>
    </row>
  </sheetData>
  <hyperlinks>
    <hyperlink ref="B3" r:id="rId1" xr:uid="{A54B0B7E-0E04-4059-9367-1AC53B49DA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B66F-9C53-43C7-BA8C-7B67E77DE807}">
  <dimension ref="A1:AL27"/>
  <sheetViews>
    <sheetView workbookViewId="0">
      <selection activeCell="A13" sqref="A13:XFD13"/>
    </sheetView>
  </sheetViews>
  <sheetFormatPr baseColWidth="10" defaultRowHeight="15" x14ac:dyDescent="0.25"/>
  <cols>
    <col min="1" max="1" width="29.42578125" bestFit="1" customWidth="1"/>
    <col min="2" max="4" width="12.28515625" customWidth="1"/>
    <col min="5" max="5" width="18.7109375" bestFit="1" customWidth="1"/>
    <col min="6" max="27" width="12.28515625" customWidth="1"/>
  </cols>
  <sheetData>
    <row r="1" spans="1:38" s="5" customFormat="1" ht="15.75" thickBot="1" x14ac:dyDescent="0.3">
      <c r="A1" s="7" t="s">
        <v>145</v>
      </c>
      <c r="B1" s="7" t="s">
        <v>103</v>
      </c>
      <c r="C1" s="7" t="s">
        <v>146</v>
      </c>
      <c r="D1" s="7" t="s">
        <v>104</v>
      </c>
      <c r="E1" s="7" t="s">
        <v>105</v>
      </c>
      <c r="F1" s="7" t="s">
        <v>106</v>
      </c>
      <c r="G1" s="7" t="s">
        <v>107</v>
      </c>
      <c r="H1" s="7" t="s">
        <v>108</v>
      </c>
      <c r="I1" s="7" t="s">
        <v>109</v>
      </c>
      <c r="J1" s="7" t="s">
        <v>110</v>
      </c>
      <c r="K1" s="7" t="s">
        <v>111</v>
      </c>
      <c r="L1" s="7" t="s">
        <v>112</v>
      </c>
      <c r="M1" s="7" t="s">
        <v>113</v>
      </c>
      <c r="N1" s="7" t="s">
        <v>114</v>
      </c>
      <c r="O1" s="7" t="s">
        <v>115</v>
      </c>
      <c r="P1" s="7" t="s">
        <v>116</v>
      </c>
      <c r="Q1" s="7" t="s">
        <v>117</v>
      </c>
      <c r="R1" s="7" t="s">
        <v>118</v>
      </c>
      <c r="S1" s="7" t="s">
        <v>119</v>
      </c>
      <c r="T1" s="7" t="s">
        <v>120</v>
      </c>
      <c r="U1" s="7" t="s">
        <v>121</v>
      </c>
      <c r="V1" s="7" t="s">
        <v>122</v>
      </c>
      <c r="W1" s="7" t="s">
        <v>123</v>
      </c>
      <c r="X1" s="7" t="s">
        <v>124</v>
      </c>
      <c r="Y1" s="7" t="s">
        <v>125</v>
      </c>
      <c r="Z1" s="7" t="s">
        <v>126</v>
      </c>
      <c r="AA1" s="7" t="s">
        <v>127</v>
      </c>
      <c r="AB1" s="7" t="s">
        <v>131</v>
      </c>
      <c r="AC1" s="7" t="s">
        <v>132</v>
      </c>
      <c r="AD1" s="7" t="s">
        <v>133</v>
      </c>
      <c r="AE1" s="7" t="s">
        <v>134</v>
      </c>
      <c r="AF1" s="7" t="s">
        <v>135</v>
      </c>
      <c r="AG1" s="7" t="s">
        <v>136</v>
      </c>
      <c r="AH1" s="7" t="s">
        <v>137</v>
      </c>
      <c r="AI1" s="7" t="s">
        <v>138</v>
      </c>
      <c r="AJ1" s="7" t="s">
        <v>139</v>
      </c>
      <c r="AK1" s="7" t="s">
        <v>140</v>
      </c>
      <c r="AL1" s="7" t="s">
        <v>141</v>
      </c>
    </row>
    <row r="2" spans="1:38" x14ac:dyDescent="0.25">
      <c r="A2" s="9">
        <v>45279.855312500003</v>
      </c>
      <c r="B2" t="s">
        <v>7</v>
      </c>
      <c r="C2">
        <v>1</v>
      </c>
      <c r="D2" t="s">
        <v>24</v>
      </c>
      <c r="E2" t="s">
        <v>56</v>
      </c>
      <c r="F2">
        <v>7</v>
      </c>
      <c r="G2">
        <v>4</v>
      </c>
      <c r="H2">
        <v>4</v>
      </c>
      <c r="I2" t="s">
        <v>58</v>
      </c>
      <c r="J2" t="s">
        <v>57</v>
      </c>
      <c r="K2" t="s">
        <v>58</v>
      </c>
      <c r="L2" t="s">
        <v>128</v>
      </c>
      <c r="M2" t="s">
        <v>58</v>
      </c>
      <c r="N2" t="s">
        <v>96</v>
      </c>
      <c r="O2" t="s">
        <v>58</v>
      </c>
      <c r="P2" t="s">
        <v>58</v>
      </c>
      <c r="Q2">
        <v>5</v>
      </c>
      <c r="R2">
        <v>4</v>
      </c>
      <c r="S2">
        <v>4</v>
      </c>
      <c r="T2">
        <v>4</v>
      </c>
      <c r="U2">
        <v>5</v>
      </c>
      <c r="V2">
        <v>4</v>
      </c>
      <c r="W2">
        <v>3</v>
      </c>
      <c r="X2">
        <v>5</v>
      </c>
      <c r="Y2">
        <v>5</v>
      </c>
      <c r="Z2">
        <v>5</v>
      </c>
      <c r="AA2">
        <v>5</v>
      </c>
      <c r="AE2" t="s">
        <v>97</v>
      </c>
      <c r="AH2" t="s">
        <v>98</v>
      </c>
    </row>
    <row r="3" spans="1:38" x14ac:dyDescent="0.25">
      <c r="A3" s="9">
        <v>45281.69462962963</v>
      </c>
      <c r="B3" t="s">
        <v>7</v>
      </c>
      <c r="C3">
        <v>2</v>
      </c>
      <c r="D3" t="s">
        <v>24</v>
      </c>
      <c r="E3" t="s">
        <v>56</v>
      </c>
      <c r="F3">
        <v>0</v>
      </c>
      <c r="G3">
        <v>0</v>
      </c>
      <c r="H3">
        <v>0.5</v>
      </c>
      <c r="I3" t="s">
        <v>57</v>
      </c>
      <c r="J3" t="s">
        <v>57</v>
      </c>
      <c r="K3" t="s">
        <v>57</v>
      </c>
      <c r="L3" t="s">
        <v>81</v>
      </c>
      <c r="M3" t="s">
        <v>57</v>
      </c>
      <c r="N3" t="s">
        <v>81</v>
      </c>
      <c r="O3" t="s">
        <v>58</v>
      </c>
      <c r="P3" t="s">
        <v>58</v>
      </c>
      <c r="Q3">
        <v>5</v>
      </c>
      <c r="R3">
        <v>5</v>
      </c>
      <c r="S3">
        <v>4</v>
      </c>
      <c r="T3">
        <v>4</v>
      </c>
      <c r="U3">
        <v>4</v>
      </c>
      <c r="V3">
        <v>4</v>
      </c>
      <c r="W3">
        <v>4</v>
      </c>
      <c r="X3">
        <v>4</v>
      </c>
      <c r="Y3">
        <v>4</v>
      </c>
      <c r="Z3">
        <v>4</v>
      </c>
      <c r="AA3">
        <v>5</v>
      </c>
    </row>
    <row r="4" spans="1:38" x14ac:dyDescent="0.25">
      <c r="A4" s="9">
        <v>45293.502754629626</v>
      </c>
      <c r="B4" t="s">
        <v>7</v>
      </c>
      <c r="C4">
        <v>3</v>
      </c>
      <c r="D4" t="s">
        <v>24</v>
      </c>
      <c r="E4" t="s">
        <v>56</v>
      </c>
      <c r="F4">
        <v>5</v>
      </c>
      <c r="G4">
        <v>5</v>
      </c>
      <c r="H4">
        <v>4</v>
      </c>
      <c r="I4" t="s">
        <v>58</v>
      </c>
      <c r="J4" t="s">
        <v>58</v>
      </c>
      <c r="K4" t="s">
        <v>58</v>
      </c>
      <c r="L4" t="s">
        <v>99</v>
      </c>
      <c r="M4" t="s">
        <v>58</v>
      </c>
      <c r="N4" t="s">
        <v>100</v>
      </c>
      <c r="O4" t="s">
        <v>58</v>
      </c>
      <c r="P4" t="s">
        <v>58</v>
      </c>
      <c r="Q4">
        <v>5</v>
      </c>
      <c r="R4">
        <v>5</v>
      </c>
      <c r="S4">
        <v>5</v>
      </c>
      <c r="T4">
        <v>4</v>
      </c>
      <c r="U4">
        <v>5</v>
      </c>
      <c r="V4">
        <v>5</v>
      </c>
      <c r="W4">
        <v>5</v>
      </c>
      <c r="X4">
        <v>5</v>
      </c>
      <c r="Y4">
        <v>4</v>
      </c>
      <c r="Z4">
        <v>4</v>
      </c>
      <c r="AA4">
        <v>4</v>
      </c>
      <c r="AE4" t="s">
        <v>101</v>
      </c>
      <c r="AF4" t="s">
        <v>102</v>
      </c>
    </row>
    <row r="5" spans="1:38" x14ac:dyDescent="0.25">
      <c r="A5" s="9">
        <v>45300.546944444446</v>
      </c>
      <c r="B5" t="s">
        <v>7</v>
      </c>
      <c r="C5">
        <v>4</v>
      </c>
      <c r="D5" t="s">
        <v>24</v>
      </c>
      <c r="E5" t="s">
        <v>56</v>
      </c>
      <c r="F5">
        <v>0</v>
      </c>
      <c r="G5">
        <v>0</v>
      </c>
      <c r="H5">
        <v>0</v>
      </c>
      <c r="I5" t="s">
        <v>58</v>
      </c>
      <c r="J5" t="s">
        <v>57</v>
      </c>
      <c r="K5" t="s">
        <v>57</v>
      </c>
      <c r="L5" t="s">
        <v>81</v>
      </c>
      <c r="M5" t="s">
        <v>57</v>
      </c>
      <c r="N5" t="s">
        <v>81</v>
      </c>
      <c r="O5" t="s">
        <v>57</v>
      </c>
      <c r="P5" t="s">
        <v>57</v>
      </c>
      <c r="Q5">
        <v>4</v>
      </c>
      <c r="R5">
        <v>4</v>
      </c>
      <c r="S5">
        <v>5</v>
      </c>
      <c r="T5">
        <v>3</v>
      </c>
      <c r="U5">
        <v>4</v>
      </c>
      <c r="V5">
        <v>4</v>
      </c>
      <c r="W5">
        <v>4</v>
      </c>
      <c r="X5">
        <v>3</v>
      </c>
      <c r="Y5">
        <v>4</v>
      </c>
      <c r="Z5">
        <v>4</v>
      </c>
      <c r="AA5">
        <v>4</v>
      </c>
    </row>
    <row r="6" spans="1:38" x14ac:dyDescent="0.25">
      <c r="A6" s="9">
        <v>45304.137372685182</v>
      </c>
      <c r="B6" t="s">
        <v>7</v>
      </c>
      <c r="C6">
        <v>5</v>
      </c>
      <c r="D6" t="s">
        <v>24</v>
      </c>
      <c r="E6" t="s">
        <v>56</v>
      </c>
      <c r="F6">
        <v>0</v>
      </c>
      <c r="G6">
        <v>0</v>
      </c>
      <c r="H6">
        <v>3</v>
      </c>
      <c r="I6" t="s">
        <v>58</v>
      </c>
      <c r="J6" t="s">
        <v>57</v>
      </c>
      <c r="K6" t="s">
        <v>57</v>
      </c>
      <c r="L6" t="s">
        <v>81</v>
      </c>
      <c r="M6" t="s">
        <v>57</v>
      </c>
      <c r="N6" t="s">
        <v>81</v>
      </c>
      <c r="O6" t="s">
        <v>58</v>
      </c>
      <c r="P6" t="s">
        <v>58</v>
      </c>
      <c r="Q6">
        <v>4</v>
      </c>
      <c r="R6">
        <v>3</v>
      </c>
      <c r="S6">
        <v>5</v>
      </c>
      <c r="T6">
        <v>4</v>
      </c>
      <c r="U6">
        <v>3</v>
      </c>
      <c r="V6">
        <v>5</v>
      </c>
      <c r="W6">
        <v>4</v>
      </c>
      <c r="X6">
        <v>5</v>
      </c>
      <c r="Y6">
        <v>5</v>
      </c>
      <c r="Z6">
        <v>4</v>
      </c>
      <c r="AA6">
        <v>3</v>
      </c>
    </row>
    <row r="7" spans="1:38" s="13" customFormat="1" x14ac:dyDescent="0.25">
      <c r="A7" s="12">
        <v>45333.797847222224</v>
      </c>
      <c r="B7" s="13" t="s">
        <v>8</v>
      </c>
      <c r="C7" s="13">
        <v>6</v>
      </c>
      <c r="D7" s="13" t="s">
        <v>24</v>
      </c>
      <c r="E7" s="13" t="s">
        <v>56</v>
      </c>
      <c r="F7" s="13">
        <v>0</v>
      </c>
      <c r="G7" s="13">
        <v>0</v>
      </c>
      <c r="H7" s="13">
        <v>0</v>
      </c>
      <c r="I7" s="13" t="s">
        <v>57</v>
      </c>
      <c r="J7" s="13" t="s">
        <v>57</v>
      </c>
      <c r="K7" s="13" t="s">
        <v>58</v>
      </c>
      <c r="L7" s="13" t="s">
        <v>59</v>
      </c>
      <c r="M7" s="13" t="s">
        <v>57</v>
      </c>
      <c r="N7" s="13" t="s">
        <v>81</v>
      </c>
      <c r="O7" s="13" t="s">
        <v>57</v>
      </c>
      <c r="P7" s="13" t="s">
        <v>57</v>
      </c>
      <c r="Q7" s="13">
        <v>2</v>
      </c>
      <c r="R7" s="13">
        <v>2</v>
      </c>
      <c r="S7" s="13">
        <v>2</v>
      </c>
      <c r="T7" s="13">
        <v>2</v>
      </c>
      <c r="U7" s="13">
        <v>2</v>
      </c>
      <c r="V7" s="13">
        <v>2</v>
      </c>
      <c r="W7" s="13">
        <v>2</v>
      </c>
      <c r="X7" s="13">
        <v>4</v>
      </c>
      <c r="Y7" s="13">
        <v>3</v>
      </c>
      <c r="Z7" s="13">
        <v>3</v>
      </c>
      <c r="AA7" s="13">
        <v>3</v>
      </c>
      <c r="AB7" s="13" t="s">
        <v>60</v>
      </c>
      <c r="AC7" s="13" t="s">
        <v>61</v>
      </c>
      <c r="AD7" s="13" t="s">
        <v>62</v>
      </c>
      <c r="AE7" s="13" t="s">
        <v>63</v>
      </c>
      <c r="AF7" s="13" t="s">
        <v>62</v>
      </c>
      <c r="AG7" s="13" t="s">
        <v>64</v>
      </c>
      <c r="AH7" s="13" t="s">
        <v>62</v>
      </c>
      <c r="AI7" s="13" t="s">
        <v>65</v>
      </c>
      <c r="AJ7" s="13" t="s">
        <v>66</v>
      </c>
      <c r="AK7" s="13" t="s">
        <v>62</v>
      </c>
      <c r="AL7" s="13" t="s">
        <v>62</v>
      </c>
    </row>
    <row r="8" spans="1:38" x14ac:dyDescent="0.25">
      <c r="A8" s="9">
        <v>45334.842662037037</v>
      </c>
      <c r="B8" t="s">
        <v>8</v>
      </c>
      <c r="C8">
        <v>7</v>
      </c>
      <c r="D8" t="s">
        <v>24</v>
      </c>
      <c r="E8" t="s">
        <v>67</v>
      </c>
      <c r="F8">
        <v>4</v>
      </c>
      <c r="G8">
        <v>3</v>
      </c>
      <c r="H8">
        <v>2</v>
      </c>
      <c r="I8" t="s">
        <v>57</v>
      </c>
      <c r="J8" t="s">
        <v>57</v>
      </c>
      <c r="K8" t="s">
        <v>58</v>
      </c>
      <c r="L8" t="s">
        <v>68</v>
      </c>
      <c r="M8" t="s">
        <v>58</v>
      </c>
      <c r="N8" t="s">
        <v>69</v>
      </c>
      <c r="O8" t="s">
        <v>57</v>
      </c>
      <c r="P8" t="s">
        <v>57</v>
      </c>
      <c r="Q8">
        <v>5</v>
      </c>
      <c r="R8">
        <v>5</v>
      </c>
      <c r="S8">
        <v>5</v>
      </c>
      <c r="T8">
        <v>4</v>
      </c>
      <c r="U8">
        <v>5</v>
      </c>
      <c r="V8">
        <v>2</v>
      </c>
      <c r="W8">
        <v>5</v>
      </c>
      <c r="X8">
        <v>5</v>
      </c>
      <c r="Y8">
        <v>5</v>
      </c>
      <c r="Z8">
        <v>5</v>
      </c>
      <c r="AA8">
        <v>5</v>
      </c>
      <c r="AG8" t="s">
        <v>70</v>
      </c>
      <c r="AI8" t="s">
        <v>71</v>
      </c>
      <c r="AJ8" t="s">
        <v>72</v>
      </c>
      <c r="AK8" t="s">
        <v>73</v>
      </c>
      <c r="AL8" t="s">
        <v>74</v>
      </c>
    </row>
    <row r="9" spans="1:38" x14ac:dyDescent="0.25">
      <c r="A9" s="9">
        <v>45342.827881944446</v>
      </c>
      <c r="B9" t="s">
        <v>8</v>
      </c>
      <c r="C9">
        <v>8</v>
      </c>
      <c r="D9" t="s">
        <v>24</v>
      </c>
      <c r="E9" t="s">
        <v>56</v>
      </c>
      <c r="F9">
        <v>0</v>
      </c>
      <c r="G9">
        <v>0</v>
      </c>
      <c r="H9">
        <v>0</v>
      </c>
      <c r="I9" t="s">
        <v>57</v>
      </c>
      <c r="J9" t="s">
        <v>57</v>
      </c>
      <c r="K9" t="s">
        <v>57</v>
      </c>
      <c r="L9" t="s">
        <v>81</v>
      </c>
      <c r="M9" t="s">
        <v>58</v>
      </c>
      <c r="N9" t="s">
        <v>75</v>
      </c>
      <c r="O9" t="s">
        <v>57</v>
      </c>
      <c r="P9" t="s">
        <v>57</v>
      </c>
      <c r="Q9">
        <v>5</v>
      </c>
      <c r="R9">
        <v>5</v>
      </c>
      <c r="S9">
        <v>5</v>
      </c>
      <c r="T9">
        <v>5</v>
      </c>
      <c r="U9">
        <v>5</v>
      </c>
      <c r="V9">
        <v>5</v>
      </c>
      <c r="W9">
        <v>4</v>
      </c>
      <c r="X9">
        <v>5</v>
      </c>
      <c r="Y9">
        <v>4</v>
      </c>
      <c r="Z9">
        <v>5</v>
      </c>
      <c r="AA9">
        <v>3</v>
      </c>
      <c r="AJ9" t="s">
        <v>76</v>
      </c>
      <c r="AK9" t="s">
        <v>77</v>
      </c>
      <c r="AL9" t="s">
        <v>78</v>
      </c>
    </row>
    <row r="10" spans="1:38" x14ac:dyDescent="0.25">
      <c r="A10" s="9">
        <v>45343.329675925925</v>
      </c>
      <c r="B10" t="s">
        <v>8</v>
      </c>
      <c r="C10">
        <v>9</v>
      </c>
      <c r="D10" t="s">
        <v>24</v>
      </c>
      <c r="E10" t="s">
        <v>56</v>
      </c>
      <c r="F10">
        <v>7</v>
      </c>
      <c r="G10">
        <v>3</v>
      </c>
      <c r="H10">
        <v>7</v>
      </c>
      <c r="I10" t="s">
        <v>58</v>
      </c>
      <c r="J10" t="s">
        <v>57</v>
      </c>
      <c r="K10" t="s">
        <v>58</v>
      </c>
      <c r="L10" t="s">
        <v>81</v>
      </c>
      <c r="M10" t="s">
        <v>58</v>
      </c>
      <c r="N10" t="s">
        <v>81</v>
      </c>
      <c r="O10" t="s">
        <v>58</v>
      </c>
      <c r="P10" t="s">
        <v>58</v>
      </c>
      <c r="Q10">
        <v>4</v>
      </c>
      <c r="R10">
        <v>3</v>
      </c>
      <c r="S10">
        <v>4</v>
      </c>
      <c r="T10">
        <v>4</v>
      </c>
      <c r="U10">
        <v>5</v>
      </c>
      <c r="V10">
        <v>4</v>
      </c>
      <c r="W10">
        <v>4</v>
      </c>
      <c r="X10">
        <v>4</v>
      </c>
      <c r="Y10">
        <v>5</v>
      </c>
      <c r="Z10">
        <v>4</v>
      </c>
      <c r="AA10">
        <v>4</v>
      </c>
    </row>
    <row r="11" spans="1:38" x14ac:dyDescent="0.25">
      <c r="A11" s="9">
        <v>45343.563819444447</v>
      </c>
      <c r="B11" t="s">
        <v>8</v>
      </c>
      <c r="C11">
        <v>10</v>
      </c>
      <c r="D11" t="s">
        <v>24</v>
      </c>
      <c r="E11" t="s">
        <v>56</v>
      </c>
      <c r="F11">
        <v>0</v>
      </c>
      <c r="G11">
        <v>30</v>
      </c>
      <c r="H11">
        <v>15</v>
      </c>
      <c r="I11" t="s">
        <v>58</v>
      </c>
      <c r="J11" t="s">
        <v>57</v>
      </c>
      <c r="K11" t="s">
        <v>58</v>
      </c>
      <c r="L11" t="s">
        <v>79</v>
      </c>
      <c r="M11" t="s">
        <v>57</v>
      </c>
      <c r="N11" t="s">
        <v>81</v>
      </c>
      <c r="O11" t="s">
        <v>58</v>
      </c>
      <c r="P11" t="s">
        <v>58</v>
      </c>
      <c r="Q11">
        <v>4</v>
      </c>
      <c r="R11">
        <v>4</v>
      </c>
      <c r="S11">
        <v>4</v>
      </c>
      <c r="T11">
        <v>4</v>
      </c>
      <c r="U11">
        <v>4</v>
      </c>
      <c r="V11">
        <v>4</v>
      </c>
      <c r="W11">
        <v>4</v>
      </c>
      <c r="X11">
        <v>4</v>
      </c>
      <c r="Y11">
        <v>4</v>
      </c>
      <c r="Z11">
        <v>4</v>
      </c>
      <c r="AA11">
        <v>4</v>
      </c>
      <c r="AI11" t="s">
        <v>80</v>
      </c>
    </row>
    <row r="12" spans="1:38" s="11" customFormat="1" x14ac:dyDescent="0.25">
      <c r="A12" s="10">
        <v>45348.695092592592</v>
      </c>
      <c r="B12" s="11" t="s">
        <v>8</v>
      </c>
      <c r="C12" s="11">
        <v>11</v>
      </c>
      <c r="D12" s="11" t="s">
        <v>24</v>
      </c>
      <c r="E12" s="11" t="s">
        <v>56</v>
      </c>
      <c r="F12" s="11">
        <v>1</v>
      </c>
      <c r="G12" s="11">
        <v>0</v>
      </c>
      <c r="H12" s="11">
        <v>0</v>
      </c>
      <c r="I12" s="11" t="s">
        <v>57</v>
      </c>
      <c r="J12" s="11" t="s">
        <v>57</v>
      </c>
      <c r="K12" s="11" t="s">
        <v>57</v>
      </c>
      <c r="L12" s="11" t="s">
        <v>81</v>
      </c>
      <c r="M12" s="11" t="s">
        <v>58</v>
      </c>
      <c r="N12" s="11" t="s">
        <v>82</v>
      </c>
      <c r="O12" s="11" t="s">
        <v>57</v>
      </c>
      <c r="P12" s="11" t="s">
        <v>57</v>
      </c>
      <c r="Q12" s="11">
        <v>5</v>
      </c>
      <c r="R12" s="11">
        <v>5</v>
      </c>
      <c r="S12" s="11">
        <v>5</v>
      </c>
      <c r="T12" s="11">
        <v>5</v>
      </c>
      <c r="U12" s="11">
        <v>5</v>
      </c>
      <c r="V12" s="11">
        <v>5</v>
      </c>
      <c r="W12" s="11">
        <v>5</v>
      </c>
      <c r="X12" s="11">
        <v>5</v>
      </c>
      <c r="Y12" s="11">
        <v>3</v>
      </c>
      <c r="Z12" s="11">
        <v>4</v>
      </c>
      <c r="AA12" s="11">
        <v>4</v>
      </c>
      <c r="AB12" s="11" t="s">
        <v>81</v>
      </c>
      <c r="AC12" s="11" t="s">
        <v>81</v>
      </c>
      <c r="AI12" s="11" t="s">
        <v>83</v>
      </c>
      <c r="AJ12" s="11" t="s">
        <v>84</v>
      </c>
      <c r="AK12" s="11" t="s">
        <v>85</v>
      </c>
      <c r="AL12" s="11" t="s">
        <v>86</v>
      </c>
    </row>
    <row r="13" spans="1:38" x14ac:dyDescent="0.25">
      <c r="A13" s="9">
        <v>45338.514490740738</v>
      </c>
      <c r="B13" t="s">
        <v>9</v>
      </c>
      <c r="C13">
        <v>12</v>
      </c>
      <c r="D13" t="s">
        <v>10</v>
      </c>
      <c r="E13" t="s">
        <v>87</v>
      </c>
      <c r="F13">
        <v>16</v>
      </c>
      <c r="G13">
        <v>10</v>
      </c>
      <c r="H13">
        <v>8</v>
      </c>
      <c r="I13" t="s">
        <v>57</v>
      </c>
      <c r="J13" t="s">
        <v>57</v>
      </c>
      <c r="K13" t="s">
        <v>58</v>
      </c>
      <c r="L13" t="s">
        <v>88</v>
      </c>
      <c r="M13" t="s">
        <v>57</v>
      </c>
      <c r="N13" t="s">
        <v>81</v>
      </c>
      <c r="O13" t="s">
        <v>58</v>
      </c>
      <c r="P13" t="s">
        <v>57</v>
      </c>
      <c r="Q13">
        <v>3</v>
      </c>
      <c r="R13">
        <v>4</v>
      </c>
      <c r="S13">
        <v>3</v>
      </c>
      <c r="T13">
        <v>3</v>
      </c>
      <c r="U13">
        <v>4</v>
      </c>
      <c r="V13">
        <v>4</v>
      </c>
      <c r="W13">
        <v>3</v>
      </c>
      <c r="X13">
        <v>4</v>
      </c>
      <c r="Y13">
        <v>4</v>
      </c>
      <c r="Z13">
        <v>4</v>
      </c>
      <c r="AA13">
        <v>3</v>
      </c>
      <c r="AI13" t="s">
        <v>89</v>
      </c>
    </row>
    <row r="14" spans="1:38" x14ac:dyDescent="0.25">
      <c r="A14" s="9">
        <v>45338.541550925926</v>
      </c>
      <c r="B14" t="s">
        <v>9</v>
      </c>
      <c r="C14">
        <v>13</v>
      </c>
      <c r="D14" t="s">
        <v>10</v>
      </c>
      <c r="E14" t="s">
        <v>87</v>
      </c>
      <c r="F14">
        <v>3</v>
      </c>
      <c r="G14">
        <v>2</v>
      </c>
      <c r="H14">
        <v>3</v>
      </c>
      <c r="I14" t="s">
        <v>57</v>
      </c>
      <c r="J14" t="s">
        <v>57</v>
      </c>
      <c r="K14" t="s">
        <v>58</v>
      </c>
      <c r="L14" t="s">
        <v>90</v>
      </c>
      <c r="M14" t="s">
        <v>57</v>
      </c>
      <c r="N14" t="s">
        <v>81</v>
      </c>
      <c r="O14" t="s">
        <v>57</v>
      </c>
      <c r="P14" t="s">
        <v>57</v>
      </c>
      <c r="Q14">
        <v>4</v>
      </c>
      <c r="R14">
        <v>4</v>
      </c>
      <c r="S14">
        <v>3</v>
      </c>
      <c r="T14">
        <v>3</v>
      </c>
      <c r="U14">
        <v>4</v>
      </c>
      <c r="V14">
        <v>4</v>
      </c>
      <c r="W14">
        <v>4</v>
      </c>
      <c r="X14">
        <v>5</v>
      </c>
      <c r="Y14">
        <v>4</v>
      </c>
      <c r="Z14">
        <v>5</v>
      </c>
      <c r="AA14">
        <v>4</v>
      </c>
    </row>
    <row r="15" spans="1:38" x14ac:dyDescent="0.25">
      <c r="A15" s="9">
        <v>45338.735092592593</v>
      </c>
      <c r="B15" t="s">
        <v>9</v>
      </c>
      <c r="C15">
        <v>14</v>
      </c>
      <c r="D15" t="s">
        <v>10</v>
      </c>
      <c r="E15" t="s">
        <v>91</v>
      </c>
      <c r="F15">
        <v>8</v>
      </c>
      <c r="G15">
        <v>3</v>
      </c>
      <c r="H15">
        <v>1</v>
      </c>
      <c r="I15" t="s">
        <v>57</v>
      </c>
      <c r="J15" t="s">
        <v>57</v>
      </c>
      <c r="K15" t="s">
        <v>58</v>
      </c>
      <c r="L15" t="s">
        <v>92</v>
      </c>
      <c r="M15" t="s">
        <v>57</v>
      </c>
      <c r="N15" t="s">
        <v>81</v>
      </c>
      <c r="O15" t="s">
        <v>57</v>
      </c>
      <c r="P15" t="s">
        <v>57</v>
      </c>
      <c r="Q15">
        <v>4</v>
      </c>
      <c r="R15">
        <v>3</v>
      </c>
      <c r="S15">
        <v>3</v>
      </c>
      <c r="T15">
        <v>2</v>
      </c>
      <c r="U15">
        <v>2</v>
      </c>
      <c r="V15">
        <v>4</v>
      </c>
      <c r="W15">
        <v>4</v>
      </c>
      <c r="X15">
        <v>3</v>
      </c>
      <c r="Y15">
        <v>4</v>
      </c>
      <c r="Z15">
        <v>3</v>
      </c>
      <c r="AA15">
        <v>2</v>
      </c>
      <c r="AE15" t="s">
        <v>93</v>
      </c>
      <c r="AF15" t="s">
        <v>94</v>
      </c>
      <c r="AI15" t="s">
        <v>95</v>
      </c>
    </row>
    <row r="16" spans="1:38"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C184-F9E7-40C1-B271-CC4A972C0606}">
  <dimension ref="B3:K8"/>
  <sheetViews>
    <sheetView workbookViewId="0">
      <selection activeCell="P11" sqref="P11"/>
    </sheetView>
  </sheetViews>
  <sheetFormatPr baseColWidth="10" defaultRowHeight="15" x14ac:dyDescent="0.25"/>
  <cols>
    <col min="2" max="2" width="15" bestFit="1" customWidth="1"/>
    <col min="3" max="3" width="15" customWidth="1"/>
    <col min="6" max="6" width="14.28515625" bestFit="1" customWidth="1"/>
    <col min="7" max="7" width="12" bestFit="1" customWidth="1"/>
    <col min="8" max="8" width="14.140625" bestFit="1" customWidth="1"/>
    <col min="9" max="9" width="13" bestFit="1" customWidth="1"/>
    <col min="10" max="10" width="17" customWidth="1"/>
    <col min="11" max="11" width="16.28515625" bestFit="1" customWidth="1"/>
  </cols>
  <sheetData>
    <row r="3" spans="2:11" ht="15.75" thickBot="1" x14ac:dyDescent="0.3">
      <c r="B3" s="32" t="s">
        <v>12</v>
      </c>
      <c r="C3" s="32" t="s">
        <v>25</v>
      </c>
      <c r="D3" s="32" t="s">
        <v>13</v>
      </c>
      <c r="E3" s="32" t="s">
        <v>14</v>
      </c>
      <c r="F3" s="32" t="s">
        <v>15</v>
      </c>
      <c r="G3" s="32" t="s">
        <v>16</v>
      </c>
      <c r="H3" s="32" t="s">
        <v>17</v>
      </c>
      <c r="I3" s="32" t="s">
        <v>18</v>
      </c>
      <c r="J3" s="32" t="s">
        <v>28</v>
      </c>
      <c r="K3" s="32" t="s">
        <v>19</v>
      </c>
    </row>
    <row r="4" spans="2:11" x14ac:dyDescent="0.25">
      <c r="B4" s="6" t="s">
        <v>23</v>
      </c>
      <c r="C4" s="6" t="s">
        <v>26</v>
      </c>
      <c r="D4" s="6" t="s">
        <v>7</v>
      </c>
      <c r="E4" s="6" t="s">
        <v>24</v>
      </c>
      <c r="F4" s="33">
        <v>45279</v>
      </c>
      <c r="G4" s="33">
        <v>45306</v>
      </c>
      <c r="H4" s="6">
        <v>8</v>
      </c>
      <c r="I4" s="6">
        <v>8</v>
      </c>
      <c r="J4" s="6">
        <v>5</v>
      </c>
      <c r="K4" s="34">
        <f>J4/I4</f>
        <v>0.625</v>
      </c>
    </row>
    <row r="5" spans="2:11" x14ac:dyDescent="0.25">
      <c r="B5" s="6" t="s">
        <v>198</v>
      </c>
      <c r="C5" s="6" t="s">
        <v>27</v>
      </c>
      <c r="D5" s="6" t="s">
        <v>8</v>
      </c>
      <c r="E5" s="6" t="s">
        <v>24</v>
      </c>
      <c r="F5" s="33">
        <v>45326</v>
      </c>
      <c r="G5" s="33">
        <v>45352</v>
      </c>
      <c r="H5" s="6">
        <v>105</v>
      </c>
      <c r="I5" s="6">
        <v>86</v>
      </c>
      <c r="J5" s="6">
        <v>6</v>
      </c>
      <c r="K5" s="34">
        <f>J5/I5</f>
        <v>6.9767441860465115E-2</v>
      </c>
    </row>
    <row r="6" spans="2:11" x14ac:dyDescent="0.25">
      <c r="B6" s="6" t="s">
        <v>22</v>
      </c>
      <c r="C6" s="6" t="s">
        <v>27</v>
      </c>
      <c r="D6" s="6" t="s">
        <v>9</v>
      </c>
      <c r="E6" s="6" t="s">
        <v>10</v>
      </c>
      <c r="F6" s="33">
        <v>45326</v>
      </c>
      <c r="G6" s="33">
        <v>45352</v>
      </c>
      <c r="H6" s="6">
        <v>18426</v>
      </c>
      <c r="I6" s="6" t="s">
        <v>20</v>
      </c>
      <c r="J6" s="6">
        <v>3</v>
      </c>
      <c r="K6" s="34" t="s">
        <v>20</v>
      </c>
    </row>
    <row r="7" spans="2:11" ht="15.75" thickBot="1" x14ac:dyDescent="0.3">
      <c r="B7" s="49" t="s">
        <v>11</v>
      </c>
      <c r="C7" s="49"/>
      <c r="D7" s="49"/>
      <c r="E7" s="49"/>
      <c r="F7" s="49"/>
      <c r="G7" s="49"/>
      <c r="H7" s="35">
        <v>18539</v>
      </c>
      <c r="I7" s="35" t="s">
        <v>21</v>
      </c>
      <c r="J7" s="35">
        <v>14</v>
      </c>
      <c r="K7" s="36" t="s">
        <v>20</v>
      </c>
    </row>
    <row r="8" spans="2:11" ht="15.75" thickTop="1" x14ac:dyDescent="0.25"/>
  </sheetData>
  <mergeCells count="1">
    <mergeCell ref="B7: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EA53-F777-4871-92FE-FC85558E76E4}">
  <dimension ref="B2:J69"/>
  <sheetViews>
    <sheetView workbookViewId="0">
      <selection activeCell="D21" sqref="D21"/>
    </sheetView>
  </sheetViews>
  <sheetFormatPr baseColWidth="10" defaultRowHeight="15" x14ac:dyDescent="0.25"/>
  <cols>
    <col min="2" max="2" width="12.42578125" bestFit="1" customWidth="1"/>
    <col min="3" max="3" width="11.5703125" bestFit="1" customWidth="1"/>
    <col min="4" max="4" width="18.7109375" bestFit="1" customWidth="1"/>
    <col min="5" max="5" width="16.7109375" bestFit="1" customWidth="1"/>
    <col min="6" max="6" width="24.140625" bestFit="1" customWidth="1"/>
    <col min="7" max="7" width="11.7109375" bestFit="1" customWidth="1"/>
    <col min="8" max="8" width="17.140625" bestFit="1" customWidth="1"/>
    <col min="9" max="9" width="24.5703125" bestFit="1" customWidth="1"/>
    <col min="10" max="10" width="12.140625" bestFit="1" customWidth="1"/>
    <col min="11" max="11" width="16.7109375" bestFit="1" customWidth="1"/>
    <col min="12" max="12" width="24.140625" bestFit="1" customWidth="1"/>
    <col min="13" max="13" width="12" bestFit="1" customWidth="1"/>
    <col min="14" max="14" width="17.140625" bestFit="1" customWidth="1"/>
    <col min="15" max="15" width="24.42578125" bestFit="1" customWidth="1"/>
    <col min="16" max="16" width="12.140625" bestFit="1" customWidth="1"/>
    <col min="17" max="17" width="19" bestFit="1" customWidth="1"/>
    <col min="18" max="20" width="22.28515625" bestFit="1" customWidth="1"/>
    <col min="21" max="21" width="18.42578125" bestFit="1" customWidth="1"/>
    <col min="22" max="22" width="17.7109375" bestFit="1" customWidth="1"/>
    <col min="23" max="23" width="14.42578125" bestFit="1" customWidth="1"/>
    <col min="24" max="26" width="22.28515625" bestFit="1" customWidth="1"/>
  </cols>
  <sheetData>
    <row r="2" spans="2:10" x14ac:dyDescent="0.25">
      <c r="B2" s="14" t="s">
        <v>13</v>
      </c>
      <c r="C2" s="14" t="s">
        <v>14</v>
      </c>
      <c r="D2" s="14" t="s">
        <v>148</v>
      </c>
      <c r="E2" t="s">
        <v>147</v>
      </c>
      <c r="F2" t="s">
        <v>149</v>
      </c>
    </row>
    <row r="3" spans="2:10" x14ac:dyDescent="0.25">
      <c r="B3" t="s">
        <v>7</v>
      </c>
      <c r="C3" t="s">
        <v>24</v>
      </c>
      <c r="D3" t="s">
        <v>56</v>
      </c>
      <c r="E3">
        <v>5</v>
      </c>
      <c r="F3" s="3">
        <v>0.35714285714285715</v>
      </c>
      <c r="G3" s="3"/>
    </row>
    <row r="4" spans="2:10" x14ac:dyDescent="0.25">
      <c r="B4" t="s">
        <v>8</v>
      </c>
      <c r="C4" t="s">
        <v>24</v>
      </c>
      <c r="D4" t="s">
        <v>56</v>
      </c>
      <c r="E4">
        <v>5</v>
      </c>
      <c r="F4" s="3">
        <v>0.35714285714285715</v>
      </c>
      <c r="G4" s="3"/>
    </row>
    <row r="5" spans="2:10" x14ac:dyDescent="0.25">
      <c r="D5" t="s">
        <v>67</v>
      </c>
      <c r="E5">
        <v>1</v>
      </c>
      <c r="F5" s="3">
        <v>7.1428571428571425E-2</v>
      </c>
      <c r="G5" s="3"/>
    </row>
    <row r="6" spans="2:10" x14ac:dyDescent="0.25">
      <c r="B6" t="s">
        <v>9</v>
      </c>
      <c r="C6" t="s">
        <v>10</v>
      </c>
      <c r="D6" t="s">
        <v>91</v>
      </c>
      <c r="E6">
        <v>1</v>
      </c>
      <c r="F6" s="3">
        <v>7.1428571428571425E-2</v>
      </c>
      <c r="G6" s="3"/>
    </row>
    <row r="7" spans="2:10" x14ac:dyDescent="0.25">
      <c r="D7" t="s">
        <v>87</v>
      </c>
      <c r="E7">
        <v>2</v>
      </c>
      <c r="F7" s="3">
        <v>0.14285714285714285</v>
      </c>
      <c r="G7" s="3"/>
    </row>
    <row r="8" spans="2:10" x14ac:dyDescent="0.25">
      <c r="B8" t="s">
        <v>11</v>
      </c>
      <c r="E8">
        <v>14</v>
      </c>
      <c r="F8" s="3">
        <v>1</v>
      </c>
      <c r="G8" s="3"/>
    </row>
    <row r="10" spans="2:10" x14ac:dyDescent="0.25">
      <c r="B10" s="14" t="s">
        <v>13</v>
      </c>
      <c r="C10" s="14" t="s">
        <v>14</v>
      </c>
      <c r="D10" s="14" t="s">
        <v>148</v>
      </c>
      <c r="E10" t="s">
        <v>151</v>
      </c>
      <c r="F10" t="s">
        <v>152</v>
      </c>
      <c r="G10" t="s">
        <v>155</v>
      </c>
      <c r="H10" t="s">
        <v>150</v>
      </c>
      <c r="I10" t="s">
        <v>153</v>
      </c>
      <c r="J10" t="s">
        <v>154</v>
      </c>
    </row>
    <row r="11" spans="2:10" x14ac:dyDescent="0.25">
      <c r="B11" t="s">
        <v>7</v>
      </c>
      <c r="C11" t="s">
        <v>24</v>
      </c>
      <c r="D11" t="s">
        <v>56</v>
      </c>
      <c r="E11" s="53">
        <v>2.4</v>
      </c>
      <c r="F11" s="53">
        <v>1.8</v>
      </c>
      <c r="G11" s="53">
        <v>2.2999999999999998</v>
      </c>
      <c r="H11" s="54">
        <v>7</v>
      </c>
      <c r="I11" s="54">
        <v>5</v>
      </c>
      <c r="J11" s="54">
        <v>4</v>
      </c>
    </row>
    <row r="12" spans="2:10" x14ac:dyDescent="0.25">
      <c r="B12" t="s">
        <v>8</v>
      </c>
      <c r="C12" t="s">
        <v>24</v>
      </c>
      <c r="D12" t="s">
        <v>56</v>
      </c>
      <c r="E12" s="53">
        <v>1.6</v>
      </c>
      <c r="F12" s="53">
        <v>6.6</v>
      </c>
      <c r="G12" s="53">
        <v>4.4000000000000004</v>
      </c>
      <c r="H12" s="54">
        <v>7</v>
      </c>
      <c r="I12" s="54">
        <v>30</v>
      </c>
      <c r="J12" s="54">
        <v>15</v>
      </c>
    </row>
    <row r="13" spans="2:10" x14ac:dyDescent="0.25">
      <c r="D13" t="s">
        <v>67</v>
      </c>
      <c r="E13" s="53">
        <v>4</v>
      </c>
      <c r="F13" s="53">
        <v>3</v>
      </c>
      <c r="G13" s="53">
        <v>2</v>
      </c>
      <c r="H13" s="54">
        <v>4</v>
      </c>
      <c r="I13" s="54">
        <v>3</v>
      </c>
      <c r="J13" s="54">
        <v>2</v>
      </c>
    </row>
    <row r="14" spans="2:10" x14ac:dyDescent="0.25">
      <c r="B14" t="s">
        <v>9</v>
      </c>
      <c r="C14" t="s">
        <v>10</v>
      </c>
      <c r="D14" t="s">
        <v>91</v>
      </c>
      <c r="E14" s="53">
        <v>8</v>
      </c>
      <c r="F14" s="53">
        <v>3</v>
      </c>
      <c r="G14" s="53">
        <v>1</v>
      </c>
      <c r="H14" s="54">
        <v>8</v>
      </c>
      <c r="I14" s="54">
        <v>3</v>
      </c>
      <c r="J14" s="54">
        <v>1</v>
      </c>
    </row>
    <row r="15" spans="2:10" x14ac:dyDescent="0.25">
      <c r="D15" t="s">
        <v>87</v>
      </c>
      <c r="E15" s="53">
        <v>9.5</v>
      </c>
      <c r="F15" s="53">
        <v>6</v>
      </c>
      <c r="G15" s="53">
        <v>5.5</v>
      </c>
      <c r="H15" s="54">
        <v>16</v>
      </c>
      <c r="I15" s="54">
        <v>10</v>
      </c>
      <c r="J15" s="54">
        <v>8</v>
      </c>
    </row>
    <row r="16" spans="2:10" x14ac:dyDescent="0.25">
      <c r="B16" t="s">
        <v>11</v>
      </c>
      <c r="E16" s="53">
        <v>3.6428571428571428</v>
      </c>
      <c r="F16" s="53">
        <v>4.2857142857142856</v>
      </c>
      <c r="G16" s="53">
        <v>3.3928571428571428</v>
      </c>
      <c r="H16" s="54">
        <v>16</v>
      </c>
      <c r="I16" s="54">
        <v>30</v>
      </c>
      <c r="J16" s="54">
        <v>15</v>
      </c>
    </row>
    <row r="18" spans="2:6" x14ac:dyDescent="0.25">
      <c r="B18" s="14" t="s">
        <v>13</v>
      </c>
      <c r="C18" s="14" t="s">
        <v>14</v>
      </c>
      <c r="D18" s="14" t="s">
        <v>148</v>
      </c>
      <c r="E18" s="14" t="s">
        <v>156</v>
      </c>
      <c r="F18" t="s">
        <v>147</v>
      </c>
    </row>
    <row r="19" spans="2:6" x14ac:dyDescent="0.25">
      <c r="B19" t="s">
        <v>7</v>
      </c>
      <c r="C19" t="s">
        <v>24</v>
      </c>
      <c r="D19" t="s">
        <v>56</v>
      </c>
      <c r="E19" t="s">
        <v>57</v>
      </c>
      <c r="F19">
        <v>1</v>
      </c>
    </row>
    <row r="20" spans="2:6" x14ac:dyDescent="0.25">
      <c r="E20" t="s">
        <v>58</v>
      </c>
      <c r="F20">
        <v>4</v>
      </c>
    </row>
    <row r="21" spans="2:6" x14ac:dyDescent="0.25">
      <c r="C21" t="s">
        <v>143</v>
      </c>
      <c r="F21">
        <v>5</v>
      </c>
    </row>
    <row r="22" spans="2:6" x14ac:dyDescent="0.25">
      <c r="B22" t="s">
        <v>8</v>
      </c>
      <c r="C22" t="s">
        <v>24</v>
      </c>
      <c r="D22" t="s">
        <v>56</v>
      </c>
      <c r="E22" t="s">
        <v>57</v>
      </c>
      <c r="F22">
        <v>3</v>
      </c>
    </row>
    <row r="23" spans="2:6" x14ac:dyDescent="0.25">
      <c r="E23" t="s">
        <v>58</v>
      </c>
      <c r="F23">
        <v>2</v>
      </c>
    </row>
    <row r="24" spans="2:6" x14ac:dyDescent="0.25">
      <c r="D24" t="s">
        <v>67</v>
      </c>
      <c r="E24" t="s">
        <v>57</v>
      </c>
      <c r="F24">
        <v>1</v>
      </c>
    </row>
    <row r="25" spans="2:6" x14ac:dyDescent="0.25">
      <c r="C25" t="s">
        <v>143</v>
      </c>
      <c r="F25">
        <v>6</v>
      </c>
    </row>
    <row r="26" spans="2:6" x14ac:dyDescent="0.25">
      <c r="B26" t="s">
        <v>9</v>
      </c>
      <c r="C26" t="s">
        <v>10</v>
      </c>
      <c r="D26" t="s">
        <v>91</v>
      </c>
      <c r="E26" t="s">
        <v>57</v>
      </c>
      <c r="F26">
        <v>1</v>
      </c>
    </row>
    <row r="27" spans="2:6" x14ac:dyDescent="0.25">
      <c r="D27" t="s">
        <v>87</v>
      </c>
      <c r="E27" t="s">
        <v>57</v>
      </c>
      <c r="F27">
        <v>2</v>
      </c>
    </row>
    <row r="28" spans="2:6" x14ac:dyDescent="0.25">
      <c r="C28" t="s">
        <v>144</v>
      </c>
      <c r="F28">
        <v>3</v>
      </c>
    </row>
    <row r="29" spans="2:6" x14ac:dyDescent="0.25">
      <c r="B29" t="s">
        <v>11</v>
      </c>
      <c r="F29">
        <v>14</v>
      </c>
    </row>
    <row r="31" spans="2:6" x14ac:dyDescent="0.25">
      <c r="B31" s="14" t="s">
        <v>13</v>
      </c>
      <c r="C31" s="14" t="s">
        <v>14</v>
      </c>
      <c r="D31" s="14" t="s">
        <v>148</v>
      </c>
      <c r="E31" s="14" t="s">
        <v>157</v>
      </c>
      <c r="F31" t="s">
        <v>147</v>
      </c>
    </row>
    <row r="32" spans="2:6" x14ac:dyDescent="0.25">
      <c r="B32" t="s">
        <v>7</v>
      </c>
      <c r="C32" t="s">
        <v>24</v>
      </c>
      <c r="D32" t="s">
        <v>56</v>
      </c>
      <c r="E32" t="s">
        <v>57</v>
      </c>
      <c r="F32">
        <v>3</v>
      </c>
    </row>
    <row r="33" spans="2:6" x14ac:dyDescent="0.25">
      <c r="E33" t="s">
        <v>58</v>
      </c>
      <c r="F33">
        <v>2</v>
      </c>
    </row>
    <row r="34" spans="2:6" x14ac:dyDescent="0.25">
      <c r="C34" t="s">
        <v>143</v>
      </c>
      <c r="F34">
        <v>5</v>
      </c>
    </row>
    <row r="35" spans="2:6" x14ac:dyDescent="0.25">
      <c r="B35" t="s">
        <v>8</v>
      </c>
      <c r="C35" t="s">
        <v>24</v>
      </c>
      <c r="D35" t="s">
        <v>56</v>
      </c>
      <c r="E35" t="s">
        <v>57</v>
      </c>
      <c r="F35">
        <v>2</v>
      </c>
    </row>
    <row r="36" spans="2:6" x14ac:dyDescent="0.25">
      <c r="E36" t="s">
        <v>58</v>
      </c>
      <c r="F36">
        <v>3</v>
      </c>
    </row>
    <row r="37" spans="2:6" x14ac:dyDescent="0.25">
      <c r="D37" t="s">
        <v>67</v>
      </c>
      <c r="E37" t="s">
        <v>58</v>
      </c>
      <c r="F37">
        <v>1</v>
      </c>
    </row>
    <row r="38" spans="2:6" x14ac:dyDescent="0.25">
      <c r="C38" t="s">
        <v>143</v>
      </c>
      <c r="F38">
        <v>6</v>
      </c>
    </row>
    <row r="39" spans="2:6" x14ac:dyDescent="0.25">
      <c r="B39" t="s">
        <v>9</v>
      </c>
      <c r="C39" t="s">
        <v>10</v>
      </c>
      <c r="D39" t="s">
        <v>91</v>
      </c>
      <c r="E39" t="s">
        <v>58</v>
      </c>
      <c r="F39">
        <v>1</v>
      </c>
    </row>
    <row r="40" spans="2:6" x14ac:dyDescent="0.25">
      <c r="D40" t="s">
        <v>87</v>
      </c>
      <c r="E40" t="s">
        <v>58</v>
      </c>
      <c r="F40">
        <v>2</v>
      </c>
    </row>
    <row r="41" spans="2:6" x14ac:dyDescent="0.25">
      <c r="C41" t="s">
        <v>144</v>
      </c>
      <c r="F41">
        <v>3</v>
      </c>
    </row>
    <row r="42" spans="2:6" x14ac:dyDescent="0.25">
      <c r="B42" t="s">
        <v>11</v>
      </c>
      <c r="F42">
        <v>14</v>
      </c>
    </row>
    <row r="44" spans="2:6" x14ac:dyDescent="0.25">
      <c r="B44" s="14" t="s">
        <v>13</v>
      </c>
      <c r="C44" s="14" t="s">
        <v>14</v>
      </c>
      <c r="D44" s="14" t="s">
        <v>148</v>
      </c>
      <c r="E44" s="14" t="s">
        <v>158</v>
      </c>
      <c r="F44" t="s">
        <v>147</v>
      </c>
    </row>
    <row r="45" spans="2:6" x14ac:dyDescent="0.25">
      <c r="B45" t="s">
        <v>7</v>
      </c>
      <c r="C45" t="s">
        <v>24</v>
      </c>
      <c r="D45" t="s">
        <v>56</v>
      </c>
      <c r="E45" t="s">
        <v>57</v>
      </c>
      <c r="F45">
        <v>3</v>
      </c>
    </row>
    <row r="46" spans="2:6" x14ac:dyDescent="0.25">
      <c r="E46" t="s">
        <v>58</v>
      </c>
      <c r="F46">
        <v>2</v>
      </c>
    </row>
    <row r="47" spans="2:6" x14ac:dyDescent="0.25">
      <c r="C47" t="s">
        <v>143</v>
      </c>
      <c r="F47">
        <v>5</v>
      </c>
    </row>
    <row r="48" spans="2:6" x14ac:dyDescent="0.25">
      <c r="B48" t="s">
        <v>8</v>
      </c>
      <c r="C48" t="s">
        <v>24</v>
      </c>
      <c r="D48" t="s">
        <v>56</v>
      </c>
      <c r="E48" t="s">
        <v>57</v>
      </c>
      <c r="F48">
        <v>2</v>
      </c>
    </row>
    <row r="49" spans="2:6" x14ac:dyDescent="0.25">
      <c r="E49" t="s">
        <v>58</v>
      </c>
      <c r="F49">
        <v>3</v>
      </c>
    </row>
    <row r="50" spans="2:6" x14ac:dyDescent="0.25">
      <c r="D50" t="s">
        <v>67</v>
      </c>
      <c r="E50" t="s">
        <v>58</v>
      </c>
      <c r="F50">
        <v>1</v>
      </c>
    </row>
    <row r="51" spans="2:6" x14ac:dyDescent="0.25">
      <c r="C51" t="s">
        <v>143</v>
      </c>
      <c r="F51">
        <v>6</v>
      </c>
    </row>
    <row r="52" spans="2:6" x14ac:dyDescent="0.25">
      <c r="B52" t="s">
        <v>9</v>
      </c>
      <c r="C52" t="s">
        <v>10</v>
      </c>
      <c r="D52" t="s">
        <v>91</v>
      </c>
      <c r="E52" t="s">
        <v>57</v>
      </c>
      <c r="F52">
        <v>1</v>
      </c>
    </row>
    <row r="53" spans="2:6" x14ac:dyDescent="0.25">
      <c r="D53" t="s">
        <v>87</v>
      </c>
      <c r="E53" t="s">
        <v>57</v>
      </c>
      <c r="F53">
        <v>2</v>
      </c>
    </row>
    <row r="54" spans="2:6" x14ac:dyDescent="0.25">
      <c r="C54" t="s">
        <v>144</v>
      </c>
      <c r="F54">
        <v>3</v>
      </c>
    </row>
    <row r="55" spans="2:6" x14ac:dyDescent="0.25">
      <c r="B55" t="s">
        <v>11</v>
      </c>
      <c r="F55">
        <v>14</v>
      </c>
    </row>
    <row r="57" spans="2:6" x14ac:dyDescent="0.25">
      <c r="B57" s="14" t="s">
        <v>13</v>
      </c>
      <c r="C57" s="14" t="s">
        <v>14</v>
      </c>
      <c r="D57" s="14" t="s">
        <v>148</v>
      </c>
      <c r="E57" s="14" t="s">
        <v>159</v>
      </c>
      <c r="F57" t="s">
        <v>147</v>
      </c>
    </row>
    <row r="58" spans="2:6" x14ac:dyDescent="0.25">
      <c r="B58" t="s">
        <v>7</v>
      </c>
      <c r="C58" t="s">
        <v>24</v>
      </c>
      <c r="D58" t="s">
        <v>56</v>
      </c>
      <c r="E58" t="s">
        <v>57</v>
      </c>
      <c r="F58">
        <v>1</v>
      </c>
    </row>
    <row r="59" spans="2:6" x14ac:dyDescent="0.25">
      <c r="E59" t="s">
        <v>58</v>
      </c>
      <c r="F59">
        <v>4</v>
      </c>
    </row>
    <row r="60" spans="2:6" x14ac:dyDescent="0.25">
      <c r="C60" t="s">
        <v>143</v>
      </c>
      <c r="F60">
        <v>5</v>
      </c>
    </row>
    <row r="61" spans="2:6" x14ac:dyDescent="0.25">
      <c r="B61" t="s">
        <v>8</v>
      </c>
      <c r="C61" t="s">
        <v>24</v>
      </c>
      <c r="D61" t="s">
        <v>56</v>
      </c>
      <c r="E61" t="s">
        <v>57</v>
      </c>
      <c r="F61">
        <v>3</v>
      </c>
    </row>
    <row r="62" spans="2:6" x14ac:dyDescent="0.25">
      <c r="E62" t="s">
        <v>58</v>
      </c>
      <c r="F62">
        <v>2</v>
      </c>
    </row>
    <row r="63" spans="2:6" x14ac:dyDescent="0.25">
      <c r="D63" t="s">
        <v>67</v>
      </c>
      <c r="E63" t="s">
        <v>57</v>
      </c>
      <c r="F63">
        <v>1</v>
      </c>
    </row>
    <row r="64" spans="2:6" x14ac:dyDescent="0.25">
      <c r="C64" t="s">
        <v>143</v>
      </c>
      <c r="F64">
        <v>6</v>
      </c>
    </row>
    <row r="65" spans="2:6" x14ac:dyDescent="0.25">
      <c r="B65" t="s">
        <v>9</v>
      </c>
      <c r="C65" t="s">
        <v>10</v>
      </c>
      <c r="D65" t="s">
        <v>91</v>
      </c>
      <c r="E65" t="s">
        <v>57</v>
      </c>
      <c r="F65">
        <v>1</v>
      </c>
    </row>
    <row r="66" spans="2:6" x14ac:dyDescent="0.25">
      <c r="D66" t="s">
        <v>87</v>
      </c>
      <c r="E66" t="s">
        <v>57</v>
      </c>
      <c r="F66">
        <v>1</v>
      </c>
    </row>
    <row r="67" spans="2:6" x14ac:dyDescent="0.25">
      <c r="E67" t="s">
        <v>58</v>
      </c>
      <c r="F67">
        <v>1</v>
      </c>
    </row>
    <row r="68" spans="2:6" x14ac:dyDescent="0.25">
      <c r="C68" t="s">
        <v>144</v>
      </c>
      <c r="F68">
        <v>3</v>
      </c>
    </row>
    <row r="69" spans="2:6" x14ac:dyDescent="0.25">
      <c r="B69" t="s">
        <v>11</v>
      </c>
      <c r="F69">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A443-B5D6-4C33-9885-0FFDEC39FB78}">
  <dimension ref="B2:O31"/>
  <sheetViews>
    <sheetView workbookViewId="0">
      <selection activeCell="O16" sqref="O16"/>
    </sheetView>
  </sheetViews>
  <sheetFormatPr baseColWidth="10" defaultRowHeight="15" x14ac:dyDescent="0.25"/>
  <cols>
    <col min="2" max="2" width="36.7109375" customWidth="1"/>
    <col min="3" max="3" width="8.85546875" bestFit="1" customWidth="1"/>
    <col min="4" max="14" width="9.42578125" bestFit="1" customWidth="1"/>
    <col min="15" max="16" width="13.28515625" bestFit="1" customWidth="1"/>
  </cols>
  <sheetData>
    <row r="2" spans="2:15" x14ac:dyDescent="0.25">
      <c r="B2" s="14" t="s">
        <v>207</v>
      </c>
      <c r="C2" t="s">
        <v>206</v>
      </c>
      <c r="D2" t="s">
        <v>215</v>
      </c>
      <c r="E2" t="s">
        <v>216</v>
      </c>
      <c r="F2" t="s">
        <v>217</v>
      </c>
      <c r="G2" t="s">
        <v>218</v>
      </c>
      <c r="H2" t="s">
        <v>219</v>
      </c>
      <c r="I2" t="s">
        <v>221</v>
      </c>
      <c r="J2" t="s">
        <v>220</v>
      </c>
      <c r="K2" t="s">
        <v>222</v>
      </c>
      <c r="L2" t="s">
        <v>223</v>
      </c>
      <c r="M2" t="s">
        <v>224</v>
      </c>
      <c r="N2" t="s">
        <v>240</v>
      </c>
      <c r="O2" s="47" t="s">
        <v>227</v>
      </c>
    </row>
    <row r="3" spans="2:15" x14ac:dyDescent="0.25">
      <c r="B3" t="s">
        <v>209</v>
      </c>
      <c r="C3">
        <v>6</v>
      </c>
      <c r="D3" s="37">
        <v>4</v>
      </c>
      <c r="E3" s="37">
        <v>3.8333333333333335</v>
      </c>
      <c r="F3" s="37">
        <v>4.166666666666667</v>
      </c>
      <c r="G3" s="37">
        <v>3.6666666666666665</v>
      </c>
      <c r="H3" s="37">
        <v>3.6666666666666665</v>
      </c>
      <c r="I3" s="37">
        <v>3.6666666666666665</v>
      </c>
      <c r="J3" s="37">
        <v>4</v>
      </c>
      <c r="K3" s="37">
        <v>4.166666666666667</v>
      </c>
      <c r="L3" s="37">
        <v>4</v>
      </c>
      <c r="M3" s="37">
        <v>4</v>
      </c>
      <c r="N3" s="37">
        <v>3.6666666666666665</v>
      </c>
      <c r="O3" s="37">
        <f t="shared" ref="O3:O16" si="0">AVERAGE(D3:N3)</f>
        <v>3.893939393939394</v>
      </c>
    </row>
    <row r="4" spans="2:15" x14ac:dyDescent="0.25">
      <c r="B4" t="s">
        <v>210</v>
      </c>
      <c r="C4">
        <v>2</v>
      </c>
      <c r="D4" s="37">
        <v>4.5</v>
      </c>
      <c r="E4" s="37">
        <v>4.5</v>
      </c>
      <c r="F4" s="37">
        <v>4</v>
      </c>
      <c r="G4" s="37">
        <v>4</v>
      </c>
      <c r="H4" s="37">
        <v>4.5</v>
      </c>
      <c r="I4" s="37">
        <v>4.5</v>
      </c>
      <c r="J4" s="37">
        <v>4.5</v>
      </c>
      <c r="K4" s="37">
        <v>5</v>
      </c>
      <c r="L4" s="37">
        <v>3.5</v>
      </c>
      <c r="M4" s="37">
        <v>4.5</v>
      </c>
      <c r="N4" s="37">
        <v>4</v>
      </c>
      <c r="O4" s="37">
        <f t="shared" si="0"/>
        <v>4.3181818181818183</v>
      </c>
    </row>
    <row r="5" spans="2:15" x14ac:dyDescent="0.25">
      <c r="B5" t="s">
        <v>211</v>
      </c>
      <c r="C5">
        <v>2</v>
      </c>
      <c r="D5" s="37">
        <v>5</v>
      </c>
      <c r="E5" s="37">
        <v>5</v>
      </c>
      <c r="F5" s="37">
        <v>5</v>
      </c>
      <c r="G5" s="37">
        <v>4</v>
      </c>
      <c r="H5" s="37">
        <v>5</v>
      </c>
      <c r="I5" s="37">
        <v>5</v>
      </c>
      <c r="J5" s="37">
        <v>3.5</v>
      </c>
      <c r="K5" s="37">
        <v>5</v>
      </c>
      <c r="L5" s="37">
        <v>4.5</v>
      </c>
      <c r="M5" s="37">
        <v>4.5</v>
      </c>
      <c r="N5" s="37">
        <v>4.5</v>
      </c>
      <c r="O5" s="37">
        <f t="shared" si="0"/>
        <v>4.6363636363636367</v>
      </c>
    </row>
    <row r="6" spans="2:15" x14ac:dyDescent="0.25">
      <c r="B6" t="s">
        <v>212</v>
      </c>
      <c r="C6">
        <v>3</v>
      </c>
      <c r="D6" s="37">
        <v>4.333333333333333</v>
      </c>
      <c r="E6" s="37">
        <v>3.3333333333333335</v>
      </c>
      <c r="F6" s="37">
        <v>3.6666666666666665</v>
      </c>
      <c r="G6" s="37">
        <v>3.3333333333333335</v>
      </c>
      <c r="H6" s="37">
        <v>4</v>
      </c>
      <c r="I6" s="37">
        <v>3.6666666666666665</v>
      </c>
      <c r="J6" s="37">
        <v>4</v>
      </c>
      <c r="K6" s="37">
        <v>4</v>
      </c>
      <c r="L6" s="37">
        <v>4.666666666666667</v>
      </c>
      <c r="M6" s="37">
        <v>4</v>
      </c>
      <c r="N6" s="37">
        <v>3.6666666666666665</v>
      </c>
      <c r="O6" s="37">
        <f t="shared" si="0"/>
        <v>3.8787878787878785</v>
      </c>
    </row>
    <row r="7" spans="2:15" x14ac:dyDescent="0.25">
      <c r="B7" t="s">
        <v>213</v>
      </c>
      <c r="C7">
        <v>1</v>
      </c>
      <c r="D7" s="37">
        <v>3</v>
      </c>
      <c r="E7" s="37">
        <v>4</v>
      </c>
      <c r="F7" s="37">
        <v>3</v>
      </c>
      <c r="G7" s="37">
        <v>3</v>
      </c>
      <c r="H7" s="37">
        <v>4</v>
      </c>
      <c r="I7" s="37">
        <v>3</v>
      </c>
      <c r="J7" s="37">
        <v>4</v>
      </c>
      <c r="K7" s="37">
        <v>4</v>
      </c>
      <c r="L7" s="37">
        <v>4</v>
      </c>
      <c r="M7" s="37">
        <v>4</v>
      </c>
      <c r="N7" s="37">
        <v>3</v>
      </c>
      <c r="O7" s="37">
        <f t="shared" si="0"/>
        <v>3.5454545454545454</v>
      </c>
    </row>
    <row r="8" spans="2:15" x14ac:dyDescent="0.25">
      <c r="B8" t="s">
        <v>226</v>
      </c>
      <c r="C8">
        <v>14</v>
      </c>
      <c r="D8" s="37">
        <v>4.2142857142857144</v>
      </c>
      <c r="E8" s="37">
        <v>4</v>
      </c>
      <c r="F8" s="37">
        <v>4.0714285714285712</v>
      </c>
      <c r="G8" s="37">
        <v>3.6428571428571428</v>
      </c>
      <c r="H8" s="37">
        <v>4.0714285714285712</v>
      </c>
      <c r="I8" s="37">
        <v>3.9285714285714284</v>
      </c>
      <c r="J8" s="37">
        <v>4</v>
      </c>
      <c r="K8" s="37">
        <v>4.3571428571428568</v>
      </c>
      <c r="L8" s="37">
        <v>4.1428571428571432</v>
      </c>
      <c r="M8" s="37">
        <v>4.1428571428571432</v>
      </c>
      <c r="N8" s="37">
        <v>3.7857142857142856</v>
      </c>
      <c r="O8" s="46">
        <f t="shared" si="0"/>
        <v>4.0324675324675328</v>
      </c>
    </row>
    <row r="9" spans="2:15" x14ac:dyDescent="0.25">
      <c r="O9" s="37"/>
    </row>
    <row r="10" spans="2:15" x14ac:dyDescent="0.25">
      <c r="O10" s="37"/>
    </row>
    <row r="11" spans="2:15" x14ac:dyDescent="0.25">
      <c r="B11" s="14" t="s">
        <v>208</v>
      </c>
      <c r="C11" t="s">
        <v>206</v>
      </c>
      <c r="D11" t="s">
        <v>215</v>
      </c>
      <c r="E11" t="s">
        <v>216</v>
      </c>
      <c r="F11" t="s">
        <v>217</v>
      </c>
      <c r="G11" t="s">
        <v>218</v>
      </c>
      <c r="H11" t="s">
        <v>219</v>
      </c>
      <c r="I11" t="s">
        <v>220</v>
      </c>
      <c r="J11" t="s">
        <v>221</v>
      </c>
      <c r="K11" t="s">
        <v>222</v>
      </c>
      <c r="L11" t="s">
        <v>223</v>
      </c>
      <c r="M11" t="s">
        <v>224</v>
      </c>
      <c r="N11" t="s">
        <v>225</v>
      </c>
      <c r="O11" s="47" t="s">
        <v>227</v>
      </c>
    </row>
    <row r="12" spans="2:15" x14ac:dyDescent="0.25">
      <c r="B12" t="s">
        <v>209</v>
      </c>
      <c r="C12">
        <v>6</v>
      </c>
      <c r="D12" s="37">
        <v>4.166666666666667</v>
      </c>
      <c r="E12" s="37">
        <v>4</v>
      </c>
      <c r="F12" s="37">
        <v>4.333333333333333</v>
      </c>
      <c r="G12" s="37">
        <v>3.8333333333333335</v>
      </c>
      <c r="H12" s="37">
        <v>3.8333333333333335</v>
      </c>
      <c r="I12" s="37">
        <v>4.166666666666667</v>
      </c>
      <c r="J12" s="37">
        <v>3.8333333333333335</v>
      </c>
      <c r="K12" s="37">
        <v>4.333333333333333</v>
      </c>
      <c r="L12" s="37">
        <v>3.8333333333333335</v>
      </c>
      <c r="M12" s="37">
        <v>4</v>
      </c>
      <c r="N12" s="37">
        <v>3.6666666666666665</v>
      </c>
      <c r="O12" s="37">
        <f t="shared" si="0"/>
        <v>4</v>
      </c>
    </row>
    <row r="13" spans="2:15" x14ac:dyDescent="0.25">
      <c r="B13" t="s">
        <v>210</v>
      </c>
      <c r="C13">
        <v>4</v>
      </c>
      <c r="D13" s="37">
        <v>4.25</v>
      </c>
      <c r="E13" s="37">
        <v>3.75</v>
      </c>
      <c r="F13" s="37">
        <v>3.75</v>
      </c>
      <c r="G13" s="37">
        <v>3.25</v>
      </c>
      <c r="H13" s="37">
        <v>4</v>
      </c>
      <c r="I13" s="37">
        <v>3.5</v>
      </c>
      <c r="J13" s="37">
        <v>4.25</v>
      </c>
      <c r="K13" s="37">
        <v>4.25</v>
      </c>
      <c r="L13" s="37">
        <v>4.5</v>
      </c>
      <c r="M13" s="37">
        <v>4.25</v>
      </c>
      <c r="N13" s="37">
        <v>3.75</v>
      </c>
      <c r="O13" s="37">
        <f t="shared" si="0"/>
        <v>3.9545454545454546</v>
      </c>
    </row>
    <row r="14" spans="2:15" x14ac:dyDescent="0.25">
      <c r="B14" t="s">
        <v>211</v>
      </c>
      <c r="C14">
        <v>2</v>
      </c>
      <c r="D14" s="37">
        <v>5</v>
      </c>
      <c r="E14" s="37">
        <v>4.5</v>
      </c>
      <c r="F14" s="37">
        <v>4.5</v>
      </c>
      <c r="G14" s="37">
        <v>4</v>
      </c>
      <c r="H14" s="37">
        <v>5</v>
      </c>
      <c r="I14" s="37">
        <v>4.5</v>
      </c>
      <c r="J14" s="37">
        <v>4</v>
      </c>
      <c r="K14" s="37">
        <v>5</v>
      </c>
      <c r="L14" s="37">
        <v>4.5</v>
      </c>
      <c r="M14" s="37">
        <v>4.5</v>
      </c>
      <c r="N14" s="37">
        <v>4.5</v>
      </c>
      <c r="O14" s="37">
        <f t="shared" si="0"/>
        <v>4.5454545454545459</v>
      </c>
    </row>
    <row r="15" spans="2:15" x14ac:dyDescent="0.25">
      <c r="B15" t="s">
        <v>213</v>
      </c>
      <c r="C15">
        <v>2</v>
      </c>
      <c r="D15" s="37">
        <v>3.5</v>
      </c>
      <c r="E15" s="37">
        <v>4</v>
      </c>
      <c r="F15" s="37">
        <v>3.5</v>
      </c>
      <c r="G15" s="37">
        <v>3.5</v>
      </c>
      <c r="H15" s="37">
        <v>4</v>
      </c>
      <c r="I15" s="37">
        <v>4</v>
      </c>
      <c r="J15" s="37">
        <v>3.5</v>
      </c>
      <c r="K15" s="37">
        <v>4</v>
      </c>
      <c r="L15" s="37">
        <v>4</v>
      </c>
      <c r="M15" s="37">
        <v>4</v>
      </c>
      <c r="N15" s="37">
        <v>3.5</v>
      </c>
      <c r="O15" s="37">
        <f t="shared" si="0"/>
        <v>3.7727272727272729</v>
      </c>
    </row>
    <row r="16" spans="2:15" x14ac:dyDescent="0.25">
      <c r="B16" t="s">
        <v>226</v>
      </c>
      <c r="C16">
        <v>14</v>
      </c>
      <c r="D16" s="37">
        <v>4.2142857142857144</v>
      </c>
      <c r="E16" s="37">
        <v>4</v>
      </c>
      <c r="F16" s="37">
        <v>4.0714285714285712</v>
      </c>
      <c r="G16" s="37">
        <v>3.6428571428571428</v>
      </c>
      <c r="H16" s="37">
        <v>4.0714285714285712</v>
      </c>
      <c r="I16" s="37">
        <v>4</v>
      </c>
      <c r="J16" s="37">
        <v>3.9285714285714284</v>
      </c>
      <c r="K16" s="37">
        <v>4.3571428571428568</v>
      </c>
      <c r="L16" s="37">
        <v>4.1428571428571432</v>
      </c>
      <c r="M16" s="37">
        <v>4.1428571428571432</v>
      </c>
      <c r="N16" s="37">
        <v>3.7857142857142856</v>
      </c>
      <c r="O16" s="46">
        <f t="shared" si="0"/>
        <v>4.0324675324675328</v>
      </c>
    </row>
    <row r="17" spans="2:15" x14ac:dyDescent="0.25">
      <c r="O17" s="37"/>
    </row>
    <row r="18" spans="2:15" x14ac:dyDescent="0.25">
      <c r="O18" s="37"/>
    </row>
    <row r="19" spans="2:15" x14ac:dyDescent="0.25">
      <c r="B19" s="14" t="s">
        <v>214</v>
      </c>
      <c r="C19" t="s">
        <v>206</v>
      </c>
      <c r="D19" t="s">
        <v>215</v>
      </c>
      <c r="E19" t="s">
        <v>216</v>
      </c>
      <c r="F19" t="s">
        <v>217</v>
      </c>
      <c r="G19" t="s">
        <v>218</v>
      </c>
      <c r="H19" t="s">
        <v>219</v>
      </c>
      <c r="I19" t="s">
        <v>220</v>
      </c>
      <c r="J19" t="s">
        <v>221</v>
      </c>
      <c r="K19" t="s">
        <v>222</v>
      </c>
      <c r="L19" t="s">
        <v>223</v>
      </c>
      <c r="M19" t="s">
        <v>224</v>
      </c>
      <c r="N19" t="s">
        <v>225</v>
      </c>
      <c r="O19" s="47" t="s">
        <v>227</v>
      </c>
    </row>
    <row r="20" spans="2:15" x14ac:dyDescent="0.25">
      <c r="B20" s="15" t="s">
        <v>209</v>
      </c>
      <c r="C20">
        <v>5</v>
      </c>
      <c r="D20" s="37">
        <v>4.2</v>
      </c>
      <c r="E20" s="37">
        <v>4.2</v>
      </c>
      <c r="F20" s="37">
        <v>4.2</v>
      </c>
      <c r="G20" s="37">
        <v>3.8</v>
      </c>
      <c r="H20" s="37">
        <v>4</v>
      </c>
      <c r="I20" s="37">
        <v>4</v>
      </c>
      <c r="J20" s="37">
        <v>3.8</v>
      </c>
      <c r="K20" s="37">
        <v>4.2</v>
      </c>
      <c r="L20" s="37">
        <v>3.6</v>
      </c>
      <c r="M20" s="37">
        <v>4</v>
      </c>
      <c r="N20" s="37">
        <v>3.8</v>
      </c>
      <c r="O20" s="37">
        <f t="shared" ref="O20:O21" si="1">AVERAGE(D20:N20)</f>
        <v>3.9818181818181824</v>
      </c>
    </row>
    <row r="21" spans="2:15" x14ac:dyDescent="0.25">
      <c r="B21" s="15" t="s">
        <v>210</v>
      </c>
      <c r="C21">
        <v>4</v>
      </c>
      <c r="D21" s="37">
        <v>4.25</v>
      </c>
      <c r="E21" s="37">
        <v>3.75</v>
      </c>
      <c r="F21" s="37">
        <v>4</v>
      </c>
      <c r="G21" s="37">
        <v>3.25</v>
      </c>
      <c r="H21" s="37">
        <v>3.5</v>
      </c>
      <c r="I21" s="37">
        <v>3.75</v>
      </c>
      <c r="J21" s="37">
        <v>4.25</v>
      </c>
      <c r="K21" s="37">
        <v>4.5</v>
      </c>
      <c r="L21" s="37">
        <v>4.5</v>
      </c>
      <c r="M21" s="37">
        <v>4.25</v>
      </c>
      <c r="N21" s="37">
        <v>3.5</v>
      </c>
      <c r="O21" s="37">
        <f t="shared" si="1"/>
        <v>3.9545454545454546</v>
      </c>
    </row>
    <row r="22" spans="2:15" x14ac:dyDescent="0.25">
      <c r="B22" s="15" t="s">
        <v>211</v>
      </c>
      <c r="C22">
        <v>2</v>
      </c>
      <c r="D22" s="37">
        <v>5</v>
      </c>
      <c r="E22" s="37">
        <v>4.5</v>
      </c>
      <c r="F22" s="37">
        <v>4.5</v>
      </c>
      <c r="G22" s="37">
        <v>4</v>
      </c>
      <c r="H22" s="37">
        <v>5</v>
      </c>
      <c r="I22" s="37">
        <v>4.5</v>
      </c>
      <c r="J22" s="37">
        <v>4</v>
      </c>
      <c r="K22" s="37">
        <v>5</v>
      </c>
      <c r="L22" s="37">
        <v>4.5</v>
      </c>
      <c r="M22" s="37">
        <v>4.5</v>
      </c>
      <c r="N22" s="37">
        <v>4.5</v>
      </c>
      <c r="O22" s="37">
        <f>AVERAGE(D22:N22)</f>
        <v>4.5454545454545459</v>
      </c>
    </row>
    <row r="23" spans="2:15" x14ac:dyDescent="0.25">
      <c r="B23" s="15" t="s">
        <v>212</v>
      </c>
      <c r="C23">
        <v>2</v>
      </c>
      <c r="D23" s="37">
        <v>3.5</v>
      </c>
      <c r="E23" s="37">
        <v>3.5</v>
      </c>
      <c r="F23" s="37">
        <v>3.5</v>
      </c>
      <c r="G23" s="37">
        <v>3.5</v>
      </c>
      <c r="H23" s="37">
        <v>4.5</v>
      </c>
      <c r="I23" s="37">
        <v>4</v>
      </c>
      <c r="J23" s="37">
        <v>3.5</v>
      </c>
      <c r="K23" s="37">
        <v>4</v>
      </c>
      <c r="L23" s="37">
        <v>4.5</v>
      </c>
      <c r="M23" s="37">
        <v>4</v>
      </c>
      <c r="N23" s="37">
        <v>3.5</v>
      </c>
      <c r="O23" s="37">
        <f t="shared" ref="O23:O31" si="2">AVERAGE(D23:N23)</f>
        <v>3.8181818181818183</v>
      </c>
    </row>
    <row r="24" spans="2:15" x14ac:dyDescent="0.25">
      <c r="B24" s="15" t="s">
        <v>213</v>
      </c>
      <c r="C24">
        <v>1</v>
      </c>
      <c r="D24" s="37">
        <v>4</v>
      </c>
      <c r="E24" s="37">
        <v>4</v>
      </c>
      <c r="F24" s="37">
        <v>4</v>
      </c>
      <c r="G24" s="37">
        <v>4</v>
      </c>
      <c r="H24" s="37">
        <v>4</v>
      </c>
      <c r="I24" s="37">
        <v>4</v>
      </c>
      <c r="J24" s="37">
        <v>4</v>
      </c>
      <c r="K24" s="37">
        <v>4</v>
      </c>
      <c r="L24" s="37">
        <v>4</v>
      </c>
      <c r="M24" s="37">
        <v>4</v>
      </c>
      <c r="N24" s="37">
        <v>4</v>
      </c>
      <c r="O24" s="37">
        <f t="shared" si="2"/>
        <v>4</v>
      </c>
    </row>
    <row r="25" spans="2:15" x14ac:dyDescent="0.25">
      <c r="B25" s="15" t="s">
        <v>226</v>
      </c>
      <c r="C25">
        <v>14</v>
      </c>
      <c r="D25" s="37">
        <v>4.2142857142857144</v>
      </c>
      <c r="E25" s="37">
        <v>4</v>
      </c>
      <c r="F25" s="37">
        <v>4.0714285714285712</v>
      </c>
      <c r="G25" s="37">
        <v>3.6428571428571428</v>
      </c>
      <c r="H25" s="37">
        <v>4.0714285714285712</v>
      </c>
      <c r="I25" s="37">
        <v>4</v>
      </c>
      <c r="J25" s="37">
        <v>3.9285714285714284</v>
      </c>
      <c r="K25" s="37">
        <v>4.3571428571428568</v>
      </c>
      <c r="L25" s="37">
        <v>4.1428571428571432</v>
      </c>
      <c r="M25" s="37">
        <v>4.1428571428571432</v>
      </c>
      <c r="N25" s="37">
        <v>3.7857142857142856</v>
      </c>
      <c r="O25" s="46">
        <f t="shared" si="2"/>
        <v>4.0324675324675328</v>
      </c>
    </row>
    <row r="26" spans="2:15" x14ac:dyDescent="0.25">
      <c r="O26" s="37"/>
    </row>
    <row r="27" spans="2:15" x14ac:dyDescent="0.25">
      <c r="O27" s="37"/>
    </row>
    <row r="28" spans="2:15" x14ac:dyDescent="0.25">
      <c r="B28" s="14" t="s">
        <v>14</v>
      </c>
      <c r="C28" t="s">
        <v>206</v>
      </c>
      <c r="D28" t="s">
        <v>215</v>
      </c>
      <c r="E28" t="s">
        <v>216</v>
      </c>
      <c r="F28" t="s">
        <v>217</v>
      </c>
      <c r="G28" t="s">
        <v>218</v>
      </c>
      <c r="H28" t="s">
        <v>219</v>
      </c>
      <c r="I28" t="s">
        <v>220</v>
      </c>
      <c r="J28" t="s">
        <v>221</v>
      </c>
      <c r="K28" t="s">
        <v>222</v>
      </c>
      <c r="L28" t="s">
        <v>223</v>
      </c>
      <c r="M28" t="s">
        <v>224</v>
      </c>
      <c r="N28" t="s">
        <v>225</v>
      </c>
      <c r="O28" s="47" t="s">
        <v>227</v>
      </c>
    </row>
    <row r="29" spans="2:15" x14ac:dyDescent="0.25">
      <c r="B29" s="15" t="s">
        <v>24</v>
      </c>
      <c r="C29">
        <v>11</v>
      </c>
      <c r="D29" s="37">
        <v>4.3636363636363633</v>
      </c>
      <c r="E29" s="37">
        <v>4.0909090909090908</v>
      </c>
      <c r="F29" s="37">
        <v>4.3636363636363633</v>
      </c>
      <c r="G29" s="37">
        <v>3.9090909090909092</v>
      </c>
      <c r="H29" s="37">
        <v>4.2727272727272725</v>
      </c>
      <c r="I29" s="45">
        <v>4</v>
      </c>
      <c r="J29" s="37">
        <v>4</v>
      </c>
      <c r="K29" s="37">
        <v>4.4545454545454541</v>
      </c>
      <c r="L29" s="45">
        <v>4.1818181818181817</v>
      </c>
      <c r="M29" s="37">
        <v>4.1818181818181817</v>
      </c>
      <c r="N29" s="37">
        <v>4</v>
      </c>
      <c r="O29" s="37">
        <f t="shared" si="2"/>
        <v>4.1652892561983466</v>
      </c>
    </row>
    <row r="30" spans="2:15" x14ac:dyDescent="0.25">
      <c r="B30" s="15" t="s">
        <v>10</v>
      </c>
      <c r="C30">
        <v>3</v>
      </c>
      <c r="D30" s="37">
        <v>3.6666666666666665</v>
      </c>
      <c r="E30" s="37">
        <v>3.6666666666666665</v>
      </c>
      <c r="F30" s="37">
        <v>3</v>
      </c>
      <c r="G30" s="37">
        <v>2.6666666666666665</v>
      </c>
      <c r="H30" s="37">
        <v>3.3333333333333335</v>
      </c>
      <c r="I30" s="45">
        <v>4</v>
      </c>
      <c r="J30" s="37">
        <v>3.6666666666666665</v>
      </c>
      <c r="K30" s="37">
        <v>4</v>
      </c>
      <c r="L30" s="45">
        <v>4</v>
      </c>
      <c r="M30" s="37">
        <v>4</v>
      </c>
      <c r="N30" s="37">
        <v>3</v>
      </c>
      <c r="O30" s="37">
        <f t="shared" si="2"/>
        <v>3.5454545454545454</v>
      </c>
    </row>
    <row r="31" spans="2:15" x14ac:dyDescent="0.25">
      <c r="B31" s="15" t="s">
        <v>226</v>
      </c>
      <c r="C31">
        <v>14</v>
      </c>
      <c r="D31" s="37">
        <v>4.2142857142857144</v>
      </c>
      <c r="E31" s="37">
        <v>4</v>
      </c>
      <c r="F31" s="37">
        <v>4.0714285714285712</v>
      </c>
      <c r="G31" s="37">
        <v>3.6428571428571428</v>
      </c>
      <c r="H31" s="37">
        <v>4.0714285714285712</v>
      </c>
      <c r="I31" s="45">
        <v>4</v>
      </c>
      <c r="J31" s="37">
        <v>3.9285714285714284</v>
      </c>
      <c r="K31" s="37">
        <v>4.3571428571428568</v>
      </c>
      <c r="L31" s="45">
        <v>4.1428571428571432</v>
      </c>
      <c r="M31" s="37">
        <v>4.1428571428571432</v>
      </c>
      <c r="N31" s="37">
        <v>3.7857142857142856</v>
      </c>
      <c r="O31" s="46">
        <f t="shared" si="2"/>
        <v>4.0324675324675328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7F8D-DA90-45C6-BB3A-F2A0E888A83E}">
  <dimension ref="A1:M47"/>
  <sheetViews>
    <sheetView topLeftCell="A22" zoomScaleNormal="100" workbookViewId="0">
      <selection activeCell="L34" sqref="L34"/>
    </sheetView>
  </sheetViews>
  <sheetFormatPr baseColWidth="10" defaultRowHeight="15" x14ac:dyDescent="0.25"/>
  <cols>
    <col min="1" max="13" width="14.85546875" customWidth="1"/>
    <col min="17" max="17" width="13.42578125" bestFit="1" customWidth="1"/>
  </cols>
  <sheetData>
    <row r="1" spans="1:13" ht="15.75" thickBot="1" x14ac:dyDescent="0.3">
      <c r="A1" s="7" t="s">
        <v>103</v>
      </c>
      <c r="B1" s="7" t="s">
        <v>146</v>
      </c>
      <c r="C1" s="7" t="s">
        <v>117</v>
      </c>
      <c r="D1" s="7" t="s">
        <v>118</v>
      </c>
      <c r="E1" s="7" t="s">
        <v>119</v>
      </c>
      <c r="F1" s="7" t="s">
        <v>120</v>
      </c>
      <c r="G1" s="7" t="s">
        <v>121</v>
      </c>
      <c r="H1" s="7" t="s">
        <v>122</v>
      </c>
      <c r="I1" s="7" t="s">
        <v>123</v>
      </c>
      <c r="J1" s="7" t="s">
        <v>124</v>
      </c>
      <c r="K1" s="7" t="s">
        <v>125</v>
      </c>
      <c r="L1" s="7" t="s">
        <v>126</v>
      </c>
      <c r="M1" s="7" t="s">
        <v>127</v>
      </c>
    </row>
    <row r="2" spans="1:13" x14ac:dyDescent="0.25">
      <c r="A2" s="6" t="s">
        <v>7</v>
      </c>
      <c r="B2" s="6">
        <v>1</v>
      </c>
      <c r="C2" s="4">
        <v>5</v>
      </c>
      <c r="D2" s="4">
        <v>4</v>
      </c>
      <c r="E2" s="4">
        <v>4</v>
      </c>
      <c r="F2" s="4">
        <v>4</v>
      </c>
      <c r="G2" s="4">
        <v>5</v>
      </c>
      <c r="H2" s="4">
        <v>4</v>
      </c>
      <c r="I2" s="4">
        <v>3</v>
      </c>
      <c r="J2" s="4">
        <v>5</v>
      </c>
      <c r="K2" s="4">
        <v>5</v>
      </c>
      <c r="L2" s="4">
        <v>5</v>
      </c>
      <c r="M2" s="4">
        <v>5</v>
      </c>
    </row>
    <row r="3" spans="1:13" x14ac:dyDescent="0.25">
      <c r="A3" s="6" t="s">
        <v>7</v>
      </c>
      <c r="B3" s="6">
        <v>2</v>
      </c>
      <c r="C3" s="4">
        <v>5</v>
      </c>
      <c r="D3" s="4">
        <v>5</v>
      </c>
      <c r="E3" s="4">
        <v>4</v>
      </c>
      <c r="F3" s="4">
        <v>4</v>
      </c>
      <c r="G3" s="4">
        <v>4</v>
      </c>
      <c r="H3" s="4">
        <v>4</v>
      </c>
      <c r="I3" s="4">
        <v>4</v>
      </c>
      <c r="J3" s="4">
        <v>4</v>
      </c>
      <c r="K3" s="4">
        <v>4</v>
      </c>
      <c r="L3" s="4">
        <v>4</v>
      </c>
      <c r="M3" s="4">
        <v>5</v>
      </c>
    </row>
    <row r="4" spans="1:13" x14ac:dyDescent="0.25">
      <c r="A4" s="6" t="s">
        <v>7</v>
      </c>
      <c r="B4" s="6">
        <v>3</v>
      </c>
      <c r="C4" s="4">
        <v>5</v>
      </c>
      <c r="D4" s="4">
        <v>5</v>
      </c>
      <c r="E4" s="4">
        <v>5</v>
      </c>
      <c r="F4" s="4">
        <v>4</v>
      </c>
      <c r="G4" s="4">
        <v>5</v>
      </c>
      <c r="H4" s="4">
        <v>5</v>
      </c>
      <c r="I4" s="4">
        <v>5</v>
      </c>
      <c r="J4" s="4">
        <v>5</v>
      </c>
      <c r="K4" s="4">
        <v>4</v>
      </c>
      <c r="L4" s="4">
        <v>4</v>
      </c>
      <c r="M4" s="4">
        <v>4</v>
      </c>
    </row>
    <row r="5" spans="1:13" x14ac:dyDescent="0.25">
      <c r="A5" s="6" t="s">
        <v>7</v>
      </c>
      <c r="B5" s="6">
        <v>4</v>
      </c>
      <c r="C5" s="4">
        <v>4</v>
      </c>
      <c r="D5" s="4">
        <v>4</v>
      </c>
      <c r="E5" s="4">
        <v>5</v>
      </c>
      <c r="F5" s="4">
        <v>3</v>
      </c>
      <c r="G5" s="4">
        <v>4</v>
      </c>
      <c r="H5" s="4">
        <v>4</v>
      </c>
      <c r="I5" s="4">
        <v>4</v>
      </c>
      <c r="J5" s="4">
        <v>3</v>
      </c>
      <c r="K5" s="4">
        <v>4</v>
      </c>
      <c r="L5" s="4">
        <v>4</v>
      </c>
      <c r="M5" s="4">
        <v>4</v>
      </c>
    </row>
    <row r="6" spans="1:13" x14ac:dyDescent="0.25">
      <c r="A6" s="6" t="s">
        <v>7</v>
      </c>
      <c r="B6" s="6">
        <v>5</v>
      </c>
      <c r="C6" s="4">
        <v>4</v>
      </c>
      <c r="D6" s="4">
        <v>3</v>
      </c>
      <c r="E6" s="4">
        <v>5</v>
      </c>
      <c r="F6" s="4">
        <v>4</v>
      </c>
      <c r="G6" s="4">
        <v>3</v>
      </c>
      <c r="H6" s="4">
        <v>5</v>
      </c>
      <c r="I6" s="4">
        <v>4</v>
      </c>
      <c r="J6" s="4">
        <v>5</v>
      </c>
      <c r="K6" s="4">
        <v>5</v>
      </c>
      <c r="L6" s="4">
        <v>4</v>
      </c>
      <c r="M6" s="4">
        <v>3</v>
      </c>
    </row>
    <row r="7" spans="1:13" x14ac:dyDescent="0.25">
      <c r="A7" s="18" t="s">
        <v>8</v>
      </c>
      <c r="B7" s="18">
        <v>6</v>
      </c>
      <c r="C7" s="22">
        <v>2</v>
      </c>
      <c r="D7" s="22">
        <v>2</v>
      </c>
      <c r="E7" s="22">
        <v>2</v>
      </c>
      <c r="F7" s="22">
        <v>2</v>
      </c>
      <c r="G7" s="22">
        <v>2</v>
      </c>
      <c r="H7" s="22">
        <v>2</v>
      </c>
      <c r="I7" s="22">
        <v>2</v>
      </c>
      <c r="J7" s="22">
        <v>4</v>
      </c>
      <c r="K7" s="22">
        <v>3</v>
      </c>
      <c r="L7" s="22">
        <v>3</v>
      </c>
      <c r="M7" s="22">
        <v>3</v>
      </c>
    </row>
    <row r="8" spans="1:13" x14ac:dyDescent="0.25">
      <c r="A8" s="6" t="s">
        <v>8</v>
      </c>
      <c r="B8" s="6">
        <v>7</v>
      </c>
      <c r="C8" s="4">
        <v>5</v>
      </c>
      <c r="D8" s="4">
        <v>5</v>
      </c>
      <c r="E8" s="4">
        <v>5</v>
      </c>
      <c r="F8" s="4">
        <v>4</v>
      </c>
      <c r="G8" s="4">
        <v>5</v>
      </c>
      <c r="H8" s="4">
        <v>2</v>
      </c>
      <c r="I8" s="4">
        <v>5</v>
      </c>
      <c r="J8" s="4">
        <v>5</v>
      </c>
      <c r="K8" s="4">
        <v>5</v>
      </c>
      <c r="L8" s="4">
        <v>5</v>
      </c>
      <c r="M8" s="4">
        <v>5</v>
      </c>
    </row>
    <row r="9" spans="1:13" x14ac:dyDescent="0.25">
      <c r="A9" s="6" t="s">
        <v>8</v>
      </c>
      <c r="B9" s="6">
        <v>8</v>
      </c>
      <c r="C9" s="4">
        <v>5</v>
      </c>
      <c r="D9" s="4">
        <v>5</v>
      </c>
      <c r="E9" s="4">
        <v>5</v>
      </c>
      <c r="F9" s="4">
        <v>5</v>
      </c>
      <c r="G9" s="4">
        <v>5</v>
      </c>
      <c r="H9" s="4">
        <v>5</v>
      </c>
      <c r="I9" s="4">
        <v>4</v>
      </c>
      <c r="J9" s="4">
        <v>5</v>
      </c>
      <c r="K9" s="4">
        <v>4</v>
      </c>
      <c r="L9" s="4">
        <v>5</v>
      </c>
      <c r="M9" s="4">
        <v>3</v>
      </c>
    </row>
    <row r="10" spans="1:13" x14ac:dyDescent="0.25">
      <c r="A10" s="6" t="s">
        <v>8</v>
      </c>
      <c r="B10" s="6">
        <v>9</v>
      </c>
      <c r="C10" s="4">
        <v>4</v>
      </c>
      <c r="D10" s="4">
        <v>3</v>
      </c>
      <c r="E10" s="4">
        <v>4</v>
      </c>
      <c r="F10" s="4">
        <v>4</v>
      </c>
      <c r="G10" s="4">
        <v>5</v>
      </c>
      <c r="H10" s="4">
        <v>4</v>
      </c>
      <c r="I10" s="4">
        <v>4</v>
      </c>
      <c r="J10" s="4">
        <v>4</v>
      </c>
      <c r="K10" s="4">
        <v>5</v>
      </c>
      <c r="L10" s="4">
        <v>4</v>
      </c>
      <c r="M10" s="4">
        <v>4</v>
      </c>
    </row>
    <row r="11" spans="1:13" x14ac:dyDescent="0.25">
      <c r="A11" s="6" t="s">
        <v>8</v>
      </c>
      <c r="B11" s="6">
        <v>10</v>
      </c>
      <c r="C11" s="4">
        <v>4</v>
      </c>
      <c r="D11" s="4">
        <v>4</v>
      </c>
      <c r="E11" s="4">
        <v>4</v>
      </c>
      <c r="F11" s="4">
        <v>4</v>
      </c>
      <c r="G11" s="4">
        <v>4</v>
      </c>
      <c r="H11" s="4">
        <v>4</v>
      </c>
      <c r="I11" s="4">
        <v>4</v>
      </c>
      <c r="J11" s="4">
        <v>4</v>
      </c>
      <c r="K11" s="4">
        <v>4</v>
      </c>
      <c r="L11" s="4">
        <v>4</v>
      </c>
      <c r="M11" s="4">
        <v>4</v>
      </c>
    </row>
    <row r="12" spans="1:13" x14ac:dyDescent="0.25">
      <c r="A12" s="19" t="s">
        <v>8</v>
      </c>
      <c r="B12" s="19">
        <v>11</v>
      </c>
      <c r="C12" s="23">
        <v>5</v>
      </c>
      <c r="D12" s="23">
        <v>5</v>
      </c>
      <c r="E12" s="23">
        <v>5</v>
      </c>
      <c r="F12" s="23">
        <v>5</v>
      </c>
      <c r="G12" s="23">
        <v>5</v>
      </c>
      <c r="H12" s="23">
        <v>5</v>
      </c>
      <c r="I12" s="23">
        <v>5</v>
      </c>
      <c r="J12" s="23">
        <v>5</v>
      </c>
      <c r="K12" s="23">
        <v>3</v>
      </c>
      <c r="L12" s="23">
        <v>4</v>
      </c>
      <c r="M12" s="23">
        <v>4</v>
      </c>
    </row>
    <row r="13" spans="1:13" x14ac:dyDescent="0.25">
      <c r="A13" s="6" t="s">
        <v>9</v>
      </c>
      <c r="B13" s="6">
        <v>12</v>
      </c>
      <c r="C13" s="4">
        <v>3</v>
      </c>
      <c r="D13" s="4">
        <v>4</v>
      </c>
      <c r="E13" s="4">
        <v>3</v>
      </c>
      <c r="F13" s="4">
        <v>3</v>
      </c>
      <c r="G13" s="4">
        <v>4</v>
      </c>
      <c r="H13" s="4">
        <v>4</v>
      </c>
      <c r="I13" s="4">
        <v>3</v>
      </c>
      <c r="J13" s="4">
        <v>4</v>
      </c>
      <c r="K13" s="4">
        <v>4</v>
      </c>
      <c r="L13" s="4">
        <v>4</v>
      </c>
      <c r="M13" s="4">
        <v>3</v>
      </c>
    </row>
    <row r="14" spans="1:13" x14ac:dyDescent="0.25">
      <c r="A14" s="6" t="s">
        <v>9</v>
      </c>
      <c r="B14" s="6">
        <v>13</v>
      </c>
      <c r="C14" s="4">
        <v>4</v>
      </c>
      <c r="D14" s="4">
        <v>4</v>
      </c>
      <c r="E14" s="4">
        <v>3</v>
      </c>
      <c r="F14" s="4">
        <v>3</v>
      </c>
      <c r="G14" s="4">
        <v>4</v>
      </c>
      <c r="H14" s="4">
        <v>4</v>
      </c>
      <c r="I14" s="4">
        <v>4</v>
      </c>
      <c r="J14" s="4">
        <v>5</v>
      </c>
      <c r="K14" s="4">
        <v>4</v>
      </c>
      <c r="L14" s="4">
        <v>5</v>
      </c>
      <c r="M14" s="4">
        <v>4</v>
      </c>
    </row>
    <row r="15" spans="1:13" x14ac:dyDescent="0.25">
      <c r="A15" s="6" t="s">
        <v>9</v>
      </c>
      <c r="B15" s="6">
        <v>14</v>
      </c>
      <c r="C15" s="4">
        <v>4</v>
      </c>
      <c r="D15" s="4">
        <v>3</v>
      </c>
      <c r="E15" s="4">
        <v>3</v>
      </c>
      <c r="F15" s="4">
        <v>2</v>
      </c>
      <c r="G15" s="4">
        <v>2</v>
      </c>
      <c r="H15" s="4">
        <v>4</v>
      </c>
      <c r="I15" s="4">
        <v>4</v>
      </c>
      <c r="J15" s="4">
        <v>3</v>
      </c>
      <c r="K15" s="4">
        <v>4</v>
      </c>
      <c r="L15" s="4">
        <v>3</v>
      </c>
      <c r="M15" s="4">
        <v>2</v>
      </c>
    </row>
    <row r="16" spans="1:13" ht="30" x14ac:dyDescent="0.25">
      <c r="A16" s="40" t="s">
        <v>204</v>
      </c>
      <c r="B16" s="39">
        <f>COUNT(B2:B15)</f>
        <v>14</v>
      </c>
      <c r="C16" s="2"/>
      <c r="D16" s="2"/>
      <c r="E16" s="2"/>
      <c r="F16" s="2"/>
      <c r="G16" s="2"/>
      <c r="H16" s="2"/>
      <c r="I16" s="2"/>
      <c r="J16" s="2"/>
      <c r="K16" s="2"/>
      <c r="L16" s="51"/>
      <c r="M16" s="51"/>
    </row>
    <row r="17" spans="1:13" x14ac:dyDescent="0.25">
      <c r="A17" s="2"/>
      <c r="B17" s="2"/>
      <c r="C17" s="2"/>
      <c r="D17" s="2"/>
      <c r="E17" s="2"/>
      <c r="F17" s="2"/>
      <c r="G17" s="2"/>
      <c r="H17" s="2"/>
      <c r="I17" s="2"/>
      <c r="J17" s="2"/>
      <c r="K17" s="2"/>
      <c r="L17" s="8"/>
      <c r="M17" s="8"/>
    </row>
    <row r="18" spans="1:13" ht="18" thickBot="1" x14ac:dyDescent="0.35">
      <c r="B18" s="50" t="s">
        <v>172</v>
      </c>
      <c r="C18" s="50"/>
      <c r="D18" s="50"/>
      <c r="E18" s="50"/>
      <c r="F18" s="50"/>
      <c r="G18" s="6"/>
      <c r="H18" s="6"/>
      <c r="I18" s="6"/>
      <c r="J18" s="6"/>
      <c r="K18" s="6"/>
      <c r="L18" s="6"/>
      <c r="M18" s="6"/>
    </row>
    <row r="19" spans="1:13" ht="18.75" thickTop="1" thickBot="1" x14ac:dyDescent="0.3">
      <c r="A19" s="4"/>
      <c r="B19" s="17">
        <v>1</v>
      </c>
      <c r="C19" s="17">
        <v>2</v>
      </c>
      <c r="D19" s="17">
        <v>3</v>
      </c>
      <c r="E19" s="17">
        <v>4</v>
      </c>
      <c r="F19" s="17">
        <v>5</v>
      </c>
      <c r="G19" s="6"/>
      <c r="H19" s="6"/>
      <c r="I19" s="6"/>
      <c r="J19" s="6"/>
      <c r="K19" s="6"/>
      <c r="L19" s="6"/>
      <c r="M19" s="6"/>
    </row>
    <row r="20" spans="1:13" s="21" customFormat="1" ht="34.5" customHeight="1" thickTop="1" thickBot="1" x14ac:dyDescent="0.3">
      <c r="A20" s="20" t="s">
        <v>171</v>
      </c>
      <c r="B20" s="20" t="s">
        <v>166</v>
      </c>
      <c r="C20" s="20" t="s">
        <v>167</v>
      </c>
      <c r="D20" s="20" t="s">
        <v>168</v>
      </c>
      <c r="E20" s="20" t="s">
        <v>169</v>
      </c>
      <c r="F20" s="20" t="s">
        <v>170</v>
      </c>
      <c r="G20" s="30" t="s">
        <v>179</v>
      </c>
      <c r="H20" s="20" t="s">
        <v>227</v>
      </c>
    </row>
    <row r="21" spans="1:13" ht="15.75" thickTop="1" x14ac:dyDescent="0.25">
      <c r="A21" s="4" t="s">
        <v>117</v>
      </c>
      <c r="B21" s="4">
        <f>COUNTIF($C$2:$C$15,B$19)</f>
        <v>0</v>
      </c>
      <c r="C21" s="4">
        <f>COUNTIF($C$2:$C$15,C$19)</f>
        <v>1</v>
      </c>
      <c r="D21" s="4">
        <f>COUNTIF($C$2:$C$15,D$19)</f>
        <v>1</v>
      </c>
      <c r="E21" s="4">
        <f>COUNTIF($C$2:$C$15,E$19)</f>
        <v>6</v>
      </c>
      <c r="F21" s="4">
        <f>COUNTIF($C$2:$C$15,F$19)</f>
        <v>6</v>
      </c>
      <c r="G21" s="25">
        <f>_xlfn.STDEV.S($C$2:$C$15)</f>
        <v>0.8925823753039811</v>
      </c>
      <c r="H21" s="26">
        <f>SUMPRODUCT($B21:$F21,$B$19:$F$19)/SUM($B21:$F21)</f>
        <v>4.2142857142857144</v>
      </c>
      <c r="I21" s="6"/>
      <c r="J21" s="6"/>
      <c r="K21" s="6"/>
      <c r="L21" s="6"/>
      <c r="M21" s="6"/>
    </row>
    <row r="22" spans="1:13" x14ac:dyDescent="0.25">
      <c r="A22" s="4" t="s">
        <v>118</v>
      </c>
      <c r="B22" s="4">
        <f t="shared" ref="B22:F23" si="0">COUNTIF($D$2:$D$15,B$19)</f>
        <v>0</v>
      </c>
      <c r="C22" s="4">
        <f t="shared" si="0"/>
        <v>1</v>
      </c>
      <c r="D22" s="4">
        <f t="shared" si="0"/>
        <v>3</v>
      </c>
      <c r="E22" s="4">
        <f t="shared" si="0"/>
        <v>5</v>
      </c>
      <c r="F22" s="4">
        <f t="shared" si="0"/>
        <v>5</v>
      </c>
      <c r="G22" s="25">
        <f>_xlfn.STDEV.S($D$2:$D$15)</f>
        <v>0.96076892283052284</v>
      </c>
      <c r="H22" s="26">
        <f t="shared" ref="H22:H31" si="1">SUMPRODUCT($B22:$F22,$B$19:$F$19)/SUM($B22:$F22)</f>
        <v>4</v>
      </c>
      <c r="I22" s="6"/>
      <c r="J22" s="6"/>
      <c r="K22" s="6"/>
      <c r="L22" s="6"/>
      <c r="M22" s="6"/>
    </row>
    <row r="23" spans="1:13" x14ac:dyDescent="0.25">
      <c r="A23" s="4" t="s">
        <v>119</v>
      </c>
      <c r="B23" s="4">
        <f t="shared" si="0"/>
        <v>0</v>
      </c>
      <c r="C23" s="4">
        <f t="shared" si="0"/>
        <v>1</v>
      </c>
      <c r="D23" s="4">
        <f t="shared" si="0"/>
        <v>3</v>
      </c>
      <c r="E23" s="4">
        <f t="shared" si="0"/>
        <v>5</v>
      </c>
      <c r="F23" s="4">
        <f t="shared" si="0"/>
        <v>5</v>
      </c>
      <c r="G23" s="25">
        <f>_xlfn.STDEV.S($E$2:$E$15)</f>
        <v>0.99724896315087419</v>
      </c>
      <c r="H23" s="26">
        <f t="shared" si="1"/>
        <v>4</v>
      </c>
      <c r="I23" s="6"/>
      <c r="J23" s="6"/>
      <c r="K23" s="6"/>
      <c r="L23" s="6"/>
      <c r="M23" s="6"/>
    </row>
    <row r="24" spans="1:13" x14ac:dyDescent="0.25">
      <c r="A24" s="4" t="s">
        <v>120</v>
      </c>
      <c r="B24" s="4">
        <f>COUNTIF($E$2:$E$15,B$19)</f>
        <v>0</v>
      </c>
      <c r="C24" s="4">
        <f>COUNTIF($E$2:$E$15,C$19)</f>
        <v>1</v>
      </c>
      <c r="D24" s="4">
        <f>COUNTIF($E$2:$E$15,D$19)</f>
        <v>3</v>
      </c>
      <c r="E24" s="4">
        <f>COUNTIF($E$2:$E$15,E$19)</f>
        <v>4</v>
      </c>
      <c r="F24" s="4">
        <f>COUNTIF($E$2:$E$15,F$19)</f>
        <v>6</v>
      </c>
      <c r="G24" s="25">
        <f>_xlfn.STDEV.S($F$2:$F$15)</f>
        <v>0.92878273166406533</v>
      </c>
      <c r="H24" s="26">
        <f t="shared" si="1"/>
        <v>4.0714285714285712</v>
      </c>
      <c r="I24" s="6"/>
      <c r="J24" s="6"/>
      <c r="K24" s="6"/>
      <c r="L24" s="6"/>
      <c r="M24" s="6"/>
    </row>
    <row r="25" spans="1:13" x14ac:dyDescent="0.25">
      <c r="A25" s="4" t="s">
        <v>121</v>
      </c>
      <c r="B25" s="4">
        <f>COUNTIF($F$2:$F$15,B$19)</f>
        <v>0</v>
      </c>
      <c r="C25" s="4">
        <f>COUNTIF($F$2:$F$15,C$19)</f>
        <v>2</v>
      </c>
      <c r="D25" s="4">
        <f>COUNTIF($F$2:$F$15,D$19)</f>
        <v>3</v>
      </c>
      <c r="E25" s="4">
        <f>COUNTIF($F$2:$F$15,E$19)</f>
        <v>7</v>
      </c>
      <c r="F25" s="4">
        <f>COUNTIF($F$2:$F$15,F$19)</f>
        <v>2</v>
      </c>
      <c r="G25" s="25">
        <f>_xlfn.STDEV.S($G$2:$G$15)</f>
        <v>1.0716117059605346</v>
      </c>
      <c r="H25" s="26">
        <f t="shared" si="1"/>
        <v>3.6428571428571428</v>
      </c>
      <c r="I25" s="6"/>
      <c r="J25" s="6"/>
      <c r="K25" s="6"/>
      <c r="L25" s="6"/>
      <c r="M25" s="6"/>
    </row>
    <row r="26" spans="1:13" x14ac:dyDescent="0.25">
      <c r="A26" s="4" t="s">
        <v>122</v>
      </c>
      <c r="B26" s="4">
        <f>COUNTIF($H$2:$H$15,B$19)</f>
        <v>0</v>
      </c>
      <c r="C26" s="4">
        <f>COUNTIF($H$2:$H$15,C$19)</f>
        <v>2</v>
      </c>
      <c r="D26" s="4">
        <f>COUNTIF($H$2:$H$15,D$19)</f>
        <v>0</v>
      </c>
      <c r="E26" s="4">
        <f>COUNTIF($H$2:$H$15,E$19)</f>
        <v>8</v>
      </c>
      <c r="F26" s="4">
        <f>COUNTIF($H$2:$H$15,F$19)</f>
        <v>4</v>
      </c>
      <c r="G26" s="25">
        <f>_xlfn.STDEV.S($H$2:$H$15)</f>
        <v>0.96076892283052284</v>
      </c>
      <c r="H26" s="26">
        <f t="shared" si="1"/>
        <v>4</v>
      </c>
      <c r="I26" s="6"/>
      <c r="J26" s="6"/>
      <c r="K26" s="6"/>
      <c r="L26" s="6"/>
      <c r="M26" s="6"/>
    </row>
    <row r="27" spans="1:13" x14ac:dyDescent="0.25">
      <c r="A27" s="4" t="s">
        <v>123</v>
      </c>
      <c r="B27" s="4">
        <f>COUNTIF($I$2:$I$15,B$19)</f>
        <v>0</v>
      </c>
      <c r="C27" s="4">
        <f>COUNTIF($I$2:$I$15,C$19)</f>
        <v>1</v>
      </c>
      <c r="D27" s="4">
        <f>COUNTIF($I$2:$I$15,D$19)</f>
        <v>2</v>
      </c>
      <c r="E27" s="4">
        <f>COUNTIF($I$2:$I$15,E$19)</f>
        <v>8</v>
      </c>
      <c r="F27" s="4">
        <f>COUNTIF($I$2:$I$15,F$19)</f>
        <v>3</v>
      </c>
      <c r="G27" s="25">
        <f>_xlfn.STDEV.S($I$2:$I$15)</f>
        <v>0.82874193016474429</v>
      </c>
      <c r="H27" s="26">
        <f t="shared" si="1"/>
        <v>3.9285714285714284</v>
      </c>
      <c r="I27" s="6"/>
      <c r="J27" s="6"/>
      <c r="K27" s="6"/>
      <c r="L27" s="6"/>
      <c r="M27" s="6"/>
    </row>
    <row r="28" spans="1:13" x14ac:dyDescent="0.25">
      <c r="A28" s="4" t="s">
        <v>124</v>
      </c>
      <c r="B28" s="4">
        <f>COUNTIF($J$2:$J$15,B$19)</f>
        <v>0</v>
      </c>
      <c r="C28" s="4">
        <f>COUNTIF($J$2:$J$15,C$19)</f>
        <v>0</v>
      </c>
      <c r="D28" s="4">
        <f>COUNTIF($J$2:$J$15,D$19)</f>
        <v>2</v>
      </c>
      <c r="E28" s="4">
        <f>COUNTIF($J$2:$J$15,E$19)</f>
        <v>5</v>
      </c>
      <c r="F28" s="4">
        <f>COUNTIF($J$2:$J$15,F$19)</f>
        <v>7</v>
      </c>
      <c r="G28" s="25">
        <f>_xlfn.STDEV.S($J$2:$J$15)</f>
        <v>0.74494634366849233</v>
      </c>
      <c r="H28" s="26">
        <f t="shared" si="1"/>
        <v>4.3571428571428568</v>
      </c>
      <c r="I28" s="6"/>
      <c r="J28" s="6"/>
      <c r="K28" s="6"/>
      <c r="L28" s="6"/>
      <c r="M28" s="6"/>
    </row>
    <row r="29" spans="1:13" x14ac:dyDescent="0.25">
      <c r="A29" s="4" t="s">
        <v>125</v>
      </c>
      <c r="B29" s="4">
        <f>COUNTIF($K$2:$K$15,B$19)</f>
        <v>0</v>
      </c>
      <c r="C29" s="4">
        <f>COUNTIF($K$2:$K$15,C$19)</f>
        <v>0</v>
      </c>
      <c r="D29" s="4">
        <f>COUNTIF($K$2:$K$15,D$19)</f>
        <v>2</v>
      </c>
      <c r="E29" s="4">
        <f>COUNTIF($K$2:$K$15,E$19)</f>
        <v>8</v>
      </c>
      <c r="F29" s="4">
        <f>COUNTIF($K$2:$K$15,F$19)</f>
        <v>4</v>
      </c>
      <c r="G29" s="25">
        <f>_xlfn.STDEV.S($K$2:$K$15)</f>
        <v>0.66299354413179634</v>
      </c>
      <c r="H29" s="26">
        <f t="shared" si="1"/>
        <v>4.1428571428571432</v>
      </c>
      <c r="I29" s="6"/>
      <c r="J29" s="6"/>
      <c r="K29" s="6"/>
      <c r="L29" s="6"/>
      <c r="M29" s="6"/>
    </row>
    <row r="30" spans="1:13" x14ac:dyDescent="0.25">
      <c r="A30" s="4" t="s">
        <v>126</v>
      </c>
      <c r="B30" s="4">
        <f>COUNTIF($L$2:$L$15,B$19)</f>
        <v>0</v>
      </c>
      <c r="C30" s="4">
        <f>COUNTIF($L$2:$L$15,C$19)</f>
        <v>0</v>
      </c>
      <c r="D30" s="4">
        <f>COUNTIF($L$2:$L$15,D$19)</f>
        <v>2</v>
      </c>
      <c r="E30" s="4">
        <f>COUNTIF($L$2:$L$15,E$19)</f>
        <v>8</v>
      </c>
      <c r="F30" s="4">
        <f>COUNTIF($L$2:$L$15,F$19)</f>
        <v>4</v>
      </c>
      <c r="G30" s="25">
        <f>_xlfn.STDEV.S($L$2:$L$15)</f>
        <v>0.66299354413179634</v>
      </c>
      <c r="H30" s="26">
        <f t="shared" si="1"/>
        <v>4.1428571428571432</v>
      </c>
      <c r="J30" s="6"/>
    </row>
    <row r="31" spans="1:13" x14ac:dyDescent="0.25">
      <c r="A31" s="4" t="s">
        <v>127</v>
      </c>
      <c r="B31" s="4">
        <f>COUNTIF($M$2:$M$15,B$19)</f>
        <v>0</v>
      </c>
      <c r="C31" s="4">
        <f>COUNTIF($M$2:$M$15,C$19)</f>
        <v>1</v>
      </c>
      <c r="D31" s="4">
        <f>COUNTIF($M$2:$M$15,D$19)</f>
        <v>4</v>
      </c>
      <c r="E31" s="4">
        <f>COUNTIF($M$2:$M$15,E$19)</f>
        <v>6</v>
      </c>
      <c r="F31" s="4">
        <f>COUNTIF($M$2:$M$15,F$19)</f>
        <v>3</v>
      </c>
      <c r="G31" s="25">
        <f>_xlfn.STDEV.S($M$2:$M$15)</f>
        <v>0.8925823753039811</v>
      </c>
      <c r="H31" s="26">
        <f t="shared" si="1"/>
        <v>3.7857142857142856</v>
      </c>
      <c r="J31" s="6"/>
    </row>
    <row r="32" spans="1:13" x14ac:dyDescent="0.25">
      <c r="A32" s="4"/>
      <c r="B32" s="4"/>
      <c r="C32" s="4"/>
      <c r="D32" s="4"/>
      <c r="E32" s="4"/>
      <c r="F32" s="4"/>
      <c r="G32" s="6"/>
      <c r="H32" s="6"/>
    </row>
    <row r="33" spans="1:8" ht="18" thickBot="1" x14ac:dyDescent="0.35">
      <c r="B33" s="50" t="s">
        <v>176</v>
      </c>
      <c r="C33" s="50"/>
      <c r="D33" s="50"/>
      <c r="E33" s="50"/>
      <c r="F33" s="50"/>
      <c r="G33" s="6"/>
      <c r="H33" s="6"/>
    </row>
    <row r="34" spans="1:8" ht="18.75" thickTop="1" thickBot="1" x14ac:dyDescent="0.3">
      <c r="A34" s="4"/>
      <c r="B34" s="17">
        <v>1</v>
      </c>
      <c r="C34" s="17">
        <v>2</v>
      </c>
      <c r="D34" s="17">
        <v>3</v>
      </c>
      <c r="E34" s="17">
        <v>4</v>
      </c>
      <c r="F34" s="17">
        <v>5</v>
      </c>
      <c r="G34" s="6"/>
      <c r="H34" s="6"/>
    </row>
    <row r="35" spans="1:8" ht="36" thickTop="1" thickBot="1" x14ac:dyDescent="0.3">
      <c r="A35" s="20" t="s">
        <v>171</v>
      </c>
      <c r="B35" s="20" t="s">
        <v>166</v>
      </c>
      <c r="C35" s="20" t="s">
        <v>205</v>
      </c>
      <c r="D35" s="20" t="s">
        <v>168</v>
      </c>
      <c r="E35" s="20" t="s">
        <v>169</v>
      </c>
      <c r="F35" s="20" t="s">
        <v>170</v>
      </c>
      <c r="G35" s="6"/>
      <c r="H35" s="6"/>
    </row>
    <row r="36" spans="1:8" ht="15.75" thickTop="1" x14ac:dyDescent="0.25">
      <c r="A36" s="4" t="s">
        <v>117</v>
      </c>
      <c r="B36" s="24" t="e">
        <f>IF(B21/$B$16=0,NA(),B21/$B$16)</f>
        <v>#N/A</v>
      </c>
      <c r="C36" s="24">
        <f t="shared" ref="C36:F36" si="2">IF(C21/$B$16=0,NA(),C21/$B$16)</f>
        <v>7.1428571428571425E-2</v>
      </c>
      <c r="D36" s="24">
        <f t="shared" si="2"/>
        <v>7.1428571428571425E-2</v>
      </c>
      <c r="E36" s="24">
        <f t="shared" si="2"/>
        <v>0.42857142857142855</v>
      </c>
      <c r="F36" s="24">
        <f t="shared" si="2"/>
        <v>0.42857142857142855</v>
      </c>
      <c r="G36" s="6"/>
      <c r="H36" s="6"/>
    </row>
    <row r="37" spans="1:8" x14ac:dyDescent="0.25">
      <c r="A37" s="4" t="s">
        <v>118</v>
      </c>
      <c r="B37" s="24" t="e">
        <f t="shared" ref="B37:F37" si="3">IF(B22/$B$16=0,NA(),B22/$B$16)</f>
        <v>#N/A</v>
      </c>
      <c r="C37" s="24">
        <f t="shared" si="3"/>
        <v>7.1428571428571425E-2</v>
      </c>
      <c r="D37" s="24">
        <f t="shared" si="3"/>
        <v>0.21428571428571427</v>
      </c>
      <c r="E37" s="24">
        <f t="shared" si="3"/>
        <v>0.35714285714285715</v>
      </c>
      <c r="F37" s="24">
        <f t="shared" si="3"/>
        <v>0.35714285714285715</v>
      </c>
      <c r="G37" s="6"/>
      <c r="H37" s="6"/>
    </row>
    <row r="38" spans="1:8" x14ac:dyDescent="0.25">
      <c r="A38" s="4" t="s">
        <v>119</v>
      </c>
      <c r="B38" s="24" t="e">
        <f t="shared" ref="B38:F38" si="4">IF(B23/$B$16=0,NA(),B23/$B$16)</f>
        <v>#N/A</v>
      </c>
      <c r="C38" s="24">
        <f t="shared" si="4"/>
        <v>7.1428571428571425E-2</v>
      </c>
      <c r="D38" s="24">
        <f t="shared" si="4"/>
        <v>0.21428571428571427</v>
      </c>
      <c r="E38" s="24">
        <f t="shared" si="4"/>
        <v>0.35714285714285715</v>
      </c>
      <c r="F38" s="24">
        <f t="shared" si="4"/>
        <v>0.35714285714285715</v>
      </c>
      <c r="G38" s="6"/>
      <c r="H38" s="6"/>
    </row>
    <row r="39" spans="1:8" x14ac:dyDescent="0.25">
      <c r="A39" s="4" t="s">
        <v>120</v>
      </c>
      <c r="B39" s="24" t="e">
        <f t="shared" ref="B39:F39" si="5">IF(B24/$B$16=0,NA(),B24/$B$16)</f>
        <v>#N/A</v>
      </c>
      <c r="C39" s="24">
        <f t="shared" si="5"/>
        <v>7.1428571428571425E-2</v>
      </c>
      <c r="D39" s="24">
        <f t="shared" si="5"/>
        <v>0.21428571428571427</v>
      </c>
      <c r="E39" s="24">
        <f t="shared" si="5"/>
        <v>0.2857142857142857</v>
      </c>
      <c r="F39" s="24">
        <f t="shared" si="5"/>
        <v>0.42857142857142855</v>
      </c>
      <c r="G39" s="6"/>
      <c r="H39" s="6"/>
    </row>
    <row r="40" spans="1:8" x14ac:dyDescent="0.25">
      <c r="A40" s="4" t="s">
        <v>121</v>
      </c>
      <c r="B40" s="24" t="e">
        <f t="shared" ref="B40:F40" si="6">IF(B25/$B$16=0,NA(),B25/$B$16)</f>
        <v>#N/A</v>
      </c>
      <c r="C40" s="24">
        <f t="shared" si="6"/>
        <v>0.14285714285714285</v>
      </c>
      <c r="D40" s="24">
        <f t="shared" si="6"/>
        <v>0.21428571428571427</v>
      </c>
      <c r="E40" s="24">
        <f t="shared" si="6"/>
        <v>0.5</v>
      </c>
      <c r="F40" s="24">
        <f t="shared" si="6"/>
        <v>0.14285714285714285</v>
      </c>
      <c r="G40" s="6"/>
      <c r="H40" s="6"/>
    </row>
    <row r="41" spans="1:8" x14ac:dyDescent="0.25">
      <c r="A41" s="4" t="s">
        <v>122</v>
      </c>
      <c r="B41" s="24" t="e">
        <f t="shared" ref="B41:F41" si="7">IF(B26/$B$16=0,NA(),B26/$B$16)</f>
        <v>#N/A</v>
      </c>
      <c r="C41" s="24">
        <f t="shared" si="7"/>
        <v>0.14285714285714285</v>
      </c>
      <c r="D41" s="24" t="e">
        <f t="shared" si="7"/>
        <v>#N/A</v>
      </c>
      <c r="E41" s="24">
        <f t="shared" si="7"/>
        <v>0.5714285714285714</v>
      </c>
      <c r="F41" s="24">
        <f t="shared" si="7"/>
        <v>0.2857142857142857</v>
      </c>
      <c r="G41" s="6"/>
      <c r="H41" s="6"/>
    </row>
    <row r="42" spans="1:8" x14ac:dyDescent="0.25">
      <c r="A42" s="4" t="s">
        <v>123</v>
      </c>
      <c r="B42" s="24" t="e">
        <f t="shared" ref="B42:F42" si="8">IF(B27/$B$16=0,NA(),B27/$B$16)</f>
        <v>#N/A</v>
      </c>
      <c r="C42" s="24">
        <f t="shared" si="8"/>
        <v>7.1428571428571425E-2</v>
      </c>
      <c r="D42" s="24">
        <f t="shared" si="8"/>
        <v>0.14285714285714285</v>
      </c>
      <c r="E42" s="24">
        <f t="shared" si="8"/>
        <v>0.5714285714285714</v>
      </c>
      <c r="F42" s="24">
        <f t="shared" si="8"/>
        <v>0.21428571428571427</v>
      </c>
      <c r="G42" s="6"/>
      <c r="H42" s="6"/>
    </row>
    <row r="43" spans="1:8" x14ac:dyDescent="0.25">
      <c r="A43" s="4" t="s">
        <v>124</v>
      </c>
      <c r="B43" s="24" t="e">
        <f t="shared" ref="B43:F43" si="9">IF(B28/$B$16=0,NA(),B28/$B$16)</f>
        <v>#N/A</v>
      </c>
      <c r="C43" s="24" t="e">
        <f t="shared" si="9"/>
        <v>#N/A</v>
      </c>
      <c r="D43" s="24">
        <f t="shared" si="9"/>
        <v>0.14285714285714285</v>
      </c>
      <c r="E43" s="24">
        <f t="shared" si="9"/>
        <v>0.35714285714285715</v>
      </c>
      <c r="F43" s="24">
        <f t="shared" si="9"/>
        <v>0.5</v>
      </c>
      <c r="G43" s="6"/>
    </row>
    <row r="44" spans="1:8" x14ac:dyDescent="0.25">
      <c r="A44" s="4" t="s">
        <v>125</v>
      </c>
      <c r="B44" s="24" t="e">
        <f t="shared" ref="B44:F44" si="10">IF(B29/$B$16=0,NA(),B29/$B$16)</f>
        <v>#N/A</v>
      </c>
      <c r="C44" s="24" t="e">
        <f t="shared" si="10"/>
        <v>#N/A</v>
      </c>
      <c r="D44" s="24">
        <f t="shared" si="10"/>
        <v>0.14285714285714285</v>
      </c>
      <c r="E44" s="24">
        <f t="shared" si="10"/>
        <v>0.5714285714285714</v>
      </c>
      <c r="F44" s="24">
        <f t="shared" si="10"/>
        <v>0.2857142857142857</v>
      </c>
      <c r="G44" s="6"/>
      <c r="H44" s="6"/>
    </row>
    <row r="45" spans="1:8" x14ac:dyDescent="0.25">
      <c r="A45" s="4" t="s">
        <v>126</v>
      </c>
      <c r="B45" s="24" t="e">
        <f t="shared" ref="B45:F45" si="11">IF(B30/$B$16=0,NA(),B30/$B$16)</f>
        <v>#N/A</v>
      </c>
      <c r="C45" s="24" t="e">
        <f t="shared" si="11"/>
        <v>#N/A</v>
      </c>
      <c r="D45" s="24">
        <f t="shared" si="11"/>
        <v>0.14285714285714285</v>
      </c>
      <c r="E45" s="24">
        <f t="shared" si="11"/>
        <v>0.5714285714285714</v>
      </c>
      <c r="F45" s="24">
        <f t="shared" si="11"/>
        <v>0.2857142857142857</v>
      </c>
      <c r="G45" s="6"/>
      <c r="H45" s="6"/>
    </row>
    <row r="46" spans="1:8" x14ac:dyDescent="0.25">
      <c r="A46" s="4" t="s">
        <v>127</v>
      </c>
      <c r="B46" s="24" t="e">
        <f t="shared" ref="B46:F46" si="12">IF(B31/$B$16=0,NA(),B31/$B$16)</f>
        <v>#N/A</v>
      </c>
      <c r="C46" s="24">
        <f t="shared" si="12"/>
        <v>7.1428571428571425E-2</v>
      </c>
      <c r="D46" s="24">
        <f t="shared" si="12"/>
        <v>0.2857142857142857</v>
      </c>
      <c r="E46" s="24">
        <f t="shared" si="12"/>
        <v>0.42857142857142855</v>
      </c>
      <c r="F46" s="24">
        <f t="shared" si="12"/>
        <v>0.21428571428571427</v>
      </c>
      <c r="G46" s="6"/>
      <c r="H46" s="6"/>
    </row>
    <row r="47" spans="1:8" x14ac:dyDescent="0.25">
      <c r="A47" s="4"/>
      <c r="B47" s="4"/>
      <c r="C47" s="4"/>
      <c r="D47" s="4"/>
      <c r="E47" s="4"/>
      <c r="F47" s="4"/>
      <c r="G47" s="6"/>
    </row>
  </sheetData>
  <mergeCells count="3">
    <mergeCell ref="B33:F33"/>
    <mergeCell ref="L16:M16"/>
    <mergeCell ref="B18:F18"/>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0A29-F4BD-44C7-B123-CAEA65A1AE5D}">
  <dimension ref="A1:F27"/>
  <sheetViews>
    <sheetView workbookViewId="0">
      <selection activeCell="D26" sqref="D26"/>
    </sheetView>
  </sheetViews>
  <sheetFormatPr baseColWidth="10" defaultRowHeight="15" x14ac:dyDescent="0.25"/>
  <cols>
    <col min="1" max="1" width="17" bestFit="1" customWidth="1"/>
    <col min="2" max="2" width="61.42578125" customWidth="1"/>
    <col min="3" max="5" width="20.42578125" customWidth="1"/>
    <col min="6" max="6" width="13.140625" customWidth="1"/>
  </cols>
  <sheetData>
    <row r="1" spans="1:6" ht="15.75" thickBot="1" x14ac:dyDescent="0.3">
      <c r="A1" s="7" t="s">
        <v>146</v>
      </c>
      <c r="B1" s="7" t="s">
        <v>14</v>
      </c>
      <c r="C1" s="7" t="s">
        <v>161</v>
      </c>
      <c r="D1" s="7" t="s">
        <v>162</v>
      </c>
      <c r="E1" s="7" t="s">
        <v>163</v>
      </c>
      <c r="F1" s="7" t="s">
        <v>177</v>
      </c>
    </row>
    <row r="2" spans="1:6" x14ac:dyDescent="0.25">
      <c r="A2" s="6">
        <v>1</v>
      </c>
      <c r="B2" s="6" t="s">
        <v>24</v>
      </c>
      <c r="C2" s="6">
        <v>7</v>
      </c>
      <c r="D2" s="6">
        <v>4</v>
      </c>
      <c r="E2" s="6">
        <v>4</v>
      </c>
      <c r="F2" s="31">
        <f>ROUND(1+((MIN(C2,$A$22)*$C$22)/$A$22)+((MIN(D2,$A$23)*$C$23)/$A$23)+((MIN(E2,$A$24)*$C$24)/$A$24),1)</f>
        <v>3</v>
      </c>
    </row>
    <row r="3" spans="1:6" x14ac:dyDescent="0.25">
      <c r="A3" s="6">
        <v>2</v>
      </c>
      <c r="B3" s="6" t="s">
        <v>24</v>
      </c>
      <c r="C3" s="6">
        <v>0</v>
      </c>
      <c r="D3" s="6">
        <v>0</v>
      </c>
      <c r="E3" s="6">
        <v>0.5</v>
      </c>
      <c r="F3" s="31">
        <f t="shared" ref="F3:F15" si="0">ROUND(1+((MIN(C3,$A$22)*$C$22)/$A$22)+((MIN(D3,$A$23)*$C$23)/$A$23)+((MIN(E3,$A$24)*$C$24)/$A$24),1)</f>
        <v>1</v>
      </c>
    </row>
    <row r="4" spans="1:6" x14ac:dyDescent="0.25">
      <c r="A4" s="6">
        <v>3</v>
      </c>
      <c r="B4" s="6" t="s">
        <v>24</v>
      </c>
      <c r="C4" s="6">
        <v>5</v>
      </c>
      <c r="D4" s="6">
        <v>5</v>
      </c>
      <c r="E4" s="6">
        <v>4</v>
      </c>
      <c r="F4" s="31">
        <f t="shared" si="0"/>
        <v>2.7</v>
      </c>
    </row>
    <row r="5" spans="1:6" x14ac:dyDescent="0.25">
      <c r="A5" s="6">
        <v>4</v>
      </c>
      <c r="B5" s="6" t="s">
        <v>24</v>
      </c>
      <c r="C5" s="6">
        <v>0</v>
      </c>
      <c r="D5" s="6">
        <v>0</v>
      </c>
      <c r="E5" s="6">
        <v>0</v>
      </c>
      <c r="F5" s="31">
        <f t="shared" si="0"/>
        <v>1</v>
      </c>
    </row>
    <row r="6" spans="1:6" x14ac:dyDescent="0.25">
      <c r="A6" s="6">
        <v>5</v>
      </c>
      <c r="B6" s="6" t="s">
        <v>24</v>
      </c>
      <c r="C6" s="6">
        <v>0</v>
      </c>
      <c r="D6" s="6">
        <v>0</v>
      </c>
      <c r="E6" s="6">
        <v>3</v>
      </c>
      <c r="F6" s="31">
        <f t="shared" si="0"/>
        <v>1.2</v>
      </c>
    </row>
    <row r="7" spans="1:6" x14ac:dyDescent="0.25">
      <c r="A7" s="18">
        <v>6</v>
      </c>
      <c r="B7" s="18" t="s">
        <v>24</v>
      </c>
      <c r="C7" s="18">
        <v>0</v>
      </c>
      <c r="D7" s="18">
        <v>0</v>
      </c>
      <c r="E7" s="18">
        <v>0</v>
      </c>
      <c r="F7" s="38">
        <f t="shared" si="0"/>
        <v>1</v>
      </c>
    </row>
    <row r="8" spans="1:6" x14ac:dyDescent="0.25">
      <c r="A8" s="6">
        <v>7</v>
      </c>
      <c r="B8" s="6" t="s">
        <v>24</v>
      </c>
      <c r="C8" s="6">
        <v>4</v>
      </c>
      <c r="D8" s="6">
        <v>3</v>
      </c>
      <c r="E8" s="6">
        <v>2</v>
      </c>
      <c r="F8" s="31">
        <f t="shared" si="0"/>
        <v>2.2000000000000002</v>
      </c>
    </row>
    <row r="9" spans="1:6" x14ac:dyDescent="0.25">
      <c r="A9" s="6">
        <v>8</v>
      </c>
      <c r="B9" s="6" t="s">
        <v>24</v>
      </c>
      <c r="C9" s="6">
        <v>0</v>
      </c>
      <c r="D9" s="6">
        <v>0</v>
      </c>
      <c r="E9" s="6">
        <v>0</v>
      </c>
      <c r="F9" s="31">
        <f t="shared" si="0"/>
        <v>1</v>
      </c>
    </row>
    <row r="10" spans="1:6" x14ac:dyDescent="0.25">
      <c r="A10" s="6">
        <v>9</v>
      </c>
      <c r="B10" s="6" t="s">
        <v>24</v>
      </c>
      <c r="C10" s="6">
        <v>7</v>
      </c>
      <c r="D10" s="6">
        <v>3</v>
      </c>
      <c r="E10" s="6">
        <v>7</v>
      </c>
      <c r="F10" s="31">
        <f t="shared" si="0"/>
        <v>3.1</v>
      </c>
    </row>
    <row r="11" spans="1:6" x14ac:dyDescent="0.25">
      <c r="A11" s="6">
        <v>10</v>
      </c>
      <c r="B11" s="6" t="s">
        <v>24</v>
      </c>
      <c r="C11" s="6">
        <v>0</v>
      </c>
      <c r="D11" s="6">
        <v>30</v>
      </c>
      <c r="E11" s="6">
        <v>15</v>
      </c>
      <c r="F11" s="31">
        <f t="shared" si="0"/>
        <v>2.5</v>
      </c>
    </row>
    <row r="12" spans="1:6" x14ac:dyDescent="0.25">
      <c r="A12" s="19">
        <v>11</v>
      </c>
      <c r="B12" s="19" t="s">
        <v>24</v>
      </c>
      <c r="C12" s="19">
        <v>1</v>
      </c>
      <c r="D12" s="19">
        <v>0</v>
      </c>
      <c r="E12" s="19">
        <v>0</v>
      </c>
      <c r="F12" s="31">
        <f t="shared" si="0"/>
        <v>1.2</v>
      </c>
    </row>
    <row r="13" spans="1:6" x14ac:dyDescent="0.25">
      <c r="A13" s="6">
        <v>12</v>
      </c>
      <c r="B13" s="6" t="s">
        <v>10</v>
      </c>
      <c r="C13" s="6">
        <v>16</v>
      </c>
      <c r="D13" s="6">
        <v>10</v>
      </c>
      <c r="E13" s="6">
        <v>8</v>
      </c>
      <c r="F13" s="38">
        <f t="shared" si="0"/>
        <v>4.4000000000000004</v>
      </c>
    </row>
    <row r="14" spans="1:6" x14ac:dyDescent="0.25">
      <c r="A14" s="6">
        <v>13</v>
      </c>
      <c r="B14" s="6" t="s">
        <v>10</v>
      </c>
      <c r="C14" s="6">
        <v>3</v>
      </c>
      <c r="D14" s="6">
        <v>2</v>
      </c>
      <c r="E14" s="6">
        <v>3</v>
      </c>
      <c r="F14" s="31">
        <f t="shared" si="0"/>
        <v>2</v>
      </c>
    </row>
    <row r="15" spans="1:6" x14ac:dyDescent="0.25">
      <c r="A15" s="6">
        <v>14</v>
      </c>
      <c r="B15" s="6" t="s">
        <v>10</v>
      </c>
      <c r="C15" s="6">
        <v>8</v>
      </c>
      <c r="D15" s="6">
        <v>3</v>
      </c>
      <c r="E15" s="6">
        <v>1</v>
      </c>
      <c r="F15" s="31">
        <f t="shared" si="0"/>
        <v>3</v>
      </c>
    </row>
    <row r="16" spans="1:6" x14ac:dyDescent="0.25">
      <c r="A16" s="6"/>
      <c r="B16" s="6"/>
      <c r="C16" s="6"/>
      <c r="D16" s="6"/>
      <c r="E16" s="6"/>
    </row>
    <row r="17" spans="1:5" x14ac:dyDescent="0.25">
      <c r="A17" s="6"/>
      <c r="B17" s="6"/>
      <c r="C17" s="6"/>
      <c r="D17" s="6"/>
      <c r="E17" s="6"/>
    </row>
    <row r="18" spans="1:5" x14ac:dyDescent="0.25">
      <c r="A18" s="6"/>
      <c r="B18" s="6"/>
      <c r="C18" s="6"/>
      <c r="D18" s="6"/>
      <c r="E18" s="6"/>
    </row>
    <row r="19" spans="1:5" x14ac:dyDescent="0.25">
      <c r="A19" s="6"/>
      <c r="B19" s="6"/>
      <c r="C19" s="6"/>
      <c r="D19" s="6"/>
      <c r="E19" s="6"/>
    </row>
    <row r="20" spans="1:5" x14ac:dyDescent="0.25">
      <c r="A20" s="6"/>
      <c r="B20" s="6"/>
      <c r="C20" s="6"/>
      <c r="D20" s="6"/>
      <c r="E20" s="6"/>
    </row>
    <row r="21" spans="1:5" x14ac:dyDescent="0.25">
      <c r="A21" s="16" t="s">
        <v>200</v>
      </c>
      <c r="B21" s="16" t="s">
        <v>199</v>
      </c>
      <c r="C21" s="16" t="s">
        <v>160</v>
      </c>
      <c r="D21" s="16"/>
      <c r="E21" s="6"/>
    </row>
    <row r="22" spans="1:5" x14ac:dyDescent="0.25">
      <c r="A22" s="6">
        <v>10</v>
      </c>
      <c r="B22" s="15" t="s">
        <v>201</v>
      </c>
      <c r="C22" s="6">
        <v>2</v>
      </c>
      <c r="D22" s="15"/>
      <c r="E22" s="6"/>
    </row>
    <row r="23" spans="1:5" x14ac:dyDescent="0.25">
      <c r="A23" s="6">
        <v>10</v>
      </c>
      <c r="B23" s="15" t="s">
        <v>202</v>
      </c>
      <c r="C23" s="6">
        <v>1</v>
      </c>
      <c r="D23" s="15"/>
      <c r="E23" s="6"/>
    </row>
    <row r="24" spans="1:5" x14ac:dyDescent="0.25">
      <c r="A24" s="6">
        <v>10</v>
      </c>
      <c r="B24" s="15" t="s">
        <v>203</v>
      </c>
      <c r="C24" s="6">
        <v>0.5</v>
      </c>
      <c r="D24" s="15"/>
      <c r="E24" s="6"/>
    </row>
    <row r="25" spans="1:5" x14ac:dyDescent="0.25">
      <c r="A25" s="6"/>
      <c r="B25" s="6"/>
      <c r="C25" s="6"/>
      <c r="D25" s="6"/>
      <c r="E25" s="6"/>
    </row>
    <row r="26" spans="1:5" x14ac:dyDescent="0.25">
      <c r="A26" s="6"/>
      <c r="B26" s="6"/>
      <c r="C26" s="6"/>
      <c r="D26" s="6"/>
      <c r="E26" s="6"/>
    </row>
    <row r="27" spans="1:5" x14ac:dyDescent="0.25">
      <c r="B27" s="6"/>
      <c r="C27"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BC0C-E827-4BE5-BA94-82BB045B4BC9}">
  <dimension ref="A1:N74"/>
  <sheetViews>
    <sheetView workbookViewId="0">
      <selection activeCell="L64" sqref="L64"/>
    </sheetView>
  </sheetViews>
  <sheetFormatPr baseColWidth="10" defaultRowHeight="15" x14ac:dyDescent="0.25"/>
  <cols>
    <col min="1" max="14" width="13.7109375" customWidth="1"/>
  </cols>
  <sheetData>
    <row r="1" spans="1:14" ht="15.75" thickBot="1" x14ac:dyDescent="0.3">
      <c r="A1" s="7" t="s">
        <v>103</v>
      </c>
      <c r="B1" s="7" t="s">
        <v>146</v>
      </c>
      <c r="C1" s="7" t="s">
        <v>117</v>
      </c>
      <c r="D1" s="7" t="s">
        <v>118</v>
      </c>
      <c r="E1" s="7" t="s">
        <v>119</v>
      </c>
      <c r="F1" s="7" t="s">
        <v>120</v>
      </c>
      <c r="G1" s="7" t="s">
        <v>121</v>
      </c>
      <c r="H1" s="7" t="s">
        <v>122</v>
      </c>
      <c r="I1" s="7" t="s">
        <v>123</v>
      </c>
      <c r="J1" s="7" t="s">
        <v>124</v>
      </c>
      <c r="K1" s="7" t="s">
        <v>125</v>
      </c>
      <c r="L1" s="7" t="s">
        <v>126</v>
      </c>
      <c r="M1" s="7" t="s">
        <v>127</v>
      </c>
      <c r="N1" s="7" t="s">
        <v>173</v>
      </c>
    </row>
    <row r="2" spans="1:14" x14ac:dyDescent="0.25">
      <c r="A2" s="6" t="s">
        <v>7</v>
      </c>
      <c r="B2" s="6">
        <v>1</v>
      </c>
      <c r="C2" s="4">
        <v>5</v>
      </c>
      <c r="D2" s="4">
        <v>4</v>
      </c>
      <c r="E2" s="4">
        <v>4</v>
      </c>
      <c r="F2" s="4">
        <v>4</v>
      </c>
      <c r="G2" s="4">
        <v>5</v>
      </c>
      <c r="H2" s="4">
        <v>4</v>
      </c>
      <c r="I2" s="4">
        <v>3</v>
      </c>
      <c r="J2" s="4">
        <v>5</v>
      </c>
      <c r="K2" s="4">
        <v>5</v>
      </c>
      <c r="L2" s="4">
        <v>5</v>
      </c>
      <c r="M2" s="4">
        <v>5</v>
      </c>
      <c r="N2" s="31">
        <f>ROUND(VLOOKUP(B2,Weighting!$A$2:$F$15,6),1)</f>
        <v>3</v>
      </c>
    </row>
    <row r="3" spans="1:14" x14ac:dyDescent="0.25">
      <c r="A3" s="6" t="s">
        <v>7</v>
      </c>
      <c r="B3" s="6">
        <v>2</v>
      </c>
      <c r="C3" s="4">
        <v>5</v>
      </c>
      <c r="D3" s="4">
        <v>5</v>
      </c>
      <c r="E3" s="4">
        <v>4</v>
      </c>
      <c r="F3" s="4">
        <v>4</v>
      </c>
      <c r="G3" s="4">
        <v>4</v>
      </c>
      <c r="H3" s="4">
        <v>4</v>
      </c>
      <c r="I3" s="4">
        <v>4</v>
      </c>
      <c r="J3" s="4">
        <v>4</v>
      </c>
      <c r="K3" s="4">
        <v>4</v>
      </c>
      <c r="L3" s="4">
        <v>4</v>
      </c>
      <c r="M3" s="4">
        <v>5</v>
      </c>
      <c r="N3" s="31">
        <f>ROUND(VLOOKUP(B3,Weighting!$A$2:$F$15,6),1)</f>
        <v>1</v>
      </c>
    </row>
    <row r="4" spans="1:14" x14ac:dyDescent="0.25">
      <c r="A4" s="6" t="s">
        <v>7</v>
      </c>
      <c r="B4" s="6">
        <v>3</v>
      </c>
      <c r="C4" s="4">
        <v>5</v>
      </c>
      <c r="D4" s="4">
        <v>5</v>
      </c>
      <c r="E4" s="4">
        <v>5</v>
      </c>
      <c r="F4" s="4">
        <v>4</v>
      </c>
      <c r="G4" s="4">
        <v>5</v>
      </c>
      <c r="H4" s="4">
        <v>5</v>
      </c>
      <c r="I4" s="4">
        <v>5</v>
      </c>
      <c r="J4" s="4">
        <v>5</v>
      </c>
      <c r="K4" s="4">
        <v>4</v>
      </c>
      <c r="L4" s="4">
        <v>4</v>
      </c>
      <c r="M4" s="4">
        <v>4</v>
      </c>
      <c r="N4" s="31">
        <f>ROUND(VLOOKUP(B4,Weighting!$A$2:$F$15,6),1)</f>
        <v>2.7</v>
      </c>
    </row>
    <row r="5" spans="1:14" x14ac:dyDescent="0.25">
      <c r="A5" s="6" t="s">
        <v>7</v>
      </c>
      <c r="B5" s="6">
        <v>4</v>
      </c>
      <c r="C5" s="4">
        <v>4</v>
      </c>
      <c r="D5" s="4">
        <v>4</v>
      </c>
      <c r="E5" s="4">
        <v>5</v>
      </c>
      <c r="F5" s="4">
        <v>3</v>
      </c>
      <c r="G5" s="4">
        <v>4</v>
      </c>
      <c r="H5" s="4">
        <v>4</v>
      </c>
      <c r="I5" s="4">
        <v>4</v>
      </c>
      <c r="J5" s="4">
        <v>3</v>
      </c>
      <c r="K5" s="4">
        <v>4</v>
      </c>
      <c r="L5" s="4">
        <v>4</v>
      </c>
      <c r="M5" s="4">
        <v>4</v>
      </c>
      <c r="N5" s="31">
        <f>ROUND(VLOOKUP(B5,Weighting!$A$2:$F$15,6),1)</f>
        <v>1</v>
      </c>
    </row>
    <row r="6" spans="1:14" x14ac:dyDescent="0.25">
      <c r="A6" s="6" t="s">
        <v>7</v>
      </c>
      <c r="B6" s="6">
        <v>5</v>
      </c>
      <c r="C6" s="4">
        <v>4</v>
      </c>
      <c r="D6" s="4">
        <v>3</v>
      </c>
      <c r="E6" s="4">
        <v>5</v>
      </c>
      <c r="F6" s="4">
        <v>4</v>
      </c>
      <c r="G6" s="4">
        <v>3</v>
      </c>
      <c r="H6" s="4">
        <v>5</v>
      </c>
      <c r="I6" s="4">
        <v>4</v>
      </c>
      <c r="J6" s="4">
        <v>5</v>
      </c>
      <c r="K6" s="4">
        <v>5</v>
      </c>
      <c r="L6" s="4">
        <v>4</v>
      </c>
      <c r="M6" s="4">
        <v>3</v>
      </c>
      <c r="N6" s="31">
        <f>ROUND(VLOOKUP(B6,Weighting!$A$2:$F$15,6),1)</f>
        <v>1.2</v>
      </c>
    </row>
    <row r="7" spans="1:14" x14ac:dyDescent="0.25">
      <c r="A7" s="18" t="s">
        <v>8</v>
      </c>
      <c r="B7" s="18">
        <v>6</v>
      </c>
      <c r="C7" s="22">
        <v>2</v>
      </c>
      <c r="D7" s="22">
        <v>2</v>
      </c>
      <c r="E7" s="22">
        <v>2</v>
      </c>
      <c r="F7" s="22">
        <v>2</v>
      </c>
      <c r="G7" s="22">
        <v>2</v>
      </c>
      <c r="H7" s="22">
        <v>2</v>
      </c>
      <c r="I7" s="22">
        <v>2</v>
      </c>
      <c r="J7" s="22">
        <v>4</v>
      </c>
      <c r="K7" s="22">
        <v>3</v>
      </c>
      <c r="L7" s="22">
        <v>3</v>
      </c>
      <c r="M7" s="22">
        <v>3</v>
      </c>
      <c r="N7" s="38">
        <f>ROUND(VLOOKUP(B7,Weighting!$A$2:$F$15,6),1)</f>
        <v>1</v>
      </c>
    </row>
    <row r="8" spans="1:14" x14ac:dyDescent="0.25">
      <c r="A8" s="6" t="s">
        <v>8</v>
      </c>
      <c r="B8" s="6">
        <v>7</v>
      </c>
      <c r="C8" s="4">
        <v>5</v>
      </c>
      <c r="D8" s="4">
        <v>5</v>
      </c>
      <c r="E8" s="4">
        <v>5</v>
      </c>
      <c r="F8" s="4">
        <v>4</v>
      </c>
      <c r="G8" s="4">
        <v>5</v>
      </c>
      <c r="H8" s="4">
        <v>2</v>
      </c>
      <c r="I8" s="4">
        <v>5</v>
      </c>
      <c r="J8" s="4">
        <v>5</v>
      </c>
      <c r="K8" s="4">
        <v>5</v>
      </c>
      <c r="L8" s="4">
        <v>5</v>
      </c>
      <c r="M8" s="4">
        <v>5</v>
      </c>
      <c r="N8" s="31">
        <f>ROUND(VLOOKUP(B8,Weighting!$A$2:$F$15,6),1)</f>
        <v>2.2000000000000002</v>
      </c>
    </row>
    <row r="9" spans="1:14" x14ac:dyDescent="0.25">
      <c r="A9" s="6" t="s">
        <v>8</v>
      </c>
      <c r="B9" s="6">
        <v>8</v>
      </c>
      <c r="C9" s="4">
        <v>5</v>
      </c>
      <c r="D9" s="4">
        <v>5</v>
      </c>
      <c r="E9" s="4">
        <v>5</v>
      </c>
      <c r="F9" s="4">
        <v>5</v>
      </c>
      <c r="G9" s="4">
        <v>5</v>
      </c>
      <c r="H9" s="4">
        <v>5</v>
      </c>
      <c r="I9" s="4">
        <v>4</v>
      </c>
      <c r="J9" s="4">
        <v>5</v>
      </c>
      <c r="K9" s="4">
        <v>4</v>
      </c>
      <c r="L9" s="4">
        <v>5</v>
      </c>
      <c r="M9" s="4">
        <v>3</v>
      </c>
      <c r="N9" s="31">
        <f>ROUND(VLOOKUP(B9,Weighting!$A$2:$F$15,6),1)</f>
        <v>1</v>
      </c>
    </row>
    <row r="10" spans="1:14" x14ac:dyDescent="0.25">
      <c r="A10" s="6" t="s">
        <v>8</v>
      </c>
      <c r="B10" s="6">
        <v>9</v>
      </c>
      <c r="C10" s="4">
        <v>4</v>
      </c>
      <c r="D10" s="4">
        <v>3</v>
      </c>
      <c r="E10" s="4">
        <v>4</v>
      </c>
      <c r="F10" s="4">
        <v>4</v>
      </c>
      <c r="G10" s="4">
        <v>5</v>
      </c>
      <c r="H10" s="4">
        <v>4</v>
      </c>
      <c r="I10" s="4">
        <v>4</v>
      </c>
      <c r="J10" s="4">
        <v>4</v>
      </c>
      <c r="K10" s="4">
        <v>5</v>
      </c>
      <c r="L10" s="4">
        <v>4</v>
      </c>
      <c r="M10" s="4">
        <v>4</v>
      </c>
      <c r="N10" s="31">
        <f>ROUND(VLOOKUP(B10,Weighting!$A$2:$F$15,6),1)</f>
        <v>3.1</v>
      </c>
    </row>
    <row r="11" spans="1:14" x14ac:dyDescent="0.25">
      <c r="A11" s="6" t="s">
        <v>8</v>
      </c>
      <c r="B11" s="6">
        <v>10</v>
      </c>
      <c r="C11" s="4">
        <v>4</v>
      </c>
      <c r="D11" s="4">
        <v>4</v>
      </c>
      <c r="E11" s="4">
        <v>4</v>
      </c>
      <c r="F11" s="4">
        <v>4</v>
      </c>
      <c r="G11" s="4">
        <v>4</v>
      </c>
      <c r="H11" s="4">
        <v>4</v>
      </c>
      <c r="I11" s="4">
        <v>4</v>
      </c>
      <c r="J11" s="4">
        <v>4</v>
      </c>
      <c r="K11" s="4">
        <v>4</v>
      </c>
      <c r="L11" s="4">
        <v>4</v>
      </c>
      <c r="M11" s="4">
        <v>4</v>
      </c>
      <c r="N11" s="31">
        <f>ROUND(VLOOKUP(B11,Weighting!$A$2:$F$15,6),1)</f>
        <v>2.5</v>
      </c>
    </row>
    <row r="12" spans="1:14" x14ac:dyDescent="0.25">
      <c r="A12" s="19" t="s">
        <v>8</v>
      </c>
      <c r="B12" s="19">
        <v>11</v>
      </c>
      <c r="C12" s="23">
        <v>5</v>
      </c>
      <c r="D12" s="23">
        <v>5</v>
      </c>
      <c r="E12" s="23">
        <v>5</v>
      </c>
      <c r="F12" s="23">
        <v>5</v>
      </c>
      <c r="G12" s="23">
        <v>5</v>
      </c>
      <c r="H12" s="23">
        <v>5</v>
      </c>
      <c r="I12" s="23">
        <v>5</v>
      </c>
      <c r="J12" s="23">
        <v>5</v>
      </c>
      <c r="K12" s="23">
        <v>3</v>
      </c>
      <c r="L12" s="23">
        <v>4</v>
      </c>
      <c r="M12" s="23">
        <v>4</v>
      </c>
      <c r="N12" s="31">
        <f>ROUND(VLOOKUP(B12,Weighting!$A$2:$F$15,6),1)</f>
        <v>1.2</v>
      </c>
    </row>
    <row r="13" spans="1:14" x14ac:dyDescent="0.25">
      <c r="A13" s="6" t="s">
        <v>9</v>
      </c>
      <c r="B13" s="6">
        <v>12</v>
      </c>
      <c r="C13" s="4">
        <v>3</v>
      </c>
      <c r="D13" s="4">
        <v>4</v>
      </c>
      <c r="E13" s="4">
        <v>3</v>
      </c>
      <c r="F13" s="4">
        <v>3</v>
      </c>
      <c r="G13" s="4">
        <v>4</v>
      </c>
      <c r="H13" s="4">
        <v>4</v>
      </c>
      <c r="I13" s="4">
        <v>3</v>
      </c>
      <c r="J13" s="4">
        <v>4</v>
      </c>
      <c r="K13" s="4">
        <v>4</v>
      </c>
      <c r="L13" s="4">
        <v>4</v>
      </c>
      <c r="M13" s="4">
        <v>3</v>
      </c>
      <c r="N13" s="38">
        <f>ROUND(VLOOKUP(B13,Weighting!$A$2:$F$15,6),1)</f>
        <v>4.4000000000000004</v>
      </c>
    </row>
    <row r="14" spans="1:14" x14ac:dyDescent="0.25">
      <c r="A14" s="6" t="s">
        <v>9</v>
      </c>
      <c r="B14" s="6">
        <v>13</v>
      </c>
      <c r="C14" s="4">
        <v>4</v>
      </c>
      <c r="D14" s="4">
        <v>4</v>
      </c>
      <c r="E14" s="4">
        <v>3</v>
      </c>
      <c r="F14" s="4">
        <v>3</v>
      </c>
      <c r="G14" s="4">
        <v>4</v>
      </c>
      <c r="H14" s="4">
        <v>4</v>
      </c>
      <c r="I14" s="4">
        <v>4</v>
      </c>
      <c r="J14" s="4">
        <v>5</v>
      </c>
      <c r="K14" s="4">
        <v>4</v>
      </c>
      <c r="L14" s="4">
        <v>5</v>
      </c>
      <c r="M14" s="4">
        <v>4</v>
      </c>
      <c r="N14" s="31">
        <f>ROUND(VLOOKUP(B14,Weighting!$A$2:$F$15,6),1)</f>
        <v>2</v>
      </c>
    </row>
    <row r="15" spans="1:14" x14ac:dyDescent="0.25">
      <c r="A15" s="6" t="s">
        <v>9</v>
      </c>
      <c r="B15" s="6">
        <v>14</v>
      </c>
      <c r="C15" s="4">
        <v>4</v>
      </c>
      <c r="D15" s="4">
        <v>3</v>
      </c>
      <c r="E15" s="4">
        <v>3</v>
      </c>
      <c r="F15" s="4">
        <v>2</v>
      </c>
      <c r="G15" s="4">
        <v>2</v>
      </c>
      <c r="H15" s="4">
        <v>4</v>
      </c>
      <c r="I15" s="4">
        <v>4</v>
      </c>
      <c r="J15" s="4">
        <v>3</v>
      </c>
      <c r="K15" s="4">
        <v>4</v>
      </c>
      <c r="L15" s="4">
        <v>3</v>
      </c>
      <c r="M15" s="4">
        <v>2</v>
      </c>
      <c r="N15" s="31">
        <f>ROUND(VLOOKUP(B15,Weighting!$A$2:$F$15,6),1)</f>
        <v>3</v>
      </c>
    </row>
    <row r="16" spans="1:14" s="42" customFormat="1" ht="30" x14ac:dyDescent="0.25">
      <c r="A16" s="40" t="s">
        <v>204</v>
      </c>
      <c r="B16" s="40">
        <f>COUNT(B2:B15)</f>
        <v>14</v>
      </c>
      <c r="C16" s="40"/>
      <c r="D16" s="40"/>
      <c r="E16" s="40"/>
      <c r="F16" s="40"/>
      <c r="G16" s="40"/>
      <c r="H16" s="40"/>
      <c r="I16" s="40"/>
      <c r="J16" s="40"/>
      <c r="K16" s="40"/>
      <c r="L16" s="40"/>
      <c r="M16" s="40" t="s">
        <v>178</v>
      </c>
      <c r="N16" s="41">
        <f>SUM(N2:N15)</f>
        <v>29.300000000000004</v>
      </c>
    </row>
    <row r="18" spans="1:8" ht="18" thickBot="1" x14ac:dyDescent="0.3">
      <c r="A18" s="4"/>
      <c r="B18" s="52" t="s">
        <v>174</v>
      </c>
      <c r="C18" s="52"/>
      <c r="D18" s="52"/>
      <c r="E18" s="52"/>
      <c r="F18" s="52"/>
      <c r="G18" s="6"/>
    </row>
    <row r="19" spans="1:8" ht="18.75" thickTop="1" thickBot="1" x14ac:dyDescent="0.35">
      <c r="A19" s="4"/>
      <c r="B19" s="50" t="s">
        <v>172</v>
      </c>
      <c r="C19" s="50"/>
      <c r="D19" s="50"/>
      <c r="E19" s="50"/>
      <c r="F19" s="50"/>
      <c r="G19" s="6"/>
    </row>
    <row r="20" spans="1:8" ht="18.75" thickTop="1" thickBot="1" x14ac:dyDescent="0.3">
      <c r="B20" s="17">
        <v>1</v>
      </c>
      <c r="C20" s="17">
        <v>2</v>
      </c>
      <c r="D20" s="17">
        <v>3</v>
      </c>
      <c r="E20" s="17">
        <v>4</v>
      </c>
      <c r="F20" s="17">
        <v>5</v>
      </c>
    </row>
    <row r="21" spans="1:8" ht="42" thickTop="1" thickBot="1" x14ac:dyDescent="0.3">
      <c r="A21" s="20" t="s">
        <v>171</v>
      </c>
      <c r="B21" s="20" t="s">
        <v>166</v>
      </c>
      <c r="C21" s="20" t="s">
        <v>167</v>
      </c>
      <c r="D21" s="20" t="s">
        <v>168</v>
      </c>
      <c r="E21" s="20" t="s">
        <v>169</v>
      </c>
      <c r="F21" s="20" t="s">
        <v>170</v>
      </c>
      <c r="G21" s="30" t="s">
        <v>179</v>
      </c>
      <c r="H21" s="20" t="s">
        <v>227</v>
      </c>
    </row>
    <row r="22" spans="1:8" ht="15.75" thickTop="1" x14ac:dyDescent="0.25">
      <c r="A22" s="4" t="s">
        <v>117</v>
      </c>
      <c r="B22" s="4">
        <f>ROUND((SUMIF($C$2:$C$15,B$51,$N$2:$N$15)*$B$16)/$N$16,2)</f>
        <v>0</v>
      </c>
      <c r="C22" s="4">
        <f t="shared" ref="C22:F22" si="0">ROUND((SUMIF($C$2:$C$15,C$51,$N$2:$N$15)*$B$16)/$N$16,2)</f>
        <v>0.48</v>
      </c>
      <c r="D22" s="4">
        <f t="shared" si="0"/>
        <v>2.1</v>
      </c>
      <c r="E22" s="4">
        <f t="shared" si="0"/>
        <v>6.12</v>
      </c>
      <c r="F22" s="4">
        <f t="shared" si="0"/>
        <v>5.3</v>
      </c>
      <c r="G22" s="25">
        <f>G64</f>
        <v>4.1604095563139927</v>
      </c>
      <c r="H22" s="25">
        <f>SUMPRODUCT($B22:$F22,$B$51:$F$51)/SUM($B22:$F22)</f>
        <v>4.16</v>
      </c>
    </row>
    <row r="23" spans="1:8" x14ac:dyDescent="0.25">
      <c r="A23" s="4" t="s">
        <v>118</v>
      </c>
      <c r="B23" s="4">
        <f>ROUND(((SUMIF($D$2:$D$15,B$51,$N$2:$N$15))*$B$16)/$N$16,2)</f>
        <v>0</v>
      </c>
      <c r="C23" s="4">
        <f t="shared" ref="C23:F23" si="1">ROUND(((SUMIF($D$2:$D$15,C$51,$N$2:$N$15))*$B$16)/$N$16,2)</f>
        <v>0.48</v>
      </c>
      <c r="D23" s="4">
        <f t="shared" si="1"/>
        <v>3.49</v>
      </c>
      <c r="E23" s="4">
        <f t="shared" si="1"/>
        <v>6.16</v>
      </c>
      <c r="F23" s="4">
        <f t="shared" si="1"/>
        <v>3.87</v>
      </c>
      <c r="G23" s="25">
        <f t="shared" ref="G23:G32" si="2">G65</f>
        <v>3.9590443686006815</v>
      </c>
      <c r="H23" s="25">
        <f t="shared" ref="H23:H32" si="3">SUMPRODUCT($B23:$F23,$B$51:$F$51)/SUM($B23:$F23)</f>
        <v>3.9585714285714286</v>
      </c>
    </row>
    <row r="24" spans="1:8" x14ac:dyDescent="0.25">
      <c r="A24" s="4" t="s">
        <v>119</v>
      </c>
      <c r="B24" s="4">
        <f>ROUND(((SUMIF($E$2:$E$15,B$51,$N$2:$N$15))*$B$16)/$N$16,2)</f>
        <v>0</v>
      </c>
      <c r="C24" s="4">
        <f t="shared" ref="C24:F24" si="4">ROUND(((SUMIF($E$2:$E$15,C$51,$N$2:$N$15))*$B$16)/$N$16,2)</f>
        <v>0.48</v>
      </c>
      <c r="D24" s="4">
        <f t="shared" si="4"/>
        <v>4.49</v>
      </c>
      <c r="E24" s="4">
        <f t="shared" si="4"/>
        <v>4.59</v>
      </c>
      <c r="F24" s="4">
        <f t="shared" si="4"/>
        <v>4.4400000000000004</v>
      </c>
      <c r="G24" s="25">
        <f t="shared" si="2"/>
        <v>3.9283276450511937</v>
      </c>
      <c r="H24" s="25">
        <f t="shared" si="3"/>
        <v>3.9278571428571429</v>
      </c>
    </row>
    <row r="25" spans="1:8" x14ac:dyDescent="0.25">
      <c r="A25" s="4" t="s">
        <v>120</v>
      </c>
      <c r="B25" s="4">
        <f>ROUND(((SUMIF($F$2:$F$15,B$51,$N$2:$N$15))*$B$16)/$N$16,2)</f>
        <v>0</v>
      </c>
      <c r="C25" s="4">
        <f t="shared" ref="C25:F25" si="5">ROUND(((SUMIF($F$2:$F$15,C$51,$N$2:$N$15))*$B$16)/$N$16,2)</f>
        <v>1.91</v>
      </c>
      <c r="D25" s="4">
        <f t="shared" si="5"/>
        <v>3.54</v>
      </c>
      <c r="E25" s="4">
        <f t="shared" si="5"/>
        <v>7.5</v>
      </c>
      <c r="F25" s="4">
        <f t="shared" si="5"/>
        <v>1.05</v>
      </c>
      <c r="G25" s="25">
        <f t="shared" si="2"/>
        <v>3.5494880546075085</v>
      </c>
      <c r="H25" s="25">
        <f t="shared" si="3"/>
        <v>3.5492857142857139</v>
      </c>
    </row>
    <row r="26" spans="1:8" x14ac:dyDescent="0.25">
      <c r="A26" s="4" t="s">
        <v>121</v>
      </c>
      <c r="B26" s="4">
        <f>ROUND(((SUMIF($G$2:$G$15,B$51,$N$2:$N$15))*$B$16)/$N$16,2)</f>
        <v>0</v>
      </c>
      <c r="C26" s="4">
        <f t="shared" ref="C26:F26" si="6">ROUND(((SUMIF($G$2:$G$15,C$51,$N$2:$N$15))*$B$16)/$N$16,2)</f>
        <v>1.91</v>
      </c>
      <c r="D26" s="4">
        <f t="shared" si="6"/>
        <v>0.56999999999999995</v>
      </c>
      <c r="E26" s="4">
        <f t="shared" si="6"/>
        <v>5.21</v>
      </c>
      <c r="F26" s="4">
        <f t="shared" si="6"/>
        <v>6.31</v>
      </c>
      <c r="G26" s="25">
        <f t="shared" si="2"/>
        <v>4.1365187713310583</v>
      </c>
      <c r="H26" s="25">
        <f t="shared" si="3"/>
        <v>4.137142857142857</v>
      </c>
    </row>
    <row r="27" spans="1:8" x14ac:dyDescent="0.25">
      <c r="A27" s="4" t="s">
        <v>122</v>
      </c>
      <c r="B27" s="4">
        <f>ROUND(((SUMIF($H$2:$H$15,B$51,$N$2:$N$15))*$B$16)/$N$16,2)</f>
        <v>0</v>
      </c>
      <c r="C27" s="4">
        <f t="shared" ref="C27:F27" si="7">ROUND(((SUMIF($H$2:$H$15,C$51,$N$2:$N$15))*$B$16)/$N$16,2)</f>
        <v>1.53</v>
      </c>
      <c r="D27" s="4">
        <f t="shared" si="7"/>
        <v>0</v>
      </c>
      <c r="E27" s="4">
        <f t="shared" si="7"/>
        <v>9.56</v>
      </c>
      <c r="F27" s="4">
        <f t="shared" si="7"/>
        <v>2.91</v>
      </c>
      <c r="G27" s="25">
        <f t="shared" si="2"/>
        <v>3.9897610921501703</v>
      </c>
      <c r="H27" s="25">
        <f t="shared" si="3"/>
        <v>3.9892857142857148</v>
      </c>
    </row>
    <row r="28" spans="1:8" x14ac:dyDescent="0.25">
      <c r="A28" s="4" t="s">
        <v>123</v>
      </c>
      <c r="B28" s="4">
        <f>ROUND(((SUMIF($I$2:$I$15,B$51,$N$2:$N$15))*$B$16)/$N$16,2)</f>
        <v>0</v>
      </c>
      <c r="C28" s="4">
        <f t="shared" ref="C28:F28" si="8">ROUND(((SUMIF($I$2:$I$15,C$51,$N$2:$N$15))*$B$16)/$N$16,2)</f>
        <v>0.48</v>
      </c>
      <c r="D28" s="4">
        <f t="shared" si="8"/>
        <v>3.54</v>
      </c>
      <c r="E28" s="4">
        <f t="shared" si="8"/>
        <v>7.07</v>
      </c>
      <c r="F28" s="4">
        <f t="shared" si="8"/>
        <v>2.91</v>
      </c>
      <c r="G28" s="25">
        <f t="shared" si="2"/>
        <v>3.8873720136518761</v>
      </c>
      <c r="H28" s="25">
        <f t="shared" si="3"/>
        <v>3.8864285714285711</v>
      </c>
    </row>
    <row r="29" spans="1:8" x14ac:dyDescent="0.25">
      <c r="A29" s="4" t="s">
        <v>124</v>
      </c>
      <c r="B29" s="4">
        <f>ROUND(((SUMIF($J$2:$J$15,B$51,$N$2:$N$15))*$B$16)/$N$16,2)</f>
        <v>0</v>
      </c>
      <c r="C29" s="4">
        <f t="shared" ref="C29:F29" si="9">ROUND(((SUMIF($J$2:$J$15,C$51,$N$2:$N$15))*$B$16)/$N$16,2)</f>
        <v>0</v>
      </c>
      <c r="D29" s="4">
        <f t="shared" si="9"/>
        <v>1.91</v>
      </c>
      <c r="E29" s="4">
        <f t="shared" si="9"/>
        <v>5.73</v>
      </c>
      <c r="F29" s="4">
        <f t="shared" si="9"/>
        <v>6.35</v>
      </c>
      <c r="G29" s="25">
        <f t="shared" si="2"/>
        <v>4.3174061433447095</v>
      </c>
      <c r="H29" s="25">
        <f t="shared" si="3"/>
        <v>4.3173695496783422</v>
      </c>
    </row>
    <row r="30" spans="1:8" x14ac:dyDescent="0.25">
      <c r="A30" s="4" t="s">
        <v>125</v>
      </c>
      <c r="B30" s="4">
        <f>ROUND(((SUMIF($K$2:$K$15,B$51,$N$2:$N$15))*$B$16)/$N$16,2)</f>
        <v>0</v>
      </c>
      <c r="C30" s="4">
        <f t="shared" ref="C30:F30" si="10">ROUND(((SUMIF($K$2:$K$15,C$51,$N$2:$N$15))*$B$16)/$N$16,2)</f>
        <v>0</v>
      </c>
      <c r="D30" s="4">
        <f t="shared" si="10"/>
        <v>1.05</v>
      </c>
      <c r="E30" s="4">
        <f t="shared" si="10"/>
        <v>8.41</v>
      </c>
      <c r="F30" s="4">
        <f t="shared" si="10"/>
        <v>4.54</v>
      </c>
      <c r="G30" s="25">
        <f t="shared" si="2"/>
        <v>4.2491467576791804</v>
      </c>
      <c r="H30" s="25">
        <f t="shared" si="3"/>
        <v>4.2492857142857137</v>
      </c>
    </row>
    <row r="31" spans="1:8" x14ac:dyDescent="0.25">
      <c r="A31" s="4" t="s">
        <v>126</v>
      </c>
      <c r="B31" s="4">
        <f>ROUND(((SUMIF($L$2:$L$15,B$51,$N$2:$N$15))*$B$16)/$N$16,2)</f>
        <v>0</v>
      </c>
      <c r="C31" s="4">
        <f t="shared" ref="C31:F31" si="11">ROUND(((SUMIF($L$2:$L$15,C$51,$N$2:$N$15))*$B$16)/$N$16,2)</f>
        <v>0</v>
      </c>
      <c r="D31" s="4">
        <f t="shared" si="11"/>
        <v>1.91</v>
      </c>
      <c r="E31" s="4">
        <f t="shared" si="11"/>
        <v>8.17</v>
      </c>
      <c r="F31" s="4">
        <f t="shared" si="11"/>
        <v>3.92</v>
      </c>
      <c r="G31" s="25">
        <f t="shared" si="2"/>
        <v>4.1433447098976108</v>
      </c>
      <c r="H31" s="25">
        <f t="shared" si="3"/>
        <v>4.1435714285714287</v>
      </c>
    </row>
    <row r="32" spans="1:8" x14ac:dyDescent="0.25">
      <c r="A32" s="4" t="s">
        <v>127</v>
      </c>
      <c r="B32" s="4">
        <f>ROUND(((SUMIF($M$2:$M$15,B$51,$N$2:$N$15))*$B$16)/$N$16,2)</f>
        <v>0</v>
      </c>
      <c r="C32" s="4">
        <f t="shared" ref="C32:F32" si="12">ROUND(((SUMIF($M$2:$M$15,C$51,$N$2:$N$15))*$B$16)/$N$16,2)</f>
        <v>1.43</v>
      </c>
      <c r="D32" s="4">
        <f t="shared" si="12"/>
        <v>3.63</v>
      </c>
      <c r="E32" s="4">
        <f t="shared" si="12"/>
        <v>5.97</v>
      </c>
      <c r="F32" s="4">
        <f t="shared" si="12"/>
        <v>2.96</v>
      </c>
      <c r="G32" s="25">
        <f t="shared" si="2"/>
        <v>3.7474402730375425</v>
      </c>
      <c r="H32" s="25">
        <f t="shared" si="3"/>
        <v>3.747676912080057</v>
      </c>
    </row>
    <row r="34" spans="1:6" ht="18" thickBot="1" x14ac:dyDescent="0.3">
      <c r="A34" s="4"/>
      <c r="B34" s="52" t="s">
        <v>175</v>
      </c>
      <c r="C34" s="52"/>
      <c r="D34" s="52"/>
      <c r="E34" s="52"/>
      <c r="F34" s="52"/>
    </row>
    <row r="35" spans="1:6" ht="18.75" thickTop="1" thickBot="1" x14ac:dyDescent="0.35">
      <c r="A35" s="4"/>
      <c r="B35" s="50" t="s">
        <v>172</v>
      </c>
      <c r="C35" s="50"/>
      <c r="D35" s="50"/>
      <c r="E35" s="50"/>
      <c r="F35" s="50"/>
    </row>
    <row r="36" spans="1:6" ht="18.75" thickTop="1" thickBot="1" x14ac:dyDescent="0.3">
      <c r="B36" s="17">
        <v>1</v>
      </c>
      <c r="C36" s="17">
        <v>2</v>
      </c>
      <c r="D36" s="17">
        <v>3</v>
      </c>
      <c r="E36" s="17">
        <v>4</v>
      </c>
      <c r="F36" s="17">
        <v>5</v>
      </c>
    </row>
    <row r="37" spans="1:6" ht="36" thickTop="1" thickBot="1" x14ac:dyDescent="0.3">
      <c r="A37" s="20" t="s">
        <v>171</v>
      </c>
      <c r="B37" s="20" t="s">
        <v>166</v>
      </c>
      <c r="C37" s="20" t="s">
        <v>205</v>
      </c>
      <c r="D37" s="20" t="s">
        <v>168</v>
      </c>
      <c r="E37" s="20" t="s">
        <v>169</v>
      </c>
      <c r="F37" s="20" t="s">
        <v>170</v>
      </c>
    </row>
    <row r="38" spans="1:6" ht="15.75" thickTop="1" x14ac:dyDescent="0.25">
      <c r="A38" s="4" t="s">
        <v>117</v>
      </c>
      <c r="B38" s="24" t="e">
        <f>IF(B22/$B$16=0,NA(),B22/$B$16)</f>
        <v>#N/A</v>
      </c>
      <c r="C38" s="24">
        <f t="shared" ref="C38:F38" si="13">IF(C22/$B$16=0,NA(),C22/$B$16)</f>
        <v>3.4285714285714287E-2</v>
      </c>
      <c r="D38" s="24">
        <f t="shared" si="13"/>
        <v>0.15</v>
      </c>
      <c r="E38" s="24">
        <f t="shared" si="13"/>
        <v>0.43714285714285717</v>
      </c>
      <c r="F38" s="24">
        <f t="shared" si="13"/>
        <v>0.37857142857142856</v>
      </c>
    </row>
    <row r="39" spans="1:6" x14ac:dyDescent="0.25">
      <c r="A39" s="4" t="s">
        <v>118</v>
      </c>
      <c r="B39" s="24" t="e">
        <f t="shared" ref="B39:F39" si="14">IF(B23/$B$16=0,NA(),B23/$B$16)</f>
        <v>#N/A</v>
      </c>
      <c r="C39" s="24">
        <f t="shared" si="14"/>
        <v>3.4285714285714287E-2</v>
      </c>
      <c r="D39" s="24">
        <f t="shared" si="14"/>
        <v>0.2492857142857143</v>
      </c>
      <c r="E39" s="24">
        <f t="shared" si="14"/>
        <v>0.44</v>
      </c>
      <c r="F39" s="24">
        <f t="shared" si="14"/>
        <v>0.27642857142857141</v>
      </c>
    </row>
    <row r="40" spans="1:6" x14ac:dyDescent="0.25">
      <c r="A40" s="4" t="s">
        <v>119</v>
      </c>
      <c r="B40" s="24" t="e">
        <f t="shared" ref="B40:F40" si="15">IF(B24/$B$16=0,NA(),B24/$B$16)</f>
        <v>#N/A</v>
      </c>
      <c r="C40" s="24">
        <f t="shared" si="15"/>
        <v>3.4285714285714287E-2</v>
      </c>
      <c r="D40" s="24">
        <f t="shared" si="15"/>
        <v>0.32071428571428573</v>
      </c>
      <c r="E40" s="24">
        <f t="shared" si="15"/>
        <v>0.32785714285714285</v>
      </c>
      <c r="F40" s="24">
        <f t="shared" si="15"/>
        <v>0.31714285714285717</v>
      </c>
    </row>
    <row r="41" spans="1:6" x14ac:dyDescent="0.25">
      <c r="A41" s="4" t="s">
        <v>120</v>
      </c>
      <c r="B41" s="24" t="e">
        <f t="shared" ref="B41:F41" si="16">IF(B25/$B$16=0,NA(),B25/$B$16)</f>
        <v>#N/A</v>
      </c>
      <c r="C41" s="24">
        <f t="shared" si="16"/>
        <v>0.13642857142857143</v>
      </c>
      <c r="D41" s="24">
        <f t="shared" si="16"/>
        <v>0.25285714285714284</v>
      </c>
      <c r="E41" s="24">
        <f t="shared" si="16"/>
        <v>0.5357142857142857</v>
      </c>
      <c r="F41" s="24">
        <f t="shared" si="16"/>
        <v>7.4999999999999997E-2</v>
      </c>
    </row>
    <row r="42" spans="1:6" x14ac:dyDescent="0.25">
      <c r="A42" s="4" t="s">
        <v>121</v>
      </c>
      <c r="B42" s="24" t="e">
        <f t="shared" ref="B42:F42" si="17">IF(B26/$B$16=0,NA(),B26/$B$16)</f>
        <v>#N/A</v>
      </c>
      <c r="C42" s="24">
        <f t="shared" si="17"/>
        <v>0.13642857142857143</v>
      </c>
      <c r="D42" s="24">
        <f t="shared" si="17"/>
        <v>4.071428571428571E-2</v>
      </c>
      <c r="E42" s="24">
        <f t="shared" si="17"/>
        <v>0.37214285714285716</v>
      </c>
      <c r="F42" s="24">
        <f t="shared" si="17"/>
        <v>0.45071428571428568</v>
      </c>
    </row>
    <row r="43" spans="1:6" x14ac:dyDescent="0.25">
      <c r="A43" s="4" t="s">
        <v>122</v>
      </c>
      <c r="B43" s="24" t="e">
        <f t="shared" ref="B43:F43" si="18">IF(B27/$B$16=0,NA(),B27/$B$16)</f>
        <v>#N/A</v>
      </c>
      <c r="C43" s="24">
        <f t="shared" si="18"/>
        <v>0.10928571428571429</v>
      </c>
      <c r="D43" s="24" t="e">
        <f t="shared" si="18"/>
        <v>#N/A</v>
      </c>
      <c r="E43" s="24">
        <f t="shared" si="18"/>
        <v>0.68285714285714294</v>
      </c>
      <c r="F43" s="24">
        <f t="shared" si="18"/>
        <v>0.20785714285714288</v>
      </c>
    </row>
    <row r="44" spans="1:6" x14ac:dyDescent="0.25">
      <c r="A44" s="4" t="s">
        <v>123</v>
      </c>
      <c r="B44" s="24" t="e">
        <f t="shared" ref="B44:F44" si="19">IF(B28/$B$16=0,NA(),B28/$B$16)</f>
        <v>#N/A</v>
      </c>
      <c r="C44" s="24">
        <f t="shared" si="19"/>
        <v>3.4285714285714287E-2</v>
      </c>
      <c r="D44" s="24">
        <f t="shared" si="19"/>
        <v>0.25285714285714284</v>
      </c>
      <c r="E44" s="24">
        <f t="shared" si="19"/>
        <v>0.505</v>
      </c>
      <c r="F44" s="24">
        <f t="shared" si="19"/>
        <v>0.20785714285714288</v>
      </c>
    </row>
    <row r="45" spans="1:6" x14ac:dyDescent="0.25">
      <c r="A45" s="4" t="s">
        <v>124</v>
      </c>
      <c r="B45" s="24" t="e">
        <f t="shared" ref="B45:F45" si="20">IF(B29/$B$16=0,NA(),B29/$B$16)</f>
        <v>#N/A</v>
      </c>
      <c r="C45" s="24" t="e">
        <f t="shared" si="20"/>
        <v>#N/A</v>
      </c>
      <c r="D45" s="24">
        <f t="shared" si="20"/>
        <v>0.13642857142857143</v>
      </c>
      <c r="E45" s="24">
        <f t="shared" si="20"/>
        <v>0.40928571428571431</v>
      </c>
      <c r="F45" s="24">
        <f t="shared" si="20"/>
        <v>0.45357142857142857</v>
      </c>
    </row>
    <row r="46" spans="1:6" x14ac:dyDescent="0.25">
      <c r="A46" s="4" t="s">
        <v>125</v>
      </c>
      <c r="B46" s="24" t="e">
        <f t="shared" ref="B46:F46" si="21">IF(B30/$B$16=0,NA(),B30/$B$16)</f>
        <v>#N/A</v>
      </c>
      <c r="C46" s="24" t="e">
        <f t="shared" si="21"/>
        <v>#N/A</v>
      </c>
      <c r="D46" s="24">
        <f t="shared" si="21"/>
        <v>7.4999999999999997E-2</v>
      </c>
      <c r="E46" s="24">
        <f t="shared" si="21"/>
        <v>0.60071428571428576</v>
      </c>
      <c r="F46" s="24">
        <f t="shared" si="21"/>
        <v>0.32428571428571429</v>
      </c>
    </row>
    <row r="47" spans="1:6" x14ac:dyDescent="0.25">
      <c r="A47" s="4" t="s">
        <v>126</v>
      </c>
      <c r="B47" s="24" t="e">
        <f t="shared" ref="B47:F47" si="22">IF(B31/$B$16=0,NA(),B31/$B$16)</f>
        <v>#N/A</v>
      </c>
      <c r="C47" s="24" t="e">
        <f t="shared" si="22"/>
        <v>#N/A</v>
      </c>
      <c r="D47" s="24">
        <f t="shared" si="22"/>
        <v>0.13642857142857143</v>
      </c>
      <c r="E47" s="24">
        <f t="shared" si="22"/>
        <v>0.58357142857142852</v>
      </c>
      <c r="F47" s="24">
        <f t="shared" si="22"/>
        <v>0.27999999999999997</v>
      </c>
    </row>
    <row r="48" spans="1:6" x14ac:dyDescent="0.25">
      <c r="A48" s="4" t="s">
        <v>127</v>
      </c>
      <c r="B48" s="24" t="e">
        <f t="shared" ref="B48:F48" si="23">IF(B32/$B$16=0,NA(),B32/$B$16)</f>
        <v>#N/A</v>
      </c>
      <c r="C48" s="24">
        <f t="shared" si="23"/>
        <v>0.10214285714285713</v>
      </c>
      <c r="D48" s="24">
        <f t="shared" si="23"/>
        <v>0.25928571428571429</v>
      </c>
      <c r="E48" s="24">
        <f t="shared" si="23"/>
        <v>0.42642857142857143</v>
      </c>
      <c r="F48" s="24">
        <f t="shared" si="23"/>
        <v>0.21142857142857144</v>
      </c>
    </row>
    <row r="51" spans="1:8" ht="18" thickBot="1" x14ac:dyDescent="0.3">
      <c r="B51" s="17">
        <v>1</v>
      </c>
      <c r="C51" s="17">
        <v>2</v>
      </c>
      <c r="D51" s="17">
        <v>3</v>
      </c>
      <c r="E51" s="17">
        <v>4</v>
      </c>
      <c r="F51" s="17">
        <v>5</v>
      </c>
    </row>
    <row r="52" spans="1:8" ht="42" thickTop="1" thickBot="1" x14ac:dyDescent="0.3">
      <c r="A52" s="20" t="s">
        <v>171</v>
      </c>
      <c r="B52" s="20" t="s">
        <v>166</v>
      </c>
      <c r="C52" s="20" t="s">
        <v>167</v>
      </c>
      <c r="D52" s="20" t="s">
        <v>168</v>
      </c>
      <c r="E52" s="20" t="s">
        <v>169</v>
      </c>
      <c r="F52" s="20" t="s">
        <v>170</v>
      </c>
      <c r="G52" s="27" t="s">
        <v>179</v>
      </c>
      <c r="H52" s="29" t="s">
        <v>241</v>
      </c>
    </row>
    <row r="53" spans="1:8" ht="15.75" thickTop="1" x14ac:dyDescent="0.25">
      <c r="A53" s="4" t="s">
        <v>117</v>
      </c>
      <c r="B53" s="4">
        <f>SUMIF($C$2:$C$15,B$51,$N$2:$N$15)</f>
        <v>0</v>
      </c>
      <c r="C53" s="4">
        <f>SUMIF($C$2:$C$15,C$51,$N$2:$N$15)</f>
        <v>1</v>
      </c>
      <c r="D53" s="4">
        <f>SUMIF($C$2:$C$15,D$51,$N$2:$N$15)</f>
        <v>4.4000000000000004</v>
      </c>
      <c r="E53" s="4">
        <f>SUMIF($C$2:$C$15,E$51,$N$2:$N$15)</f>
        <v>12.8</v>
      </c>
      <c r="F53" s="4">
        <f>SUMIF($C$2:$C$15,F$51,$N$2:$N$15)</f>
        <v>11.1</v>
      </c>
      <c r="G53" s="6"/>
      <c r="H53" s="25">
        <f>SUMPRODUCT($B53:$F53,$B$51:$F$51)/SUM($B53:$F53)</f>
        <v>4.1604095563139927</v>
      </c>
    </row>
    <row r="54" spans="1:8" x14ac:dyDescent="0.25">
      <c r="A54" s="4" t="s">
        <v>118</v>
      </c>
      <c r="B54" s="4">
        <f>SUMIF($D$2:$D$15,B$51,$N$2:$N$15)</f>
        <v>0</v>
      </c>
      <c r="C54" s="4">
        <f>SUMIF($D$2:$D$15,C$51,$N$2:$N$15)</f>
        <v>1</v>
      </c>
      <c r="D54" s="4">
        <f>SUMIF($D$2:$D$15,D$51,$N$2:$N$15)</f>
        <v>7.3</v>
      </c>
      <c r="E54" s="4">
        <f>SUMIF($D$2:$D$15,E$51,$N$2:$N$15)</f>
        <v>12.9</v>
      </c>
      <c r="F54" s="4">
        <f>SUMIF($D$2:$D$15,F$51,$N$2:$N$15)</f>
        <v>8.1</v>
      </c>
      <c r="G54" s="6"/>
      <c r="H54" s="25">
        <f t="shared" ref="H54:H63" si="24">SUMPRODUCT($B54:$F54,$B$51:$F$51)/SUM($B54:$F54)</f>
        <v>3.959044368600682</v>
      </c>
    </row>
    <row r="55" spans="1:8" x14ac:dyDescent="0.25">
      <c r="A55" s="4" t="s">
        <v>119</v>
      </c>
      <c r="B55" s="4">
        <f>SUMIF($E$2:$E$15,B$51,$N$2:$N$15)</f>
        <v>0</v>
      </c>
      <c r="C55" s="4">
        <f>SUMIF($E$2:$E$15,C$51,$N$2:$N$15)</f>
        <v>1</v>
      </c>
      <c r="D55" s="4">
        <f>SUMIF($E$2:$E$15,D$51,$N$2:$N$15)</f>
        <v>9.4</v>
      </c>
      <c r="E55" s="4">
        <f>SUMIF($E$2:$E$15,E$51,$N$2:$N$15)</f>
        <v>9.6</v>
      </c>
      <c r="F55" s="4">
        <f>SUMIF($E$2:$E$15,F$51,$N$2:$N$15)</f>
        <v>9.3000000000000007</v>
      </c>
      <c r="G55" s="6"/>
      <c r="H55" s="25">
        <f t="shared" si="24"/>
        <v>3.9283276450511941</v>
      </c>
    </row>
    <row r="56" spans="1:8" x14ac:dyDescent="0.25">
      <c r="A56" s="4" t="s">
        <v>120</v>
      </c>
      <c r="B56" s="4">
        <f>SUMIF($F$2:$F$15,B$51,$N$2:$N$15)</f>
        <v>0</v>
      </c>
      <c r="C56" s="4">
        <f>SUMIF($F$2:$F$15,C$51,$N$2:$N$15)</f>
        <v>4</v>
      </c>
      <c r="D56" s="4">
        <f>SUMIF($F$2:$F$15,D$51,$N$2:$N$15)</f>
        <v>7.4</v>
      </c>
      <c r="E56" s="4">
        <f>SUMIF($F$2:$F$15,E$51,$N$2:$N$15)</f>
        <v>15.700000000000001</v>
      </c>
      <c r="F56" s="4">
        <f>SUMIF($F$2:$F$15,F$51,$N$2:$N$15)</f>
        <v>2.2000000000000002</v>
      </c>
      <c r="G56" s="6"/>
      <c r="H56" s="25">
        <f t="shared" si="24"/>
        <v>3.5494880546075085</v>
      </c>
    </row>
    <row r="57" spans="1:8" x14ac:dyDescent="0.25">
      <c r="A57" s="4" t="s">
        <v>121</v>
      </c>
      <c r="B57" s="4">
        <f>SUMIF($G$2:$G$15,B$51,$N$2:$N$15)</f>
        <v>0</v>
      </c>
      <c r="C57" s="4">
        <f>SUMIF($G$2:$G$15,C$51,$N$2:$N$15)</f>
        <v>4</v>
      </c>
      <c r="D57" s="4">
        <f>SUMIF($G$2:$G$15,D$51,$N$2:$N$15)</f>
        <v>1.2</v>
      </c>
      <c r="E57" s="4">
        <f>SUMIF($G$2:$G$15,E$51,$N$2:$N$15)</f>
        <v>10.9</v>
      </c>
      <c r="F57" s="4">
        <f>SUMIF($G$2:$G$15,F$51,$N$2:$N$15)</f>
        <v>13.2</v>
      </c>
      <c r="G57" s="6"/>
      <c r="H57" s="25">
        <f t="shared" si="24"/>
        <v>4.1365187713310583</v>
      </c>
    </row>
    <row r="58" spans="1:8" x14ac:dyDescent="0.25">
      <c r="A58" s="4" t="s">
        <v>122</v>
      </c>
      <c r="B58" s="4">
        <f>SUMIF($H$2:$H$15,B$51,$N$2:$N$15)</f>
        <v>0</v>
      </c>
      <c r="C58" s="4">
        <f>SUMIF($H$2:$H$15,C$51,$N$2:$N$15)</f>
        <v>3.2</v>
      </c>
      <c r="D58" s="4">
        <f>SUMIF($H$2:$H$15,D$51,$N$2:$N$15)</f>
        <v>0</v>
      </c>
      <c r="E58" s="4">
        <f>SUMIF($H$2:$H$15,E$51,$N$2:$N$15)</f>
        <v>20</v>
      </c>
      <c r="F58" s="4">
        <f>SUMIF($H$2:$H$15,F$51,$N$2:$N$15)</f>
        <v>6.1000000000000005</v>
      </c>
      <c r="G58" s="6"/>
      <c r="H58" s="25">
        <f t="shared" si="24"/>
        <v>3.9897610921501707</v>
      </c>
    </row>
    <row r="59" spans="1:8" x14ac:dyDescent="0.25">
      <c r="A59" s="4" t="s">
        <v>123</v>
      </c>
      <c r="B59" s="4">
        <f>SUMIF($I$2:$I$15,B$51,$N$2:$N$15)</f>
        <v>0</v>
      </c>
      <c r="C59" s="4">
        <f>SUMIF($I$2:$I$15,C$51,$N$2:$N$15)</f>
        <v>1</v>
      </c>
      <c r="D59" s="4">
        <f>SUMIF($I$2:$I$15,D$51,$N$2:$N$15)</f>
        <v>7.4</v>
      </c>
      <c r="E59" s="4">
        <f>SUMIF($I$2:$I$15,E$51,$N$2:$N$15)</f>
        <v>14.8</v>
      </c>
      <c r="F59" s="4">
        <f>SUMIF($I$2:$I$15,F$51,$N$2:$N$15)</f>
        <v>6.1000000000000005</v>
      </c>
      <c r="G59" s="6"/>
      <c r="H59" s="25">
        <f t="shared" si="24"/>
        <v>3.8873720136518766</v>
      </c>
    </row>
    <row r="60" spans="1:8" x14ac:dyDescent="0.25">
      <c r="A60" s="4" t="s">
        <v>124</v>
      </c>
      <c r="B60" s="4">
        <f>SUMIF($J$2:$J$15,B$51,$N$2:$N$15)</f>
        <v>0</v>
      </c>
      <c r="C60" s="4">
        <f>SUMIF($J$2:$J$15,C$51,$N$2:$N$15)</f>
        <v>0</v>
      </c>
      <c r="D60" s="4">
        <f>SUMIF($J$2:$J$15,D$51,$N$2:$N$15)</f>
        <v>4</v>
      </c>
      <c r="E60" s="4">
        <f>SUMIF($J$2:$J$15,E$51,$N$2:$N$15)</f>
        <v>12</v>
      </c>
      <c r="F60" s="4">
        <f>SUMIF($J$2:$J$15,F$51,$N$2:$N$15)</f>
        <v>13.3</v>
      </c>
      <c r="G60" s="6"/>
      <c r="H60" s="25">
        <f t="shared" si="24"/>
        <v>4.3174061433447095</v>
      </c>
    </row>
    <row r="61" spans="1:8" x14ac:dyDescent="0.25">
      <c r="A61" s="4" t="s">
        <v>125</v>
      </c>
      <c r="B61" s="4">
        <f>SUMIF($K$2:$K$15,B$51,$N$2:$N$15)</f>
        <v>0</v>
      </c>
      <c r="C61" s="4">
        <f>SUMIF($K$2:$K$15,C$51,$N$2:$N$15)</f>
        <v>0</v>
      </c>
      <c r="D61" s="4">
        <f>SUMIF($K$2:$K$15,D$51,$N$2:$N$15)</f>
        <v>2.2000000000000002</v>
      </c>
      <c r="E61" s="4">
        <f>SUMIF($K$2:$K$15,E$51,$N$2:$N$15)</f>
        <v>17.600000000000001</v>
      </c>
      <c r="F61" s="4">
        <f>SUMIF($K$2:$K$15,F$51,$N$2:$N$15)</f>
        <v>9.5</v>
      </c>
      <c r="G61" s="6"/>
      <c r="H61" s="25">
        <f t="shared" si="24"/>
        <v>4.2491467576791804</v>
      </c>
    </row>
    <row r="62" spans="1:8" x14ac:dyDescent="0.25">
      <c r="A62" s="4" t="s">
        <v>126</v>
      </c>
      <c r="B62" s="4">
        <f>SUMIF($L$2:$L$15,B$51,$N$2:$N$15)</f>
        <v>0</v>
      </c>
      <c r="C62" s="4">
        <f>SUMIF($L$2:$L$15,C$51,$N$2:$N$15)</f>
        <v>0</v>
      </c>
      <c r="D62" s="4">
        <f>SUMIF($L$2:$L$15,D$51,$N$2:$N$15)</f>
        <v>4</v>
      </c>
      <c r="E62" s="4">
        <f>SUMIF($L$2:$L$15,E$51,$N$2:$N$15)</f>
        <v>17.100000000000001</v>
      </c>
      <c r="F62" s="4">
        <f>SUMIF($L$2:$L$15,F$51,$N$2:$N$15)</f>
        <v>8.1999999999999993</v>
      </c>
      <c r="G62" s="6"/>
      <c r="H62" s="25">
        <f t="shared" si="24"/>
        <v>4.1433447098976108</v>
      </c>
    </row>
    <row r="63" spans="1:8" x14ac:dyDescent="0.25">
      <c r="A63" s="4" t="s">
        <v>127</v>
      </c>
      <c r="B63" s="4">
        <f>SUMIF($M$2:$M$15,B$51,$N$2:$N$15)</f>
        <v>0</v>
      </c>
      <c r="C63" s="4">
        <f>SUMIF($M$2:$M$15,C$51,$N$2:$N$15)</f>
        <v>3</v>
      </c>
      <c r="D63" s="4">
        <f>SUMIF($M$2:$M$15,D$51,$N$2:$N$15)</f>
        <v>7.6000000000000005</v>
      </c>
      <c r="E63" s="4">
        <f>SUMIF($M$2:$M$15,E$51,$N$2:$N$15)</f>
        <v>12.5</v>
      </c>
      <c r="F63" s="4">
        <f>SUMIF($M$2:$M$15,F$51,$N$2:$N$15)</f>
        <v>6.2</v>
      </c>
      <c r="G63" s="6"/>
      <c r="H63" s="25">
        <f t="shared" si="24"/>
        <v>3.7474402730375425</v>
      </c>
    </row>
    <row r="64" spans="1:8" x14ac:dyDescent="0.25">
      <c r="A64" s="4" t="s">
        <v>187</v>
      </c>
      <c r="B64" s="28">
        <f>POWER(B$82-$H53, 2)*B53</f>
        <v>0</v>
      </c>
      <c r="C64" s="28">
        <f t="shared" ref="C64:F64" si="25">POWER(C$82-$H53, 2)*C53</f>
        <v>17.309007676268795</v>
      </c>
      <c r="D64" s="28">
        <f t="shared" si="25"/>
        <v>76.159633775582705</v>
      </c>
      <c r="E64" s="28">
        <f t="shared" si="25"/>
        <v>221.55529825624058</v>
      </c>
      <c r="F64" s="28">
        <f t="shared" si="25"/>
        <v>192.12998520658363</v>
      </c>
      <c r="G64" s="28">
        <f>SQRT( SUM(B64:F64)/SUM(B53:F53))</f>
        <v>4.1604095563139927</v>
      </c>
      <c r="H64" s="6"/>
    </row>
    <row r="65" spans="1:8" x14ac:dyDescent="0.25">
      <c r="A65" s="4" t="s">
        <v>188</v>
      </c>
      <c r="B65" s="28">
        <f t="shared" ref="B65:F74" si="26">POWER(B$82-$H54, 2)*B54</f>
        <v>0</v>
      </c>
      <c r="C65" s="28">
        <f t="shared" si="26"/>
        <v>15.674032312548773</v>
      </c>
      <c r="D65" s="28">
        <f t="shared" si="26"/>
        <v>114.42043588160604</v>
      </c>
      <c r="E65" s="28">
        <f t="shared" si="26"/>
        <v>202.19501683187917</v>
      </c>
      <c r="F65" s="28">
        <f t="shared" si="26"/>
        <v>126.95966173164506</v>
      </c>
      <c r="G65" s="28">
        <f t="shared" ref="G65:G74" si="27">SQRT( SUM(B65:F65)/SUM(B54:F54))</f>
        <v>3.9590443686006815</v>
      </c>
      <c r="H65" s="6"/>
    </row>
    <row r="66" spans="1:8" x14ac:dyDescent="0.25">
      <c r="A66" s="4" t="s">
        <v>189</v>
      </c>
      <c r="B66" s="28">
        <f t="shared" si="26"/>
        <v>0</v>
      </c>
      <c r="C66" s="28">
        <f t="shared" si="26"/>
        <v>15.43175808687346</v>
      </c>
      <c r="D66" s="28">
        <f t="shared" si="26"/>
        <v>145.05852601661053</v>
      </c>
      <c r="E66" s="28">
        <f t="shared" si="26"/>
        <v>148.1448776339852</v>
      </c>
      <c r="F66" s="28">
        <f t="shared" si="26"/>
        <v>143.51535020792318</v>
      </c>
      <c r="G66" s="28">
        <f t="shared" si="27"/>
        <v>3.9283276450511937</v>
      </c>
      <c r="H66" s="6"/>
    </row>
    <row r="67" spans="1:8" x14ac:dyDescent="0.25">
      <c r="A67" s="4" t="s">
        <v>190</v>
      </c>
      <c r="B67" s="28">
        <f t="shared" si="26"/>
        <v>0</v>
      </c>
      <c r="C67" s="28">
        <f t="shared" si="26"/>
        <v>50.395461799205577</v>
      </c>
      <c r="D67" s="28">
        <f t="shared" si="26"/>
        <v>93.231604328530324</v>
      </c>
      <c r="E67" s="28">
        <f t="shared" si="26"/>
        <v>197.80218756188191</v>
      </c>
      <c r="F67" s="28">
        <f t="shared" si="26"/>
        <v>27.71750398956307</v>
      </c>
      <c r="G67" s="28">
        <f t="shared" si="27"/>
        <v>3.5494880546075085</v>
      </c>
      <c r="H67" s="6"/>
    </row>
    <row r="68" spans="1:8" x14ac:dyDescent="0.25">
      <c r="A68" s="4" t="s">
        <v>191</v>
      </c>
      <c r="B68" s="28">
        <f t="shared" si="26"/>
        <v>0</v>
      </c>
      <c r="C68" s="28">
        <f t="shared" si="26"/>
        <v>68.443150182296833</v>
      </c>
      <c r="D68" s="28">
        <f t="shared" si="26"/>
        <v>20.532945054689048</v>
      </c>
      <c r="E68" s="28">
        <f t="shared" si="26"/>
        <v>186.50758424675888</v>
      </c>
      <c r="F68" s="28">
        <f t="shared" si="26"/>
        <v>225.86239560157955</v>
      </c>
      <c r="G68" s="28">
        <f t="shared" si="27"/>
        <v>4.1365187713310583</v>
      </c>
      <c r="H68" s="6"/>
    </row>
    <row r="69" spans="1:8" x14ac:dyDescent="0.25">
      <c r="A69" s="4" t="s">
        <v>192</v>
      </c>
      <c r="B69" s="28">
        <f t="shared" si="26"/>
        <v>0</v>
      </c>
      <c r="C69" s="28">
        <f t="shared" si="26"/>
        <v>50.938219431793037</v>
      </c>
      <c r="D69" s="28">
        <f t="shared" si="26"/>
        <v>0</v>
      </c>
      <c r="E69" s="28">
        <f t="shared" si="26"/>
        <v>318.36387144870645</v>
      </c>
      <c r="F69" s="28">
        <f t="shared" si="26"/>
        <v>97.100980791855477</v>
      </c>
      <c r="G69" s="28">
        <f t="shared" si="27"/>
        <v>3.9897610921501703</v>
      </c>
      <c r="H69" s="6"/>
    </row>
    <row r="70" spans="1:8" x14ac:dyDescent="0.25">
      <c r="A70" s="4" t="s">
        <v>193</v>
      </c>
      <c r="B70" s="28">
        <f t="shared" si="26"/>
        <v>0</v>
      </c>
      <c r="C70" s="28">
        <f t="shared" si="26"/>
        <v>15.111661172523846</v>
      </c>
      <c r="D70" s="28">
        <f t="shared" si="26"/>
        <v>111.82629267667646</v>
      </c>
      <c r="E70" s="28">
        <f t="shared" si="26"/>
        <v>223.65258535335292</v>
      </c>
      <c r="F70" s="28">
        <f t="shared" si="26"/>
        <v>92.181133152395461</v>
      </c>
      <c r="G70" s="28">
        <f t="shared" si="27"/>
        <v>3.8873720136518761</v>
      </c>
      <c r="H70" s="6"/>
    </row>
    <row r="71" spans="1:8" x14ac:dyDescent="0.25">
      <c r="A71" s="4" t="s">
        <v>194</v>
      </c>
      <c r="B71" s="28">
        <f t="shared" si="26"/>
        <v>0</v>
      </c>
      <c r="C71" s="28">
        <f t="shared" si="26"/>
        <v>0</v>
      </c>
      <c r="D71" s="28">
        <f t="shared" si="26"/>
        <v>74.559983226362547</v>
      </c>
      <c r="E71" s="28">
        <f t="shared" si="26"/>
        <v>223.67994967908766</v>
      </c>
      <c r="F71" s="28">
        <f t="shared" si="26"/>
        <v>247.91194422765548</v>
      </c>
      <c r="G71" s="28">
        <f t="shared" si="27"/>
        <v>4.3174061433447095</v>
      </c>
      <c r="H71" s="6"/>
    </row>
    <row r="72" spans="1:8" x14ac:dyDescent="0.25">
      <c r="A72" s="4" t="s">
        <v>195</v>
      </c>
      <c r="B72" s="28">
        <f t="shared" si="26"/>
        <v>0</v>
      </c>
      <c r="C72" s="28">
        <f t="shared" si="26"/>
        <v>0</v>
      </c>
      <c r="D72" s="28">
        <f t="shared" si="26"/>
        <v>39.721545970250084</v>
      </c>
      <c r="E72" s="28">
        <f t="shared" si="26"/>
        <v>317.77236776200067</v>
      </c>
      <c r="F72" s="28">
        <f t="shared" si="26"/>
        <v>171.52485759880716</v>
      </c>
      <c r="G72" s="28">
        <f t="shared" si="27"/>
        <v>4.2491467576791804</v>
      </c>
      <c r="H72" s="6"/>
    </row>
    <row r="73" spans="1:8" x14ac:dyDescent="0.25">
      <c r="A73" s="4" t="s">
        <v>196</v>
      </c>
      <c r="B73" s="28">
        <f t="shared" si="26"/>
        <v>0</v>
      </c>
      <c r="C73" s="28">
        <f t="shared" si="26"/>
        <v>0</v>
      </c>
      <c r="D73" s="28">
        <f t="shared" si="26"/>
        <v>68.669221540146069</v>
      </c>
      <c r="E73" s="28">
        <f t="shared" si="26"/>
        <v>293.56092208412446</v>
      </c>
      <c r="F73" s="28">
        <f t="shared" si="26"/>
        <v>140.77190415729942</v>
      </c>
      <c r="G73" s="28">
        <f t="shared" si="27"/>
        <v>4.1433447098976108</v>
      </c>
      <c r="H73" s="6"/>
    </row>
    <row r="74" spans="1:8" x14ac:dyDescent="0.25">
      <c r="A74" s="4" t="s">
        <v>197</v>
      </c>
      <c r="B74" s="28">
        <f t="shared" si="26"/>
        <v>0</v>
      </c>
      <c r="C74" s="28">
        <f t="shared" si="26"/>
        <v>42.129925799951074</v>
      </c>
      <c r="D74" s="28">
        <f t="shared" si="26"/>
        <v>106.72914535987606</v>
      </c>
      <c r="E74" s="28">
        <f t="shared" si="26"/>
        <v>175.54135749979613</v>
      </c>
      <c r="F74" s="28">
        <f t="shared" si="26"/>
        <v>87.068513319898884</v>
      </c>
      <c r="G74" s="28">
        <f t="shared" si="27"/>
        <v>3.7474402730375425</v>
      </c>
      <c r="H74" s="6"/>
    </row>
  </sheetData>
  <mergeCells count="4">
    <mergeCell ref="B35:F35"/>
    <mergeCell ref="B19:F19"/>
    <mergeCell ref="B18:F18"/>
    <mergeCell ref="B34:F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4376-A79E-4FEE-97D6-389EC9E538C7}">
  <dimension ref="A1:D38"/>
  <sheetViews>
    <sheetView workbookViewId="0">
      <selection activeCell="C36" sqref="C36"/>
    </sheetView>
  </sheetViews>
  <sheetFormatPr baseColWidth="10" defaultRowHeight="15" x14ac:dyDescent="0.25"/>
  <cols>
    <col min="1" max="1" width="18" bestFit="1" customWidth="1"/>
    <col min="3" max="3" width="182.7109375" bestFit="1" customWidth="1"/>
    <col min="4" max="4" width="14" bestFit="1" customWidth="1"/>
  </cols>
  <sheetData>
    <row r="1" spans="1:4" ht="15.75" thickBot="1" x14ac:dyDescent="0.3">
      <c r="A1" s="7" t="s">
        <v>229</v>
      </c>
      <c r="B1" s="7" t="s">
        <v>129</v>
      </c>
      <c r="C1" s="7" t="s">
        <v>130</v>
      </c>
      <c r="D1" s="7" t="s">
        <v>230</v>
      </c>
    </row>
    <row r="2" spans="1:4" x14ac:dyDescent="0.25">
      <c r="A2" t="s">
        <v>164</v>
      </c>
      <c r="B2" s="6" t="s">
        <v>104</v>
      </c>
      <c r="C2" t="s">
        <v>29</v>
      </c>
      <c r="D2" t="s">
        <v>233</v>
      </c>
    </row>
    <row r="3" spans="1:4" x14ac:dyDescent="0.25">
      <c r="A3" t="s">
        <v>164</v>
      </c>
      <c r="B3" s="6" t="s">
        <v>105</v>
      </c>
      <c r="C3" t="s">
        <v>30</v>
      </c>
      <c r="D3" t="s">
        <v>233</v>
      </c>
    </row>
    <row r="4" spans="1:4" x14ac:dyDescent="0.25">
      <c r="A4" t="s">
        <v>164</v>
      </c>
      <c r="B4" s="6" t="s">
        <v>106</v>
      </c>
      <c r="C4" t="s">
        <v>31</v>
      </c>
      <c r="D4" t="s">
        <v>234</v>
      </c>
    </row>
    <row r="5" spans="1:4" x14ac:dyDescent="0.25">
      <c r="A5" t="s">
        <v>164</v>
      </c>
      <c r="B5" s="6" t="s">
        <v>107</v>
      </c>
      <c r="C5" t="s">
        <v>32</v>
      </c>
      <c r="D5" t="s">
        <v>234</v>
      </c>
    </row>
    <row r="6" spans="1:4" x14ac:dyDescent="0.25">
      <c r="A6" t="s">
        <v>164</v>
      </c>
      <c r="B6" s="6" t="s">
        <v>108</v>
      </c>
      <c r="C6" t="s">
        <v>33</v>
      </c>
      <c r="D6" t="s">
        <v>234</v>
      </c>
    </row>
    <row r="7" spans="1:4" x14ac:dyDescent="0.25">
      <c r="A7" t="s">
        <v>164</v>
      </c>
      <c r="B7" s="6" t="s">
        <v>109</v>
      </c>
      <c r="C7" t="s">
        <v>34</v>
      </c>
      <c r="D7" t="s">
        <v>235</v>
      </c>
    </row>
    <row r="8" spans="1:4" x14ac:dyDescent="0.25">
      <c r="A8" t="s">
        <v>164</v>
      </c>
      <c r="B8" s="6" t="s">
        <v>110</v>
      </c>
      <c r="C8" t="s">
        <v>35</v>
      </c>
      <c r="D8" t="s">
        <v>235</v>
      </c>
    </row>
    <row r="9" spans="1:4" x14ac:dyDescent="0.25">
      <c r="A9" t="s">
        <v>231</v>
      </c>
      <c r="B9" s="6" t="s">
        <v>111</v>
      </c>
      <c r="C9" t="s">
        <v>36</v>
      </c>
      <c r="D9" t="s">
        <v>235</v>
      </c>
    </row>
    <row r="10" spans="1:4" x14ac:dyDescent="0.25">
      <c r="A10" t="s">
        <v>231</v>
      </c>
      <c r="B10" s="6" t="s">
        <v>112</v>
      </c>
      <c r="C10" t="s">
        <v>37</v>
      </c>
      <c r="D10" t="s">
        <v>236</v>
      </c>
    </row>
    <row r="11" spans="1:4" x14ac:dyDescent="0.25">
      <c r="A11" t="s">
        <v>231</v>
      </c>
      <c r="B11" s="6" t="s">
        <v>113</v>
      </c>
      <c r="C11" t="s">
        <v>38</v>
      </c>
      <c r="D11" t="s">
        <v>235</v>
      </c>
    </row>
    <row r="12" spans="1:4" x14ac:dyDescent="0.25">
      <c r="A12" t="s">
        <v>231</v>
      </c>
      <c r="B12" s="6" t="s">
        <v>114</v>
      </c>
      <c r="C12" t="s">
        <v>39</v>
      </c>
      <c r="D12" t="s">
        <v>236</v>
      </c>
    </row>
    <row r="13" spans="1:4" x14ac:dyDescent="0.25">
      <c r="A13" t="s">
        <v>231</v>
      </c>
      <c r="B13" s="6" t="s">
        <v>115</v>
      </c>
      <c r="C13" t="s">
        <v>40</v>
      </c>
      <c r="D13" t="s">
        <v>235</v>
      </c>
    </row>
    <row r="14" spans="1:4" x14ac:dyDescent="0.25">
      <c r="A14" t="s">
        <v>231</v>
      </c>
      <c r="B14" s="6" t="s">
        <v>116</v>
      </c>
      <c r="C14" t="s">
        <v>41</v>
      </c>
      <c r="D14" t="s">
        <v>235</v>
      </c>
    </row>
    <row r="15" spans="1:4" x14ac:dyDescent="0.25">
      <c r="A15" t="s">
        <v>232</v>
      </c>
      <c r="B15" s="6" t="s">
        <v>117</v>
      </c>
      <c r="C15" t="s">
        <v>42</v>
      </c>
      <c r="D15" t="s">
        <v>237</v>
      </c>
    </row>
    <row r="16" spans="1:4" x14ac:dyDescent="0.25">
      <c r="A16" t="s">
        <v>232</v>
      </c>
      <c r="B16" s="6" t="s">
        <v>118</v>
      </c>
      <c r="C16" t="s">
        <v>44</v>
      </c>
      <c r="D16" t="s">
        <v>237</v>
      </c>
    </row>
    <row r="17" spans="1:4" x14ac:dyDescent="0.25">
      <c r="A17" t="s">
        <v>232</v>
      </c>
      <c r="B17" s="6" t="s">
        <v>119</v>
      </c>
      <c r="C17" t="s">
        <v>45</v>
      </c>
      <c r="D17" t="s">
        <v>237</v>
      </c>
    </row>
    <row r="18" spans="1:4" x14ac:dyDescent="0.25">
      <c r="A18" t="s">
        <v>232</v>
      </c>
      <c r="B18" s="6" t="s">
        <v>120</v>
      </c>
      <c r="C18" t="s">
        <v>46</v>
      </c>
      <c r="D18" t="s">
        <v>237</v>
      </c>
    </row>
    <row r="19" spans="1:4" x14ac:dyDescent="0.25">
      <c r="A19" t="s">
        <v>232</v>
      </c>
      <c r="B19" s="6" t="s">
        <v>121</v>
      </c>
      <c r="C19" t="s">
        <v>47</v>
      </c>
      <c r="D19" t="s">
        <v>237</v>
      </c>
    </row>
    <row r="20" spans="1:4" x14ac:dyDescent="0.25">
      <c r="A20" t="s">
        <v>232</v>
      </c>
      <c r="B20" s="6" t="s">
        <v>122</v>
      </c>
      <c r="C20" t="s">
        <v>49</v>
      </c>
      <c r="D20" t="s">
        <v>237</v>
      </c>
    </row>
    <row r="21" spans="1:4" x14ac:dyDescent="0.25">
      <c r="A21" t="s">
        <v>232</v>
      </c>
      <c r="B21" s="6" t="s">
        <v>123</v>
      </c>
      <c r="C21" t="s">
        <v>50</v>
      </c>
      <c r="D21" t="s">
        <v>237</v>
      </c>
    </row>
    <row r="22" spans="1:4" x14ac:dyDescent="0.25">
      <c r="A22" t="s">
        <v>232</v>
      </c>
      <c r="B22" s="6" t="s">
        <v>124</v>
      </c>
      <c r="C22" t="s">
        <v>51</v>
      </c>
      <c r="D22" t="s">
        <v>237</v>
      </c>
    </row>
    <row r="23" spans="1:4" x14ac:dyDescent="0.25">
      <c r="A23" t="s">
        <v>232</v>
      </c>
      <c r="B23" s="6" t="s">
        <v>125</v>
      </c>
      <c r="C23" t="s">
        <v>53</v>
      </c>
      <c r="D23" t="s">
        <v>237</v>
      </c>
    </row>
    <row r="24" spans="1:4" x14ac:dyDescent="0.25">
      <c r="A24" t="s">
        <v>232</v>
      </c>
      <c r="B24" s="6" t="s">
        <v>126</v>
      </c>
      <c r="C24" t="s">
        <v>54</v>
      </c>
      <c r="D24" t="s">
        <v>237</v>
      </c>
    </row>
    <row r="25" spans="1:4" x14ac:dyDescent="0.25">
      <c r="A25" t="s">
        <v>232</v>
      </c>
      <c r="B25" s="6" t="s">
        <v>127</v>
      </c>
      <c r="C25" t="s">
        <v>55</v>
      </c>
      <c r="D25" t="s">
        <v>237</v>
      </c>
    </row>
    <row r="26" spans="1:4" x14ac:dyDescent="0.25">
      <c r="A26" t="s">
        <v>232</v>
      </c>
      <c r="B26" s="6" t="s">
        <v>131</v>
      </c>
      <c r="C26" t="s">
        <v>43</v>
      </c>
      <c r="D26" t="s">
        <v>236</v>
      </c>
    </row>
    <row r="27" spans="1:4" x14ac:dyDescent="0.25">
      <c r="A27" t="s">
        <v>232</v>
      </c>
      <c r="B27" s="6" t="s">
        <v>132</v>
      </c>
      <c r="C27" t="s">
        <v>43</v>
      </c>
      <c r="D27" t="s">
        <v>236</v>
      </c>
    </row>
    <row r="28" spans="1:4" x14ac:dyDescent="0.25">
      <c r="A28" t="s">
        <v>232</v>
      </c>
      <c r="B28" s="6" t="s">
        <v>133</v>
      </c>
      <c r="C28" t="s">
        <v>43</v>
      </c>
      <c r="D28" t="s">
        <v>236</v>
      </c>
    </row>
    <row r="29" spans="1:4" x14ac:dyDescent="0.25">
      <c r="A29" t="s">
        <v>232</v>
      </c>
      <c r="B29" s="6" t="s">
        <v>134</v>
      </c>
      <c r="C29" t="s">
        <v>48</v>
      </c>
      <c r="D29" t="s">
        <v>236</v>
      </c>
    </row>
    <row r="30" spans="1:4" x14ac:dyDescent="0.25">
      <c r="A30" t="s">
        <v>232</v>
      </c>
      <c r="B30" s="6" t="s">
        <v>135</v>
      </c>
      <c r="C30" t="s">
        <v>48</v>
      </c>
      <c r="D30" t="s">
        <v>236</v>
      </c>
    </row>
    <row r="31" spans="1:4" x14ac:dyDescent="0.25">
      <c r="A31" t="s">
        <v>232</v>
      </c>
      <c r="B31" s="6" t="s">
        <v>136</v>
      </c>
      <c r="C31" t="s">
        <v>48</v>
      </c>
      <c r="D31" t="s">
        <v>236</v>
      </c>
    </row>
    <row r="32" spans="1:4" x14ac:dyDescent="0.25">
      <c r="A32" t="s">
        <v>232</v>
      </c>
      <c r="B32" s="6" t="s">
        <v>137</v>
      </c>
      <c r="C32" t="s">
        <v>48</v>
      </c>
      <c r="D32" t="s">
        <v>236</v>
      </c>
    </row>
    <row r="33" spans="1:4" x14ac:dyDescent="0.25">
      <c r="A33" t="s">
        <v>232</v>
      </c>
      <c r="B33" s="6" t="s">
        <v>138</v>
      </c>
      <c r="C33" t="s">
        <v>52</v>
      </c>
      <c r="D33" t="s">
        <v>236</v>
      </c>
    </row>
    <row r="34" spans="1:4" x14ac:dyDescent="0.25">
      <c r="A34" t="s">
        <v>232</v>
      </c>
      <c r="B34" s="6" t="s">
        <v>139</v>
      </c>
      <c r="C34" t="s">
        <v>52</v>
      </c>
      <c r="D34" t="s">
        <v>236</v>
      </c>
    </row>
    <row r="35" spans="1:4" x14ac:dyDescent="0.25">
      <c r="A35" t="s">
        <v>232</v>
      </c>
      <c r="B35" s="6" t="s">
        <v>140</v>
      </c>
      <c r="C35" t="s">
        <v>52</v>
      </c>
      <c r="D35" t="s">
        <v>236</v>
      </c>
    </row>
    <row r="36" spans="1:4" x14ac:dyDescent="0.25">
      <c r="A36" t="s">
        <v>232</v>
      </c>
      <c r="B36" s="6" t="s">
        <v>141</v>
      </c>
      <c r="C36" t="s">
        <v>52</v>
      </c>
      <c r="D36" t="s">
        <v>236</v>
      </c>
    </row>
    <row r="37" spans="1:4" x14ac:dyDescent="0.25">
      <c r="B37" s="6"/>
    </row>
    <row r="38" spans="1:4" x14ac:dyDescent="0.25">
      <c r="B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1907-2559-4AFC-AC40-FC2F68E49C7C}">
  <dimension ref="A1:AL22"/>
  <sheetViews>
    <sheetView topLeftCell="R1" workbookViewId="0">
      <selection activeCell="F18" sqref="F18"/>
    </sheetView>
  </sheetViews>
  <sheetFormatPr baseColWidth="10" defaultRowHeight="15" x14ac:dyDescent="0.25"/>
  <cols>
    <col min="4" max="4" width="15.42578125" bestFit="1" customWidth="1"/>
    <col min="5" max="5" width="18.7109375" bestFit="1" customWidth="1"/>
    <col min="6" max="6" width="39" bestFit="1" customWidth="1"/>
    <col min="7" max="7" width="38" bestFit="1" customWidth="1"/>
    <col min="8" max="8" width="39" bestFit="1" customWidth="1"/>
  </cols>
  <sheetData>
    <row r="1" spans="1:38" s="43" customFormat="1" ht="18" thickBot="1" x14ac:dyDescent="0.35">
      <c r="A1" s="43" t="str">
        <f>'RAW Data'!A1</f>
        <v>ANSWER DATE</v>
      </c>
      <c r="B1" s="43" t="str">
        <f>'RAW Data'!B1</f>
        <v>SAMPLE ID</v>
      </c>
      <c r="C1" s="43" t="str">
        <f>'RAW Data'!C1</f>
        <v>ANSWER ID</v>
      </c>
      <c r="D1" s="43" t="str">
        <f>'RAW Data'!D1</f>
        <v>EX01</v>
      </c>
      <c r="E1" s="43" t="str">
        <f>'RAW Data'!E1</f>
        <v>EX02</v>
      </c>
      <c r="F1" s="43" t="str">
        <f>'RAW Data'!F1</f>
        <v>EX03</v>
      </c>
      <c r="G1" s="43" t="str">
        <f>'RAW Data'!G1</f>
        <v>EX04</v>
      </c>
      <c r="H1" s="43" t="str">
        <f>'RAW Data'!H1</f>
        <v>EX05</v>
      </c>
      <c r="I1" s="43" t="str">
        <f>'RAW Data'!I1</f>
        <v>EX06</v>
      </c>
      <c r="J1" s="43" t="str">
        <f>'RAW Data'!J1</f>
        <v>EX07</v>
      </c>
      <c r="K1" s="43" t="str">
        <f>'RAW Data'!K1</f>
        <v>EX08</v>
      </c>
      <c r="L1" s="43" t="str">
        <f>'RAW Data'!L1</f>
        <v>EX09</v>
      </c>
      <c r="M1" s="43" t="str">
        <f>'RAW Data'!M1</f>
        <v>EX10</v>
      </c>
      <c r="N1" s="43" t="str">
        <f>'RAW Data'!N1</f>
        <v>EX11</v>
      </c>
      <c r="O1" s="43" t="str">
        <f>'RAW Data'!O1</f>
        <v>EX12</v>
      </c>
      <c r="P1" s="43" t="str">
        <f>'RAW Data'!P1</f>
        <v>EX13</v>
      </c>
      <c r="Q1" s="43" t="str">
        <f>'RAW Data'!Q1</f>
        <v>LK01</v>
      </c>
      <c r="R1" s="43" t="str">
        <f>'RAW Data'!R1</f>
        <v>LK02</v>
      </c>
      <c r="S1" s="43" t="str">
        <f>'RAW Data'!S1</f>
        <v>LK03</v>
      </c>
      <c r="T1" s="43" t="str">
        <f>'RAW Data'!T1</f>
        <v>LK04</v>
      </c>
      <c r="U1" s="43" t="str">
        <f>'RAW Data'!U1</f>
        <v>LK05</v>
      </c>
      <c r="V1" s="43" t="str">
        <f>'RAW Data'!V1</f>
        <v>LK06</v>
      </c>
      <c r="W1" s="43" t="str">
        <f>'RAW Data'!W1</f>
        <v>LK07</v>
      </c>
      <c r="X1" s="43" t="str">
        <f>'RAW Data'!X1</f>
        <v>LK08</v>
      </c>
      <c r="Y1" s="43" t="str">
        <f>'RAW Data'!Y1</f>
        <v>LK09</v>
      </c>
      <c r="Z1" s="43" t="str">
        <f>'RAW Data'!Z1</f>
        <v>LK10</v>
      </c>
      <c r="AA1" s="43" t="str">
        <f>'RAW Data'!AA1</f>
        <v>LK11</v>
      </c>
      <c r="AB1" s="43" t="str">
        <f>'RAW Data'!AB1</f>
        <v>LK01OP</v>
      </c>
      <c r="AC1" s="43" t="str">
        <f>'RAW Data'!AC1</f>
        <v>LK02OP</v>
      </c>
      <c r="AD1" s="43" t="str">
        <f>'RAW Data'!AD1</f>
        <v>LK03OP</v>
      </c>
      <c r="AE1" s="43" t="str">
        <f>'RAW Data'!AE1</f>
        <v>LK04OP</v>
      </c>
      <c r="AF1" s="43" t="str">
        <f>'RAW Data'!AF1</f>
        <v>LK05OP</v>
      </c>
      <c r="AG1" s="43" t="str">
        <f>'RAW Data'!AG1</f>
        <v>LK06OP</v>
      </c>
      <c r="AH1" s="43" t="str">
        <f>'RAW Data'!AH1</f>
        <v>LK07OP</v>
      </c>
      <c r="AI1" s="43" t="str">
        <f>'RAW Data'!AI1</f>
        <v>LK08OP</v>
      </c>
      <c r="AJ1" s="43" t="str">
        <f>'RAW Data'!AJ1</f>
        <v>LK09OP</v>
      </c>
      <c r="AK1" s="43" t="str">
        <f>'RAW Data'!AK1</f>
        <v>LK10OP</v>
      </c>
      <c r="AL1" s="43" t="str">
        <f>'RAW Data'!AL1</f>
        <v>LK11OP</v>
      </c>
    </row>
    <row r="2" spans="1:38" ht="15.75" thickTop="1" x14ac:dyDescent="0.25">
      <c r="A2" s="44">
        <f>'RAW Data'!A2</f>
        <v>45279.855312500003</v>
      </c>
      <c r="B2" t="str">
        <f>'RAW Data'!B2</f>
        <v>S1</v>
      </c>
      <c r="C2">
        <f>'RAW Data'!C2</f>
        <v>1</v>
      </c>
      <c r="D2" t="str">
        <f>'RAW Data'!D2</f>
        <v>Academic</v>
      </c>
      <c r="E2" t="str">
        <f>'RAW Data'!E2</f>
        <v>Academic/Research</v>
      </c>
      <c r="F2" t="str">
        <f>IF('RAW Data'!F2&lt;1,$D$18, IF(AND('RAW Data'!F2&gt;=1,'RAW Data'!F2&lt;4),$D$19, IF(AND('RAW Data'!F2&gt;=4,'RAW Data'!F2&lt;6),$D$20,IF(AND('RAW Data'!F2&gt;=6, 'RAW Data'!F2&lt;10),$D$21, $D$22))))</f>
        <v>4. More than 7 years and less than 10 years</v>
      </c>
      <c r="G2" t="str">
        <f>IF('RAW Data'!G2&lt;1,$D$18, IF(AND('RAW Data'!G2&gt;=1,'RAW Data'!G2&lt;4),$D$19, IF(AND('RAW Data'!G2&gt;=4,'RAW Data'!G2&lt;6),$D$20,IF(AND('RAW Data'!G2&gt;=6, 'RAW Data'!G2&lt;10),$D$21, $D$22))))</f>
        <v>3. More than 3 years and less than 6 years</v>
      </c>
      <c r="H2" t="str">
        <f>IF('RAW Data'!H2&lt;1,$D$18, IF(AND('RAW Data'!H2&gt;=1,'RAW Data'!H2&lt;4),$D$19, IF(AND('RAW Data'!H2&gt;=4,'RAW Data'!H2&lt;6),$D$20,IF(AND('RAW Data'!H2&gt;=6, 'RAW Data'!H2&lt;10),$D$21, $D$22))))</f>
        <v>3. More than 3 years and less than 6 years</v>
      </c>
      <c r="I2" t="str">
        <f>'RAW Data'!I2</f>
        <v>Yes</v>
      </c>
      <c r="J2" t="str">
        <f>'RAW Data'!J2</f>
        <v>No</v>
      </c>
      <c r="K2" t="str">
        <f>'RAW Data'!K2</f>
        <v>Yes</v>
      </c>
      <c r="L2" t="str">
        <f>'RAW Data'!L2</f>
        <v>academic papers and student projects about business/IT alugnment</v>
      </c>
      <c r="M2" t="str">
        <f>'RAW Data'!M2</f>
        <v>Yes</v>
      </c>
      <c r="N2" t="str">
        <f>'RAW Data'!N2</f>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v>
      </c>
      <c r="O2" t="str">
        <f>'RAW Data'!O2</f>
        <v>Yes</v>
      </c>
      <c r="P2" t="str">
        <f>'RAW Data'!P2</f>
        <v>Yes</v>
      </c>
      <c r="Q2">
        <f>'RAW Data'!Q2</f>
        <v>5</v>
      </c>
      <c r="R2">
        <f>'RAW Data'!R2</f>
        <v>4</v>
      </c>
      <c r="S2">
        <f>'RAW Data'!S2</f>
        <v>4</v>
      </c>
      <c r="T2">
        <f>'RAW Data'!T2</f>
        <v>4</v>
      </c>
      <c r="U2">
        <f>'RAW Data'!U2</f>
        <v>5</v>
      </c>
      <c r="V2">
        <f>'RAW Data'!V2</f>
        <v>4</v>
      </c>
      <c r="W2">
        <f>'RAW Data'!W2</f>
        <v>3</v>
      </c>
      <c r="X2">
        <f>'RAW Data'!X2</f>
        <v>5</v>
      </c>
      <c r="Y2">
        <f>'RAW Data'!Y2</f>
        <v>5</v>
      </c>
      <c r="Z2">
        <f>'RAW Data'!Z2</f>
        <v>5</v>
      </c>
      <c r="AA2">
        <f>'RAW Data'!AA2</f>
        <v>5</v>
      </c>
      <c r="AB2">
        <f>'RAW Data'!AB2</f>
        <v>0</v>
      </c>
      <c r="AC2">
        <f>'RAW Data'!AC2</f>
        <v>0</v>
      </c>
      <c r="AD2">
        <f>'RAW Data'!AD2</f>
        <v>0</v>
      </c>
      <c r="AE2" t="str">
        <f>'RAW Data'!AE2</f>
        <v>No es tan importante las personas (roles), si no la relación con información, procesos, y los demás modelos.</v>
      </c>
      <c r="AF2">
        <f>'RAW Data'!AF2</f>
        <v>0</v>
      </c>
      <c r="AG2">
        <f>'RAW Data'!AG2</f>
        <v>0</v>
      </c>
      <c r="AH2" t="str">
        <f>'RAW Data'!AH2</f>
        <v>De acuerdo, pero como recursos no estoy seguro que solo sean herramientas.</v>
      </c>
      <c r="AI2">
        <f>'RAW Data'!AI2</f>
        <v>0</v>
      </c>
      <c r="AJ2">
        <f>'RAW Data'!AJ2</f>
        <v>0</v>
      </c>
      <c r="AK2">
        <f>'RAW Data'!AK2</f>
        <v>0</v>
      </c>
      <c r="AL2">
        <f>'RAW Data'!AL2</f>
        <v>0</v>
      </c>
    </row>
    <row r="3" spans="1:38" x14ac:dyDescent="0.25">
      <c r="A3" s="44">
        <f>'RAW Data'!A3</f>
        <v>45281.69462962963</v>
      </c>
      <c r="B3" t="str">
        <f>'RAW Data'!B3</f>
        <v>S1</v>
      </c>
      <c r="C3">
        <f>'RAW Data'!C3</f>
        <v>2</v>
      </c>
      <c r="D3" t="str">
        <f>'RAW Data'!D3</f>
        <v>Academic</v>
      </c>
      <c r="E3" t="str">
        <f>'RAW Data'!E3</f>
        <v>Academic/Research</v>
      </c>
      <c r="F3" t="str">
        <f>IF('RAW Data'!F3&lt;1,$D$18, IF(AND('RAW Data'!F3&gt;=1,'RAW Data'!F3&lt;4),$D$19, IF(AND('RAW Data'!F3&gt;=4,'RAW Data'!F3&lt;6),$D$20,IF(AND('RAW Data'!F3&gt;=6, 'RAW Data'!F3&lt;10),$D$21, $D$22))))</f>
        <v>1. Without experience</v>
      </c>
      <c r="G3" t="str">
        <f>IF('RAW Data'!G3&lt;1,$D$18, IF(AND('RAW Data'!G3&gt;=1,'RAW Data'!G3&lt;4),$D$19, IF(AND('RAW Data'!G3&gt;=4,'RAW Data'!G3&lt;6),$D$20,IF(AND('RAW Data'!G3&gt;=6, 'RAW Data'!G3&lt;10),$D$21, $D$22))))</f>
        <v>1. Without experience</v>
      </c>
      <c r="H3" t="str">
        <f>IF('RAW Data'!H3&lt;1,$D$18, IF(AND('RAW Data'!H3&gt;=1,'RAW Data'!H3&lt;4),$D$19, IF(AND('RAW Data'!H3&gt;=4,'RAW Data'!H3&lt;6),$D$20,IF(AND('RAW Data'!H3&gt;=6, 'RAW Data'!H3&lt;10),$D$21, $D$22))))</f>
        <v>1. Without experience</v>
      </c>
      <c r="I3" t="str">
        <f>'RAW Data'!I3</f>
        <v>No</v>
      </c>
      <c r="J3" t="str">
        <f>'RAW Data'!J3</f>
        <v>No</v>
      </c>
      <c r="K3" t="str">
        <f>'RAW Data'!K3</f>
        <v>No</v>
      </c>
      <c r="L3" t="str">
        <f>'RAW Data'!L3</f>
        <v>NA</v>
      </c>
      <c r="M3" t="str">
        <f>'RAW Data'!M3</f>
        <v>No</v>
      </c>
      <c r="N3" t="str">
        <f>'RAW Data'!N3</f>
        <v>NA</v>
      </c>
      <c r="O3" t="str">
        <f>'RAW Data'!O3</f>
        <v>Yes</v>
      </c>
      <c r="P3" t="str">
        <f>'RAW Data'!P3</f>
        <v>Yes</v>
      </c>
      <c r="Q3">
        <f>'RAW Data'!Q3</f>
        <v>5</v>
      </c>
      <c r="R3">
        <f>'RAW Data'!R3</f>
        <v>5</v>
      </c>
      <c r="S3">
        <f>'RAW Data'!S3</f>
        <v>4</v>
      </c>
      <c r="T3">
        <f>'RAW Data'!T3</f>
        <v>4</v>
      </c>
      <c r="U3">
        <f>'RAW Data'!U3</f>
        <v>4</v>
      </c>
      <c r="V3">
        <f>'RAW Data'!V3</f>
        <v>4</v>
      </c>
      <c r="W3">
        <f>'RAW Data'!W3</f>
        <v>4</v>
      </c>
      <c r="X3">
        <f>'RAW Data'!X3</f>
        <v>4</v>
      </c>
      <c r="Y3">
        <f>'RAW Data'!Y3</f>
        <v>4</v>
      </c>
      <c r="Z3">
        <f>'RAW Data'!Z3</f>
        <v>4</v>
      </c>
      <c r="AA3">
        <f>'RAW Data'!AA3</f>
        <v>5</v>
      </c>
      <c r="AB3">
        <f>'RAW Data'!AB3</f>
        <v>0</v>
      </c>
      <c r="AC3">
        <f>'RAW Data'!AC3</f>
        <v>0</v>
      </c>
      <c r="AD3">
        <f>'RAW Data'!AD3</f>
        <v>0</v>
      </c>
      <c r="AE3">
        <f>'RAW Data'!AE3</f>
        <v>0</v>
      </c>
      <c r="AF3">
        <f>'RAW Data'!AF3</f>
        <v>0</v>
      </c>
      <c r="AG3">
        <f>'RAW Data'!AG3</f>
        <v>0</v>
      </c>
      <c r="AH3">
        <f>'RAW Data'!AH3</f>
        <v>0</v>
      </c>
      <c r="AI3">
        <f>'RAW Data'!AI3</f>
        <v>0</v>
      </c>
      <c r="AJ3">
        <f>'RAW Data'!AJ3</f>
        <v>0</v>
      </c>
      <c r="AK3">
        <f>'RAW Data'!AK3</f>
        <v>0</v>
      </c>
      <c r="AL3">
        <f>'RAW Data'!AL3</f>
        <v>0</v>
      </c>
    </row>
    <row r="4" spans="1:38" x14ac:dyDescent="0.25">
      <c r="A4" s="44">
        <f>'RAW Data'!A4</f>
        <v>45293.502754629626</v>
      </c>
      <c r="B4" t="str">
        <f>'RAW Data'!B4</f>
        <v>S1</v>
      </c>
      <c r="C4">
        <f>'RAW Data'!C4</f>
        <v>3</v>
      </c>
      <c r="D4" t="str">
        <f>'RAW Data'!D4</f>
        <v>Academic</v>
      </c>
      <c r="E4" t="str">
        <f>'RAW Data'!E4</f>
        <v>Academic/Research</v>
      </c>
      <c r="F4" t="str">
        <f>IF('RAW Data'!F4&lt;1,$D$18, IF(AND('RAW Data'!F4&gt;=1,'RAW Data'!F4&lt;4),$D$19, IF(AND('RAW Data'!F4&gt;=4,'RAW Data'!F4&lt;6),$D$20,IF(AND('RAW Data'!F4&gt;=6, 'RAW Data'!F4&lt;10),$D$21, $D$22))))</f>
        <v>3. More than 3 years and less than 6 years</v>
      </c>
      <c r="G4" t="str">
        <f>IF('RAW Data'!G4&lt;1,$D$18, IF(AND('RAW Data'!G4&gt;=1,'RAW Data'!G4&lt;4),$D$19, IF(AND('RAW Data'!G4&gt;=4,'RAW Data'!G4&lt;6),$D$20,IF(AND('RAW Data'!G4&gt;=6, 'RAW Data'!G4&lt;10),$D$21, $D$22))))</f>
        <v>3. More than 3 years and less than 6 years</v>
      </c>
      <c r="H4" t="str">
        <f>IF('RAW Data'!H4&lt;1,$D$18, IF(AND('RAW Data'!H4&gt;=1,'RAW Data'!H4&lt;4),$D$19, IF(AND('RAW Data'!H4&gt;=4,'RAW Data'!H4&lt;6),$D$20,IF(AND('RAW Data'!H4&gt;=6, 'RAW Data'!H4&lt;10),$D$21, $D$22))))</f>
        <v>3. More than 3 years and less than 6 years</v>
      </c>
      <c r="I4" t="str">
        <f>'RAW Data'!I4</f>
        <v>Yes</v>
      </c>
      <c r="J4" t="str">
        <f>'RAW Data'!J4</f>
        <v>Yes</v>
      </c>
      <c r="K4" t="str">
        <f>'RAW Data'!K4</f>
        <v>Yes</v>
      </c>
      <c r="L4" t="str">
        <f>'RAW Data'!L4</f>
        <v>ejemplos de proyectos donde he abordado estos temas: gobierno de desarrollo software global https://itea4.org/project/sdgear.html ; Proyecto bizdevops: Modelo da madurez para BizdevOps https://link.springer.com/chapter/10.1007/978-3-030-58793-2_16</v>
      </c>
      <c r="M4" t="str">
        <f>'RAW Data'!M4</f>
        <v>Yes</v>
      </c>
      <c r="N4" t="str">
        <f>'RAW Data'!N4</f>
        <v>Principalmente promover que el soporte a desarrollo y operaciones de DevOps sea alineado con negocio añadiendo la dimensión Biz</v>
      </c>
      <c r="O4" t="str">
        <f>'RAW Data'!O4</f>
        <v>Yes</v>
      </c>
      <c r="P4" t="str">
        <f>'RAW Data'!P4</f>
        <v>Yes</v>
      </c>
      <c r="Q4">
        <f>'RAW Data'!Q4</f>
        <v>5</v>
      </c>
      <c r="R4">
        <f>'RAW Data'!R4</f>
        <v>5</v>
      </c>
      <c r="S4">
        <f>'RAW Data'!S4</f>
        <v>5</v>
      </c>
      <c r="T4">
        <f>'RAW Data'!T4</f>
        <v>4</v>
      </c>
      <c r="U4">
        <f>'RAW Data'!U4</f>
        <v>5</v>
      </c>
      <c r="V4">
        <f>'RAW Data'!V4</f>
        <v>5</v>
      </c>
      <c r="W4">
        <f>'RAW Data'!W4</f>
        <v>5</v>
      </c>
      <c r="X4">
        <f>'RAW Data'!X4</f>
        <v>5</v>
      </c>
      <c r="Y4">
        <f>'RAW Data'!Y4</f>
        <v>4</v>
      </c>
      <c r="Z4">
        <f>'RAW Data'!Z4</f>
        <v>4</v>
      </c>
      <c r="AA4">
        <f>'RAW Data'!AA4</f>
        <v>4</v>
      </c>
      <c r="AB4">
        <f>'RAW Data'!AB4</f>
        <v>0</v>
      </c>
      <c r="AC4">
        <f>'RAW Data'!AC4</f>
        <v>0</v>
      </c>
      <c r="AD4">
        <f>'RAW Data'!AD4</f>
        <v>0</v>
      </c>
      <c r="AE4" t="str">
        <f>'RAW Data'!AE4</f>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v>
      </c>
      <c r="AF4" t="str">
        <f>'RAW Data'!AF4</f>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v>
      </c>
      <c r="AG4">
        <f>'RAW Data'!AG4</f>
        <v>0</v>
      </c>
      <c r="AH4">
        <f>'RAW Data'!AH4</f>
        <v>0</v>
      </c>
      <c r="AI4">
        <f>'RAW Data'!AI4</f>
        <v>0</v>
      </c>
      <c r="AJ4">
        <f>'RAW Data'!AJ4</f>
        <v>0</v>
      </c>
      <c r="AK4">
        <f>'RAW Data'!AK4</f>
        <v>0</v>
      </c>
      <c r="AL4">
        <f>'RAW Data'!AL4</f>
        <v>0</v>
      </c>
    </row>
    <row r="5" spans="1:38" x14ac:dyDescent="0.25">
      <c r="A5" s="44">
        <f>'RAW Data'!A5</f>
        <v>45300.546944444446</v>
      </c>
      <c r="B5" t="str">
        <f>'RAW Data'!B5</f>
        <v>S1</v>
      </c>
      <c r="C5">
        <f>'RAW Data'!C5</f>
        <v>4</v>
      </c>
      <c r="D5" t="str">
        <f>'RAW Data'!D5</f>
        <v>Academic</v>
      </c>
      <c r="E5" t="str">
        <f>'RAW Data'!E5</f>
        <v>Academic/Research</v>
      </c>
      <c r="F5" t="str">
        <f>IF('RAW Data'!F5&lt;1,$D$18, IF(AND('RAW Data'!F5&gt;=1,'RAW Data'!F5&lt;4),$D$19, IF(AND('RAW Data'!F5&gt;=4,'RAW Data'!F5&lt;6),$D$20,IF(AND('RAW Data'!F5&gt;=6, 'RAW Data'!F5&lt;10),$D$21, $D$22))))</f>
        <v>1. Without experience</v>
      </c>
      <c r="G5" t="str">
        <f>IF('RAW Data'!G5&lt;1,$D$18, IF(AND('RAW Data'!G5&gt;=1,'RAW Data'!G5&lt;4),$D$19, IF(AND('RAW Data'!G5&gt;=4,'RAW Data'!G5&lt;6),$D$20,IF(AND('RAW Data'!G5&gt;=6, 'RAW Data'!G5&lt;10),$D$21, $D$22))))</f>
        <v>1. Without experience</v>
      </c>
      <c r="H5" t="str">
        <f>IF('RAW Data'!H5&lt;1,$D$18, IF(AND('RAW Data'!H5&gt;=1,'RAW Data'!H5&lt;4),$D$19, IF(AND('RAW Data'!H5&gt;=4,'RAW Data'!H5&lt;6),$D$20,IF(AND('RAW Data'!H5&gt;=6, 'RAW Data'!H5&lt;10),$D$21, $D$22))))</f>
        <v>1. Without experience</v>
      </c>
      <c r="I5" t="str">
        <f>'RAW Data'!I5</f>
        <v>Yes</v>
      </c>
      <c r="J5" t="str">
        <f>'RAW Data'!J5</f>
        <v>No</v>
      </c>
      <c r="K5" t="str">
        <f>'RAW Data'!K5</f>
        <v>No</v>
      </c>
      <c r="L5" t="str">
        <f>'RAW Data'!L5</f>
        <v>NA</v>
      </c>
      <c r="M5" t="str">
        <f>'RAW Data'!M5</f>
        <v>No</v>
      </c>
      <c r="N5" t="str">
        <f>'RAW Data'!N5</f>
        <v>NA</v>
      </c>
      <c r="O5" t="str">
        <f>'RAW Data'!O5</f>
        <v>No</v>
      </c>
      <c r="P5" t="str">
        <f>'RAW Data'!P5</f>
        <v>No</v>
      </c>
      <c r="Q5">
        <f>'RAW Data'!Q5</f>
        <v>4</v>
      </c>
      <c r="R5">
        <f>'RAW Data'!R5</f>
        <v>4</v>
      </c>
      <c r="S5">
        <f>'RAW Data'!S5</f>
        <v>5</v>
      </c>
      <c r="T5">
        <f>'RAW Data'!T5</f>
        <v>3</v>
      </c>
      <c r="U5">
        <f>'RAW Data'!U5</f>
        <v>4</v>
      </c>
      <c r="V5">
        <f>'RAW Data'!V5</f>
        <v>4</v>
      </c>
      <c r="W5">
        <f>'RAW Data'!W5</f>
        <v>4</v>
      </c>
      <c r="X5">
        <f>'RAW Data'!X5</f>
        <v>3</v>
      </c>
      <c r="Y5">
        <f>'RAW Data'!Y5</f>
        <v>4</v>
      </c>
      <c r="Z5">
        <f>'RAW Data'!Z5</f>
        <v>4</v>
      </c>
      <c r="AA5">
        <f>'RAW Data'!AA5</f>
        <v>4</v>
      </c>
      <c r="AB5">
        <f>'RAW Data'!AB5</f>
        <v>0</v>
      </c>
      <c r="AC5">
        <f>'RAW Data'!AC5</f>
        <v>0</v>
      </c>
      <c r="AD5">
        <f>'RAW Data'!AD5</f>
        <v>0</v>
      </c>
      <c r="AE5">
        <f>'RAW Data'!AE5</f>
        <v>0</v>
      </c>
      <c r="AF5">
        <f>'RAW Data'!AF5</f>
        <v>0</v>
      </c>
      <c r="AG5">
        <f>'RAW Data'!AG5</f>
        <v>0</v>
      </c>
      <c r="AH5">
        <f>'RAW Data'!AH5</f>
        <v>0</v>
      </c>
      <c r="AI5">
        <f>'RAW Data'!AI5</f>
        <v>0</v>
      </c>
      <c r="AJ5">
        <f>'RAW Data'!AJ5</f>
        <v>0</v>
      </c>
      <c r="AK5">
        <f>'RAW Data'!AK5</f>
        <v>0</v>
      </c>
      <c r="AL5">
        <f>'RAW Data'!AL5</f>
        <v>0</v>
      </c>
    </row>
    <row r="6" spans="1:38" x14ac:dyDescent="0.25">
      <c r="A6" s="44">
        <f>'RAW Data'!A6</f>
        <v>45304.137372685182</v>
      </c>
      <c r="B6" t="str">
        <f>'RAW Data'!B6</f>
        <v>S1</v>
      </c>
      <c r="C6">
        <f>'RAW Data'!C6</f>
        <v>5</v>
      </c>
      <c r="D6" t="str">
        <f>'RAW Data'!D6</f>
        <v>Academic</v>
      </c>
      <c r="E6" t="str">
        <f>'RAW Data'!E6</f>
        <v>Academic/Research</v>
      </c>
      <c r="F6" t="str">
        <f>IF('RAW Data'!F6&lt;1,$D$18, IF(AND('RAW Data'!F6&gt;=1,'RAW Data'!F6&lt;4),$D$19, IF(AND('RAW Data'!F6&gt;=4,'RAW Data'!F6&lt;6),$D$20,IF(AND('RAW Data'!F6&gt;=6, 'RAW Data'!F6&lt;10),$D$21, $D$22))))</f>
        <v>1. Without experience</v>
      </c>
      <c r="G6" t="str">
        <f>IF('RAW Data'!G6&lt;1,$D$18, IF(AND('RAW Data'!G6&gt;=1,'RAW Data'!G6&lt;4),$D$19, IF(AND('RAW Data'!G6&gt;=4,'RAW Data'!G6&lt;6),$D$20,IF(AND('RAW Data'!G6&gt;=6, 'RAW Data'!G6&lt;10),$D$21, $D$22))))</f>
        <v>1. Without experience</v>
      </c>
      <c r="H6" t="str">
        <f>IF('RAW Data'!H6&lt;1,$D$18, IF(AND('RAW Data'!H6&gt;=1,'RAW Data'!H6&lt;4),$D$19, IF(AND('RAW Data'!H6&gt;=4,'RAW Data'!H6&lt;6),$D$20,IF(AND('RAW Data'!H6&gt;=6, 'RAW Data'!H6&lt;10),$D$21, $D$22))))</f>
        <v>2. Between 1 and 3 years</v>
      </c>
      <c r="I6" t="str">
        <f>'RAW Data'!I6</f>
        <v>Yes</v>
      </c>
      <c r="J6" t="str">
        <f>'RAW Data'!J6</f>
        <v>No</v>
      </c>
      <c r="K6" t="str">
        <f>'RAW Data'!K6</f>
        <v>No</v>
      </c>
      <c r="L6" t="str">
        <f>'RAW Data'!L6</f>
        <v>NA</v>
      </c>
      <c r="M6" t="str">
        <f>'RAW Data'!M6</f>
        <v>No</v>
      </c>
      <c r="N6" t="str">
        <f>'RAW Data'!N6</f>
        <v>NA</v>
      </c>
      <c r="O6" t="str">
        <f>'RAW Data'!O6</f>
        <v>Yes</v>
      </c>
      <c r="P6" t="str">
        <f>'RAW Data'!P6</f>
        <v>Yes</v>
      </c>
      <c r="Q6">
        <f>'RAW Data'!Q6</f>
        <v>4</v>
      </c>
      <c r="R6">
        <f>'RAW Data'!R6</f>
        <v>3</v>
      </c>
      <c r="S6">
        <f>'RAW Data'!S6</f>
        <v>5</v>
      </c>
      <c r="T6">
        <f>'RAW Data'!T6</f>
        <v>4</v>
      </c>
      <c r="U6">
        <f>'RAW Data'!U6</f>
        <v>3</v>
      </c>
      <c r="V6">
        <f>'RAW Data'!V6</f>
        <v>5</v>
      </c>
      <c r="W6">
        <f>'RAW Data'!W6</f>
        <v>4</v>
      </c>
      <c r="X6">
        <f>'RAW Data'!X6</f>
        <v>5</v>
      </c>
      <c r="Y6">
        <f>'RAW Data'!Y6</f>
        <v>5</v>
      </c>
      <c r="Z6">
        <f>'RAW Data'!Z6</f>
        <v>4</v>
      </c>
      <c r="AA6">
        <f>'RAW Data'!AA6</f>
        <v>3</v>
      </c>
      <c r="AB6">
        <f>'RAW Data'!AB6</f>
        <v>0</v>
      </c>
      <c r="AC6">
        <f>'RAW Data'!AC6</f>
        <v>0</v>
      </c>
      <c r="AD6">
        <f>'RAW Data'!AD6</f>
        <v>0</v>
      </c>
      <c r="AE6">
        <f>'RAW Data'!AE6</f>
        <v>0</v>
      </c>
      <c r="AF6">
        <f>'RAW Data'!AF6</f>
        <v>0</v>
      </c>
      <c r="AG6">
        <f>'RAW Data'!AG6</f>
        <v>0</v>
      </c>
      <c r="AH6">
        <f>'RAW Data'!AH6</f>
        <v>0</v>
      </c>
      <c r="AI6">
        <f>'RAW Data'!AI6</f>
        <v>0</v>
      </c>
      <c r="AJ6">
        <f>'RAW Data'!AJ6</f>
        <v>0</v>
      </c>
      <c r="AK6">
        <f>'RAW Data'!AK6</f>
        <v>0</v>
      </c>
      <c r="AL6">
        <f>'RAW Data'!AL6</f>
        <v>0</v>
      </c>
    </row>
    <row r="7" spans="1:38" x14ac:dyDescent="0.25">
      <c r="A7" s="44">
        <f>'RAW Data'!A7</f>
        <v>45333.797847222224</v>
      </c>
      <c r="B7" t="str">
        <f>'RAW Data'!B7</f>
        <v>S2</v>
      </c>
      <c r="C7">
        <f>'RAW Data'!C7</f>
        <v>6</v>
      </c>
      <c r="D7" t="str">
        <f>'RAW Data'!D7</f>
        <v>Academic</v>
      </c>
      <c r="E7" t="str">
        <f>'RAW Data'!E7</f>
        <v>Academic/Research</v>
      </c>
      <c r="F7" t="str">
        <f>IF('RAW Data'!F7&lt;1,$D$18, IF(AND('RAW Data'!F7&gt;=1,'RAW Data'!F7&lt;4),$D$19, IF(AND('RAW Data'!F7&gt;=4,'RAW Data'!F7&lt;6),$D$20,IF(AND('RAW Data'!F7&gt;=6, 'RAW Data'!F7&lt;10),$D$21, $D$22))))</f>
        <v>1. Without experience</v>
      </c>
      <c r="G7" t="str">
        <f>IF('RAW Data'!G7&lt;1,$D$18, IF(AND('RAW Data'!G7&gt;=1,'RAW Data'!G7&lt;4),$D$19, IF(AND('RAW Data'!G7&gt;=4,'RAW Data'!G7&lt;6),$D$20,IF(AND('RAW Data'!G7&gt;=6, 'RAW Data'!G7&lt;10),$D$21, $D$22))))</f>
        <v>1. Without experience</v>
      </c>
      <c r="H7" t="str">
        <f>IF('RAW Data'!H7&lt;1,$D$18, IF(AND('RAW Data'!H7&gt;=1,'RAW Data'!H7&lt;4),$D$19, IF(AND('RAW Data'!H7&gt;=4,'RAW Data'!H7&lt;6),$D$20,IF(AND('RAW Data'!H7&gt;=6, 'RAW Data'!H7&lt;10),$D$21, $D$22))))</f>
        <v>1. Without experience</v>
      </c>
      <c r="I7" t="str">
        <f>'RAW Data'!I7</f>
        <v>No</v>
      </c>
      <c r="J7" t="str">
        <f>'RAW Data'!J7</f>
        <v>No</v>
      </c>
      <c r="K7" t="str">
        <f>'RAW Data'!K7</f>
        <v>Yes</v>
      </c>
      <c r="L7" t="str">
        <f>'RAW Data'!L7</f>
        <v>Academic papers and student projects about business/IT alugnment</v>
      </c>
      <c r="M7" t="str">
        <f>'RAW Data'!M7</f>
        <v>No</v>
      </c>
      <c r="N7" t="str">
        <f>'RAW Data'!N7</f>
        <v>NA</v>
      </c>
      <c r="O7" t="str">
        <f>'RAW Data'!O7</f>
        <v>No</v>
      </c>
      <c r="P7" t="str">
        <f>'RAW Data'!P7</f>
        <v>No</v>
      </c>
      <c r="Q7">
        <f>'RAW Data'!Q7</f>
        <v>2</v>
      </c>
      <c r="R7">
        <f>'RAW Data'!R7</f>
        <v>2</v>
      </c>
      <c r="S7">
        <f>'RAW Data'!S7</f>
        <v>2</v>
      </c>
      <c r="T7">
        <f>'RAW Data'!T7</f>
        <v>2</v>
      </c>
      <c r="U7">
        <f>'RAW Data'!U7</f>
        <v>2</v>
      </c>
      <c r="V7">
        <f>'RAW Data'!V7</f>
        <v>2</v>
      </c>
      <c r="W7">
        <f>'RAW Data'!W7</f>
        <v>2</v>
      </c>
      <c r="X7">
        <f>'RAW Data'!X7</f>
        <v>4</v>
      </c>
      <c r="Y7">
        <f>'RAW Data'!Y7</f>
        <v>3</v>
      </c>
      <c r="Z7">
        <f>'RAW Data'!Z7</f>
        <v>3</v>
      </c>
      <c r="AA7">
        <f>'RAW Data'!AA7</f>
        <v>3</v>
      </c>
      <c r="AB7" t="str">
        <f>'RAW Data'!AB7</f>
        <v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v>
      </c>
      <c r="AC7" t="str">
        <f>'RAW Data'!AC7</f>
        <v>The specification is very general and non-committing. The notion of capability indicates something comparable/measurable. The framework mentions processes, for example, but not thei state of implemetaiton, reach, focus ets. See, e.g., CMM-I (which itself is not flawless)</v>
      </c>
      <c r="AD7" t="str">
        <f>'RAW Data'!AD7</f>
        <v>See above</v>
      </c>
      <c r="AE7" t="str">
        <f>'RAW Data'!AE7</f>
        <v>See above. It says that people must have a role. And ...?</v>
      </c>
      <c r="AF7" t="str">
        <f>'RAW Data'!AF7</f>
        <v>See above</v>
      </c>
      <c r="AG7" t="str">
        <f>'RAW Data'!AG7</f>
        <v>See abnove</v>
      </c>
      <c r="AH7" t="str">
        <f>'RAW Data'!AH7</f>
        <v>See above</v>
      </c>
      <c r="AI7" t="str">
        <f>'RAW Data'!AI7</f>
        <v>A framework may help improve capability. The frameworks presented in this survey are too abstract to do so (if I understand them correctly)</v>
      </c>
      <c r="AJ7" t="str">
        <f>'RAW Data'!AJ7</f>
        <v>This a research question. I don't have the knowledge or experience to answer it.</v>
      </c>
      <c r="AK7" t="str">
        <f>'RAW Data'!AK7</f>
        <v>See above</v>
      </c>
      <c r="AL7" t="str">
        <f>'RAW Data'!AL7</f>
        <v>See above</v>
      </c>
    </row>
    <row r="8" spans="1:38" x14ac:dyDescent="0.25">
      <c r="A8" s="44">
        <f>'RAW Data'!A8</f>
        <v>45334.842662037037</v>
      </c>
      <c r="B8" t="str">
        <f>'RAW Data'!B8</f>
        <v>S2</v>
      </c>
      <c r="C8">
        <f>'RAW Data'!C8</f>
        <v>7</v>
      </c>
      <c r="D8" t="str">
        <f>'RAW Data'!D8</f>
        <v>Academic</v>
      </c>
      <c r="E8" t="str">
        <f>'RAW Data'!E8</f>
        <v>Software Developer</v>
      </c>
      <c r="F8" t="str">
        <f>IF('RAW Data'!F8&lt;1,$D$18, IF(AND('RAW Data'!F8&gt;=1,'RAW Data'!F8&lt;4),$D$19, IF(AND('RAW Data'!F8&gt;=4,'RAW Data'!F8&lt;6),$D$20,IF(AND('RAW Data'!F8&gt;=6, 'RAW Data'!F8&lt;10),$D$21, $D$22))))</f>
        <v>3. More than 3 years and less than 6 years</v>
      </c>
      <c r="G8" t="str">
        <f>IF('RAW Data'!G8&lt;1,$D$18, IF(AND('RAW Data'!G8&gt;=1,'RAW Data'!G8&lt;4),$D$19, IF(AND('RAW Data'!G8&gt;=4,'RAW Data'!G8&lt;6),$D$20,IF(AND('RAW Data'!G8&gt;=6, 'RAW Data'!G8&lt;10),$D$21, $D$22))))</f>
        <v>2. Between 1 and 3 years</v>
      </c>
      <c r="H8" t="str">
        <f>IF('RAW Data'!H8&lt;1,$D$18, IF(AND('RAW Data'!H8&gt;=1,'RAW Data'!H8&lt;4),$D$19, IF(AND('RAW Data'!H8&gt;=4,'RAW Data'!H8&lt;6),$D$20,IF(AND('RAW Data'!H8&gt;=6, 'RAW Data'!H8&lt;10),$D$21, $D$22))))</f>
        <v>2. Between 1 and 3 years</v>
      </c>
      <c r="I8" t="str">
        <f>'RAW Data'!I8</f>
        <v>No</v>
      </c>
      <c r="J8" t="str">
        <f>'RAW Data'!J8</f>
        <v>No</v>
      </c>
      <c r="K8" t="str">
        <f>'RAW Data'!K8</f>
        <v>Yes</v>
      </c>
      <c r="L8" t="str">
        <f>'RAW Data'!L8</f>
        <v>Development managers sometimes do not understand the impact of the business area.</v>
      </c>
      <c r="M8" t="str">
        <f>'RAW Data'!M8</f>
        <v>Yes</v>
      </c>
      <c r="N8" t="str">
        <f>'RAW Data'!N8</f>
        <v>Knowing all the requirements of the different areas including the business area that allows an agile and continuous development of the project under development. Allowing to meet all the requirements of the stakeholders.</v>
      </c>
      <c r="O8" t="str">
        <f>'RAW Data'!O8</f>
        <v>No</v>
      </c>
      <c r="P8" t="str">
        <f>'RAW Data'!P8</f>
        <v>No</v>
      </c>
      <c r="Q8">
        <f>'RAW Data'!Q8</f>
        <v>5</v>
      </c>
      <c r="R8">
        <f>'RAW Data'!R8</f>
        <v>5</v>
      </c>
      <c r="S8">
        <f>'RAW Data'!S8</f>
        <v>5</v>
      </c>
      <c r="T8">
        <f>'RAW Data'!T8</f>
        <v>4</v>
      </c>
      <c r="U8">
        <f>'RAW Data'!U8</f>
        <v>5</v>
      </c>
      <c r="V8">
        <f>'RAW Data'!V8</f>
        <v>2</v>
      </c>
      <c r="W8">
        <f>'RAW Data'!W8</f>
        <v>5</v>
      </c>
      <c r="X8">
        <f>'RAW Data'!X8</f>
        <v>5</v>
      </c>
      <c r="Y8">
        <f>'RAW Data'!Y8</f>
        <v>5</v>
      </c>
      <c r="Z8">
        <f>'RAW Data'!Z8</f>
        <v>5</v>
      </c>
      <c r="AA8">
        <f>'RAW Data'!AA8</f>
        <v>5</v>
      </c>
      <c r="AB8">
        <f>'RAW Data'!AB8</f>
        <v>0</v>
      </c>
      <c r="AC8">
        <f>'RAW Data'!AC8</f>
        <v>0</v>
      </c>
      <c r="AD8">
        <f>'RAW Data'!AD8</f>
        <v>0</v>
      </c>
      <c r="AE8">
        <f>'RAW Data'!AE8</f>
        <v>0</v>
      </c>
      <c r="AF8">
        <f>'RAW Data'!AF8</f>
        <v>0</v>
      </c>
      <c r="AG8" t="str">
        <f>'RAW Data'!AG8</f>
        <v>In this section I would add a section indicating any information necessary to understand the requirements of the areas. For example to have the classic UML diagramming.</v>
      </c>
      <c r="AH8">
        <f>'RAW Data'!AH8</f>
        <v>0</v>
      </c>
      <c r="AI8" t="str">
        <f>'RAW Data'!AI8</f>
        <v>It is always necessary to have a series of steps or a guide that allows a correct implementation of BizDevOps and can have a correct implementation within an organization and in turn allow the stakeholders to know the impact it can have on their organization.</v>
      </c>
      <c r="AJ8" t="str">
        <f>'RAW Data'!AJ8</f>
        <v>As indicated in the previous answer, the stakeholders will know the impact it can have within their organization.</v>
      </c>
      <c r="AK8" t="str">
        <f>'RAW Data'!AK8</f>
        <v>They provide a holistic view, identify areas for improvement, manage complexity and facilitate collaboration between teams.</v>
      </c>
      <c r="AL8" t="str">
        <f>'RAW Data'!AL8</f>
        <v>Provides flexibility, continuous collaboration, rapid delivery and a holistic view of the organization.</v>
      </c>
    </row>
    <row r="9" spans="1:38" x14ac:dyDescent="0.25">
      <c r="A9" s="44">
        <f>'RAW Data'!A9</f>
        <v>45342.827881944446</v>
      </c>
      <c r="B9" t="str">
        <f>'RAW Data'!B9</f>
        <v>S2</v>
      </c>
      <c r="C9">
        <f>'RAW Data'!C9</f>
        <v>8</v>
      </c>
      <c r="D9" t="str">
        <f>'RAW Data'!D9</f>
        <v>Academic</v>
      </c>
      <c r="E9" t="str">
        <f>'RAW Data'!E9</f>
        <v>Academic/Research</v>
      </c>
      <c r="F9" t="str">
        <f>IF('RAW Data'!F9&lt;1,$D$18, IF(AND('RAW Data'!F9&gt;=1,'RAW Data'!F9&lt;4),$D$19, IF(AND('RAW Data'!F9&gt;=4,'RAW Data'!F9&lt;6),$D$20,IF(AND('RAW Data'!F9&gt;=6, 'RAW Data'!F9&lt;10),$D$21, $D$22))))</f>
        <v>1. Without experience</v>
      </c>
      <c r="G9" t="str">
        <f>IF('RAW Data'!G9&lt;1,$D$18, IF(AND('RAW Data'!G9&gt;=1,'RAW Data'!G9&lt;4),$D$19, IF(AND('RAW Data'!G9&gt;=4,'RAW Data'!G9&lt;6),$D$20,IF(AND('RAW Data'!G9&gt;=6, 'RAW Data'!G9&lt;10),$D$21, $D$22))))</f>
        <v>1. Without experience</v>
      </c>
      <c r="H9" t="str">
        <f>IF('RAW Data'!H9&lt;1,$D$18, IF(AND('RAW Data'!H9&gt;=1,'RAW Data'!H9&lt;4),$D$19, IF(AND('RAW Data'!H9&gt;=4,'RAW Data'!H9&lt;6),$D$20,IF(AND('RAW Data'!H9&gt;=6, 'RAW Data'!H9&lt;10),$D$21, $D$22))))</f>
        <v>1. Without experience</v>
      </c>
      <c r="I9" t="str">
        <f>'RAW Data'!I9</f>
        <v>No</v>
      </c>
      <c r="J9" t="str">
        <f>'RAW Data'!J9</f>
        <v>No</v>
      </c>
      <c r="K9" t="str">
        <f>'RAW Data'!K9</f>
        <v>No</v>
      </c>
      <c r="L9" t="str">
        <f>'RAW Data'!L9</f>
        <v>NA</v>
      </c>
      <c r="M9" t="str">
        <f>'RAW Data'!M9</f>
        <v>Yes</v>
      </c>
      <c r="N9" t="str">
        <f>'RAW Data'!N9</f>
        <v>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v>
      </c>
      <c r="O9" t="str">
        <f>'RAW Data'!O9</f>
        <v>No</v>
      </c>
      <c r="P9" t="str">
        <f>'RAW Data'!P9</f>
        <v>No</v>
      </c>
      <c r="Q9">
        <f>'RAW Data'!Q9</f>
        <v>5</v>
      </c>
      <c r="R9">
        <f>'RAW Data'!R9</f>
        <v>5</v>
      </c>
      <c r="S9">
        <f>'RAW Data'!S9</f>
        <v>5</v>
      </c>
      <c r="T9">
        <f>'RAW Data'!T9</f>
        <v>5</v>
      </c>
      <c r="U9">
        <f>'RAW Data'!U9</f>
        <v>5</v>
      </c>
      <c r="V9">
        <f>'RAW Data'!V9</f>
        <v>5</v>
      </c>
      <c r="W9">
        <f>'RAW Data'!W9</f>
        <v>4</v>
      </c>
      <c r="X9">
        <f>'RAW Data'!X9</f>
        <v>5</v>
      </c>
      <c r="Y9">
        <f>'RAW Data'!Y9</f>
        <v>4</v>
      </c>
      <c r="Z9">
        <f>'RAW Data'!Z9</f>
        <v>5</v>
      </c>
      <c r="AA9">
        <f>'RAW Data'!AA9</f>
        <v>3</v>
      </c>
      <c r="AB9">
        <f>'RAW Data'!AB9</f>
        <v>0</v>
      </c>
      <c r="AC9">
        <f>'RAW Data'!AC9</f>
        <v>0</v>
      </c>
      <c r="AD9">
        <f>'RAW Data'!AD9</f>
        <v>0</v>
      </c>
      <c r="AE9">
        <f>'RAW Data'!AE9</f>
        <v>0</v>
      </c>
      <c r="AF9">
        <f>'RAW Data'!AF9</f>
        <v>0</v>
      </c>
      <c r="AG9">
        <f>'RAW Data'!AG9</f>
        <v>0</v>
      </c>
      <c r="AH9">
        <f>'RAW Data'!AH9</f>
        <v>0</v>
      </c>
      <c r="AI9">
        <f>'RAW Data'!AI9</f>
        <v>0</v>
      </c>
      <c r="AJ9" t="str">
        <f>'RAW Data'!AJ9</f>
        <v>Intuitively I believe this to be the case, but I lack the empirical experience to be able to assert it more strongly.</v>
      </c>
      <c r="AK9" t="str">
        <f>'RAW Data'!AK9</f>
        <v>Intuitively I believe this to be the case, but I lack the empirical experience to be able to assert it more strongly. But I believe that without modeling of this type it is simply not possible to adopt BizDevOps.</v>
      </c>
      <c r="AL9" t="str">
        <f>'RAW Data'!AL9</f>
        <v>I find it difficult to understand what means "When applied in an agile manner" referring to a diagram of this type. This is the reason why I choose "3".</v>
      </c>
    </row>
    <row r="10" spans="1:38" x14ac:dyDescent="0.25">
      <c r="A10" s="44">
        <f>'RAW Data'!A10</f>
        <v>45343.329675925925</v>
      </c>
      <c r="B10" t="str">
        <f>'RAW Data'!B10</f>
        <v>S2</v>
      </c>
      <c r="C10">
        <f>'RAW Data'!C10</f>
        <v>9</v>
      </c>
      <c r="D10" t="str">
        <f>'RAW Data'!D10</f>
        <v>Academic</v>
      </c>
      <c r="E10" t="str">
        <f>'RAW Data'!E10</f>
        <v>Academic/Research</v>
      </c>
      <c r="F10" t="str">
        <f>IF('RAW Data'!F10&lt;1,$D$18, IF(AND('RAW Data'!F10&gt;=1,'RAW Data'!F10&lt;4),$D$19, IF(AND('RAW Data'!F10&gt;=4,'RAW Data'!F10&lt;6),$D$20,IF(AND('RAW Data'!F10&gt;=6, 'RAW Data'!F10&lt;10),$D$21, $D$22))))</f>
        <v>4. More than 7 years and less than 10 years</v>
      </c>
      <c r="G10" t="str">
        <f>IF('RAW Data'!G10&lt;1,$D$18, IF(AND('RAW Data'!G10&gt;=1,'RAW Data'!G10&lt;4),$D$19, IF(AND('RAW Data'!G10&gt;=4,'RAW Data'!G10&lt;6),$D$20,IF(AND('RAW Data'!G10&gt;=6, 'RAW Data'!G10&lt;10),$D$21, $D$22))))</f>
        <v>2. Between 1 and 3 years</v>
      </c>
      <c r="H10" t="str">
        <f>IF('RAW Data'!H10&lt;1,$D$18, IF(AND('RAW Data'!H10&gt;=1,'RAW Data'!H10&lt;4),$D$19, IF(AND('RAW Data'!H10&gt;=4,'RAW Data'!H10&lt;6),$D$20,IF(AND('RAW Data'!H10&gt;=6, 'RAW Data'!H10&lt;10),$D$21, $D$22))))</f>
        <v>4. More than 7 years and less than 10 years</v>
      </c>
      <c r="I10" t="str">
        <f>'RAW Data'!I10</f>
        <v>Yes</v>
      </c>
      <c r="J10" t="str">
        <f>'RAW Data'!J10</f>
        <v>No</v>
      </c>
      <c r="K10" t="str">
        <f>'RAW Data'!K10</f>
        <v>Yes</v>
      </c>
      <c r="L10" t="str">
        <f>'RAW Data'!L10</f>
        <v>NA</v>
      </c>
      <c r="M10" t="str">
        <f>'RAW Data'!M10</f>
        <v>Yes</v>
      </c>
      <c r="N10" t="str">
        <f>'RAW Data'!N10</f>
        <v>NA</v>
      </c>
      <c r="O10" t="str">
        <f>'RAW Data'!O10</f>
        <v>Yes</v>
      </c>
      <c r="P10" t="str">
        <f>'RAW Data'!P10</f>
        <v>Yes</v>
      </c>
      <c r="Q10">
        <f>'RAW Data'!Q10</f>
        <v>4</v>
      </c>
      <c r="R10">
        <f>'RAW Data'!R10</f>
        <v>3</v>
      </c>
      <c r="S10">
        <f>'RAW Data'!S10</f>
        <v>4</v>
      </c>
      <c r="T10">
        <f>'RAW Data'!T10</f>
        <v>4</v>
      </c>
      <c r="U10">
        <f>'RAW Data'!U10</f>
        <v>5</v>
      </c>
      <c r="V10">
        <f>'RAW Data'!V10</f>
        <v>4</v>
      </c>
      <c r="W10">
        <f>'RAW Data'!W10</f>
        <v>4</v>
      </c>
      <c r="X10">
        <f>'RAW Data'!X10</f>
        <v>4</v>
      </c>
      <c r="Y10">
        <f>'RAW Data'!Y10</f>
        <v>5</v>
      </c>
      <c r="Z10">
        <f>'RAW Data'!Z10</f>
        <v>4</v>
      </c>
      <c r="AA10">
        <f>'RAW Data'!AA10</f>
        <v>4</v>
      </c>
      <c r="AB10">
        <f>'RAW Data'!AB10</f>
        <v>0</v>
      </c>
      <c r="AC10">
        <f>'RAW Data'!AC10</f>
        <v>0</v>
      </c>
      <c r="AD10">
        <f>'RAW Data'!AD10</f>
        <v>0</v>
      </c>
      <c r="AE10">
        <f>'RAW Data'!AE10</f>
        <v>0</v>
      </c>
      <c r="AF10">
        <f>'RAW Data'!AF10</f>
        <v>0</v>
      </c>
      <c r="AG10">
        <f>'RAW Data'!AG10</f>
        <v>0</v>
      </c>
      <c r="AH10">
        <f>'RAW Data'!AH10</f>
        <v>0</v>
      </c>
      <c r="AI10">
        <f>'RAW Data'!AI10</f>
        <v>0</v>
      </c>
      <c r="AJ10">
        <f>'RAW Data'!AJ10</f>
        <v>0</v>
      </c>
      <c r="AK10">
        <f>'RAW Data'!AK10</f>
        <v>0</v>
      </c>
      <c r="AL10">
        <f>'RAW Data'!AL10</f>
        <v>0</v>
      </c>
    </row>
    <row r="11" spans="1:38" x14ac:dyDescent="0.25">
      <c r="A11" s="44">
        <f>'RAW Data'!A11</f>
        <v>45343.563819444447</v>
      </c>
      <c r="B11" t="str">
        <f>'RAW Data'!B11</f>
        <v>S2</v>
      </c>
      <c r="C11">
        <f>'RAW Data'!C11</f>
        <v>10</v>
      </c>
      <c r="D11" t="str">
        <f>'RAW Data'!D11</f>
        <v>Academic</v>
      </c>
      <c r="E11" t="str">
        <f>'RAW Data'!E11</f>
        <v>Academic/Research</v>
      </c>
      <c r="F11" t="str">
        <f>IF('RAW Data'!F11&lt;1,$D$18, IF(AND('RAW Data'!F11&gt;=1,'RAW Data'!F11&lt;4),$D$19, IF(AND('RAW Data'!F11&gt;=4,'RAW Data'!F11&lt;6),$D$20,IF(AND('RAW Data'!F11&gt;=6, 'RAW Data'!F11&lt;10),$D$21, $D$22))))</f>
        <v>1. Without experience</v>
      </c>
      <c r="G11" t="str">
        <f>IF('RAW Data'!G11&lt;1,$D$18, IF(AND('RAW Data'!G11&gt;=1,'RAW Data'!G11&lt;4),$D$19, IF(AND('RAW Data'!G11&gt;=4,'RAW Data'!G11&lt;6),$D$20,IF(AND('RAW Data'!G11&gt;=6, 'RAW Data'!G11&lt;10),$D$21, $D$22))))</f>
        <v>5. More than 10 years</v>
      </c>
      <c r="H11" t="str">
        <f>IF('RAW Data'!H11&lt;1,$D$18, IF(AND('RAW Data'!H11&gt;=1,'RAW Data'!H11&lt;4),$D$19, IF(AND('RAW Data'!H11&gt;=4,'RAW Data'!H11&lt;6),$D$20,IF(AND('RAW Data'!H11&gt;=6, 'RAW Data'!H11&lt;10),$D$21, $D$22))))</f>
        <v>5. More than 10 years</v>
      </c>
      <c r="I11" t="str">
        <f>'RAW Data'!I11</f>
        <v>Yes</v>
      </c>
      <c r="J11" t="str">
        <f>'RAW Data'!J11</f>
        <v>No</v>
      </c>
      <c r="K11" t="str">
        <f>'RAW Data'!K11</f>
        <v>Yes</v>
      </c>
      <c r="L11" t="str">
        <f>'RAW Data'!L11</f>
        <v>different objectives</v>
      </c>
      <c r="M11" t="str">
        <f>'RAW Data'!M11</f>
        <v>No</v>
      </c>
      <c r="N11" t="str">
        <f>'RAW Data'!N11</f>
        <v>NA</v>
      </c>
      <c r="O11" t="str">
        <f>'RAW Data'!O11</f>
        <v>Yes</v>
      </c>
      <c r="P11" t="str">
        <f>'RAW Data'!P11</f>
        <v>Yes</v>
      </c>
      <c r="Q11">
        <f>'RAW Data'!Q11</f>
        <v>4</v>
      </c>
      <c r="R11">
        <f>'RAW Data'!R11</f>
        <v>4</v>
      </c>
      <c r="S11">
        <f>'RAW Data'!S11</f>
        <v>4</v>
      </c>
      <c r="T11">
        <f>'RAW Data'!T11</f>
        <v>4</v>
      </c>
      <c r="U11">
        <f>'RAW Data'!U11</f>
        <v>4</v>
      </c>
      <c r="V11">
        <f>'RAW Data'!V11</f>
        <v>4</v>
      </c>
      <c r="W11">
        <f>'RAW Data'!W11</f>
        <v>4</v>
      </c>
      <c r="X11">
        <f>'RAW Data'!X11</f>
        <v>4</v>
      </c>
      <c r="Y11">
        <f>'RAW Data'!Y11</f>
        <v>4</v>
      </c>
      <c r="Z11">
        <f>'RAW Data'!Z11</f>
        <v>4</v>
      </c>
      <c r="AA11">
        <f>'RAW Data'!AA11</f>
        <v>4</v>
      </c>
      <c r="AB11">
        <f>'RAW Data'!AB11</f>
        <v>0</v>
      </c>
      <c r="AC11">
        <f>'RAW Data'!AC11</f>
        <v>0</v>
      </c>
      <c r="AD11">
        <f>'RAW Data'!AD11</f>
        <v>0</v>
      </c>
      <c r="AE11">
        <f>'RAW Data'!AE11</f>
        <v>0</v>
      </c>
      <c r="AF11">
        <f>'RAW Data'!AF11</f>
        <v>0</v>
      </c>
      <c r="AG11">
        <f>'RAW Data'!AG11</f>
        <v>0</v>
      </c>
      <c r="AH11">
        <f>'RAW Data'!AH11</f>
        <v>0</v>
      </c>
      <c r="AI11" t="str">
        <f>'RAW Data'!AI11</f>
        <v>people need guidelines to adopt models</v>
      </c>
      <c r="AJ11">
        <f>'RAW Data'!AJ11</f>
        <v>0</v>
      </c>
      <c r="AK11">
        <f>'RAW Data'!AK11</f>
        <v>0</v>
      </c>
      <c r="AL11">
        <f>'RAW Data'!AL11</f>
        <v>0</v>
      </c>
    </row>
    <row r="12" spans="1:38" x14ac:dyDescent="0.25">
      <c r="A12" s="44">
        <f>'RAW Data'!A12</f>
        <v>45348.695092592592</v>
      </c>
      <c r="B12" t="str">
        <f>'RAW Data'!B12</f>
        <v>S2</v>
      </c>
      <c r="C12">
        <f>'RAW Data'!C12</f>
        <v>11</v>
      </c>
      <c r="D12" t="str">
        <f>'RAW Data'!D12</f>
        <v>Academic</v>
      </c>
      <c r="E12" t="str">
        <f>'RAW Data'!E12</f>
        <v>Academic/Research</v>
      </c>
      <c r="F12" t="str">
        <f>IF('RAW Data'!F12&lt;1,$D$18, IF(AND('RAW Data'!F12&gt;=1,'RAW Data'!F12&lt;4),$D$19, IF(AND('RAW Data'!F12&gt;=4,'RAW Data'!F12&lt;6),$D$20,IF(AND('RAW Data'!F12&gt;=6, 'RAW Data'!F12&lt;10),$D$21, $D$22))))</f>
        <v>2. Between 1 and 3 years</v>
      </c>
      <c r="G12" t="str">
        <f>IF('RAW Data'!G12&lt;1,$D$18, IF(AND('RAW Data'!G12&gt;=1,'RAW Data'!G12&lt;4),$D$19, IF(AND('RAW Data'!G12&gt;=4,'RAW Data'!G12&lt;6),$D$20,IF(AND('RAW Data'!G12&gt;=6, 'RAW Data'!G12&lt;10),$D$21, $D$22))))</f>
        <v>1. Without experience</v>
      </c>
      <c r="H12" t="str">
        <f>IF('RAW Data'!H12&lt;1,$D$18, IF(AND('RAW Data'!H12&gt;=1,'RAW Data'!H12&lt;4),$D$19, IF(AND('RAW Data'!H12&gt;=4,'RAW Data'!H12&lt;6),$D$20,IF(AND('RAW Data'!H12&gt;=6, 'RAW Data'!H12&lt;10),$D$21, $D$22))))</f>
        <v>1. Without experience</v>
      </c>
      <c r="I12" t="str">
        <f>'RAW Data'!I12</f>
        <v>No</v>
      </c>
      <c r="J12" t="str">
        <f>'RAW Data'!J12</f>
        <v>No</v>
      </c>
      <c r="K12" t="str">
        <f>'RAW Data'!K12</f>
        <v>No</v>
      </c>
      <c r="L12" t="str">
        <f>'RAW Data'!L12</f>
        <v>NA</v>
      </c>
      <c r="M12" t="str">
        <f>'RAW Data'!M12</f>
        <v>Yes</v>
      </c>
      <c r="N12" t="str">
        <f>'RAW Data'!N12</f>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v>
      </c>
      <c r="O12" t="str">
        <f>'RAW Data'!O12</f>
        <v>No</v>
      </c>
      <c r="P12" t="str">
        <f>'RAW Data'!P12</f>
        <v>No</v>
      </c>
      <c r="Q12">
        <f>'RAW Data'!Q12</f>
        <v>5</v>
      </c>
      <c r="R12">
        <f>'RAW Data'!R12</f>
        <v>5</v>
      </c>
      <c r="S12">
        <f>'RAW Data'!S12</f>
        <v>5</v>
      </c>
      <c r="T12">
        <f>'RAW Data'!T12</f>
        <v>5</v>
      </c>
      <c r="U12">
        <f>'RAW Data'!U12</f>
        <v>5</v>
      </c>
      <c r="V12">
        <f>'RAW Data'!V12</f>
        <v>5</v>
      </c>
      <c r="W12">
        <f>'RAW Data'!W12</f>
        <v>5</v>
      </c>
      <c r="X12">
        <f>'RAW Data'!X12</f>
        <v>5</v>
      </c>
      <c r="Y12">
        <f>'RAW Data'!Y12</f>
        <v>3</v>
      </c>
      <c r="Z12">
        <f>'RAW Data'!Z12</f>
        <v>4</v>
      </c>
      <c r="AA12">
        <f>'RAW Data'!AA12</f>
        <v>4</v>
      </c>
      <c r="AB12" t="str">
        <f>'RAW Data'!AB12</f>
        <v>NA</v>
      </c>
      <c r="AC12" t="str">
        <f>'RAW Data'!AC12</f>
        <v>NA</v>
      </c>
      <c r="AD12">
        <f>'RAW Data'!AD12</f>
        <v>0</v>
      </c>
      <c r="AE12">
        <f>'RAW Data'!AE12</f>
        <v>0</v>
      </c>
      <c r="AF12">
        <f>'RAW Data'!AF12</f>
        <v>0</v>
      </c>
      <c r="AG12">
        <f>'RAW Data'!AG12</f>
        <v>0</v>
      </c>
      <c r="AH12">
        <f>'RAW Data'!AH12</f>
        <v>0</v>
      </c>
      <c r="AI12" t="str">
        <f>'RAW Data'!AI12</f>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v>
      </c>
      <c r="AJ12" t="str">
        <f>'RAW Data'!AJ12</f>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v>
      </c>
      <c r="AK12" t="str">
        <f>'RAW Data'!AK12</f>
        <v>EA models visualize the interconnectedness of systems, support governance, and provide roadmaps for transition.</v>
      </c>
      <c r="AL12" t="str">
        <f>'RAW Data'!AL12</f>
        <v>Agile EA models are instrumental in promoting agility and alignment within the BizDevOps framework. It incorporates adaptive governance structures to respond effectively to changes in development and operations.</v>
      </c>
    </row>
    <row r="13" spans="1:38" x14ac:dyDescent="0.25">
      <c r="A13" s="44">
        <f>'RAW Data'!A13</f>
        <v>45338.514490740738</v>
      </c>
      <c r="B13" t="str">
        <f>'RAW Data'!B13</f>
        <v>S3</v>
      </c>
      <c r="C13">
        <f>'RAW Data'!C13</f>
        <v>12</v>
      </c>
      <c r="D13" t="str">
        <f>'RAW Data'!D13</f>
        <v>Industrial</v>
      </c>
      <c r="E13" t="str">
        <f>'RAW Data'!E13</f>
        <v>Software Architect</v>
      </c>
      <c r="F13" t="str">
        <f>IF('RAW Data'!F13&lt;1,$D$18, IF(AND('RAW Data'!F13&gt;=1,'RAW Data'!F13&lt;4),$D$19, IF(AND('RAW Data'!F13&gt;=4,'RAW Data'!F13&lt;6),$D$20,IF(AND('RAW Data'!F13&gt;=6, 'RAW Data'!F13&lt;10),$D$21, $D$22))))</f>
        <v>5. More than 10 years</v>
      </c>
      <c r="G13" t="str">
        <f>IF('RAW Data'!G13&lt;1,$D$18, IF(AND('RAW Data'!G13&gt;=1,'RAW Data'!G13&lt;4),$D$19, IF(AND('RAW Data'!G13&gt;=4,'RAW Data'!G13&lt;6),$D$20,IF(AND('RAW Data'!G13&gt;=6, 'RAW Data'!G13&lt;10),$D$21, $D$22))))</f>
        <v>5. More than 10 years</v>
      </c>
      <c r="H13" t="str">
        <f>IF('RAW Data'!H13&lt;1,$D$18, IF(AND('RAW Data'!H13&gt;=1,'RAW Data'!H13&lt;4),$D$19, IF(AND('RAW Data'!H13&gt;=4,'RAW Data'!H13&lt;6),$D$20,IF(AND('RAW Data'!H13&gt;=6, 'RAW Data'!H13&lt;10),$D$21, $D$22))))</f>
        <v>4. More than 7 years and less than 10 years</v>
      </c>
      <c r="I13" t="str">
        <f>'RAW Data'!I13</f>
        <v>No</v>
      </c>
      <c r="J13" t="str">
        <f>'RAW Data'!J13</f>
        <v>No</v>
      </c>
      <c r="K13" t="str">
        <f>'RAW Data'!K13</f>
        <v>Yes</v>
      </c>
      <c r="L13" t="str">
        <f>'RAW Data'!L13</f>
        <v>Many times business strategy wanted innovation but they don't have a clear picture about what things you can develop by yourself or how many things depends on the external partnerships</v>
      </c>
      <c r="M13" t="str">
        <f>'RAW Data'!M13</f>
        <v>No</v>
      </c>
      <c r="N13" t="str">
        <f>'RAW Data'!N13</f>
        <v>NA</v>
      </c>
      <c r="O13" t="str">
        <f>'RAW Data'!O13</f>
        <v>Yes</v>
      </c>
      <c r="P13" t="str">
        <f>'RAW Data'!P13</f>
        <v>No</v>
      </c>
      <c r="Q13">
        <f>'RAW Data'!Q13</f>
        <v>3</v>
      </c>
      <c r="R13">
        <f>'RAW Data'!R13</f>
        <v>4</v>
      </c>
      <c r="S13">
        <f>'RAW Data'!S13</f>
        <v>3</v>
      </c>
      <c r="T13">
        <f>'RAW Data'!T13</f>
        <v>3</v>
      </c>
      <c r="U13">
        <f>'RAW Data'!U13</f>
        <v>4</v>
      </c>
      <c r="V13">
        <f>'RAW Data'!V13</f>
        <v>4</v>
      </c>
      <c r="W13">
        <f>'RAW Data'!W13</f>
        <v>3</v>
      </c>
      <c r="X13">
        <f>'RAW Data'!X13</f>
        <v>4</v>
      </c>
      <c r="Y13">
        <f>'RAW Data'!Y13</f>
        <v>4</v>
      </c>
      <c r="Z13">
        <f>'RAW Data'!Z13</f>
        <v>4</v>
      </c>
      <c r="AA13">
        <f>'RAW Data'!AA13</f>
        <v>3</v>
      </c>
      <c r="AB13">
        <f>'RAW Data'!AB13</f>
        <v>0</v>
      </c>
      <c r="AC13">
        <f>'RAW Data'!AC13</f>
        <v>0</v>
      </c>
      <c r="AD13">
        <f>'RAW Data'!AD13</f>
        <v>0</v>
      </c>
      <c r="AE13">
        <f>'RAW Data'!AE13</f>
        <v>0</v>
      </c>
      <c r="AF13">
        <f>'RAW Data'!AF13</f>
        <v>0</v>
      </c>
      <c r="AG13">
        <f>'RAW Data'!AG13</f>
        <v>0</v>
      </c>
      <c r="AH13">
        <f>'RAW Data'!AH13</f>
        <v>0</v>
      </c>
      <c r="AI13" t="str">
        <f>'RAW Data'!AI13</f>
        <v>In the real life and more often in startups, the systems, the processes and the developments have to be adapted to the business requirements, for that is very difficult to create this kind of documented processes because when you finish it it should be modified again and again</v>
      </c>
      <c r="AJ13">
        <f>'RAW Data'!AJ13</f>
        <v>0</v>
      </c>
      <c r="AK13">
        <f>'RAW Data'!AK13</f>
        <v>0</v>
      </c>
      <c r="AL13">
        <f>'RAW Data'!AL13</f>
        <v>0</v>
      </c>
    </row>
    <row r="14" spans="1:38" x14ac:dyDescent="0.25">
      <c r="A14" s="44">
        <f>'RAW Data'!A14</f>
        <v>45338.541550925926</v>
      </c>
      <c r="B14" t="str">
        <f>'RAW Data'!B14</f>
        <v>S3</v>
      </c>
      <c r="C14">
        <f>'RAW Data'!C14</f>
        <v>13</v>
      </c>
      <c r="D14" t="str">
        <f>'RAW Data'!D14</f>
        <v>Industrial</v>
      </c>
      <c r="E14" t="str">
        <f>'RAW Data'!E14</f>
        <v>Software Architect</v>
      </c>
      <c r="F14" t="str">
        <f>IF('RAW Data'!F14&lt;1,$D$18, IF(AND('RAW Data'!F14&gt;=1,'RAW Data'!F14&lt;4),$D$19, IF(AND('RAW Data'!F14&gt;=4,'RAW Data'!F14&lt;6),$D$20,IF(AND('RAW Data'!F14&gt;=6, 'RAW Data'!F14&lt;10),$D$21, $D$22))))</f>
        <v>2. Between 1 and 3 years</v>
      </c>
      <c r="G14" t="str">
        <f>IF('RAW Data'!G14&lt;1,$D$18, IF(AND('RAW Data'!G14&gt;=1,'RAW Data'!G14&lt;4),$D$19, IF(AND('RAW Data'!G14&gt;=4,'RAW Data'!G14&lt;6),$D$20,IF(AND('RAW Data'!G14&gt;=6, 'RAW Data'!G14&lt;10),$D$21, $D$22))))</f>
        <v>2. Between 1 and 3 years</v>
      </c>
      <c r="H14" t="str">
        <f>IF('RAW Data'!H14&lt;1,$D$18, IF(AND('RAW Data'!H14&gt;=1,'RAW Data'!H14&lt;4),$D$19, IF(AND('RAW Data'!H14&gt;=4,'RAW Data'!H14&lt;6),$D$20,IF(AND('RAW Data'!H14&gt;=6, 'RAW Data'!H14&lt;10),$D$21, $D$22))))</f>
        <v>2. Between 1 and 3 years</v>
      </c>
      <c r="I14" t="str">
        <f>'RAW Data'!I14</f>
        <v>No</v>
      </c>
      <c r="J14" t="str">
        <f>'RAW Data'!J14</f>
        <v>No</v>
      </c>
      <c r="K14" t="str">
        <f>'RAW Data'!K14</f>
        <v>Yes</v>
      </c>
      <c r="L14" t="str">
        <f>'RAW Data'!L14</f>
        <v>Requirements not defined. Planing without technical team. Lack of experience with Project management / development tools</v>
      </c>
      <c r="M14" t="str">
        <f>'RAW Data'!M14</f>
        <v>No</v>
      </c>
      <c r="N14" t="str">
        <f>'RAW Data'!N14</f>
        <v>NA</v>
      </c>
      <c r="O14" t="str">
        <f>'RAW Data'!O14</f>
        <v>No</v>
      </c>
      <c r="P14" t="str">
        <f>'RAW Data'!P14</f>
        <v>No</v>
      </c>
      <c r="Q14">
        <f>'RAW Data'!Q14</f>
        <v>4</v>
      </c>
      <c r="R14">
        <f>'RAW Data'!R14</f>
        <v>4</v>
      </c>
      <c r="S14">
        <f>'RAW Data'!S14</f>
        <v>3</v>
      </c>
      <c r="T14">
        <f>'RAW Data'!T14</f>
        <v>3</v>
      </c>
      <c r="U14">
        <f>'RAW Data'!U14</f>
        <v>4</v>
      </c>
      <c r="V14">
        <f>'RAW Data'!V14</f>
        <v>4</v>
      </c>
      <c r="W14">
        <f>'RAW Data'!W14</f>
        <v>4</v>
      </c>
      <c r="X14">
        <f>'RAW Data'!X14</f>
        <v>5</v>
      </c>
      <c r="Y14">
        <f>'RAW Data'!Y14</f>
        <v>4</v>
      </c>
      <c r="Z14">
        <f>'RAW Data'!Z14</f>
        <v>5</v>
      </c>
      <c r="AA14">
        <f>'RAW Data'!AA14</f>
        <v>4</v>
      </c>
      <c r="AB14">
        <f>'RAW Data'!AB14</f>
        <v>0</v>
      </c>
      <c r="AC14">
        <f>'RAW Data'!AC14</f>
        <v>0</v>
      </c>
      <c r="AD14">
        <f>'RAW Data'!AD14</f>
        <v>0</v>
      </c>
      <c r="AE14">
        <f>'RAW Data'!AE14</f>
        <v>0</v>
      </c>
      <c r="AF14">
        <f>'RAW Data'!AF14</f>
        <v>0</v>
      </c>
      <c r="AG14">
        <f>'RAW Data'!AG14</f>
        <v>0</v>
      </c>
      <c r="AH14">
        <f>'RAW Data'!AH14</f>
        <v>0</v>
      </c>
      <c r="AI14">
        <f>'RAW Data'!AI14</f>
        <v>0</v>
      </c>
      <c r="AJ14">
        <f>'RAW Data'!AJ14</f>
        <v>0</v>
      </c>
      <c r="AK14">
        <f>'RAW Data'!AK14</f>
        <v>0</v>
      </c>
      <c r="AL14">
        <f>'RAW Data'!AL14</f>
        <v>0</v>
      </c>
    </row>
    <row r="15" spans="1:38" x14ac:dyDescent="0.25">
      <c r="A15" s="44">
        <f>'RAW Data'!A15</f>
        <v>45338.735092592593</v>
      </c>
      <c r="B15" t="str">
        <f>'RAW Data'!B15</f>
        <v>S3</v>
      </c>
      <c r="C15">
        <f>'RAW Data'!C15</f>
        <v>14</v>
      </c>
      <c r="D15" t="str">
        <f>'RAW Data'!D15</f>
        <v>Industrial</v>
      </c>
      <c r="E15" t="str">
        <f>'RAW Data'!E15</f>
        <v>Engineering Leader</v>
      </c>
      <c r="F15" t="str">
        <f>IF('RAW Data'!F15&lt;1,$D$18, IF(AND('RAW Data'!F15&gt;=1,'RAW Data'!F15&lt;4),$D$19, IF(AND('RAW Data'!F15&gt;=4,'RAW Data'!F15&lt;6),$D$20,IF(AND('RAW Data'!F15&gt;=6, 'RAW Data'!F15&lt;10),$D$21, $D$22))))</f>
        <v>4. More than 7 years and less than 10 years</v>
      </c>
      <c r="G15" t="str">
        <f>IF('RAW Data'!G15&lt;1,$D$18, IF(AND('RAW Data'!G15&gt;=1,'RAW Data'!G15&lt;4),$D$19, IF(AND('RAW Data'!G15&gt;=4,'RAW Data'!G15&lt;6),$D$20,IF(AND('RAW Data'!G15&gt;=6, 'RAW Data'!G15&lt;10),$D$21, $D$22))))</f>
        <v>2. Between 1 and 3 years</v>
      </c>
      <c r="H15" t="str">
        <f>IF('RAW Data'!H15&lt;1,$D$18, IF(AND('RAW Data'!H15&gt;=1,'RAW Data'!H15&lt;4),$D$19, IF(AND('RAW Data'!H15&gt;=4,'RAW Data'!H15&lt;6),$D$20,IF(AND('RAW Data'!H15&gt;=6, 'RAW Data'!H15&lt;10),$D$21, $D$22))))</f>
        <v>2. Between 1 and 3 years</v>
      </c>
      <c r="I15" t="str">
        <f>'RAW Data'!I15</f>
        <v>No</v>
      </c>
      <c r="J15" t="str">
        <f>'RAW Data'!J15</f>
        <v>No</v>
      </c>
      <c r="K15" t="str">
        <f>'RAW Data'!K15</f>
        <v>Yes</v>
      </c>
      <c r="L15" t="str">
        <f>'RAW Data'!L15</f>
        <v>Business objectives not clear, ambiguous or contradictory. IT strategy not aligned with Business objectives</v>
      </c>
      <c r="M15" t="str">
        <f>'RAW Data'!M15</f>
        <v>No</v>
      </c>
      <c r="N15" t="str">
        <f>'RAW Data'!N15</f>
        <v>NA</v>
      </c>
      <c r="O15" t="str">
        <f>'RAW Data'!O15</f>
        <v>No</v>
      </c>
      <c r="P15" t="str">
        <f>'RAW Data'!P15</f>
        <v>No</v>
      </c>
      <c r="Q15">
        <f>'RAW Data'!Q15</f>
        <v>4</v>
      </c>
      <c r="R15">
        <f>'RAW Data'!R15</f>
        <v>3</v>
      </c>
      <c r="S15">
        <f>'RAW Data'!S15</f>
        <v>3</v>
      </c>
      <c r="T15">
        <f>'RAW Data'!T15</f>
        <v>2</v>
      </c>
      <c r="U15">
        <f>'RAW Data'!U15</f>
        <v>2</v>
      </c>
      <c r="V15">
        <f>'RAW Data'!V15</f>
        <v>4</v>
      </c>
      <c r="W15">
        <f>'RAW Data'!W15</f>
        <v>4</v>
      </c>
      <c r="X15">
        <f>'RAW Data'!X15</f>
        <v>3</v>
      </c>
      <c r="Y15">
        <f>'RAW Data'!Y15</f>
        <v>4</v>
      </c>
      <c r="Z15">
        <f>'RAW Data'!Z15</f>
        <v>3</v>
      </c>
      <c r="AA15">
        <f>'RAW Data'!AA15</f>
        <v>2</v>
      </c>
      <c r="AB15">
        <f>'RAW Data'!AB15</f>
        <v>0</v>
      </c>
      <c r="AC15">
        <f>'RAW Data'!AC15</f>
        <v>0</v>
      </c>
      <c r="AD15">
        <f>'RAW Data'!AD15</f>
        <v>0</v>
      </c>
      <c r="AE15" t="str">
        <f>'RAW Data'!AE15</f>
        <v>It is focused on describing roles of existing software methodologies, which not always are in use or applies to companies</v>
      </c>
      <c r="AF15" t="str">
        <f>'RAW Data'!AF15</f>
        <v>It describes mediums, not what it needs to be achieved</v>
      </c>
      <c r="AG15">
        <f>'RAW Data'!AG15</f>
        <v>0</v>
      </c>
      <c r="AH15">
        <f>'RAW Data'!AH15</f>
        <v>0</v>
      </c>
      <c r="AI15" t="str">
        <f>'RAW Data'!AI15</f>
        <v>The framework helps, but people with the knowledge and experience is more important</v>
      </c>
      <c r="AJ15">
        <f>'RAW Data'!AJ15</f>
        <v>0</v>
      </c>
      <c r="AK15">
        <f>'RAW Data'!AK15</f>
        <v>0</v>
      </c>
      <c r="AL15">
        <f>'RAW Data'!AL15</f>
        <v>0</v>
      </c>
    </row>
    <row r="18" spans="4:4" x14ac:dyDescent="0.25">
      <c r="D18" t="s">
        <v>209</v>
      </c>
    </row>
    <row r="19" spans="4:4" x14ac:dyDescent="0.25">
      <c r="D19" t="s">
        <v>210</v>
      </c>
    </row>
    <row r="20" spans="4:4" x14ac:dyDescent="0.25">
      <c r="D20" t="s">
        <v>211</v>
      </c>
    </row>
    <row r="21" spans="4:4" x14ac:dyDescent="0.25">
      <c r="D21" t="s">
        <v>212</v>
      </c>
    </row>
    <row r="22" spans="4:4" x14ac:dyDescent="0.25">
      <c r="D22"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Metadata</vt:lpstr>
      <vt:lpstr>Samples</vt:lpstr>
      <vt:lpstr>Demographic Data</vt:lpstr>
      <vt:lpstr>Main Findings</vt:lpstr>
      <vt:lpstr>Likert Analysis</vt:lpstr>
      <vt:lpstr>Weighting</vt:lpstr>
      <vt:lpstr>Weighting Likert Analysis </vt:lpstr>
      <vt:lpstr>Question Code</vt:lpstr>
      <vt:lpstr>RAW Data pre-proccesed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Ignacio Fuentes Quijada</dc:creator>
  <cp:lastModifiedBy>Guillermo Ignacio Fuentes Quijada</cp:lastModifiedBy>
  <dcterms:created xsi:type="dcterms:W3CDTF">2024-03-18T10:38:29Z</dcterms:created>
  <dcterms:modified xsi:type="dcterms:W3CDTF">2024-06-28T08:19:38Z</dcterms:modified>
</cp:coreProperties>
</file>