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Guillermo\Dropbox\wip\Eval. BC\"/>
    </mc:Choice>
  </mc:AlternateContent>
  <xr:revisionPtr revIDLastSave="0" documentId="13_ncr:1_{790072FA-DAE1-4E67-A34E-62B3FDF46AD4}" xr6:coauthVersionLast="47" xr6:coauthVersionMax="47" xr10:uidLastSave="{00000000-0000-0000-0000-000000000000}"/>
  <bookViews>
    <workbookView xWindow="-120" yWindow="-120" windowWidth="29040" windowHeight="15720" xr2:uid="{049A1C8A-2321-4F08-A37D-72F0DD6F89EB}"/>
  </bookViews>
  <sheets>
    <sheet name="Metadata" sheetId="1" r:id="rId1"/>
    <sheet name="Samples" sheetId="2" r:id="rId2"/>
    <sheet name="Demographic Data" sheetId="5" r:id="rId3"/>
    <sheet name="Main Findings" sheetId="10" r:id="rId4"/>
    <sheet name="Likert Analysis" sheetId="7" r:id="rId5"/>
    <sheet name="Weighting" sheetId="6" r:id="rId6"/>
    <sheet name="Weighting Likert Analysis " sheetId="8" r:id="rId7"/>
    <sheet name="Question Code" sheetId="4" r:id="rId8"/>
    <sheet name="RAW Data pre-proccesed" sheetId="9" r:id="rId9"/>
    <sheet name="RAW Data" sheetId="3" r:id="rId10"/>
  </sheets>
  <calcPr calcId="191029"/>
  <pivotCaches>
    <pivotCache cacheId="0" r:id="rId11"/>
    <pivotCache cacheId="1" r:id="rId12"/>
    <pivotCache cacheId="2" r:id="rId13"/>
    <pivotCache cacheId="3"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0" l="1"/>
  <c r="B39" i="8"/>
  <c r="C39" i="8"/>
  <c r="D39" i="8"/>
  <c r="E39" i="8"/>
  <c r="F39" i="8"/>
  <c r="B40" i="8"/>
  <c r="C40" i="8"/>
  <c r="D40" i="8"/>
  <c r="E40" i="8"/>
  <c r="F40" i="8"/>
  <c r="B41" i="8"/>
  <c r="C41" i="8"/>
  <c r="D41" i="8"/>
  <c r="E41" i="8"/>
  <c r="F41" i="8"/>
  <c r="B42" i="8"/>
  <c r="C42" i="8"/>
  <c r="D42" i="8"/>
  <c r="E42" i="8"/>
  <c r="F42" i="8"/>
  <c r="B43" i="8"/>
  <c r="C43" i="8"/>
  <c r="D43" i="8"/>
  <c r="E43" i="8"/>
  <c r="F43" i="8"/>
  <c r="B44" i="8"/>
  <c r="C44" i="8"/>
  <c r="D44" i="8"/>
  <c r="E44" i="8"/>
  <c r="F44" i="8"/>
  <c r="B45" i="8"/>
  <c r="C45" i="8"/>
  <c r="D45" i="8"/>
  <c r="E45" i="8"/>
  <c r="F45" i="8"/>
  <c r="B46" i="8"/>
  <c r="C46" i="8"/>
  <c r="D46" i="8"/>
  <c r="E46" i="8"/>
  <c r="F46" i="8"/>
  <c r="B47" i="8"/>
  <c r="C47" i="8"/>
  <c r="D47" i="8"/>
  <c r="E47" i="8"/>
  <c r="F47" i="8"/>
  <c r="B48" i="8"/>
  <c r="C48" i="8"/>
  <c r="D48" i="8"/>
  <c r="E48" i="8"/>
  <c r="F48" i="8"/>
  <c r="C38" i="8"/>
  <c r="D38" i="8"/>
  <c r="E38" i="8"/>
  <c r="F38" i="8"/>
  <c r="B38" i="8"/>
  <c r="O26" i="10"/>
  <c r="O27" i="10"/>
  <c r="O28" i="10"/>
  <c r="O23" i="10" l="1"/>
  <c r="O8" i="10"/>
  <c r="O3" i="10"/>
  <c r="O4" i="10"/>
  <c r="O5" i="10"/>
  <c r="O6" i="10"/>
  <c r="O7" i="10"/>
  <c r="O11" i="10"/>
  <c r="O12" i="10"/>
  <c r="O13" i="10"/>
  <c r="O14" i="10"/>
  <c r="O18" i="10"/>
  <c r="O19" i="10"/>
  <c r="O21" i="10"/>
  <c r="O22" i="10"/>
  <c r="O20" i="10"/>
  <c r="F3" i="9"/>
  <c r="G3" i="9"/>
  <c r="H3" i="9"/>
  <c r="F4" i="9"/>
  <c r="G4" i="9"/>
  <c r="H4" i="9"/>
  <c r="F5" i="9"/>
  <c r="G5" i="9"/>
  <c r="H5" i="9"/>
  <c r="F6" i="9"/>
  <c r="G6" i="9"/>
  <c r="H6" i="9"/>
  <c r="F7" i="9"/>
  <c r="G7" i="9"/>
  <c r="H7" i="9"/>
  <c r="F8" i="9"/>
  <c r="G8" i="9"/>
  <c r="H8" i="9"/>
  <c r="F9" i="9"/>
  <c r="G9" i="9"/>
  <c r="H9" i="9"/>
  <c r="F10" i="9"/>
  <c r="G10" i="9"/>
  <c r="H10" i="9"/>
  <c r="F11" i="9"/>
  <c r="G11" i="9"/>
  <c r="H11" i="9"/>
  <c r="F12" i="9"/>
  <c r="G12" i="9"/>
  <c r="H12" i="9"/>
  <c r="F13" i="9"/>
  <c r="G13" i="9"/>
  <c r="H13" i="9"/>
  <c r="F14" i="9"/>
  <c r="G14" i="9"/>
  <c r="H14" i="9"/>
  <c r="F15" i="9"/>
  <c r="G15" i="9"/>
  <c r="H15" i="9"/>
  <c r="G2" i="9"/>
  <c r="H2" i="9"/>
  <c r="F2" i="9"/>
  <c r="P3" i="9"/>
  <c r="Q3" i="9"/>
  <c r="R3" i="9"/>
  <c r="S3" i="9"/>
  <c r="T3" i="9"/>
  <c r="U3" i="9"/>
  <c r="V3" i="9"/>
  <c r="W3" i="9"/>
  <c r="X3" i="9"/>
  <c r="Y3" i="9"/>
  <c r="Z3" i="9"/>
  <c r="AA3" i="9"/>
  <c r="P4" i="9"/>
  <c r="Q4" i="9"/>
  <c r="R4" i="9"/>
  <c r="S4" i="9"/>
  <c r="T4" i="9"/>
  <c r="U4" i="9"/>
  <c r="V4" i="9"/>
  <c r="W4" i="9"/>
  <c r="X4" i="9"/>
  <c r="Y4" i="9"/>
  <c r="Z4" i="9"/>
  <c r="AA4" i="9"/>
  <c r="P5" i="9"/>
  <c r="Q5" i="9"/>
  <c r="R5" i="9"/>
  <c r="S5" i="9"/>
  <c r="T5" i="9"/>
  <c r="U5" i="9"/>
  <c r="V5" i="9"/>
  <c r="W5" i="9"/>
  <c r="X5" i="9"/>
  <c r="Y5" i="9"/>
  <c r="Z5" i="9"/>
  <c r="AA5" i="9"/>
  <c r="P6" i="9"/>
  <c r="Q6" i="9"/>
  <c r="R6" i="9"/>
  <c r="S6" i="9"/>
  <c r="T6" i="9"/>
  <c r="U6" i="9"/>
  <c r="V6" i="9"/>
  <c r="W6" i="9"/>
  <c r="X6" i="9"/>
  <c r="Y6" i="9"/>
  <c r="Z6" i="9"/>
  <c r="AA6" i="9"/>
  <c r="P7" i="9"/>
  <c r="Q7" i="9"/>
  <c r="R7" i="9"/>
  <c r="S7" i="9"/>
  <c r="T7" i="9"/>
  <c r="U7" i="9"/>
  <c r="V7" i="9"/>
  <c r="W7" i="9"/>
  <c r="X7" i="9"/>
  <c r="Y7" i="9"/>
  <c r="Z7" i="9"/>
  <c r="AA7" i="9"/>
  <c r="P8" i="9"/>
  <c r="Q8" i="9"/>
  <c r="R8" i="9"/>
  <c r="S8" i="9"/>
  <c r="T8" i="9"/>
  <c r="U8" i="9"/>
  <c r="V8" i="9"/>
  <c r="W8" i="9"/>
  <c r="X8" i="9"/>
  <c r="Y8" i="9"/>
  <c r="Z8" i="9"/>
  <c r="AA8" i="9"/>
  <c r="P9" i="9"/>
  <c r="Q9" i="9"/>
  <c r="R9" i="9"/>
  <c r="S9" i="9"/>
  <c r="T9" i="9"/>
  <c r="U9" i="9"/>
  <c r="V9" i="9"/>
  <c r="W9" i="9"/>
  <c r="X9" i="9"/>
  <c r="Y9" i="9"/>
  <c r="Z9" i="9"/>
  <c r="AA9" i="9"/>
  <c r="P10" i="9"/>
  <c r="Q10" i="9"/>
  <c r="R10" i="9"/>
  <c r="S10" i="9"/>
  <c r="T10" i="9"/>
  <c r="U10" i="9"/>
  <c r="V10" i="9"/>
  <c r="W10" i="9"/>
  <c r="X10" i="9"/>
  <c r="Y10" i="9"/>
  <c r="Z10" i="9"/>
  <c r="AA10" i="9"/>
  <c r="P11" i="9"/>
  <c r="Q11" i="9"/>
  <c r="R11" i="9"/>
  <c r="S11" i="9"/>
  <c r="T11" i="9"/>
  <c r="U11" i="9"/>
  <c r="V11" i="9"/>
  <c r="W11" i="9"/>
  <c r="X11" i="9"/>
  <c r="Y11" i="9"/>
  <c r="Z11" i="9"/>
  <c r="AA11" i="9"/>
  <c r="P12" i="9"/>
  <c r="Q12" i="9"/>
  <c r="R12" i="9"/>
  <c r="S12" i="9"/>
  <c r="T12" i="9"/>
  <c r="U12" i="9"/>
  <c r="V12" i="9"/>
  <c r="W12" i="9"/>
  <c r="X12" i="9"/>
  <c r="Y12" i="9"/>
  <c r="Z12" i="9"/>
  <c r="AA12" i="9"/>
  <c r="P13" i="9"/>
  <c r="Q13" i="9"/>
  <c r="R13" i="9"/>
  <c r="S13" i="9"/>
  <c r="T13" i="9"/>
  <c r="U13" i="9"/>
  <c r="V13" i="9"/>
  <c r="W13" i="9"/>
  <c r="X13" i="9"/>
  <c r="Y13" i="9"/>
  <c r="Z13" i="9"/>
  <c r="AA13" i="9"/>
  <c r="P14" i="9"/>
  <c r="Q14" i="9"/>
  <c r="R14" i="9"/>
  <c r="S14" i="9"/>
  <c r="T14" i="9"/>
  <c r="U14" i="9"/>
  <c r="V14" i="9"/>
  <c r="W14" i="9"/>
  <c r="X14" i="9"/>
  <c r="Y14" i="9"/>
  <c r="Z14" i="9"/>
  <c r="AA14" i="9"/>
  <c r="P15" i="9"/>
  <c r="Q15" i="9"/>
  <c r="R15" i="9"/>
  <c r="S15" i="9"/>
  <c r="T15" i="9"/>
  <c r="U15" i="9"/>
  <c r="V15" i="9"/>
  <c r="W15" i="9"/>
  <c r="X15" i="9"/>
  <c r="Y15" i="9"/>
  <c r="Z15" i="9"/>
  <c r="AA15" i="9"/>
  <c r="Q2" i="9"/>
  <c r="R2" i="9"/>
  <c r="S2" i="9"/>
  <c r="T2" i="9"/>
  <c r="U2" i="9"/>
  <c r="V2" i="9"/>
  <c r="W2" i="9"/>
  <c r="X2" i="9"/>
  <c r="Y2" i="9"/>
  <c r="Z2" i="9"/>
  <c r="AA2" i="9"/>
  <c r="A2" i="9"/>
  <c r="B2" i="9"/>
  <c r="C2" i="9"/>
  <c r="D2" i="9"/>
  <c r="E2" i="9"/>
  <c r="I2" i="9"/>
  <c r="J2" i="9"/>
  <c r="K2" i="9"/>
  <c r="L2" i="9"/>
  <c r="M2" i="9"/>
  <c r="N2" i="9"/>
  <c r="O2" i="9"/>
  <c r="P2" i="9"/>
  <c r="AB2" i="9"/>
  <c r="AC2" i="9"/>
  <c r="AD2" i="9"/>
  <c r="AE2" i="9"/>
  <c r="AF2" i="9"/>
  <c r="AG2" i="9"/>
  <c r="AH2" i="9"/>
  <c r="AI2" i="9"/>
  <c r="AJ2" i="9"/>
  <c r="AK2" i="9"/>
  <c r="AL2" i="9"/>
  <c r="A3" i="9"/>
  <c r="B3" i="9"/>
  <c r="C3" i="9"/>
  <c r="D3" i="9"/>
  <c r="E3" i="9"/>
  <c r="I3" i="9"/>
  <c r="J3" i="9"/>
  <c r="K3" i="9"/>
  <c r="L3" i="9"/>
  <c r="M3" i="9"/>
  <c r="N3" i="9"/>
  <c r="O3" i="9"/>
  <c r="AB3" i="9"/>
  <c r="AC3" i="9"/>
  <c r="AD3" i="9"/>
  <c r="AE3" i="9"/>
  <c r="AF3" i="9"/>
  <c r="AG3" i="9"/>
  <c r="AH3" i="9"/>
  <c r="AI3" i="9"/>
  <c r="AJ3" i="9"/>
  <c r="AK3" i="9"/>
  <c r="AL3" i="9"/>
  <c r="A4" i="9"/>
  <c r="B4" i="9"/>
  <c r="C4" i="9"/>
  <c r="D4" i="9"/>
  <c r="E4" i="9"/>
  <c r="I4" i="9"/>
  <c r="J4" i="9"/>
  <c r="K4" i="9"/>
  <c r="L4" i="9"/>
  <c r="M4" i="9"/>
  <c r="N4" i="9"/>
  <c r="O4" i="9"/>
  <c r="AB4" i="9"/>
  <c r="AC4" i="9"/>
  <c r="AD4" i="9"/>
  <c r="AE4" i="9"/>
  <c r="AF4" i="9"/>
  <c r="AG4" i="9"/>
  <c r="AH4" i="9"/>
  <c r="AI4" i="9"/>
  <c r="AJ4" i="9"/>
  <c r="AK4" i="9"/>
  <c r="AL4" i="9"/>
  <c r="A5" i="9"/>
  <c r="B5" i="9"/>
  <c r="C5" i="9"/>
  <c r="D5" i="9"/>
  <c r="E5" i="9"/>
  <c r="I5" i="9"/>
  <c r="J5" i="9"/>
  <c r="K5" i="9"/>
  <c r="L5" i="9"/>
  <c r="M5" i="9"/>
  <c r="N5" i="9"/>
  <c r="O5" i="9"/>
  <c r="AB5" i="9"/>
  <c r="AC5" i="9"/>
  <c r="AD5" i="9"/>
  <c r="AE5" i="9"/>
  <c r="AF5" i="9"/>
  <c r="AG5" i="9"/>
  <c r="AH5" i="9"/>
  <c r="AI5" i="9"/>
  <c r="AJ5" i="9"/>
  <c r="AK5" i="9"/>
  <c r="AL5" i="9"/>
  <c r="A6" i="9"/>
  <c r="B6" i="9"/>
  <c r="C6" i="9"/>
  <c r="D6" i="9"/>
  <c r="E6" i="9"/>
  <c r="I6" i="9"/>
  <c r="J6" i="9"/>
  <c r="K6" i="9"/>
  <c r="L6" i="9"/>
  <c r="M6" i="9"/>
  <c r="N6" i="9"/>
  <c r="O6" i="9"/>
  <c r="AB6" i="9"/>
  <c r="AC6" i="9"/>
  <c r="AD6" i="9"/>
  <c r="AE6" i="9"/>
  <c r="AF6" i="9"/>
  <c r="AG6" i="9"/>
  <c r="AH6" i="9"/>
  <c r="AI6" i="9"/>
  <c r="AJ6" i="9"/>
  <c r="AK6" i="9"/>
  <c r="AL6" i="9"/>
  <c r="A7" i="9"/>
  <c r="B7" i="9"/>
  <c r="C7" i="9"/>
  <c r="D7" i="9"/>
  <c r="E7" i="9"/>
  <c r="I7" i="9"/>
  <c r="J7" i="9"/>
  <c r="K7" i="9"/>
  <c r="L7" i="9"/>
  <c r="M7" i="9"/>
  <c r="N7" i="9"/>
  <c r="O7" i="9"/>
  <c r="AB7" i="9"/>
  <c r="AC7" i="9"/>
  <c r="AD7" i="9"/>
  <c r="AE7" i="9"/>
  <c r="AF7" i="9"/>
  <c r="AG7" i="9"/>
  <c r="AH7" i="9"/>
  <c r="AI7" i="9"/>
  <c r="AJ7" i="9"/>
  <c r="AK7" i="9"/>
  <c r="AL7" i="9"/>
  <c r="A8" i="9"/>
  <c r="B8" i="9"/>
  <c r="C8" i="9"/>
  <c r="D8" i="9"/>
  <c r="E8" i="9"/>
  <c r="I8" i="9"/>
  <c r="J8" i="9"/>
  <c r="K8" i="9"/>
  <c r="L8" i="9"/>
  <c r="M8" i="9"/>
  <c r="N8" i="9"/>
  <c r="O8" i="9"/>
  <c r="AB8" i="9"/>
  <c r="AC8" i="9"/>
  <c r="AD8" i="9"/>
  <c r="AE8" i="9"/>
  <c r="AF8" i="9"/>
  <c r="AG8" i="9"/>
  <c r="AH8" i="9"/>
  <c r="AI8" i="9"/>
  <c r="AJ8" i="9"/>
  <c r="AK8" i="9"/>
  <c r="AL8" i="9"/>
  <c r="A9" i="9"/>
  <c r="B9" i="9"/>
  <c r="C9" i="9"/>
  <c r="D9" i="9"/>
  <c r="E9" i="9"/>
  <c r="I9" i="9"/>
  <c r="J9" i="9"/>
  <c r="K9" i="9"/>
  <c r="L9" i="9"/>
  <c r="M9" i="9"/>
  <c r="N9" i="9"/>
  <c r="O9" i="9"/>
  <c r="AB9" i="9"/>
  <c r="AC9" i="9"/>
  <c r="AD9" i="9"/>
  <c r="AE9" i="9"/>
  <c r="AF9" i="9"/>
  <c r="AG9" i="9"/>
  <c r="AH9" i="9"/>
  <c r="AI9" i="9"/>
  <c r="AJ9" i="9"/>
  <c r="AK9" i="9"/>
  <c r="AL9" i="9"/>
  <c r="A10" i="9"/>
  <c r="B10" i="9"/>
  <c r="C10" i="9"/>
  <c r="D10" i="9"/>
  <c r="E10" i="9"/>
  <c r="I10" i="9"/>
  <c r="J10" i="9"/>
  <c r="K10" i="9"/>
  <c r="L10" i="9"/>
  <c r="M10" i="9"/>
  <c r="N10" i="9"/>
  <c r="O10" i="9"/>
  <c r="AB10" i="9"/>
  <c r="AC10" i="9"/>
  <c r="AD10" i="9"/>
  <c r="AE10" i="9"/>
  <c r="AF10" i="9"/>
  <c r="AG10" i="9"/>
  <c r="AH10" i="9"/>
  <c r="AI10" i="9"/>
  <c r="AJ10" i="9"/>
  <c r="AK10" i="9"/>
  <c r="AL10" i="9"/>
  <c r="A11" i="9"/>
  <c r="B11" i="9"/>
  <c r="C11" i="9"/>
  <c r="D11" i="9"/>
  <c r="E11" i="9"/>
  <c r="I11" i="9"/>
  <c r="J11" i="9"/>
  <c r="K11" i="9"/>
  <c r="L11" i="9"/>
  <c r="M11" i="9"/>
  <c r="N11" i="9"/>
  <c r="O11" i="9"/>
  <c r="AB11" i="9"/>
  <c r="AC11" i="9"/>
  <c r="AD11" i="9"/>
  <c r="AE11" i="9"/>
  <c r="AF11" i="9"/>
  <c r="AG11" i="9"/>
  <c r="AH11" i="9"/>
  <c r="AI11" i="9"/>
  <c r="AJ11" i="9"/>
  <c r="AK11" i="9"/>
  <c r="AL11" i="9"/>
  <c r="A12" i="9"/>
  <c r="B12" i="9"/>
  <c r="C12" i="9"/>
  <c r="D12" i="9"/>
  <c r="E12" i="9"/>
  <c r="I12" i="9"/>
  <c r="J12" i="9"/>
  <c r="K12" i="9"/>
  <c r="L12" i="9"/>
  <c r="M12" i="9"/>
  <c r="N12" i="9"/>
  <c r="O12" i="9"/>
  <c r="AB12" i="9"/>
  <c r="AC12" i="9"/>
  <c r="AD12" i="9"/>
  <c r="AE12" i="9"/>
  <c r="AF12" i="9"/>
  <c r="AG12" i="9"/>
  <c r="AH12" i="9"/>
  <c r="AI12" i="9"/>
  <c r="AJ12" i="9"/>
  <c r="AK12" i="9"/>
  <c r="AL12" i="9"/>
  <c r="A13" i="9"/>
  <c r="B13" i="9"/>
  <c r="C13" i="9"/>
  <c r="D13" i="9"/>
  <c r="E13" i="9"/>
  <c r="I13" i="9"/>
  <c r="J13" i="9"/>
  <c r="K13" i="9"/>
  <c r="L13" i="9"/>
  <c r="M13" i="9"/>
  <c r="N13" i="9"/>
  <c r="O13" i="9"/>
  <c r="AB13" i="9"/>
  <c r="AC13" i="9"/>
  <c r="AD13" i="9"/>
  <c r="AE13" i="9"/>
  <c r="AF13" i="9"/>
  <c r="AG13" i="9"/>
  <c r="AH13" i="9"/>
  <c r="AI13" i="9"/>
  <c r="AJ13" i="9"/>
  <c r="AK13" i="9"/>
  <c r="AL13" i="9"/>
  <c r="A14" i="9"/>
  <c r="B14" i="9"/>
  <c r="C14" i="9"/>
  <c r="D14" i="9"/>
  <c r="E14" i="9"/>
  <c r="I14" i="9"/>
  <c r="J14" i="9"/>
  <c r="K14" i="9"/>
  <c r="L14" i="9"/>
  <c r="M14" i="9"/>
  <c r="N14" i="9"/>
  <c r="O14" i="9"/>
  <c r="AB14" i="9"/>
  <c r="AC14" i="9"/>
  <c r="AD14" i="9"/>
  <c r="AE14" i="9"/>
  <c r="AF14" i="9"/>
  <c r="AG14" i="9"/>
  <c r="AH14" i="9"/>
  <c r="AI14" i="9"/>
  <c r="AJ14" i="9"/>
  <c r="AK14" i="9"/>
  <c r="AL14" i="9"/>
  <c r="A15" i="9"/>
  <c r="B15" i="9"/>
  <c r="C15" i="9"/>
  <c r="D15" i="9"/>
  <c r="E15" i="9"/>
  <c r="I15" i="9"/>
  <c r="J15" i="9"/>
  <c r="K15" i="9"/>
  <c r="L15" i="9"/>
  <c r="M15" i="9"/>
  <c r="N15" i="9"/>
  <c r="O15" i="9"/>
  <c r="AB15" i="9"/>
  <c r="AC15" i="9"/>
  <c r="AD15" i="9"/>
  <c r="AE15" i="9"/>
  <c r="AF15" i="9"/>
  <c r="AG15" i="9"/>
  <c r="AH15" i="9"/>
  <c r="AI15" i="9"/>
  <c r="AJ15" i="9"/>
  <c r="AK15" i="9"/>
  <c r="AL15" i="9"/>
  <c r="B1" i="9"/>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AG1" i="9"/>
  <c r="AH1" i="9"/>
  <c r="AI1" i="9"/>
  <c r="AJ1" i="9"/>
  <c r="AK1" i="9"/>
  <c r="AL1" i="9"/>
  <c r="A1" i="9"/>
  <c r="F2" i="6" l="1"/>
  <c r="N2" i="8" s="1"/>
  <c r="B16" i="8"/>
  <c r="C63" i="8"/>
  <c r="B63" i="8"/>
  <c r="C62" i="8"/>
  <c r="B62" i="8"/>
  <c r="C61" i="8"/>
  <c r="B61" i="8"/>
  <c r="D60" i="8"/>
  <c r="C60" i="8"/>
  <c r="B60" i="8"/>
  <c r="B59" i="8"/>
  <c r="D58" i="8"/>
  <c r="B58" i="8"/>
  <c r="B57" i="8"/>
  <c r="F56" i="8"/>
  <c r="D56" i="8"/>
  <c r="C56" i="8"/>
  <c r="B56" i="8"/>
  <c r="D55" i="8"/>
  <c r="B55" i="8"/>
  <c r="B54" i="8"/>
  <c r="D53" i="8"/>
  <c r="B53" i="8"/>
  <c r="D24" i="7"/>
  <c r="N15" i="8"/>
  <c r="N14" i="8"/>
  <c r="N13" i="8"/>
  <c r="N12" i="8"/>
  <c r="N11" i="8"/>
  <c r="N10" i="8"/>
  <c r="N9" i="8"/>
  <c r="N8" i="8"/>
  <c r="N7" i="8"/>
  <c r="N6" i="8"/>
  <c r="N5" i="8"/>
  <c r="E53" i="8" s="1"/>
  <c r="N4" i="8"/>
  <c r="N3" i="8"/>
  <c r="B16" i="7"/>
  <c r="F3" i="6"/>
  <c r="F4" i="6"/>
  <c r="F5" i="6"/>
  <c r="F6" i="6"/>
  <c r="F7" i="6"/>
  <c r="F8" i="6"/>
  <c r="F9" i="6"/>
  <c r="F10" i="6"/>
  <c r="F11" i="6"/>
  <c r="F12" i="6"/>
  <c r="F13" i="6"/>
  <c r="F14" i="6"/>
  <c r="F15" i="6"/>
  <c r="F45" i="7"/>
  <c r="B46" i="7"/>
  <c r="B21" i="7"/>
  <c r="B36" i="7" s="1"/>
  <c r="G31" i="7"/>
  <c r="G30" i="7"/>
  <c r="G29" i="7"/>
  <c r="G28" i="7"/>
  <c r="G27" i="7"/>
  <c r="G26" i="7"/>
  <c r="G25" i="7"/>
  <c r="G24" i="7"/>
  <c r="G23" i="7"/>
  <c r="G22" i="7"/>
  <c r="G21" i="7"/>
  <c r="F31" i="7"/>
  <c r="F46" i="7" s="1"/>
  <c r="E31" i="7"/>
  <c r="E46" i="7" s="1"/>
  <c r="D31" i="7"/>
  <c r="D46" i="7" s="1"/>
  <c r="C31" i="7"/>
  <c r="C46" i="7" s="1"/>
  <c r="B31" i="7"/>
  <c r="F30" i="7"/>
  <c r="E30" i="7"/>
  <c r="E45" i="7" s="1"/>
  <c r="D30" i="7"/>
  <c r="D45" i="7" s="1"/>
  <c r="C30" i="7"/>
  <c r="C45" i="7" s="1"/>
  <c r="B30" i="7"/>
  <c r="H30" i="7" s="1"/>
  <c r="F29" i="7"/>
  <c r="F44" i="7" s="1"/>
  <c r="E29" i="7"/>
  <c r="E44" i="7" s="1"/>
  <c r="D29" i="7"/>
  <c r="D44" i="7" s="1"/>
  <c r="C29" i="7"/>
  <c r="C44" i="7" s="1"/>
  <c r="B29" i="7"/>
  <c r="F28" i="7"/>
  <c r="E28" i="7"/>
  <c r="D28" i="7"/>
  <c r="C28" i="7"/>
  <c r="B28" i="7"/>
  <c r="H28" i="7" s="1"/>
  <c r="F27" i="7"/>
  <c r="F42" i="7" s="1"/>
  <c r="E27" i="7"/>
  <c r="E42" i="7" s="1"/>
  <c r="D27" i="7"/>
  <c r="D42" i="7" s="1"/>
  <c r="C27" i="7"/>
  <c r="C42" i="7" s="1"/>
  <c r="B27" i="7"/>
  <c r="B42" i="7" s="1"/>
  <c r="F26" i="7"/>
  <c r="F41" i="7" s="1"/>
  <c r="E26" i="7"/>
  <c r="E41" i="7" s="1"/>
  <c r="D26" i="7"/>
  <c r="D41" i="7" s="1"/>
  <c r="C26" i="7"/>
  <c r="C41" i="7" s="1"/>
  <c r="B26" i="7"/>
  <c r="H26" i="7" s="1"/>
  <c r="F25" i="7"/>
  <c r="F40" i="7" s="1"/>
  <c r="E25" i="7"/>
  <c r="E40" i="7" s="1"/>
  <c r="D25" i="7"/>
  <c r="D40" i="7" s="1"/>
  <c r="C25" i="7"/>
  <c r="C40" i="7" s="1"/>
  <c r="B25" i="7"/>
  <c r="B40" i="7" s="1"/>
  <c r="F24" i="7"/>
  <c r="E24" i="7"/>
  <c r="C24" i="7"/>
  <c r="B24" i="7"/>
  <c r="B39" i="7" s="1"/>
  <c r="F23" i="7"/>
  <c r="F38" i="7" s="1"/>
  <c r="E23" i="7"/>
  <c r="E38" i="7" s="1"/>
  <c r="D23" i="7"/>
  <c r="D38" i="7" s="1"/>
  <c r="C23" i="7"/>
  <c r="C38" i="7" s="1"/>
  <c r="B23" i="7"/>
  <c r="H23" i="7" s="1"/>
  <c r="F22" i="7"/>
  <c r="F37" i="7" s="1"/>
  <c r="E22" i="7"/>
  <c r="E37" i="7" s="1"/>
  <c r="D22" i="7"/>
  <c r="D37" i="7" s="1"/>
  <c r="C22" i="7"/>
  <c r="C37" i="7" s="1"/>
  <c r="B22" i="7"/>
  <c r="H22" i="7" s="1"/>
  <c r="F21" i="7"/>
  <c r="F36" i="7" s="1"/>
  <c r="E21" i="7"/>
  <c r="E36" i="7" s="1"/>
  <c r="D21" i="7"/>
  <c r="D36" i="7" s="1"/>
  <c r="C21" i="7"/>
  <c r="C36" i="7" s="1"/>
  <c r="K5" i="2"/>
  <c r="K4" i="2"/>
  <c r="D26" i="8" l="1"/>
  <c r="N16" i="8"/>
  <c r="F61" i="8"/>
  <c r="F57" i="8"/>
  <c r="F53" i="8"/>
  <c r="F26" i="8"/>
  <c r="F31" i="8"/>
  <c r="E23" i="8"/>
  <c r="F60" i="8"/>
  <c r="E55" i="8"/>
  <c r="E27" i="8"/>
  <c r="F63" i="8"/>
  <c r="H63" i="8" s="1"/>
  <c r="E24" i="8"/>
  <c r="D59" i="8"/>
  <c r="E56" i="8"/>
  <c r="H56" i="8" s="1"/>
  <c r="F62" i="8"/>
  <c r="E58" i="8"/>
  <c r="E54" i="8"/>
  <c r="D28" i="8"/>
  <c r="E25" i="8"/>
  <c r="F32" i="8"/>
  <c r="F30" i="8"/>
  <c r="C53" i="8"/>
  <c r="H53" i="8" s="1"/>
  <c r="C58" i="8"/>
  <c r="C26" i="8"/>
  <c r="D54" i="8"/>
  <c r="H58" i="8"/>
  <c r="B69" i="8" s="1"/>
  <c r="D62" i="8"/>
  <c r="E22" i="8"/>
  <c r="F23" i="8"/>
  <c r="D61" i="8"/>
  <c r="C54" i="8"/>
  <c r="E62" i="8"/>
  <c r="F54" i="8"/>
  <c r="F58" i="8"/>
  <c r="C22" i="8"/>
  <c r="D30" i="8"/>
  <c r="D25" i="8"/>
  <c r="E28" i="8"/>
  <c r="C25" i="8"/>
  <c r="E60" i="8"/>
  <c r="H60" i="8" s="1"/>
  <c r="F27" i="8"/>
  <c r="C55" i="8"/>
  <c r="H55" i="8" s="1"/>
  <c r="C59" i="8"/>
  <c r="H59" i="8" s="1"/>
  <c r="F24" i="8"/>
  <c r="D63" i="8"/>
  <c r="E59" i="8"/>
  <c r="E63" i="8"/>
  <c r="F55" i="8"/>
  <c r="F59" i="8"/>
  <c r="C24" i="8"/>
  <c r="F28" i="8"/>
  <c r="D23" i="8"/>
  <c r="D32" i="8"/>
  <c r="C57" i="8"/>
  <c r="H57" i="8" s="1"/>
  <c r="C23" i="8"/>
  <c r="D57" i="8"/>
  <c r="E57" i="8"/>
  <c r="E61" i="8"/>
  <c r="E31" i="8"/>
  <c r="H62" i="8"/>
  <c r="F73" i="8" s="1"/>
  <c r="B38" i="7"/>
  <c r="C43" i="7"/>
  <c r="D43" i="7"/>
  <c r="D39" i="7"/>
  <c r="E43" i="7"/>
  <c r="C39" i="7"/>
  <c r="E39" i="7"/>
  <c r="F43" i="7"/>
  <c r="H24" i="7"/>
  <c r="B45" i="7"/>
  <c r="B41" i="7"/>
  <c r="B37" i="7"/>
  <c r="H29" i="7"/>
  <c r="H25" i="7"/>
  <c r="B44" i="7"/>
  <c r="F39" i="7"/>
  <c r="B43" i="7"/>
  <c r="H27" i="7"/>
  <c r="H31" i="7"/>
  <c r="H21" i="7"/>
  <c r="F68" i="8" l="1"/>
  <c r="C68" i="8"/>
  <c r="B68" i="8"/>
  <c r="D68" i="8"/>
  <c r="E68" i="8"/>
  <c r="E67" i="8"/>
  <c r="B67" i="8"/>
  <c r="D67" i="8"/>
  <c r="C67" i="8"/>
  <c r="F67" i="8"/>
  <c r="F74" i="8"/>
  <c r="E74" i="8"/>
  <c r="D74" i="8"/>
  <c r="C74" i="8"/>
  <c r="B74" i="8"/>
  <c r="D70" i="8"/>
  <c r="E70" i="8"/>
  <c r="F70" i="8"/>
  <c r="B70" i="8"/>
  <c r="C70" i="8"/>
  <c r="E66" i="8"/>
  <c r="D66" i="8"/>
  <c r="C66" i="8"/>
  <c r="B66" i="8"/>
  <c r="F66" i="8"/>
  <c r="C64" i="8"/>
  <c r="D64" i="8"/>
  <c r="F64" i="8"/>
  <c r="E64" i="8"/>
  <c r="B64" i="8"/>
  <c r="G64" i="8" s="1"/>
  <c r="G22" i="8" s="1"/>
  <c r="E71" i="8"/>
  <c r="B71" i="8"/>
  <c r="C71" i="8"/>
  <c r="D71" i="8"/>
  <c r="F71" i="8"/>
  <c r="H61" i="8"/>
  <c r="C32" i="8"/>
  <c r="B23" i="8"/>
  <c r="B30" i="8"/>
  <c r="B32" i="8"/>
  <c r="B29" i="8"/>
  <c r="C29" i="8"/>
  <c r="B28" i="8"/>
  <c r="D24" i="8"/>
  <c r="D29" i="8"/>
  <c r="B27" i="8"/>
  <c r="B26" i="8"/>
  <c r="B25" i="8"/>
  <c r="C30" i="8"/>
  <c r="B24" i="8"/>
  <c r="D27" i="8"/>
  <c r="B31" i="8"/>
  <c r="C31" i="8"/>
  <c r="B22" i="8"/>
  <c r="C28" i="8"/>
  <c r="E69" i="8"/>
  <c r="D69" i="8"/>
  <c r="C69" i="8"/>
  <c r="G69" i="8" s="1"/>
  <c r="G27" i="8" s="1"/>
  <c r="B73" i="8"/>
  <c r="G73" i="8" s="1"/>
  <c r="G31" i="8" s="1"/>
  <c r="F22" i="8"/>
  <c r="E32" i="8"/>
  <c r="D31" i="8"/>
  <c r="F69" i="8"/>
  <c r="E30" i="8"/>
  <c r="D73" i="8"/>
  <c r="D22" i="8"/>
  <c r="C73" i="8"/>
  <c r="H54" i="8"/>
  <c r="E73" i="8"/>
  <c r="E29" i="8"/>
  <c r="F25" i="8"/>
  <c r="C27" i="8"/>
  <c r="F29" i="8"/>
  <c r="E26" i="8"/>
  <c r="G68" i="8"/>
  <c r="G26" i="8" s="1"/>
  <c r="G74" i="8"/>
  <c r="G32" i="8" s="1"/>
  <c r="H32" i="8" l="1"/>
  <c r="G70" i="8"/>
  <c r="G28" i="8" s="1"/>
  <c r="H22" i="8"/>
  <c r="C72" i="8"/>
  <c r="E72" i="8"/>
  <c r="F72" i="8"/>
  <c r="B72" i="8"/>
  <c r="D72" i="8"/>
  <c r="H24" i="8"/>
  <c r="D65" i="8"/>
  <c r="F65" i="8"/>
  <c r="B65" i="8"/>
  <c r="E65" i="8"/>
  <c r="C65" i="8"/>
  <c r="H27" i="8"/>
  <c r="H23" i="8"/>
  <c r="H30" i="8"/>
  <c r="H31" i="8"/>
  <c r="G71" i="8"/>
  <c r="G29" i="8" s="1"/>
  <c r="H25" i="8"/>
  <c r="H26" i="8"/>
  <c r="G67" i="8"/>
  <c r="G25" i="8" s="1"/>
  <c r="G66" i="8"/>
  <c r="G24" i="8" s="1"/>
  <c r="H28" i="8"/>
  <c r="H29" i="8"/>
  <c r="G72" i="8" l="1"/>
  <c r="G30" i="8" s="1"/>
  <c r="G65" i="8"/>
  <c r="G23" i="8" s="1"/>
</calcChain>
</file>

<file path=xl/sharedStrings.xml><?xml version="1.0" encoding="utf-8"?>
<sst xmlns="http://schemas.openxmlformats.org/spreadsheetml/2006/main" count="838" uniqueCount="241">
  <si>
    <t>Contact</t>
  </si>
  <si>
    <t>guillermo.fuentes@uclm.es</t>
  </si>
  <si>
    <t>Business Capability for BizDevOps Evaluation</t>
  </si>
  <si>
    <t>Results and Descriptive Anaysis</t>
  </si>
  <si>
    <t>Sheet</t>
  </si>
  <si>
    <t>Content</t>
  </si>
  <si>
    <t>Samples</t>
  </si>
  <si>
    <t>S1</t>
  </si>
  <si>
    <t>S2</t>
  </si>
  <si>
    <t>S3</t>
  </si>
  <si>
    <t>Industrial</t>
  </si>
  <si>
    <t>Total</t>
  </si>
  <si>
    <t>Sample Type</t>
  </si>
  <si>
    <t>Sample ID</t>
  </si>
  <si>
    <t>Sector</t>
  </si>
  <si>
    <t>Start Date</t>
  </si>
  <si>
    <t>End Date</t>
  </si>
  <si>
    <t>Initial Sample</t>
  </si>
  <si>
    <t>Real Sample</t>
  </si>
  <si>
    <t>Answer Ratio (%)</t>
  </si>
  <si>
    <t>?</t>
  </si>
  <si>
    <t>&gt; 94</t>
  </si>
  <si>
    <t>Proabilistic</t>
  </si>
  <si>
    <t xml:space="preserve">Convenience </t>
  </si>
  <si>
    <t>Academic</t>
  </si>
  <si>
    <t>Language</t>
  </si>
  <si>
    <t>Spanish</t>
  </si>
  <si>
    <t>English</t>
  </si>
  <si>
    <t>Answers</t>
  </si>
  <si>
    <t>Please indicate the area of the organization to which you belong.</t>
  </si>
  <si>
    <t>Please specify your main occupation.</t>
  </si>
  <si>
    <t>How many years of experience in DevOps do you have? (Please use numbers with a maximum of one decimal place, and write 0 (zero) if you have no experience.)</t>
  </si>
  <si>
    <t>How many years of experience do you have in IT/Business Alignment? (Please use numbers with a maximum of one decimal place, and write 0 (zero) if you have no experience.)</t>
  </si>
  <si>
    <t>How many years of experience do you have in Enterprise Architectures? (Please use numbers with a maximum of one decimal place, and write 0 (zero) if you have no experience.)</t>
  </si>
  <si>
    <t>Are you familiar with the TOGAF framework for enterprise architectures?</t>
  </si>
  <si>
    <t>If your previous answer is 'Yes', are you aware that in its latest version (10), it specifies how to enable an agile application of the use of enterprise architectures?</t>
  </si>
  <si>
    <t>Have you had to address issues related to the alignment between IT and Business?</t>
  </si>
  <si>
    <t>If your answer to the previous question is 'Yes', could you describe the problems you have addressed?</t>
  </si>
  <si>
    <t>Are you familiar with the BizDevOps software development approach?</t>
  </si>
  <si>
    <t>If your answer to the previous question is 'Yes', could you describe the potential advantages and disadvantages associated with the approach?</t>
  </si>
  <si>
    <t>Do you have experience in modeling enterprise architectures?</t>
  </si>
  <si>
    <t>If your answer to the previous question is 'Yes', have you ever used the ArchiMate notation?</t>
  </si>
  <si>
    <t>The IT/Business alignment described by the BizDevOps approach is beneficial for organizations that develop software using DevOps.</t>
  </si>
  <si>
    <t>If you choose 1 or 2, could you please indicate the reasons for your disagreement?</t>
  </si>
  <si>
    <t>The specification of a business capability is useful for an organization to determine whether it already possesses or needs to acquire that skill.</t>
  </si>
  <si>
    <t>The specification of the business capability for BizDevOps is beneficial for organizations implementing DevOps.</t>
  </si>
  <si>
    <t>The elements that describe the 'People' component are appropriate.</t>
  </si>
  <si>
    <t>The elements that describe the 'Processes' component are appropriate.</t>
  </si>
  <si>
    <t>If you choose 1 or 2, what elements would you remove or add to consider it appropriate?</t>
  </si>
  <si>
    <t>The elements that describe the 'Information' component are appropriate.</t>
  </si>
  <si>
    <t>The elements that describe the 'Resources' component are appropriate.</t>
  </si>
  <si>
    <t>A framework is useful for guiding the implementation of business capability for BizDevOps in an organization since a business capability by itself does not specify when or how to apply and/or utilize each component.</t>
  </si>
  <si>
    <t>If possible, could you let us know what motivated your previous response?</t>
  </si>
  <si>
    <t>This business capability could facilitate an organization using DevOps to transition to BizDevOps.</t>
  </si>
  <si>
    <t>Enterprise architecture models could facilitate the adoption of BizDevOps by an organization that uses DevOps.</t>
  </si>
  <si>
    <t>When applied in an agile manner, enterprise architecture models can provide support for agile alignment between IT and Business in a BizDevOps environment.</t>
  </si>
  <si>
    <t>Academic/Research</t>
  </si>
  <si>
    <t>No</t>
  </si>
  <si>
    <t>Yes</t>
  </si>
  <si>
    <t>Academic papers and student projects about business/IT alugnment</t>
  </si>
  <si>
    <t xml:space="preserve">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t>
  </si>
  <si>
    <t>The specification is very general and non-committing. The notion of capability indicates something comparable/measurable. The framework mentions processes, for example, but not thei state of implemetaiton, reach, focus ets. See, e.g., CMM-I (which itself is not flawless)</t>
  </si>
  <si>
    <t>See above</t>
  </si>
  <si>
    <t>See above. It says that people must have a role. And ...?</t>
  </si>
  <si>
    <t>See abnove</t>
  </si>
  <si>
    <t>A framework may help improve capability. The frameworks presented in this survey are too abstract to do so (if I understand them correctly)</t>
  </si>
  <si>
    <t>This a research question. I don't have the knowledge or experience to answer it.</t>
  </si>
  <si>
    <t>Software Developer</t>
  </si>
  <si>
    <t>Development managers sometimes do not understand the impact of the business area.</t>
  </si>
  <si>
    <t>Knowing all the requirements of the different areas including the business area that allows an agile and continuous development of the project under development. Allowing to meet all the requirements of the stakeholders.</t>
  </si>
  <si>
    <t>In this section I would add a section indicating any information necessary to understand the requirements of the areas. For example to have the classic UML diagramming.</t>
  </si>
  <si>
    <t>It is always necessary to have a series of steps or a guide that allows a correct implementation of BizDevOps and can have a correct implementation within an organization and in turn allow the stakeholders to know the impact it can have on their organization.</t>
  </si>
  <si>
    <t>As indicated in the previous answer, the stakeholders will know the impact it can have within their organization.</t>
  </si>
  <si>
    <t>They provide a holistic view, identify areas for improvement, manage complexity and facilitate collaboration between teams.</t>
  </si>
  <si>
    <t>Provides flexibility, continuous collaboration, rapid delivery and a holistic view of the organization.</t>
  </si>
  <si>
    <t>am familiar with BizDevOps at the level of scientific literature only, but I have not put it into practice in any software organization as I am not a software developer. 
The main advantage of DevOps, which seems to me fundamental, is to link development and operations with the organization's objectives. It is a need that has been raised to me by professionals in informal conversations.</t>
  </si>
  <si>
    <t>Intuitively I believe this to be the case, but I lack the empirical experience to be able to assert it more strongly.</t>
  </si>
  <si>
    <t>Intuitively I believe this to be the case, but I lack the empirical experience to be able to assert it more strongly. But I believe that without modeling of this type it is simply not possible to adopt BizDevOps.</t>
  </si>
  <si>
    <t>I find it difficult to understand what means "When applied in an agile manner" referring to a diagram of this type. This is the reason why I choose "3".</t>
  </si>
  <si>
    <t>different objectives</t>
  </si>
  <si>
    <t>people need guidelines to adopt models</t>
  </si>
  <si>
    <t>NA</t>
  </si>
  <si>
    <t>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t>
  </si>
  <si>
    <t>Frameworks guide organizations in adopting and adapting BizDevOps practices for efficient and successful software development. They reduce the learning curve and optimize processes, align with organizational goals, facilitate interdisciplinary collaboration and support scalability.</t>
  </si>
  <si>
    <t>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t>
  </si>
  <si>
    <t>EA models visualize the interconnectedness of systems, support governance, and provide roadmaps for transition.</t>
  </si>
  <si>
    <t>Agile EA models are instrumental in promoting agility and alignment within the BizDevOps framework. It incorporates adaptive governance structures to respond effectively to changes in development and operations.</t>
  </si>
  <si>
    <t>Software Architect</t>
  </si>
  <si>
    <t>Many times business strategy wanted innovation but they don't have a clear picture about what things you can develop by yourself or how many things depends on the external partnerships</t>
  </si>
  <si>
    <t>In the real life and more often in startups, the systems, the processes and the developments have to be adapted to the business requirements, for that is very difficult to create this kind of documented processes because when you finish it it should be modified again and again</t>
  </si>
  <si>
    <t>Requirements not defined. Planing without technical team. Lack of experience with Project management / development tools</t>
  </si>
  <si>
    <t>Engineering Leader</t>
  </si>
  <si>
    <t>Business objectives not clear, ambiguous or contradictory. IT strategy not aligned with Business objectives</t>
  </si>
  <si>
    <t>It is focused on describing roles of existing software methodologies, which not always are in use or applies to companies</t>
  </si>
  <si>
    <t>It describes mediums, not what it needs to be achieved</t>
  </si>
  <si>
    <t>The framework helps, but people with the knowledge and experience is more important</t>
  </si>
  <si>
    <t>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t>
  </si>
  <si>
    <t>No es tan importante las personas (roles), si no la relación con información, procesos, y los demás modelos.</t>
  </si>
  <si>
    <t>De acuerdo, pero como recursos no estoy seguro que solo sean herramientas.</t>
  </si>
  <si>
    <t>ejemplos de proyectos donde he abordado estos temas: gobierno de desarrollo software global https://itea4.org/project/sdgear.html ; Proyecto bizdevops: Modelo da madurez para BizdevOps https://link.springer.com/chapter/10.1007/978-3-030-58793-2_16</t>
  </si>
  <si>
    <t>Principalmente promover que el soporte a desarrollo y operaciones de DevOps sea alineado con negocio añadiendo la dimensión Biz</t>
  </si>
  <si>
    <t>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t>
  </si>
  <si>
    <t>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"Assessing BizDevOps Maturity Using International Standards: Case Studies and Lessons Learned"</t>
  </si>
  <si>
    <t>SAMPLE ID</t>
  </si>
  <si>
    <t>EX01</t>
  </si>
  <si>
    <t>EX02</t>
  </si>
  <si>
    <t>EX03</t>
  </si>
  <si>
    <t>EX04</t>
  </si>
  <si>
    <t>EX05</t>
  </si>
  <si>
    <t>EX06</t>
  </si>
  <si>
    <t>EX07</t>
  </si>
  <si>
    <t>EX08</t>
  </si>
  <si>
    <t>EX09</t>
  </si>
  <si>
    <t>EX10</t>
  </si>
  <si>
    <t>EX11</t>
  </si>
  <si>
    <t>EX12</t>
  </si>
  <si>
    <t>EX13</t>
  </si>
  <si>
    <t>LK01</t>
  </si>
  <si>
    <t>LK02</t>
  </si>
  <si>
    <t>LK03</t>
  </si>
  <si>
    <t>LK04</t>
  </si>
  <si>
    <t>LK05</t>
  </si>
  <si>
    <t>LK06</t>
  </si>
  <si>
    <t>LK07</t>
  </si>
  <si>
    <t>LK08</t>
  </si>
  <si>
    <t>LK09</t>
  </si>
  <si>
    <t>LK10</t>
  </si>
  <si>
    <t>LK11</t>
  </si>
  <si>
    <t>academic papers and student projects about business/IT alugnment</t>
  </si>
  <si>
    <t>Code</t>
  </si>
  <si>
    <t>Answer</t>
  </si>
  <si>
    <t>LK01OP</t>
  </si>
  <si>
    <t>LK02OP</t>
  </si>
  <si>
    <t>LK03OP</t>
  </si>
  <si>
    <t>LK04OP</t>
  </si>
  <si>
    <t>LK05OP</t>
  </si>
  <si>
    <t>LK06OP</t>
  </si>
  <si>
    <t>LK07OP</t>
  </si>
  <si>
    <t>LK08OP</t>
  </si>
  <si>
    <t>LK09OP</t>
  </si>
  <si>
    <t>LK10OP</t>
  </si>
  <si>
    <t>LK11OP</t>
  </si>
  <si>
    <t>RAW Data</t>
  </si>
  <si>
    <t>Total Academic</t>
  </si>
  <si>
    <t>Total Industrial</t>
  </si>
  <si>
    <t>ANSWER DATE</t>
  </si>
  <si>
    <t>ANSWER ID</t>
  </si>
  <si>
    <t># Participants</t>
  </si>
  <si>
    <t>Occupation</t>
  </si>
  <si>
    <t>% Participants</t>
  </si>
  <si>
    <t>Máx. Exp. DevOps</t>
  </si>
  <si>
    <t>Avg. Exp. DevOps</t>
  </si>
  <si>
    <t>Avg. Exp. IT/Biz Alignment</t>
  </si>
  <si>
    <t>Máx. Exp. IT/Biz Alignment</t>
  </si>
  <si>
    <t>Máx. Exp. EA</t>
  </si>
  <si>
    <t>Avg. Exp. EA</t>
  </si>
  <si>
    <t>Know TOGAF</t>
  </si>
  <si>
    <t>Address IT/Biz Aligment Problem</t>
  </si>
  <si>
    <t>Know BizDevOps</t>
  </si>
  <si>
    <t>Experience Modeling EA</t>
  </si>
  <si>
    <t>Weight</t>
  </si>
  <si>
    <t>Years Exp. DevOps</t>
  </si>
  <si>
    <t>Years Exp. IT/Biz Align.</t>
  </si>
  <si>
    <t>Years Exp. EA</t>
  </si>
  <si>
    <t>Demographic Data</t>
  </si>
  <si>
    <t>Likert Analysis</t>
  </si>
  <si>
    <t>Strongly Disagree</t>
  </si>
  <si>
    <t xml:space="preserve"> Disagree</t>
  </si>
  <si>
    <t>Neutral</t>
  </si>
  <si>
    <t>Agree</t>
  </si>
  <si>
    <t>Strongly Agree</t>
  </si>
  <si>
    <t>Likert Question</t>
  </si>
  <si>
    <t>LIKERT VALUES</t>
  </si>
  <si>
    <t>WEIGHTING</t>
  </si>
  <si>
    <t>WEIGHTED</t>
  </si>
  <si>
    <t>WEIGHTED %</t>
  </si>
  <si>
    <t>LIKERT  %</t>
  </si>
  <si>
    <t>Weighting</t>
  </si>
  <si>
    <t>TOTAL WEIGHTING</t>
  </si>
  <si>
    <t>Sample Standard Deviation</t>
  </si>
  <si>
    <t>The samples used are described.</t>
  </si>
  <si>
    <t>The demographic information is summarized</t>
  </si>
  <si>
    <t>The calculation of the weighting for the Likert scale responses based on certain criteria is presented</t>
  </si>
  <si>
    <t>The analysis of the Likert scale results and the application of the weighting are presented</t>
  </si>
  <si>
    <t>The coding for the survey questions is presented.</t>
  </si>
  <si>
    <t>The raw survey data are presented.</t>
  </si>
  <si>
    <t>Versión</t>
  </si>
  <si>
    <t>VARLK01</t>
  </si>
  <si>
    <t>VARLK02</t>
  </si>
  <si>
    <t>VARLK03</t>
  </si>
  <si>
    <t>VARLK04</t>
  </si>
  <si>
    <t>VARLK05</t>
  </si>
  <si>
    <t>VARLK06</t>
  </si>
  <si>
    <t>VARLK07</t>
  </si>
  <si>
    <t>VARLK08</t>
  </si>
  <si>
    <t>VARLK09</t>
  </si>
  <si>
    <t>VARLK10</t>
  </si>
  <si>
    <t>VARLK11</t>
  </si>
  <si>
    <t>No Proabilistic</t>
  </si>
  <si>
    <t>Weighting Rule</t>
  </si>
  <si>
    <t>Year Exp. Needed</t>
  </si>
  <si>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DevOps</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t>
    </r>
    <r>
      <rPr>
        <i/>
        <sz val="11"/>
        <color theme="1"/>
        <rFont val="Aptos Narrow"/>
        <family val="2"/>
        <scheme val="minor"/>
      </rPr>
      <t xml:space="preserve"> Year Exp. Needed</t>
    </r>
    <r>
      <rPr>
        <sz val="11"/>
        <color theme="1"/>
        <rFont val="Aptos Narrow"/>
        <family val="2"/>
        <scheme val="minor"/>
      </rPr>
      <t>)</t>
    </r>
    <r>
      <rPr>
        <b/>
        <sz val="11"/>
        <color theme="1"/>
        <rFont val="Aptos Narrow"/>
        <family val="2"/>
        <scheme val="minor"/>
      </rPr>
      <t>)</t>
    </r>
  </si>
  <si>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IT/Biz Align.</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xml:space="preserve">) / </t>
    </r>
    <r>
      <rPr>
        <i/>
        <sz val="11"/>
        <color theme="1"/>
        <rFont val="Aptos Narrow"/>
        <family val="2"/>
        <scheme val="minor"/>
      </rPr>
      <t>Year Exp. Needed</t>
    </r>
    <r>
      <rPr>
        <sz val="11"/>
        <color theme="1"/>
        <rFont val="Aptos Narrow"/>
        <family val="2"/>
        <scheme val="minor"/>
      </rPr>
      <t>)</t>
    </r>
    <r>
      <rPr>
        <b/>
        <sz val="11"/>
        <color theme="1"/>
        <rFont val="Aptos Narrow"/>
        <family val="2"/>
        <scheme val="minor"/>
      </rPr>
      <t>)</t>
    </r>
  </si>
  <si>
    <r>
      <rPr>
        <b/>
        <sz val="11"/>
        <color theme="1"/>
        <rFont val="Aptos Narrow"/>
        <family val="2"/>
        <scheme val="minor"/>
      </rPr>
      <t>MIN(</t>
    </r>
    <r>
      <rPr>
        <i/>
        <sz val="11"/>
        <color theme="1"/>
        <rFont val="Aptos Narrow"/>
        <family val="2"/>
        <scheme val="minor"/>
      </rPr>
      <t>Weight</t>
    </r>
    <r>
      <rPr>
        <sz val="11"/>
        <color theme="1"/>
        <rFont val="Aptos Narrow"/>
        <family val="2"/>
        <scheme val="minor"/>
      </rPr>
      <t>, ((</t>
    </r>
    <r>
      <rPr>
        <b/>
        <sz val="11"/>
        <color theme="3" tint="9.9978637043366805E-2"/>
        <rFont val="Aptos Narrow"/>
        <family val="2"/>
        <scheme val="minor"/>
      </rPr>
      <t>Years Exp. EA</t>
    </r>
    <r>
      <rPr>
        <sz val="11"/>
        <color theme="1"/>
        <rFont val="Aptos Narrow"/>
        <family val="2"/>
        <scheme val="minor"/>
      </rPr>
      <t xml:space="preserve"> * </t>
    </r>
    <r>
      <rPr>
        <i/>
        <sz val="11"/>
        <color theme="1"/>
        <rFont val="Aptos Narrow"/>
        <family val="2"/>
        <scheme val="minor"/>
      </rPr>
      <t>Weight</t>
    </r>
    <r>
      <rPr>
        <sz val="11"/>
        <color theme="1"/>
        <rFont val="Aptos Narrow"/>
        <family val="2"/>
        <scheme val="minor"/>
      </rPr>
      <t xml:space="preserve">) / </t>
    </r>
    <r>
      <rPr>
        <i/>
        <sz val="11"/>
        <color theme="1"/>
        <rFont val="Aptos Narrow"/>
        <family val="2"/>
        <scheme val="minor"/>
      </rPr>
      <t>Year Exp. Needed</t>
    </r>
    <r>
      <rPr>
        <sz val="11"/>
        <color theme="1"/>
        <rFont val="Aptos Narrow"/>
        <family val="2"/>
        <scheme val="minor"/>
      </rPr>
      <t>)</t>
    </r>
    <r>
      <rPr>
        <b/>
        <sz val="11"/>
        <color theme="1"/>
        <rFont val="Aptos Narrow"/>
        <family val="2"/>
        <scheme val="minor"/>
      </rPr>
      <t>)</t>
    </r>
  </si>
  <si>
    <t>TOTAL ANSWERS</t>
  </si>
  <si>
    <t>Disagree</t>
  </si>
  <si>
    <t># Answers</t>
  </si>
  <si>
    <t>DevOps Experience</t>
  </si>
  <si>
    <t>IT/Business Alignment Experience</t>
  </si>
  <si>
    <t>1. Without experience</t>
  </si>
  <si>
    <t>2. Between 1 and 3 years</t>
  </si>
  <si>
    <t>3. More than 3 years and less than 6 years</t>
  </si>
  <si>
    <t>4. More than 7 years and less than 10 years</t>
  </si>
  <si>
    <t>5. More than 10 years</t>
  </si>
  <si>
    <t>EA Experience</t>
  </si>
  <si>
    <t>Mean LK01</t>
  </si>
  <si>
    <t>Mean LK02</t>
  </si>
  <si>
    <t>Mean LK03</t>
  </si>
  <si>
    <t>Mean LK04</t>
  </si>
  <si>
    <t>Mean LK05</t>
  </si>
  <si>
    <t>Mean LK06</t>
  </si>
  <si>
    <t>Mean LK07</t>
  </si>
  <si>
    <t>Mean LK08</t>
  </si>
  <si>
    <t>Mean LK09</t>
  </si>
  <si>
    <t>Mean LK10</t>
  </si>
  <si>
    <t>Mean LK11</t>
  </si>
  <si>
    <t>Total/Mean</t>
  </si>
  <si>
    <t>Mean</t>
  </si>
  <si>
    <t>Question Code</t>
  </si>
  <si>
    <t>Question Category</t>
  </si>
  <si>
    <t>Question Type</t>
  </si>
  <si>
    <t>Experience and Use</t>
  </si>
  <si>
    <t>Proposal Utility</t>
  </si>
  <si>
    <t>Multiple Choice</t>
  </si>
  <si>
    <t>Closed</t>
  </si>
  <si>
    <t>Binary</t>
  </si>
  <si>
    <t>Open</t>
  </si>
  <si>
    <t>Likert Scale</t>
  </si>
  <si>
    <t>Main Findings</t>
  </si>
  <si>
    <t>The main findings of this work</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</si>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</sst>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7" formatCode="#,##0.0"/>
  </numFmts>
  <fonts count="10" x14ac:knownFonts="1">
    <font>
      <sz val="11"/>
      <color theme="1"/>
      <name val="Aptos Narrow"/>
      <family val="2"/>
      <scheme val="minor"/>
    </font>
    <font>
      <u/>
      <sz val="11"/>
      <color theme="10"/>
      <name val="Aptos Narrow"/>
      <family val="2"/>
      <scheme val="minor"/>
    </font>
    <font>
      <b/>
      <sz val="13"/>
      <color theme="3"/>
      <name val="Aptos Narrow"/>
      <family val="2"/>
      <scheme val="minor"/>
    </font>
    <font>
      <b/>
      <sz val="11"/>
      <color theme="3"/>
      <name val="Aptos Narrow"/>
      <family val="2"/>
      <scheme val="minor"/>
    </font>
    <font>
      <b/>
      <sz val="11"/>
      <color theme="1"/>
      <name val="Aptos Narrow"/>
      <family val="2"/>
      <scheme val="minor"/>
    </font>
    <font>
      <sz val="11"/>
      <color theme="1"/>
      <name val="Aptos Narrow"/>
      <family val="2"/>
      <scheme val="minor"/>
    </font>
    <font>
      <b/>
      <sz val="10"/>
      <color theme="3"/>
      <name val="Aptos Narrow"/>
      <family val="2"/>
      <scheme val="minor"/>
    </font>
    <font>
      <sz val="8"/>
      <name val="Aptos Narrow"/>
      <family val="2"/>
      <scheme val="minor"/>
    </font>
    <font>
      <i/>
      <sz val="11"/>
      <color theme="1"/>
      <name val="Aptos Narrow"/>
      <family val="2"/>
      <scheme val="minor"/>
    </font>
    <font>
      <b/>
      <sz val="11"/>
      <color theme="3" tint="9.9978637043366805E-2"/>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9">
    <border>
      <left/>
      <right/>
      <top/>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style="thin">
        <color indexed="64"/>
      </top>
      <bottom style="medium">
        <color theme="4" tint="0.39997558519241921"/>
      </bottom>
      <diagonal/>
    </border>
    <border>
      <left/>
      <right/>
      <top/>
      <bottom style="thin">
        <color theme="4" tint="0.39997558519241921"/>
      </bottom>
      <diagonal/>
    </border>
    <border>
      <left/>
      <right/>
      <top style="thin">
        <color theme="4" tint="0.39997558519241921"/>
      </top>
      <bottom/>
      <diagonal/>
    </border>
  </borders>
  <cellStyleXfs count="6">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9" fontId="5" fillId="0" borderId="0" applyFont="0" applyFill="0" applyBorder="0" applyAlignment="0" applyProtection="0"/>
  </cellStyleXfs>
  <cellXfs count="55">
    <xf numFmtId="0" fontId="0" fillId="0" borderId="0" xfId="0"/>
    <xf numFmtId="0" fontId="1" fillId="0" borderId="0" xfId="1"/>
    <xf numFmtId="0" fontId="4" fillId="0" borderId="0" xfId="0" applyFont="1"/>
    <xf numFmtId="10" fontId="0" fillId="0" borderId="0" xfId="0" applyNumberFormat="1"/>
    <xf numFmtId="0" fontId="0" fillId="0" borderId="0" xfId="0" applyAlignment="1">
      <alignment horizontal="center" vertical="center"/>
    </xf>
    <xf numFmtId="0" fontId="3" fillId="0" borderId="2" xfId="3"/>
    <xf numFmtId="0" fontId="0" fillId="0" borderId="0" xfId="0" applyAlignment="1">
      <alignment horizontal="center"/>
    </xf>
    <xf numFmtId="0" fontId="3" fillId="0" borderId="2" xfId="3" applyAlignment="1">
      <alignment horizontal="center"/>
    </xf>
    <xf numFmtId="0" fontId="4" fillId="0" borderId="0" xfId="0" applyFont="1" applyAlignment="1">
      <alignment horizontal="right"/>
    </xf>
    <xf numFmtId="22" fontId="0" fillId="0" borderId="0" xfId="0" applyNumberFormat="1" applyAlignment="1">
      <alignment horizontal="center"/>
    </xf>
    <xf numFmtId="22" fontId="0" fillId="0" borderId="4" xfId="0" applyNumberFormat="1" applyBorder="1" applyAlignment="1">
      <alignment horizontal="center"/>
    </xf>
    <xf numFmtId="0" fontId="0" fillId="0" borderId="4" xfId="0" applyBorder="1"/>
    <xf numFmtId="22" fontId="0" fillId="0" borderId="5" xfId="0" applyNumberFormat="1" applyBorder="1" applyAlignment="1">
      <alignment horizontal="center"/>
    </xf>
    <xf numFmtId="0" fontId="0" fillId="0" borderId="5" xfId="0" applyBorder="1"/>
    <xf numFmtId="0" fontId="0" fillId="0" borderId="0" xfId="0" pivotButton="1"/>
    <xf numFmtId="0" fontId="0" fillId="0" borderId="0" xfId="0" applyAlignment="1">
      <alignment horizontal="left"/>
    </xf>
    <xf numFmtId="0" fontId="4" fillId="0" borderId="0" xfId="0" applyFont="1" applyAlignment="1">
      <alignment horizontal="center"/>
    </xf>
    <xf numFmtId="0" fontId="2" fillId="0" borderId="1" xfId="2" applyAlignment="1">
      <alignment horizontal="center" vertical="center"/>
    </xf>
    <xf numFmtId="0" fontId="0" fillId="0" borderId="5" xfId="0" applyBorder="1" applyAlignment="1">
      <alignment horizontal="center"/>
    </xf>
    <xf numFmtId="0" fontId="0" fillId="0" borderId="4" xfId="0" applyBorder="1" applyAlignment="1">
      <alignment horizontal="center"/>
    </xf>
    <xf numFmtId="0" fontId="2" fillId="0" borderId="1" xfId="2" applyAlignment="1">
      <alignment horizontal="center" vertical="center" wrapText="1"/>
    </xf>
    <xf numFmtId="0" fontId="0" fillId="0" borderId="0" xfId="0" applyAlignment="1">
      <alignment horizontal="center" wrapText="1"/>
    </xf>
    <xf numFmtId="0" fontId="0" fillId="0" borderId="5" xfId="0" applyBorder="1" applyAlignment="1">
      <alignment horizontal="center" vertical="center"/>
    </xf>
    <xf numFmtId="0" fontId="0" fillId="0" borderId="4" xfId="0" applyBorder="1" applyAlignment="1">
      <alignment horizontal="center" vertical="center"/>
    </xf>
    <xf numFmtId="164" fontId="0" fillId="0" borderId="0" xfId="5" applyNumberFormat="1" applyFont="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wrapText="1"/>
    </xf>
    <xf numFmtId="0" fontId="6" fillId="0" borderId="1" xfId="2" applyFont="1" applyAlignment="1">
      <alignment horizontal="center" wrapText="1"/>
    </xf>
    <xf numFmtId="2" fontId="0" fillId="0" borderId="0" xfId="0" applyNumberFormat="1" applyAlignment="1">
      <alignment horizontal="center"/>
    </xf>
    <xf numFmtId="0" fontId="2" fillId="0" borderId="1" xfId="2" applyFill="1" applyAlignment="1">
      <alignment horizontal="center" vertical="center" wrapText="1"/>
    </xf>
    <xf numFmtId="0" fontId="6" fillId="0" borderId="1" xfId="2" applyFont="1" applyAlignment="1">
      <alignment horizontal="center" vertical="center" wrapText="1"/>
    </xf>
    <xf numFmtId="165" fontId="0" fillId="0" borderId="0" xfId="0" applyNumberFormat="1" applyAlignment="1">
      <alignment horizontal="center"/>
    </xf>
    <xf numFmtId="0" fontId="3" fillId="0" borderId="6" xfId="3" applyBorder="1" applyAlignment="1">
      <alignment horizontal="center"/>
    </xf>
    <xf numFmtId="14" fontId="0" fillId="0" borderId="0" xfId="0" applyNumberFormat="1" applyAlignment="1">
      <alignment horizontal="center"/>
    </xf>
    <xf numFmtId="10" fontId="0" fillId="0" borderId="0" xfId="0" applyNumberFormat="1" applyAlignment="1">
      <alignment horizontal="center"/>
    </xf>
    <xf numFmtId="0" fontId="4" fillId="0" borderId="3" xfId="4" applyAlignment="1">
      <alignment horizontal="center"/>
    </xf>
    <xf numFmtId="10" fontId="4" fillId="0" borderId="3" xfId="4" applyNumberFormat="1" applyAlignment="1">
      <alignment horizontal="center"/>
    </xf>
    <xf numFmtId="165" fontId="0" fillId="0" borderId="0" xfId="0" applyNumberFormat="1"/>
    <xf numFmtId="165" fontId="0" fillId="0" borderId="5" xfId="0" applyNumberFormat="1" applyBorder="1"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0" fontId="0" fillId="0" borderId="0" xfId="0" applyAlignment="1">
      <alignment wrapText="1"/>
    </xf>
    <xf numFmtId="0" fontId="2" fillId="0" borderId="1" xfId="2"/>
    <xf numFmtId="14" fontId="0" fillId="0" borderId="0" xfId="0" applyNumberFormat="1"/>
    <xf numFmtId="165" fontId="4" fillId="2" borderId="8" xfId="0" applyNumberFormat="1" applyFont="1" applyFill="1" applyBorder="1"/>
    <xf numFmtId="0" fontId="4" fillId="2" borderId="7" xfId="0" applyFont="1" applyFill="1" applyBorder="1" applyAlignment="1">
      <alignment horizontal="center" vertical="center"/>
    </xf>
    <xf numFmtId="17" fontId="0" fillId="0" borderId="0" xfId="0" applyNumberFormat="1"/>
    <xf numFmtId="2" fontId="0" fillId="0" borderId="0" xfId="0" applyNumberFormat="1"/>
    <xf numFmtId="0" fontId="4" fillId="0" borderId="3" xfId="4" applyAlignment="1">
      <alignment horizontal="center"/>
    </xf>
    <xf numFmtId="0" fontId="2" fillId="0" borderId="1" xfId="2" applyAlignment="1">
      <alignment horizontal="center"/>
    </xf>
    <xf numFmtId="0" fontId="4" fillId="0" borderId="0" xfId="0" applyFont="1" applyAlignment="1">
      <alignment horizontal="right"/>
    </xf>
    <xf numFmtId="0" fontId="2" fillId="0" borderId="1" xfId="2" applyAlignment="1">
      <alignment horizontal="center" vertical="center"/>
    </xf>
    <xf numFmtId="0" fontId="0" fillId="0" borderId="0" xfId="0" applyNumberFormat="1"/>
    <xf numFmtId="167" fontId="0" fillId="0" borderId="0" xfId="0" applyNumberFormat="1"/>
  </cellXfs>
  <cellStyles count="6">
    <cellStyle name="Hipervínculo" xfId="1" builtinId="8"/>
    <cellStyle name="Normal" xfId="0" builtinId="0"/>
    <cellStyle name="Porcentaje" xfId="5" builtinId="5"/>
    <cellStyle name="Título 2" xfId="2" builtinId="17"/>
    <cellStyle name="Título 3" xfId="3" builtinId="18"/>
    <cellStyle name="Total" xfId="4" builtinId="25"/>
  </cellStyles>
  <dxfs count="8">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
              <a:t>Likert</a:t>
            </a:r>
            <a:r>
              <a:rPr lang="es-ES" baseline="0"/>
              <a:t> answers distribution</a:t>
            </a:r>
            <a:endParaRPr lang="es-E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percentStacked"/>
        <c:varyColors val="0"/>
        <c:ser>
          <c:idx val="0"/>
          <c:order val="0"/>
          <c:tx>
            <c:strRef>
              <c:f>'Likert Analysis'!$B$35</c:f>
              <c:strCache>
                <c:ptCount val="1"/>
                <c:pt idx="0">
                  <c:v>Strongly Disagree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Analysis'!$B$36:$B$46</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0-1563-4A5C-BDD4-7A15FCE4D4F3}"/>
            </c:ext>
          </c:extLst>
        </c:ser>
        <c:ser>
          <c:idx val="1"/>
          <c:order val="1"/>
          <c:tx>
            <c:strRef>
              <c:f>'Likert Analysis'!$C$35</c:f>
              <c:strCache>
                <c:ptCount val="1"/>
                <c:pt idx="0">
                  <c:v>Disagree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Analysis'!$C$36:$C$46</c:f>
              <c:numCache>
                <c:formatCode>0.0%</c:formatCode>
                <c:ptCount val="11"/>
                <c:pt idx="0">
                  <c:v>7.1428571428571425E-2</c:v>
                </c:pt>
                <c:pt idx="1">
                  <c:v>7.1428571428571425E-2</c:v>
                </c:pt>
                <c:pt idx="2">
                  <c:v>7.1428571428571425E-2</c:v>
                </c:pt>
                <c:pt idx="3">
                  <c:v>7.1428571428571425E-2</c:v>
                </c:pt>
                <c:pt idx="4">
                  <c:v>0.14285714285714285</c:v>
                </c:pt>
                <c:pt idx="5">
                  <c:v>0.14285714285714285</c:v>
                </c:pt>
                <c:pt idx="6">
                  <c:v>7.1428571428571425E-2</c:v>
                </c:pt>
                <c:pt idx="7">
                  <c:v>#N/A</c:v>
                </c:pt>
                <c:pt idx="8">
                  <c:v>#N/A</c:v>
                </c:pt>
                <c:pt idx="9">
                  <c:v>#N/A</c:v>
                </c:pt>
                <c:pt idx="10">
                  <c:v>7.1428571428571425E-2</c:v>
                </c:pt>
              </c:numCache>
            </c:numRef>
          </c:val>
          <c:extLst>
            <c:ext xmlns:c16="http://schemas.microsoft.com/office/drawing/2014/chart" uri="{C3380CC4-5D6E-409C-BE32-E72D297353CC}">
              <c16:uniqueId val="{00000001-1563-4A5C-BDD4-7A15FCE4D4F3}"/>
            </c:ext>
          </c:extLst>
        </c:ser>
        <c:ser>
          <c:idx val="2"/>
          <c:order val="2"/>
          <c:tx>
            <c:strRef>
              <c:f>'Likert Analysis'!$D$35</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Analysis'!$D$36:$D$46</c:f>
              <c:numCache>
                <c:formatCode>0.0%</c:formatCode>
                <c:ptCount val="11"/>
                <c:pt idx="0">
                  <c:v>7.1428571428571425E-2</c:v>
                </c:pt>
                <c:pt idx="1">
                  <c:v>0.21428571428571427</c:v>
                </c:pt>
                <c:pt idx="2">
                  <c:v>0.21428571428571427</c:v>
                </c:pt>
                <c:pt idx="3">
                  <c:v>0.21428571428571427</c:v>
                </c:pt>
                <c:pt idx="4">
                  <c:v>0.21428571428571427</c:v>
                </c:pt>
                <c:pt idx="5">
                  <c:v>#N/A</c:v>
                </c:pt>
                <c:pt idx="6">
                  <c:v>0.14285714285714285</c:v>
                </c:pt>
                <c:pt idx="7">
                  <c:v>0.14285714285714285</c:v>
                </c:pt>
                <c:pt idx="8">
                  <c:v>0.14285714285714285</c:v>
                </c:pt>
                <c:pt idx="9">
                  <c:v>0.14285714285714285</c:v>
                </c:pt>
                <c:pt idx="10">
                  <c:v>0.2857142857142857</c:v>
                </c:pt>
              </c:numCache>
            </c:numRef>
          </c:val>
          <c:extLst>
            <c:ext xmlns:c16="http://schemas.microsoft.com/office/drawing/2014/chart" uri="{C3380CC4-5D6E-409C-BE32-E72D297353CC}">
              <c16:uniqueId val="{00000002-1563-4A5C-BDD4-7A15FCE4D4F3}"/>
            </c:ext>
          </c:extLst>
        </c:ser>
        <c:ser>
          <c:idx val="3"/>
          <c:order val="3"/>
          <c:tx>
            <c:strRef>
              <c:f>'Likert Analysis'!$E$35</c:f>
              <c:strCache>
                <c:ptCount val="1"/>
                <c:pt idx="0">
                  <c:v>Agree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Analysis'!$E$36:$E$46</c:f>
              <c:numCache>
                <c:formatCode>0.0%</c:formatCode>
                <c:ptCount val="11"/>
                <c:pt idx="0">
                  <c:v>0.42857142857142855</c:v>
                </c:pt>
                <c:pt idx="1">
                  <c:v>0.35714285714285715</c:v>
                </c:pt>
                <c:pt idx="2">
                  <c:v>0.35714285714285715</c:v>
                </c:pt>
                <c:pt idx="3">
                  <c:v>0.2857142857142857</c:v>
                </c:pt>
                <c:pt idx="4">
                  <c:v>0.5</c:v>
                </c:pt>
                <c:pt idx="5">
                  <c:v>0.5714285714285714</c:v>
                </c:pt>
                <c:pt idx="6">
                  <c:v>0.5714285714285714</c:v>
                </c:pt>
                <c:pt idx="7">
                  <c:v>0.35714285714285715</c:v>
                </c:pt>
                <c:pt idx="8">
                  <c:v>0.5714285714285714</c:v>
                </c:pt>
                <c:pt idx="9">
                  <c:v>0.5714285714285714</c:v>
                </c:pt>
                <c:pt idx="10">
                  <c:v>0.42857142857142855</c:v>
                </c:pt>
              </c:numCache>
            </c:numRef>
          </c:val>
          <c:extLst>
            <c:ext xmlns:c16="http://schemas.microsoft.com/office/drawing/2014/chart" uri="{C3380CC4-5D6E-409C-BE32-E72D297353CC}">
              <c16:uniqueId val="{00000003-1563-4A5C-BDD4-7A15FCE4D4F3}"/>
            </c:ext>
          </c:extLst>
        </c:ser>
        <c:ser>
          <c:idx val="4"/>
          <c:order val="4"/>
          <c:tx>
            <c:strRef>
              <c:f>'Likert Analysis'!$F$35</c:f>
              <c:strCache>
                <c:ptCount val="1"/>
                <c:pt idx="0">
                  <c:v>Strongly Agree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'Likert Analysis'!$A$36:$A$46</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'Likert Analysis'!$F$36:$F$46</c:f>
              <c:numCache>
                <c:formatCode>0.0%</c:formatCode>
                <c:ptCount val="11"/>
                <c:pt idx="0">
                  <c:v>0.42857142857142855</c:v>
                </c:pt>
                <c:pt idx="1">
                  <c:v>0.35714285714285715</c:v>
                </c:pt>
                <c:pt idx="2">
                  <c:v>0.35714285714285715</c:v>
                </c:pt>
                <c:pt idx="3">
                  <c:v>0.42857142857142855</c:v>
                </c:pt>
                <c:pt idx="4">
                  <c:v>0.14285714285714285</c:v>
                </c:pt>
                <c:pt idx="5">
                  <c:v>0.2857142857142857</c:v>
                </c:pt>
                <c:pt idx="6">
                  <c:v>0.21428571428571427</c:v>
                </c:pt>
                <c:pt idx="7">
                  <c:v>0.5</c:v>
                </c:pt>
                <c:pt idx="8">
                  <c:v>0.2857142857142857</c:v>
                </c:pt>
                <c:pt idx="9">
                  <c:v>0.2857142857142857</c:v>
                </c:pt>
                <c:pt idx="10">
                  <c:v>0.21428571428571427</c:v>
                </c:pt>
              </c:numCache>
            </c:numRef>
          </c:val>
          <c:extLst>
            <c:ext xmlns:c16="http://schemas.microsoft.com/office/drawing/2014/chart" uri="{C3380CC4-5D6E-409C-BE32-E72D297353CC}">
              <c16:uniqueId val="{00000004-1563-4A5C-BDD4-7A15FCE4D4F3}"/>
            </c:ext>
          </c:extLst>
        </c:ser>
        <c:dLbls>
          <c:dLblPos val="ctr"/>
          <c:showLegendKey val="0"/>
          <c:showVal val="1"/>
          <c:showCatName val="0"/>
          <c:showSerName val="0"/>
          <c:showPercent val="0"/>
          <c:showBubbleSize val="0"/>
        </c:dLbls>
        <c:gapWidth val="79"/>
        <c:overlap val="100"/>
        <c:axId val="810896031"/>
        <c:axId val="810875391"/>
      </c:barChart>
      <c:catAx>
        <c:axId val="81089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810875391"/>
        <c:crosses val="autoZero"/>
        <c:auto val="1"/>
        <c:lblAlgn val="ctr"/>
        <c:lblOffset val="100"/>
        <c:noMultiLvlLbl val="0"/>
      </c:catAx>
      <c:valAx>
        <c:axId val="810875391"/>
        <c:scaling>
          <c:orientation val="minMax"/>
        </c:scaling>
        <c:delete val="1"/>
        <c:axPos val="b"/>
        <c:numFmt formatCode="0%" sourceLinked="1"/>
        <c:majorTickMark val="none"/>
        <c:minorTickMark val="none"/>
        <c:tickLblPos val="nextTo"/>
        <c:crossAx val="8108960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ES"/>
              <a:t>Weighting LIKERT ANSWER</a:t>
            </a:r>
            <a:r>
              <a:rPr lang="es-ES" baseline="0"/>
              <a:t> Distribution</a:t>
            </a:r>
            <a:endParaRPr lang="es-E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percentStacked"/>
        <c:varyColors val="0"/>
        <c:ser>
          <c:idx val="0"/>
          <c:order val="0"/>
          <c:tx>
            <c:strRef>
              <c:f>'Weighting Likert Analysis '!$B$37</c:f>
              <c:strCache>
                <c:ptCount val="1"/>
                <c:pt idx="0">
                  <c:v>Strongly Disagree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'!$B$38:$B$48</c:f>
              <c:numCache>
                <c:formatCode>0.0%</c:formatCode>
                <c:ptCount val="11"/>
                <c:pt idx="0">
                  <c:v>#N/A</c:v>
                </c:pt>
                <c:pt idx="1">
                  <c:v>#N/A</c:v>
                </c:pt>
                <c:pt idx="2">
                  <c:v>#N/A</c:v>
                </c:pt>
                <c:pt idx="3">
                  <c:v>#N/A</c:v>
                </c:pt>
                <c:pt idx="4">
                  <c:v>#N/A</c:v>
                </c:pt>
                <c:pt idx="5">
                  <c:v>#N/A</c:v>
                </c:pt>
                <c:pt idx="6">
                  <c:v>#N/A</c:v>
                </c:pt>
                <c:pt idx="7">
                  <c:v>#N/A</c:v>
                </c:pt>
                <c:pt idx="8">
                  <c:v>#N/A</c:v>
                </c:pt>
                <c:pt idx="9">
                  <c:v>#N/A</c:v>
                </c:pt>
                <c:pt idx="10">
                  <c:v>#N/A</c:v>
                </c:pt>
              </c:numCache>
            </c:numRef>
          </c:val>
          <c:extLst>
            <c:ext xmlns:c16="http://schemas.microsoft.com/office/drawing/2014/chart" uri="{C3380CC4-5D6E-409C-BE32-E72D297353CC}">
              <c16:uniqueId val="{00000000-E2E5-4FB2-A712-0534E9C3962C}"/>
            </c:ext>
          </c:extLst>
        </c:ser>
        <c:ser>
          <c:idx val="1"/>
          <c:order val="1"/>
          <c:tx>
            <c:strRef>
              <c:f>'Weighting Likert Analysis '!$C$37</c:f>
              <c:strCache>
                <c:ptCount val="1"/>
                <c:pt idx="0">
                  <c:v>Disagree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'!$C$38:$C$48</c:f>
              <c:numCache>
                <c:formatCode>0.0%</c:formatCode>
                <c:ptCount val="11"/>
                <c:pt idx="0">
                  <c:v>3.4285714285714287E-2</c:v>
                </c:pt>
                <c:pt idx="1">
                  <c:v>3.4285714285714287E-2</c:v>
                </c:pt>
                <c:pt idx="2">
                  <c:v>3.4285714285714287E-2</c:v>
                </c:pt>
                <c:pt idx="3">
                  <c:v>0.13642857142857143</c:v>
                </c:pt>
                <c:pt idx="4">
                  <c:v>0.13642857142857143</c:v>
                </c:pt>
                <c:pt idx="5">
                  <c:v>0.10928571428571429</c:v>
                </c:pt>
                <c:pt idx="6">
                  <c:v>3.4285714285714287E-2</c:v>
                </c:pt>
                <c:pt idx="7">
                  <c:v>#N/A</c:v>
                </c:pt>
                <c:pt idx="8">
                  <c:v>#N/A</c:v>
                </c:pt>
                <c:pt idx="9">
                  <c:v>#N/A</c:v>
                </c:pt>
                <c:pt idx="10">
                  <c:v>0.10214285714285713</c:v>
                </c:pt>
              </c:numCache>
            </c:numRef>
          </c:val>
          <c:extLst>
            <c:ext xmlns:c16="http://schemas.microsoft.com/office/drawing/2014/chart" uri="{C3380CC4-5D6E-409C-BE32-E72D297353CC}">
              <c16:uniqueId val="{00000001-E2E5-4FB2-A712-0534E9C3962C}"/>
            </c:ext>
          </c:extLst>
        </c:ser>
        <c:ser>
          <c:idx val="2"/>
          <c:order val="2"/>
          <c:tx>
            <c:strRef>
              <c:f>'Weighting Likert Analysis '!$D$37</c:f>
              <c:strCache>
                <c:ptCount val="1"/>
                <c:pt idx="0">
                  <c:v>Neutral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'!$D$38:$D$48</c:f>
              <c:numCache>
                <c:formatCode>0.0%</c:formatCode>
                <c:ptCount val="11"/>
                <c:pt idx="0">
                  <c:v>0.15</c:v>
                </c:pt>
                <c:pt idx="1">
                  <c:v>0.2492857142857143</c:v>
                </c:pt>
                <c:pt idx="2">
                  <c:v>0.32071428571428573</c:v>
                </c:pt>
                <c:pt idx="3">
                  <c:v>0.25285714285714284</c:v>
                </c:pt>
                <c:pt idx="4">
                  <c:v>4.071428571428571E-2</c:v>
                </c:pt>
                <c:pt idx="5">
                  <c:v>#N/A</c:v>
                </c:pt>
                <c:pt idx="6">
                  <c:v>0.25285714285714284</c:v>
                </c:pt>
                <c:pt idx="7">
                  <c:v>0.13642857142857143</c:v>
                </c:pt>
                <c:pt idx="8">
                  <c:v>7.4999999999999997E-2</c:v>
                </c:pt>
                <c:pt idx="9">
                  <c:v>0.13642857142857143</c:v>
                </c:pt>
                <c:pt idx="10">
                  <c:v>0.25928571428571429</c:v>
                </c:pt>
              </c:numCache>
            </c:numRef>
          </c:val>
          <c:extLst>
            <c:ext xmlns:c16="http://schemas.microsoft.com/office/drawing/2014/chart" uri="{C3380CC4-5D6E-409C-BE32-E72D297353CC}">
              <c16:uniqueId val="{00000002-E2E5-4FB2-A712-0534E9C3962C}"/>
            </c:ext>
          </c:extLst>
        </c:ser>
        <c:ser>
          <c:idx val="3"/>
          <c:order val="3"/>
          <c:tx>
            <c:strRef>
              <c:f>'Weighting Likert Analysis '!$E$37</c:f>
              <c:strCache>
                <c:ptCount val="1"/>
                <c:pt idx="0">
                  <c:v>Agree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'!$E$38:$E$48</c:f>
              <c:numCache>
                <c:formatCode>0.0%</c:formatCode>
                <c:ptCount val="11"/>
                <c:pt idx="0">
                  <c:v>0.43714285714285717</c:v>
                </c:pt>
                <c:pt idx="1">
                  <c:v>0.44</c:v>
                </c:pt>
                <c:pt idx="2">
                  <c:v>0.32785714285714285</c:v>
                </c:pt>
                <c:pt idx="3">
                  <c:v>0.5357142857142857</c:v>
                </c:pt>
                <c:pt idx="4">
                  <c:v>0.37214285714285716</c:v>
                </c:pt>
                <c:pt idx="5">
                  <c:v>0.68285714285714294</c:v>
                </c:pt>
                <c:pt idx="6">
                  <c:v>0.505</c:v>
                </c:pt>
                <c:pt idx="7">
                  <c:v>0.40928571428571431</c:v>
                </c:pt>
                <c:pt idx="8">
                  <c:v>0.60071428571428576</c:v>
                </c:pt>
                <c:pt idx="9">
                  <c:v>0.58357142857142852</c:v>
                </c:pt>
                <c:pt idx="10">
                  <c:v>0.42642857142857143</c:v>
                </c:pt>
              </c:numCache>
            </c:numRef>
          </c:val>
          <c:extLst>
            <c:ext xmlns:c16="http://schemas.microsoft.com/office/drawing/2014/chart" uri="{C3380CC4-5D6E-409C-BE32-E72D297353CC}">
              <c16:uniqueId val="{00000003-E2E5-4FB2-A712-0534E9C3962C}"/>
            </c:ext>
          </c:extLst>
        </c:ser>
        <c:ser>
          <c:idx val="4"/>
          <c:order val="4"/>
          <c:tx>
            <c:strRef>
              <c:f>'Weighting Likert Analysis '!$F$37</c:f>
              <c:strCache>
                <c:ptCount val="1"/>
                <c:pt idx="0">
                  <c:v>Strongly Agree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'Weighting Likert Analysis '!$A$38:$A$48</c:f>
              <c:strCache>
                <c:ptCount val="11"/>
                <c:pt idx="0">
                  <c:v>LK01</c:v>
                </c:pt>
                <c:pt idx="1">
                  <c:v>LK02</c:v>
                </c:pt>
                <c:pt idx="2">
                  <c:v>LK03</c:v>
                </c:pt>
                <c:pt idx="3">
                  <c:v>LK04</c:v>
                </c:pt>
                <c:pt idx="4">
                  <c:v>LK05</c:v>
                </c:pt>
                <c:pt idx="5">
                  <c:v>LK06</c:v>
                </c:pt>
                <c:pt idx="6">
                  <c:v>LK07</c:v>
                </c:pt>
                <c:pt idx="7">
                  <c:v>LK08</c:v>
                </c:pt>
                <c:pt idx="8">
                  <c:v>LK09</c:v>
                </c:pt>
                <c:pt idx="9">
                  <c:v>LK10</c:v>
                </c:pt>
                <c:pt idx="10">
                  <c:v>LK11</c:v>
                </c:pt>
              </c:strCache>
            </c:strRef>
          </c:cat>
          <c:val>
            <c:numRef>
              <c:f>'Weighting Likert Analysis '!$F$38:$F$48</c:f>
              <c:numCache>
                <c:formatCode>0.0%</c:formatCode>
                <c:ptCount val="11"/>
                <c:pt idx="0">
                  <c:v>0.37857142857142856</c:v>
                </c:pt>
                <c:pt idx="1">
                  <c:v>0.27642857142857141</c:v>
                </c:pt>
                <c:pt idx="2">
                  <c:v>0.31714285714285717</c:v>
                </c:pt>
                <c:pt idx="3">
                  <c:v>7.4999999999999997E-2</c:v>
                </c:pt>
                <c:pt idx="4">
                  <c:v>0.45071428571428568</c:v>
                </c:pt>
                <c:pt idx="5">
                  <c:v>0.20785714285714288</c:v>
                </c:pt>
                <c:pt idx="6">
                  <c:v>0.20785714285714288</c:v>
                </c:pt>
                <c:pt idx="7">
                  <c:v>0.45357142857142857</c:v>
                </c:pt>
                <c:pt idx="8">
                  <c:v>0.32428571428571429</c:v>
                </c:pt>
                <c:pt idx="9">
                  <c:v>0.27999999999999997</c:v>
                </c:pt>
                <c:pt idx="10">
                  <c:v>0.21142857142857144</c:v>
                </c:pt>
              </c:numCache>
            </c:numRef>
          </c:val>
          <c:extLst>
            <c:ext xmlns:c16="http://schemas.microsoft.com/office/drawing/2014/chart" uri="{C3380CC4-5D6E-409C-BE32-E72D297353CC}">
              <c16:uniqueId val="{00000004-E2E5-4FB2-A712-0534E9C3962C}"/>
            </c:ext>
          </c:extLst>
        </c:ser>
        <c:dLbls>
          <c:dLblPos val="ctr"/>
          <c:showLegendKey val="0"/>
          <c:showVal val="1"/>
          <c:showCatName val="0"/>
          <c:showSerName val="0"/>
          <c:showPercent val="0"/>
          <c:showBubbleSize val="0"/>
        </c:dLbls>
        <c:gapWidth val="79"/>
        <c:overlap val="100"/>
        <c:axId val="818595679"/>
        <c:axId val="818613919"/>
      </c:barChart>
      <c:catAx>
        <c:axId val="81859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ES"/>
          </a:p>
        </c:txPr>
        <c:crossAx val="818613919"/>
        <c:crosses val="autoZero"/>
        <c:auto val="1"/>
        <c:lblAlgn val="ctr"/>
        <c:lblOffset val="100"/>
        <c:noMultiLvlLbl val="0"/>
      </c:catAx>
      <c:valAx>
        <c:axId val="818613919"/>
        <c:scaling>
          <c:orientation val="minMax"/>
        </c:scaling>
        <c:delete val="1"/>
        <c:axPos val="b"/>
        <c:numFmt formatCode="0%" sourceLinked="1"/>
        <c:majorTickMark val="none"/>
        <c:minorTickMark val="none"/>
        <c:tickLblPos val="nextTo"/>
        <c:crossAx val="818595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46</xdr:row>
      <xdr:rowOff>185737</xdr:rowOff>
    </xdr:from>
    <xdr:to>
      <xdr:col>6</xdr:col>
      <xdr:colOff>9525</xdr:colOff>
      <xdr:row>67</xdr:row>
      <xdr:rowOff>142875</xdr:rowOff>
    </xdr:to>
    <xdr:graphicFrame macro="">
      <xdr:nvGraphicFramePr>
        <xdr:cNvPr id="5" name="Gráfico 4">
          <a:extLst>
            <a:ext uri="{FF2B5EF4-FFF2-40B4-BE49-F238E27FC236}">
              <a16:creationId xmlns:a16="http://schemas.microsoft.com/office/drawing/2014/main" id="{D5606197-4492-1D0C-82F1-E2C9BD8B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133349</xdr:colOff>
      <xdr:row>32</xdr:row>
      <xdr:rowOff>166687</xdr:rowOff>
    </xdr:from>
    <xdr:to>
      <xdr:col>14</xdr:col>
      <xdr:colOff>619124</xdr:colOff>
      <xdr:row>50</xdr:row>
      <xdr:rowOff>76200</xdr:rowOff>
    </xdr:to>
    <xdr:graphicFrame macro="">
      <xdr:nvGraphicFramePr>
        <xdr:cNvPr id="3" name="Gráfico 2">
          <a:extLst>
            <a:ext uri="{FF2B5EF4-FFF2-40B4-BE49-F238E27FC236}">
              <a16:creationId xmlns:a16="http://schemas.microsoft.com/office/drawing/2014/main" id="{C8994783-4AA0-707A-908A-5EFCDF0A1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54344675927" createdVersion="8" refreshedVersion="8" minRefreshableVersion="3" recordCount="14" xr:uid="{4FAF5AAE-979F-498E-AE4E-9C0832DBEF42}">
  <cacheSource type="worksheet">
    <worksheetSource ref="B1:E15" sheet="RAW Data"/>
  </cacheSource>
  <cacheFields count="4">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8500497685" createdVersion="8" refreshedVersion="8" minRefreshableVersion="3" recordCount="14" xr:uid="{95FA02B7-D2B5-41A0-AB11-BF31A67F57C8}">
  <cacheSource type="worksheet">
    <worksheetSource ref="A1:P15" sheet="RAW Data"/>
  </cacheSource>
  <cacheFields count="16">
    <cacheField name="ANSWER DATE" numFmtId="22">
      <sharedItems containsSemiMixedTypes="0" containsNonDate="0" containsDate="1" containsString="0" minDate="2023-12-19T20:31:39" maxDate="2024-02-26T16:40:56"/>
    </cacheField>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ntainsSemiMixedTypes="0" containsString="0" containsNumber="1" containsInteger="1" minValue="0" maxValue="16"/>
    </cacheField>
    <cacheField name="EX04" numFmtId="0">
      <sharedItems containsSemiMixedTypes="0" containsString="0" containsNumber="1" containsInteger="1" minValue="0" maxValue="30"/>
    </cacheField>
    <cacheField name="EX05" numFmtId="0">
      <sharedItems containsSemiMixedTypes="0" containsString="0" containsNumber="1" minValue="0" maxValue="15"/>
    </cacheField>
    <cacheField name="EX06" numFmtId="0">
      <sharedItems/>
    </cacheField>
    <cacheField name="EX07" numFmtId="0">
      <sharedItems/>
    </cacheField>
    <cacheField name="EX08" numFmtId="0">
      <sharedItems/>
    </cacheField>
    <cacheField name="EX09" numFmtId="0">
      <sharedItems/>
    </cacheField>
    <cacheField name="EX10" numFmtId="0">
      <sharedItems/>
    </cacheField>
    <cacheField name="EX11" numFmtId="0">
      <sharedItems longText="1"/>
    </cacheField>
    <cacheField name="EX12" numFmtId="0">
      <sharedItems/>
    </cacheField>
    <cacheField name="EX13"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70.495177546298" createdVersion="8" refreshedVersion="8" minRefreshableVersion="3" recordCount="14" xr:uid="{AF096209-ED48-472C-BBCC-F0CEE9ECA4F5}">
  <cacheSource type="worksheet">
    <worksheetSource ref="B1:P15" sheet="RAW Data"/>
  </cacheSource>
  <cacheFields count="15">
    <cacheField name="SAMPLE ID" numFmtId="0">
      <sharedItems count="3">
        <s v="S1"/>
        <s v="S2"/>
        <s v="S3"/>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ntainsSemiMixedTypes="0" containsString="0" containsNumber="1" containsInteger="1" minValue="0" maxValue="16"/>
    </cacheField>
    <cacheField name="EX04" numFmtId="0">
      <sharedItems containsSemiMixedTypes="0" containsString="0" containsNumber="1" containsInteger="1" minValue="0" maxValue="30"/>
    </cacheField>
    <cacheField name="EX05" numFmtId="0">
      <sharedItems containsSemiMixedTypes="0" containsString="0" containsNumber="1" minValue="0" maxValue="15"/>
    </cacheField>
    <cacheField name="EX06" numFmtId="0">
      <sharedItems count="2">
        <s v="Yes"/>
        <s v="No"/>
      </sharedItems>
    </cacheField>
    <cacheField name="EX07" numFmtId="0">
      <sharedItems/>
    </cacheField>
    <cacheField name="EX08" numFmtId="0">
      <sharedItems count="2">
        <s v="Yes"/>
        <s v="No"/>
      </sharedItems>
    </cacheField>
    <cacheField name="EX09" numFmtId="0">
      <sharedItems/>
    </cacheField>
    <cacheField name="EX10" numFmtId="0">
      <sharedItems count="2">
        <s v="Yes"/>
        <s v="No"/>
      </sharedItems>
    </cacheField>
    <cacheField name="EX11" numFmtId="0">
      <sharedItems longText="1"/>
    </cacheField>
    <cacheField name="EX12" numFmtId="0">
      <sharedItems count="2">
        <s v="Yes"/>
        <s v="No"/>
      </sharedItems>
    </cacheField>
    <cacheField name="EX13"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 refreshedDate="45384.494941898149" createdVersion="8" refreshedVersion="8" minRefreshableVersion="3" recordCount="14" xr:uid="{1F873102-3379-4975-BE52-523510944CA8}">
  <cacheSource type="worksheet">
    <worksheetSource ref="A1:AL15" sheet="RAW Data pre-proccesed"/>
  </cacheSource>
  <cacheFields count="38">
    <cacheField name="ANSWER DATE" numFmtId="14">
      <sharedItems containsSemiMixedTypes="0" containsNonDate="0" containsDate="1" containsString="0" minDate="2023-12-19T20:31:39" maxDate="2024-02-26T16:40:56"/>
    </cacheField>
    <cacheField name="SAMPLE ID" numFmtId="0">
      <sharedItems/>
    </cacheField>
    <cacheField name="ANSWER ID" numFmtId="0">
      <sharedItems containsSemiMixedTypes="0" containsString="0" containsNumber="1" containsInteger="1" minValue="1" maxValue="14"/>
    </cacheField>
    <cacheField name="EX01" numFmtId="0">
      <sharedItems count="2">
        <s v="Academic"/>
        <s v="Industrial"/>
      </sharedItems>
    </cacheField>
    <cacheField name="EX02" numFmtId="0">
      <sharedItems count="4">
        <s v="Academic/Research"/>
        <s v="Software Developer"/>
        <s v="Software Architect"/>
        <s v="Engineering Leader"/>
      </sharedItems>
    </cacheField>
    <cacheField name="EX03" numFmtId="0">
      <sharedItems count="15">
        <s v="4. More than 7 years and less than 10 years"/>
        <s v="1. Without experience"/>
        <s v="3. More than 3 years and less than 6 years"/>
        <s v="2. Between 1 and 3 years"/>
        <s v="5. More than 10 years"/>
        <s v="More than 7 years and less than 10 years" u="1"/>
        <s v="Without experience" u="1"/>
        <s v="More than 3 years and less than 6 years" u="1"/>
        <s v="Between 1 and 3 years" u="1"/>
        <s v="More than 10 years" u="1"/>
        <s v="Más de 7 años y mesno de 10 años" u="1"/>
        <s v="Sin Experiencia" u="1"/>
        <s v="Más de 3 años y menos de 6 años" u="1"/>
        <s v="Entre 1 y 3 años" u="1"/>
        <s v="Más de 10 años" u="1"/>
      </sharedItems>
    </cacheField>
    <cacheField name="EX04" numFmtId="0">
      <sharedItems count="8">
        <s v="3. More than 3 years and less than 6 years"/>
        <s v="1. Without experience"/>
        <s v="2. Between 1 and 3 years"/>
        <s v="5. More than 10 years"/>
        <s v="More than 3 years and less than 6 years" u="1"/>
        <s v="Without experience" u="1"/>
        <s v="Between 1 and 3 years" u="1"/>
        <s v="More than 10 years" u="1"/>
      </sharedItems>
    </cacheField>
    <cacheField name="EX05" numFmtId="0">
      <sharedItems count="5">
        <s v="3. More than 3 years and less than 6 years"/>
        <s v="1. Without experience"/>
        <s v="2. Between 1 and 3 years"/>
        <s v="4. More than 7 years and less than 10 years"/>
        <s v="5. More than 10 years"/>
      </sharedItems>
    </cacheField>
    <cacheField name="EX06" numFmtId="0">
      <sharedItems/>
    </cacheField>
    <cacheField name="EX07" numFmtId="0">
      <sharedItems/>
    </cacheField>
    <cacheField name="EX08" numFmtId="0">
      <sharedItems/>
    </cacheField>
    <cacheField name="EX09" numFmtId="0">
      <sharedItems/>
    </cacheField>
    <cacheField name="EX10" numFmtId="0">
      <sharedItems/>
    </cacheField>
    <cacheField name="EX11" numFmtId="0">
      <sharedItems longText="1"/>
    </cacheField>
    <cacheField name="EX12" numFmtId="0">
      <sharedItems/>
    </cacheField>
    <cacheField name="EX13" numFmtId="0">
      <sharedItems/>
    </cacheField>
    <cacheField name="LK01" numFmtId="0">
      <sharedItems containsSemiMixedTypes="0" containsString="0" containsNumber="1" containsInteger="1" minValue="2" maxValue="5"/>
    </cacheField>
    <cacheField name="LK02" numFmtId="0">
      <sharedItems containsSemiMixedTypes="0" containsString="0" containsNumber="1" containsInteger="1" minValue="2" maxValue="5"/>
    </cacheField>
    <cacheField name="LK03" numFmtId="0">
      <sharedItems containsSemiMixedTypes="0" containsString="0" containsNumber="1" containsInteger="1" minValue="2" maxValue="5"/>
    </cacheField>
    <cacheField name="LK04" numFmtId="0">
      <sharedItems containsSemiMixedTypes="0" containsString="0" containsNumber="1" containsInteger="1" minValue="2" maxValue="5"/>
    </cacheField>
    <cacheField name="LK05" numFmtId="0">
      <sharedItems containsSemiMixedTypes="0" containsString="0" containsNumber="1" containsInteger="1" minValue="2" maxValue="5"/>
    </cacheField>
    <cacheField name="LK06" numFmtId="0">
      <sharedItems containsSemiMixedTypes="0" containsString="0" containsNumber="1" containsInteger="1" minValue="2" maxValue="5"/>
    </cacheField>
    <cacheField name="LK07" numFmtId="0">
      <sharedItems containsSemiMixedTypes="0" containsString="0" containsNumber="1" containsInteger="1" minValue="2" maxValue="5"/>
    </cacheField>
    <cacheField name="LK08" numFmtId="0">
      <sharedItems containsSemiMixedTypes="0" containsString="0" containsNumber="1" containsInteger="1" minValue="3" maxValue="5"/>
    </cacheField>
    <cacheField name="LK09" numFmtId="0">
      <sharedItems containsSemiMixedTypes="0" containsString="0" containsNumber="1" containsInteger="1" minValue="3" maxValue="5"/>
    </cacheField>
    <cacheField name="LK10" numFmtId="0">
      <sharedItems containsSemiMixedTypes="0" containsString="0" containsNumber="1" containsInteger="1" minValue="3" maxValue="5"/>
    </cacheField>
    <cacheField name="LK11" numFmtId="0">
      <sharedItems containsSemiMixedTypes="0" containsString="0" containsNumber="1" containsInteger="1" minValue="2" maxValue="5"/>
    </cacheField>
    <cacheField name="LK01OP" numFmtId="0">
      <sharedItems containsMixedTypes="1" containsNumber="1" containsInteger="1" minValue="0" maxValue="0" longText="1"/>
    </cacheField>
    <cacheField name="LK02OP" numFmtId="0">
      <sharedItems containsMixedTypes="1" containsNumber="1" containsInteger="1" minValue="0" maxValue="0" longText="1"/>
    </cacheField>
    <cacheField name="LK03OP" numFmtId="0">
      <sharedItems containsMixedTypes="1" containsNumber="1" containsInteger="1" minValue="0" maxValue="0"/>
    </cacheField>
    <cacheField name="LK04OP" numFmtId="0">
      <sharedItems containsMixedTypes="1" containsNumber="1" containsInteger="1" minValue="0" maxValue="0" longText="1"/>
    </cacheField>
    <cacheField name="LK05OP" numFmtId="0">
      <sharedItems containsMixedTypes="1" containsNumber="1" containsInteger="1" minValue="0" maxValue="0" longText="1"/>
    </cacheField>
    <cacheField name="LK06OP" numFmtId="0">
      <sharedItems containsMixedTypes="1" containsNumber="1" containsInteger="1" minValue="0" maxValue="0"/>
    </cacheField>
    <cacheField name="LK07OP" numFmtId="0">
      <sharedItems containsMixedTypes="1" containsNumber="1" containsInteger="1" minValue="0" maxValue="0"/>
    </cacheField>
    <cacheField name="LK08OP" numFmtId="0">
      <sharedItems containsMixedTypes="1" containsNumber="1" containsInteger="1" minValue="0" maxValue="0" longText="1"/>
    </cacheField>
    <cacheField name="LK09OP" numFmtId="0">
      <sharedItems containsMixedTypes="1" containsNumber="1" containsInteger="1" minValue="0" maxValue="0" longText="1"/>
    </cacheField>
    <cacheField name="LK10OP" numFmtId="0">
      <sharedItems containsMixedTypes="1" containsNumber="1" containsInteger="1" minValue="0" maxValue="0"/>
    </cacheField>
    <cacheField name="LK11OP" numFmtId="0">
      <sharedItems containsMixedTypes="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
    <x v="0"/>
    <x v="0"/>
  </r>
  <r>
    <x v="0"/>
    <n v="2"/>
    <x v="0"/>
    <x v="0"/>
  </r>
  <r>
    <x v="0"/>
    <n v="3"/>
    <x v="0"/>
    <x v="0"/>
  </r>
  <r>
    <x v="0"/>
    <n v="4"/>
    <x v="0"/>
    <x v="0"/>
  </r>
  <r>
    <x v="0"/>
    <n v="5"/>
    <x v="0"/>
    <x v="0"/>
  </r>
  <r>
    <x v="1"/>
    <n v="6"/>
    <x v="0"/>
    <x v="0"/>
  </r>
  <r>
    <x v="1"/>
    <n v="7"/>
    <x v="0"/>
    <x v="1"/>
  </r>
  <r>
    <x v="1"/>
    <n v="8"/>
    <x v="0"/>
    <x v="0"/>
  </r>
  <r>
    <x v="1"/>
    <n v="9"/>
    <x v="0"/>
    <x v="0"/>
  </r>
  <r>
    <x v="1"/>
    <n v="10"/>
    <x v="0"/>
    <x v="0"/>
  </r>
  <r>
    <x v="1"/>
    <n v="11"/>
    <x v="0"/>
    <x v="0"/>
  </r>
  <r>
    <x v="2"/>
    <n v="12"/>
    <x v="1"/>
    <x v="2"/>
  </r>
  <r>
    <x v="2"/>
    <n v="13"/>
    <x v="1"/>
    <x v="2"/>
  </r>
  <r>
    <x v="2"/>
    <n v="14"/>
    <x v="1"/>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12-19T20:31:39"/>
    <x v="0"/>
    <n v="1"/>
    <x v="0"/>
    <x v="0"/>
    <n v="7"/>
    <n v="4"/>
    <n v="4"/>
    <s v="Yes"/>
    <s v="No"/>
    <s v="Yes"/>
    <s v="academic papers and student projects about business/IT alugnment"/>
    <s v="Yes"/>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s v="Yes"/>
    <s v="Yes"/>
  </r>
  <r>
    <d v="2023-12-21T16:40:16"/>
    <x v="0"/>
    <n v="2"/>
    <x v="0"/>
    <x v="0"/>
    <n v="0"/>
    <n v="0"/>
    <n v="0.5"/>
    <s v="No"/>
    <s v="No"/>
    <s v="No"/>
    <s v="NA"/>
    <s v="No"/>
    <s v="NA"/>
    <s v="Yes"/>
    <s v="Yes"/>
  </r>
  <r>
    <d v="2024-01-02T12:03:58"/>
    <x v="0"/>
    <n v="3"/>
    <x v="0"/>
    <x v="0"/>
    <n v="5"/>
    <n v="5"/>
    <n v="4"/>
    <s v="Yes"/>
    <s v="Yes"/>
    <s v="Yes"/>
    <s v="ejemplos de proyectos donde he abordado estos temas: gobierno de desarrollo software global https://itea4.org/project/sdgear.html ; Proyecto bizdevops: Modelo da madurez para BizdevOps https://link.springer.com/chapter/10.1007/978-3-030-58793-2_16"/>
    <s v="Yes"/>
    <s v="Principalmente promover que el soporte a desarrollo y operaciones de DevOps sea alineado con negocio añadiendo la dimensión Biz"/>
    <s v="Yes"/>
    <s v="Yes"/>
  </r>
  <r>
    <d v="2024-01-09T13:07:36"/>
    <x v="0"/>
    <n v="4"/>
    <x v="0"/>
    <x v="0"/>
    <n v="0"/>
    <n v="0"/>
    <n v="0"/>
    <s v="Yes"/>
    <s v="No"/>
    <s v="No"/>
    <s v="NA"/>
    <s v="No"/>
    <s v="NA"/>
    <s v="No"/>
    <s v="No"/>
  </r>
  <r>
    <d v="2024-01-13T03:17:49"/>
    <x v="0"/>
    <n v="5"/>
    <x v="0"/>
    <x v="0"/>
    <n v="0"/>
    <n v="0"/>
    <n v="3"/>
    <s v="Yes"/>
    <s v="No"/>
    <s v="No"/>
    <s v="NA"/>
    <s v="No"/>
    <s v="NA"/>
    <s v="Yes"/>
    <s v="Yes"/>
  </r>
  <r>
    <d v="2024-02-11T19:08:54"/>
    <x v="1"/>
    <n v="6"/>
    <x v="0"/>
    <x v="0"/>
    <n v="0"/>
    <n v="0"/>
    <n v="0"/>
    <s v="No"/>
    <s v="No"/>
    <s v="Yes"/>
    <s v="academic papers and student projects about business/IT alugnment"/>
    <s v="No"/>
    <s v="NA"/>
    <s v="No"/>
    <s v="No"/>
  </r>
  <r>
    <d v="2024-02-12T20:13:26"/>
    <x v="1"/>
    <n v="7"/>
    <x v="0"/>
    <x v="1"/>
    <n v="4"/>
    <n v="3"/>
    <n v="2"/>
    <s v="No"/>
    <s v="No"/>
    <s v="Yes"/>
    <s v="Development managers sometimes do not understand the impact of the business area."/>
    <s v="Yes"/>
    <s v="Knowing all the requirements of the different areas including the business area that allows an agile and continuous development of the project under development. Allowing to meet all the requirements of the stakeholders."/>
    <s v="No"/>
    <s v="No"/>
  </r>
  <r>
    <d v="2024-02-20T19:52:09"/>
    <x v="1"/>
    <n v="8"/>
    <x v="0"/>
    <x v="0"/>
    <n v="0"/>
    <n v="0"/>
    <n v="0"/>
    <s v="No"/>
    <s v="No"/>
    <s v="No"/>
    <s v="NA"/>
    <s v="Yes"/>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s v="No"/>
    <s v="No"/>
  </r>
  <r>
    <d v="2024-02-21T07:54:44"/>
    <x v="1"/>
    <n v="9"/>
    <x v="0"/>
    <x v="0"/>
    <n v="7"/>
    <n v="3"/>
    <n v="7"/>
    <s v="Yes"/>
    <s v="No"/>
    <s v="Yes"/>
    <s v="NA"/>
    <s v="Yes"/>
    <s v="NA"/>
    <s v="Yes"/>
    <s v="Yes"/>
  </r>
  <r>
    <d v="2024-02-21T13:31:54"/>
    <x v="1"/>
    <n v="10"/>
    <x v="0"/>
    <x v="0"/>
    <n v="0"/>
    <n v="30"/>
    <n v="15"/>
    <s v="Yes"/>
    <s v="No"/>
    <s v="Yes"/>
    <s v="different objectives"/>
    <s v="No"/>
    <s v="NA"/>
    <s v="Yes"/>
    <s v="Yes"/>
  </r>
  <r>
    <d v="2024-02-26T16:40:56"/>
    <x v="1"/>
    <n v="11"/>
    <x v="0"/>
    <x v="0"/>
    <n v="1"/>
    <n v="0"/>
    <n v="0"/>
    <s v="No"/>
    <s v="No"/>
    <s v="No"/>
    <s v="NA"/>
    <s v="Yes"/>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s v="No"/>
    <s v="No"/>
  </r>
  <r>
    <d v="2024-02-16T12:20:52"/>
    <x v="2"/>
    <n v="12"/>
    <x v="1"/>
    <x v="2"/>
    <n v="16"/>
    <n v="10"/>
    <n v="8"/>
    <s v="No"/>
    <s v="No"/>
    <s v="Yes"/>
    <s v="Many times business strategy wanted innovation but they don't have a clear picture about what things you can develop by yourself or how many things depends on the external partnerships"/>
    <s v="No"/>
    <s v="NA"/>
    <s v="Yes"/>
    <s v="No"/>
  </r>
  <r>
    <d v="2024-02-16T12:59:50"/>
    <x v="2"/>
    <n v="13"/>
    <x v="1"/>
    <x v="2"/>
    <n v="3"/>
    <n v="2"/>
    <n v="3"/>
    <s v="No"/>
    <s v="No"/>
    <s v="Yes"/>
    <s v="Requirements not defined. Planing without technical team. Lack of experience with Project management / development tools"/>
    <s v="No"/>
    <s v="NA"/>
    <s v="No"/>
    <s v="No"/>
  </r>
  <r>
    <d v="2024-02-16T17:38:32"/>
    <x v="2"/>
    <n v="14"/>
    <x v="1"/>
    <x v="3"/>
    <n v="8"/>
    <n v="3"/>
    <n v="1"/>
    <s v="No"/>
    <s v="No"/>
    <s v="Yes"/>
    <s v="Business objectives not clear, ambiguous or contradictory. IT strategy not aligned with Business objectives"/>
    <s v="No"/>
    <s v="NA"/>
    <s v="No"/>
    <s v="No"/>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1"/>
    <x v="0"/>
    <x v="0"/>
    <n v="7"/>
    <n v="4"/>
    <n v="4"/>
    <x v="0"/>
    <s v="No"/>
    <x v="0"/>
    <s v="academic papers and student projects about business/IT alugnment"/>
    <x v="0"/>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x v="0"/>
    <s v="Yes"/>
  </r>
  <r>
    <x v="0"/>
    <n v="2"/>
    <x v="0"/>
    <x v="0"/>
    <n v="0"/>
    <n v="0"/>
    <n v="0.5"/>
    <x v="1"/>
    <s v="No"/>
    <x v="1"/>
    <s v="NA"/>
    <x v="1"/>
    <s v="NA"/>
    <x v="0"/>
    <s v="Yes"/>
  </r>
  <r>
    <x v="0"/>
    <n v="3"/>
    <x v="0"/>
    <x v="0"/>
    <n v="5"/>
    <n v="5"/>
    <n v="4"/>
    <x v="0"/>
    <s v="Yes"/>
    <x v="0"/>
    <s v="ejemplos de proyectos donde he abordado estos temas: gobierno de desarrollo software global https://itea4.org/project/sdgear.html ; Proyecto bizdevops: Modelo da madurez para BizdevOps https://link.springer.com/chapter/10.1007/978-3-030-58793-2_16"/>
    <x v="0"/>
    <s v="Principalmente promover que el soporte a desarrollo y operaciones de DevOps sea alineado con negocio añadiendo la dimensión Biz"/>
    <x v="0"/>
    <s v="Yes"/>
  </r>
  <r>
    <x v="0"/>
    <n v="4"/>
    <x v="0"/>
    <x v="0"/>
    <n v="0"/>
    <n v="0"/>
    <n v="0"/>
    <x v="0"/>
    <s v="No"/>
    <x v="1"/>
    <s v="NA"/>
    <x v="1"/>
    <s v="NA"/>
    <x v="1"/>
    <s v="No"/>
  </r>
  <r>
    <x v="0"/>
    <n v="5"/>
    <x v="0"/>
    <x v="0"/>
    <n v="0"/>
    <n v="0"/>
    <n v="3"/>
    <x v="0"/>
    <s v="No"/>
    <x v="1"/>
    <s v="NA"/>
    <x v="1"/>
    <s v="NA"/>
    <x v="0"/>
    <s v="Yes"/>
  </r>
  <r>
    <x v="1"/>
    <n v="6"/>
    <x v="0"/>
    <x v="0"/>
    <n v="0"/>
    <n v="0"/>
    <n v="0"/>
    <x v="1"/>
    <s v="No"/>
    <x v="0"/>
    <s v="academic papers and student projects about business/IT alugnment"/>
    <x v="1"/>
    <s v="NA"/>
    <x v="1"/>
    <s v="No"/>
  </r>
  <r>
    <x v="1"/>
    <n v="7"/>
    <x v="0"/>
    <x v="1"/>
    <n v="4"/>
    <n v="3"/>
    <n v="2"/>
    <x v="1"/>
    <s v="No"/>
    <x v="0"/>
    <s v="Development managers sometimes do not understand the impact of the business area."/>
    <x v="0"/>
    <s v="Knowing all the requirements of the different areas including the business area that allows an agile and continuous development of the project under development. Allowing to meet all the requirements of the stakeholders."/>
    <x v="1"/>
    <s v="No"/>
  </r>
  <r>
    <x v="1"/>
    <n v="8"/>
    <x v="0"/>
    <x v="0"/>
    <n v="0"/>
    <n v="0"/>
    <n v="0"/>
    <x v="1"/>
    <s v="No"/>
    <x v="1"/>
    <s v="NA"/>
    <x v="0"/>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x v="1"/>
    <s v="No"/>
  </r>
  <r>
    <x v="1"/>
    <n v="9"/>
    <x v="0"/>
    <x v="0"/>
    <n v="7"/>
    <n v="3"/>
    <n v="7"/>
    <x v="0"/>
    <s v="No"/>
    <x v="0"/>
    <s v="NA"/>
    <x v="0"/>
    <s v="NA"/>
    <x v="0"/>
    <s v="Yes"/>
  </r>
  <r>
    <x v="1"/>
    <n v="10"/>
    <x v="0"/>
    <x v="0"/>
    <n v="0"/>
    <n v="30"/>
    <n v="15"/>
    <x v="0"/>
    <s v="No"/>
    <x v="0"/>
    <s v="different objectives"/>
    <x v="1"/>
    <s v="NA"/>
    <x v="0"/>
    <s v="Yes"/>
  </r>
  <r>
    <x v="1"/>
    <n v="11"/>
    <x v="0"/>
    <x v="0"/>
    <n v="1"/>
    <n v="0"/>
    <n v="0"/>
    <x v="1"/>
    <s v="No"/>
    <x v="1"/>
    <s v="NA"/>
    <x v="0"/>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x v="1"/>
    <s v="No"/>
  </r>
  <r>
    <x v="2"/>
    <n v="12"/>
    <x v="1"/>
    <x v="2"/>
    <n v="16"/>
    <n v="10"/>
    <n v="8"/>
    <x v="1"/>
    <s v="No"/>
    <x v="0"/>
    <s v="Many times business strategy wanted innovation but they don't have a clear picture about what things you can develop by yourself or how many things depends on the external partnerships"/>
    <x v="1"/>
    <s v="NA"/>
    <x v="0"/>
    <s v="No"/>
  </r>
  <r>
    <x v="2"/>
    <n v="13"/>
    <x v="1"/>
    <x v="2"/>
    <n v="3"/>
    <n v="2"/>
    <n v="3"/>
    <x v="1"/>
    <s v="No"/>
    <x v="0"/>
    <s v="Requirements not defined. Planing without technical team. Lack of experience with Project management / development tools"/>
    <x v="1"/>
    <s v="NA"/>
    <x v="1"/>
    <s v="No"/>
  </r>
  <r>
    <x v="2"/>
    <n v="14"/>
    <x v="1"/>
    <x v="3"/>
    <n v="8"/>
    <n v="3"/>
    <n v="1"/>
    <x v="1"/>
    <s v="No"/>
    <x v="0"/>
    <s v="Business objectives not clear, ambiguous or contradictory. IT strategy not aligned with Business objectives"/>
    <x v="1"/>
    <s v="NA"/>
    <x v="1"/>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d v="2023-12-19T20:31:39"/>
    <s v="S1"/>
    <n v="1"/>
    <x v="0"/>
    <x v="0"/>
    <x v="0"/>
    <x v="0"/>
    <x v="0"/>
    <s v="Yes"/>
    <s v="No"/>
    <s v="Yes"/>
    <s v="academic papers and student projects about business/IT alugnment"/>
    <s v="Yes"/>
    <s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
    <s v="Yes"/>
    <s v="Yes"/>
    <n v="5"/>
    <n v="4"/>
    <n v="4"/>
    <n v="4"/>
    <n v="5"/>
    <n v="4"/>
    <n v="3"/>
    <n v="5"/>
    <n v="5"/>
    <n v="5"/>
    <n v="5"/>
    <n v="0"/>
    <n v="0"/>
    <n v="0"/>
    <s v="No es tan importante las personas (roles), si no la relación con información, procesos, y los demás modelos."/>
    <n v="0"/>
    <n v="0"/>
    <s v="De acuerdo, pero como recursos no estoy seguro que solo sean herramientas."/>
    <n v="0"/>
    <n v="0"/>
    <n v="0"/>
    <n v="0"/>
  </r>
  <r>
    <d v="2023-12-21T16:40:16"/>
    <s v="S1"/>
    <n v="2"/>
    <x v="0"/>
    <x v="0"/>
    <x v="1"/>
    <x v="1"/>
    <x v="1"/>
    <s v="No"/>
    <s v="No"/>
    <s v="No"/>
    <s v="NA"/>
    <s v="No"/>
    <s v="NA"/>
    <s v="Yes"/>
    <s v="Yes"/>
    <n v="5"/>
    <n v="5"/>
    <n v="4"/>
    <n v="4"/>
    <n v="4"/>
    <n v="4"/>
    <n v="4"/>
    <n v="4"/>
    <n v="4"/>
    <n v="4"/>
    <n v="5"/>
    <n v="0"/>
    <n v="0"/>
    <n v="0"/>
    <n v="0"/>
    <n v="0"/>
    <n v="0"/>
    <n v="0"/>
    <n v="0"/>
    <n v="0"/>
    <n v="0"/>
    <n v="0"/>
  </r>
  <r>
    <d v="2024-01-02T12:03:58"/>
    <s v="S1"/>
    <n v="3"/>
    <x v="0"/>
    <x v="0"/>
    <x v="2"/>
    <x v="0"/>
    <x v="0"/>
    <s v="Yes"/>
    <s v="Yes"/>
    <s v="Yes"/>
    <s v="ejemplos de proyectos donde he abordado estos temas: gobierno de desarrollo software global https://itea4.org/project/sdgear.html ; Proyecto bizdevops: Modelo da madurez para BizdevOps https://link.springer.com/chapter/10.1007/978-3-030-58793-2_16"/>
    <s v="Yes"/>
    <s v="Principalmente promover que el soporte a desarrollo y operaciones de DevOps sea alineado con negocio añadiendo la dimensión Biz"/>
    <s v="Yes"/>
    <s v="Yes"/>
    <n v="5"/>
    <n v="5"/>
    <n v="5"/>
    <n v="4"/>
    <n v="5"/>
    <n v="5"/>
    <n v="5"/>
    <n v="5"/>
    <n v="4"/>
    <n v="4"/>
    <n v="4"/>
    <n v="0"/>
    <n v="0"/>
    <n v="0"/>
    <s v="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
    <s v="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quot;Assessing BizDevOps Maturity Using International Standards: Case Studies and Lessons Learned&quot;"/>
    <n v="0"/>
    <n v="0"/>
    <n v="0"/>
    <n v="0"/>
    <n v="0"/>
    <n v="0"/>
  </r>
  <r>
    <d v="2024-01-09T13:07:36"/>
    <s v="S1"/>
    <n v="4"/>
    <x v="0"/>
    <x v="0"/>
    <x v="1"/>
    <x v="1"/>
    <x v="1"/>
    <s v="Yes"/>
    <s v="No"/>
    <s v="No"/>
    <s v="NA"/>
    <s v="No"/>
    <s v="NA"/>
    <s v="No"/>
    <s v="No"/>
    <n v="4"/>
    <n v="4"/>
    <n v="5"/>
    <n v="3"/>
    <n v="4"/>
    <n v="4"/>
    <n v="4"/>
    <n v="3"/>
    <n v="4"/>
    <n v="4"/>
    <n v="4"/>
    <n v="0"/>
    <n v="0"/>
    <n v="0"/>
    <n v="0"/>
    <n v="0"/>
    <n v="0"/>
    <n v="0"/>
    <n v="0"/>
    <n v="0"/>
    <n v="0"/>
    <n v="0"/>
  </r>
  <r>
    <d v="2024-01-13T03:17:49"/>
    <s v="S1"/>
    <n v="5"/>
    <x v="0"/>
    <x v="0"/>
    <x v="1"/>
    <x v="1"/>
    <x v="2"/>
    <s v="Yes"/>
    <s v="No"/>
    <s v="No"/>
    <s v="NA"/>
    <s v="No"/>
    <s v="NA"/>
    <s v="Yes"/>
    <s v="Yes"/>
    <n v="4"/>
    <n v="3"/>
    <n v="5"/>
    <n v="4"/>
    <n v="3"/>
    <n v="5"/>
    <n v="4"/>
    <n v="5"/>
    <n v="5"/>
    <n v="4"/>
    <n v="3"/>
    <n v="0"/>
    <n v="0"/>
    <n v="0"/>
    <n v="0"/>
    <n v="0"/>
    <n v="0"/>
    <n v="0"/>
    <n v="0"/>
    <n v="0"/>
    <n v="0"/>
    <n v="0"/>
  </r>
  <r>
    <d v="2024-02-11T19:08:54"/>
    <s v="S2"/>
    <n v="6"/>
    <x v="0"/>
    <x v="0"/>
    <x v="1"/>
    <x v="1"/>
    <x v="1"/>
    <s v="No"/>
    <s v="No"/>
    <s v="Yes"/>
    <s v="academic papers and student projects about business/IT alugnment"/>
    <s v="No"/>
    <s v="NA"/>
    <s v="No"/>
    <s v="No"/>
    <n v="2"/>
    <n v="2"/>
    <n v="2"/>
    <n v="2"/>
    <n v="2"/>
    <n v="2"/>
    <n v="2"/>
    <n v="4"/>
    <n v="3"/>
    <n v="3"/>
    <n v="3"/>
    <s v="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_x000a_"/>
    <s v="The specification is very general and non-committing. The notion of capability indicates something comparable/measurable. The framework mentions processes, for example, but not thei state of implemetaiton, reach, focus ets. See, e.g., CMM-I (which itself is not flawless)"/>
    <s v="See above"/>
    <s v="See above. It says that people must have a role. And ...?"/>
    <s v="See above"/>
    <s v="See abnove"/>
    <s v="See above"/>
    <s v="A framework may help improve capability. The frameworks presented in this survey are too abstract to do so (if I understand them correctly)"/>
    <s v="This a research question. I don't have the knowledge or experience to answer it."/>
    <s v="See above"/>
    <s v="See above"/>
  </r>
  <r>
    <d v="2024-02-12T20:13:26"/>
    <s v="S2"/>
    <n v="7"/>
    <x v="0"/>
    <x v="1"/>
    <x v="2"/>
    <x v="2"/>
    <x v="2"/>
    <s v="No"/>
    <s v="No"/>
    <s v="Yes"/>
    <s v="Development managers sometimes do not understand the impact of the business area."/>
    <s v="Yes"/>
    <s v="Knowing all the requirements of the different areas including the business area that allows an agile and continuous development of the project under development. Allowing to meet all the requirements of the stakeholders."/>
    <s v="No"/>
    <s v="No"/>
    <n v="5"/>
    <n v="5"/>
    <n v="5"/>
    <n v="4"/>
    <n v="5"/>
    <n v="2"/>
    <n v="5"/>
    <n v="5"/>
    <n v="5"/>
    <n v="5"/>
    <n v="5"/>
    <n v="0"/>
    <n v="0"/>
    <n v="0"/>
    <n v="0"/>
    <n v="0"/>
    <s v="In this section I would add a section indicating any information necessary to understand the requirements of the areas. For example to have the classic UML diagramming."/>
    <n v="0"/>
    <s v="It is always necessary to have a series of steps or a guide that allows a correct implementation of BizDevOps and can have a correct implementation within an organization and in turn allow the stakeholders to know the impact it can have on their organization."/>
    <s v="As indicated in the previous answer, the stakeholders will know the impact it can have within their organization."/>
    <s v="They provide a holistic view, identify areas for improvement, manage complexity and facilitate collaboration between teams."/>
    <s v="Provides flexibility, continuous collaboration, rapid delivery and a holistic view of the organization."/>
  </r>
  <r>
    <d v="2024-02-20T19:52:09"/>
    <s v="S2"/>
    <n v="8"/>
    <x v="0"/>
    <x v="0"/>
    <x v="1"/>
    <x v="1"/>
    <x v="1"/>
    <s v="No"/>
    <s v="No"/>
    <s v="No"/>
    <s v="NA"/>
    <s v="Yes"/>
    <s v="am familiar with BizDevOps at the level of scientific literature only, but I have not put it into practice in any software organization as I am not a software developer. _x000a__x000a_The main advantage of DevOps, which seems to me fundamental, is to link development and operations with the organization's objectives. It is a need that has been raised to me by professionals in informal conversations."/>
    <s v="No"/>
    <s v="No"/>
    <n v="5"/>
    <n v="5"/>
    <n v="5"/>
    <n v="5"/>
    <n v="5"/>
    <n v="5"/>
    <n v="4"/>
    <n v="5"/>
    <n v="4"/>
    <n v="5"/>
    <n v="3"/>
    <n v="0"/>
    <n v="0"/>
    <n v="0"/>
    <n v="0"/>
    <n v="0"/>
    <n v="0"/>
    <n v="0"/>
    <n v="0"/>
    <s v="Intuitively I believe this to be the case, but I lack the empirical experience to be able to assert it more strongly."/>
    <s v="Intuitively I believe this to be the case, but I lack the empirical experience to be able to assert it more strongly. But I believe that without modeling of this type it is simply not possible to adopt BizDevOps."/>
    <s v="I find it difficult to understand what means &quot;When applied in an agile manner&quot; referring to a diagram of this type. This is the reason why I choose &quot;3&quot;."/>
  </r>
  <r>
    <d v="2024-02-21T07:54:44"/>
    <s v="S2"/>
    <n v="9"/>
    <x v="0"/>
    <x v="0"/>
    <x v="0"/>
    <x v="2"/>
    <x v="3"/>
    <s v="Yes"/>
    <s v="No"/>
    <s v="Yes"/>
    <s v="NA"/>
    <s v="Yes"/>
    <s v="NA"/>
    <s v="Yes"/>
    <s v="Yes"/>
    <n v="4"/>
    <n v="3"/>
    <n v="4"/>
    <n v="4"/>
    <n v="5"/>
    <n v="4"/>
    <n v="4"/>
    <n v="4"/>
    <n v="5"/>
    <n v="4"/>
    <n v="4"/>
    <n v="0"/>
    <n v="0"/>
    <n v="0"/>
    <n v="0"/>
    <n v="0"/>
    <n v="0"/>
    <n v="0"/>
    <n v="0"/>
    <n v="0"/>
    <n v="0"/>
    <n v="0"/>
  </r>
  <r>
    <d v="2024-02-21T13:31:54"/>
    <s v="S2"/>
    <n v="10"/>
    <x v="0"/>
    <x v="0"/>
    <x v="1"/>
    <x v="3"/>
    <x v="4"/>
    <s v="Yes"/>
    <s v="No"/>
    <s v="Yes"/>
    <s v="different objectives"/>
    <s v="No"/>
    <s v="NA"/>
    <s v="Yes"/>
    <s v="Yes"/>
    <n v="4"/>
    <n v="4"/>
    <n v="4"/>
    <n v="4"/>
    <n v="4"/>
    <n v="4"/>
    <n v="4"/>
    <n v="4"/>
    <n v="4"/>
    <n v="4"/>
    <n v="4"/>
    <n v="0"/>
    <n v="0"/>
    <n v="0"/>
    <n v="0"/>
    <n v="0"/>
    <n v="0"/>
    <n v="0"/>
    <s v="people need guidelines to adopt models"/>
    <n v="0"/>
    <n v="0"/>
    <n v="0"/>
  </r>
  <r>
    <d v="2024-02-26T16:40:56"/>
    <s v="S2"/>
    <n v="11"/>
    <x v="0"/>
    <x v="0"/>
    <x v="3"/>
    <x v="1"/>
    <x v="1"/>
    <s v="No"/>
    <s v="No"/>
    <s v="No"/>
    <s v="NA"/>
    <s v="Yes"/>
    <s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
    <s v="No"/>
    <s v="No"/>
    <n v="5"/>
    <n v="5"/>
    <n v="5"/>
    <n v="5"/>
    <n v="5"/>
    <n v="5"/>
    <n v="5"/>
    <n v="5"/>
    <n v="3"/>
    <n v="4"/>
    <n v="4"/>
    <s v="NA"/>
    <s v="NA"/>
    <n v="0"/>
    <n v="0"/>
    <n v="0"/>
    <n v="0"/>
    <n v="0"/>
    <s v="Frameworks guide organizations in adopting and adapting BizDevOps practices for efficient and successful software development. They reduce the learning curve and optimize processes, align with organizational goals, facilitate interdisciplinary collaboration and support scalability."/>
    <s v="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
    <s v="EA models visualize the interconnectedness of systems, support governance, and provide roadmaps for transition."/>
    <s v="Agile EA models are instrumental in promoting agility and alignment within the BizDevOps framework. It incorporates adaptive governance structures to respond effectively to changes in development and operations."/>
  </r>
  <r>
    <d v="2024-02-16T12:20:52"/>
    <s v="S3"/>
    <n v="12"/>
    <x v="1"/>
    <x v="2"/>
    <x v="4"/>
    <x v="3"/>
    <x v="3"/>
    <s v="No"/>
    <s v="No"/>
    <s v="Yes"/>
    <s v="Many times business strategy wanted innovation but they don't have a clear picture about what things you can develop by yourself or how many things depends on the external partnerships"/>
    <s v="No"/>
    <s v="NA"/>
    <s v="Yes"/>
    <s v="No"/>
    <n v="3"/>
    <n v="4"/>
    <n v="3"/>
    <n v="3"/>
    <n v="4"/>
    <n v="4"/>
    <n v="3"/>
    <n v="4"/>
    <n v="4"/>
    <n v="4"/>
    <n v="3"/>
    <n v="0"/>
    <n v="0"/>
    <n v="0"/>
    <n v="0"/>
    <n v="0"/>
    <n v="0"/>
    <n v="0"/>
    <s v="In the real life and more often in startups, the systems, the processes and the developments have to be adapted to the business requirements, for that is very difficult to create this kind of documented processes because when you finish it it should be modified again and again"/>
    <n v="0"/>
    <n v="0"/>
    <n v="0"/>
  </r>
  <r>
    <d v="2024-02-16T12:59:50"/>
    <s v="S3"/>
    <n v="13"/>
    <x v="1"/>
    <x v="2"/>
    <x v="3"/>
    <x v="2"/>
    <x v="2"/>
    <s v="No"/>
    <s v="No"/>
    <s v="Yes"/>
    <s v="Requirements not defined. Planing without technical team. Lack of experience with Project management / development tools"/>
    <s v="No"/>
    <s v="NA"/>
    <s v="No"/>
    <s v="No"/>
    <n v="4"/>
    <n v="4"/>
    <n v="3"/>
    <n v="3"/>
    <n v="4"/>
    <n v="4"/>
    <n v="4"/>
    <n v="5"/>
    <n v="4"/>
    <n v="5"/>
    <n v="4"/>
    <n v="0"/>
    <n v="0"/>
    <n v="0"/>
    <n v="0"/>
    <n v="0"/>
    <n v="0"/>
    <n v="0"/>
    <n v="0"/>
    <n v="0"/>
    <n v="0"/>
    <n v="0"/>
  </r>
  <r>
    <d v="2024-02-16T17:38:32"/>
    <s v="S3"/>
    <n v="14"/>
    <x v="1"/>
    <x v="3"/>
    <x v="0"/>
    <x v="2"/>
    <x v="2"/>
    <s v="No"/>
    <s v="No"/>
    <s v="Yes"/>
    <s v="Business objectives not clear, ambiguous or contradictory. IT strategy not aligned with Business objectives"/>
    <s v="No"/>
    <s v="NA"/>
    <s v="No"/>
    <s v="No"/>
    <n v="4"/>
    <n v="3"/>
    <n v="3"/>
    <n v="2"/>
    <n v="2"/>
    <n v="4"/>
    <n v="4"/>
    <n v="3"/>
    <n v="4"/>
    <n v="3"/>
    <n v="2"/>
    <n v="0"/>
    <n v="0"/>
    <n v="0"/>
    <s v="It is focused on describing roles of existing software methodologies, which not always are in use or applies to companies"/>
    <s v="It describes mediums, not what it needs to be achieved"/>
    <n v="0"/>
    <n v="0"/>
    <s v="The framework helps, but people with the knowledge and experience is more important"/>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68C8A0-C727-4953-8104-843B1E89DD6F}" name="TablaDinámica2" cacheId="0"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2:F8" firstHeaderRow="0" firstDataRow="1" firstDataCol="3"/>
  <pivotFields count="4">
    <pivotField axis="axisRow" outline="0" showAll="0" defaultSubtotal="0">
      <items count="3">
        <item x="0"/>
        <item x="1"/>
        <item x="2"/>
      </items>
    </pivotField>
    <pivotField dataField="1" showAll="0"/>
    <pivotField name="Sector" axis="axisRow" outline="0" showAll="0" defaultSubtotal="0">
      <items count="2">
        <item x="0"/>
        <item x="1"/>
      </items>
    </pivotField>
    <pivotField name="Occupation" axis="axisRow" outline="0" showAll="0" defaultSubtotal="0">
      <items count="4">
        <item x="0"/>
        <item x="3"/>
        <item x="2"/>
        <item x="1"/>
      </items>
      <extLst>
        <ext xmlns:x14="http://schemas.microsoft.com/office/spreadsheetml/2009/9/main" uri="{2946ED86-A175-432a-8AC1-64E0C546D7DE}">
          <x14:pivotField fillDownLabels="1"/>
        </ext>
      </extLst>
    </pivotField>
  </pivotFields>
  <rowFields count="3">
    <field x="0"/>
    <field x="2"/>
    <field x="3"/>
  </rowFields>
  <rowItems count="6">
    <i>
      <x/>
      <x/>
      <x/>
    </i>
    <i>
      <x v="1"/>
      <x/>
      <x/>
    </i>
    <i r="2">
      <x v="3"/>
    </i>
    <i>
      <x v="2"/>
      <x v="1"/>
      <x v="1"/>
    </i>
    <i r="2">
      <x v="2"/>
    </i>
    <i t="grand">
      <x/>
    </i>
  </rowItems>
  <colFields count="1">
    <field x="-2"/>
  </colFields>
  <colItems count="2">
    <i>
      <x/>
    </i>
    <i i="1">
      <x v="1"/>
    </i>
  </colItems>
  <dataFields count="2">
    <dataField name="# Participants" fld="1" subtotal="count" baseField="3" baseItem="0"/>
    <dataField name="% Participants" fld="1"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B2A98B-8031-4AFC-953F-8DDF88832A91}" name="TablaDinámica28"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DevOps Experience">
  <location ref="B2:N8" firstHeaderRow="0" firstDataRow="1" firstDataCol="1"/>
  <pivotFields count="38">
    <pivotField numFmtId="14" showAll="0"/>
    <pivotField showAll="0"/>
    <pivotField dataField="1" showAll="0"/>
    <pivotField outline="0" showAll="0" defaultSubtotal="0"/>
    <pivotField name="Occupation" outline="0" showAll="0" defaultSubtotal="0"/>
    <pivotField name="DevOps Experience" axis="axisRow" outline="0" showAll="0" sortType="ascending" defaultSubtotal="0">
      <items count="15">
        <item x="1"/>
        <item x="3"/>
        <item x="2"/>
        <item x="0"/>
        <item x="4"/>
        <item m="1" x="8"/>
        <item m="1" x="13"/>
        <item m="1" x="14"/>
        <item m="1" x="12"/>
        <item m="1" x="10"/>
        <item m="1" x="9"/>
        <item m="1" x="7"/>
        <item m="1" x="5"/>
        <item m="1" x="11"/>
        <item m="1" x="6"/>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5" baseItem="2"/>
    <dataField name="Mean LK01" fld="16" subtotal="average" baseField="3" baseItem="0" numFmtId="165"/>
    <dataField name="Mean LK02" fld="17" subtotal="average" baseField="3" baseItem="0" numFmtId="165"/>
    <dataField name="Mean LK03" fld="18" subtotal="average" baseField="3" baseItem="0" numFmtId="165"/>
    <dataField name="Mean LK04" fld="19" subtotal="average" baseField="5" baseItem="0" numFmtId="165"/>
    <dataField name="Mean LK05" fld="20" subtotal="average" baseField="5" baseItem="5" numFmtId="165"/>
    <dataField name="Mean LK07" fld="22" subtotal="average" baseField="5" baseItem="5" numFmtId="165"/>
    <dataField name="Mean LK06" fld="21" subtotal="average" baseField="5" baseItem="5" numFmtId="165"/>
    <dataField name="Mean LK08" fld="23" subtotal="average" baseField="5" baseItem="6" numFmtId="165"/>
    <dataField name="Mean LK09" fld="24" subtotal="average" baseField="5" baseItem="5" numFmtId="165"/>
    <dataField name="Mean LK10" fld="25" subtotal="average" baseField="5" baseItem="6" numFmtId="165"/>
    <dataField name="Mean LK11" fld="26" subtotal="average" baseField="5" baseItem="7" numFmtId="165"/>
  </dataFields>
  <formats count="8">
    <format dxfId="7">
      <pivotArea field="3" grandRow="1" outline="0" collapsedLevelsAreSubtotals="1">
        <references count="1">
          <reference field="4294967294" count="7" selected="0">
            <x v="5"/>
            <x v="6"/>
            <x v="7"/>
            <x v="8"/>
            <x v="9"/>
            <x v="10"/>
            <x v="11"/>
          </reference>
        </references>
      </pivotArea>
    </format>
    <format dxfId="6">
      <pivotArea outline="0" fieldPosition="0">
        <references count="1">
          <reference field="4294967294" count="1">
            <x v="5"/>
          </reference>
        </references>
      </pivotArea>
    </format>
    <format dxfId="5">
      <pivotArea outline="0" fieldPosition="0">
        <references count="1">
          <reference field="4294967294" count="1">
            <x v="6"/>
          </reference>
        </references>
      </pivotArea>
    </format>
    <format dxfId="4">
      <pivotArea outline="0" fieldPosition="0">
        <references count="1">
          <reference field="4294967294" count="1">
            <x v="7"/>
          </reference>
        </references>
      </pivotArea>
    </format>
    <format dxfId="3">
      <pivotArea outline="0" fieldPosition="0">
        <references count="1">
          <reference field="4294967294" count="1">
            <x v="8"/>
          </reference>
        </references>
      </pivotArea>
    </format>
    <format dxfId="2">
      <pivotArea outline="0" fieldPosition="0">
        <references count="1">
          <reference field="4294967294" count="1">
            <x v="9"/>
          </reference>
        </references>
      </pivotArea>
    </format>
    <format dxfId="1">
      <pivotArea outline="0" fieldPosition="0">
        <references count="1">
          <reference field="4294967294" count="1">
            <x v="10"/>
          </reference>
        </references>
      </pivotArea>
    </format>
    <format dxfId="0">
      <pivotArea outline="0" fieldPosition="0">
        <references count="1">
          <reference field="4294967294"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5DCA3-F8A8-4A7D-8F91-24364902CCA9}" name="TablaDinámica7" cacheId="2"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57:F69"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 name="Experience Modeling EA" axis="axisRow" outline="0" showAll="0" defaultSubtotal="0">
      <items count="2">
        <item x="1"/>
        <item x="0"/>
      </items>
    </pivotField>
    <pivotField showAll="0"/>
  </pivotFields>
  <rowFields count="4">
    <field x="0"/>
    <field x="2"/>
    <field x="3"/>
    <field x="13"/>
  </rowFields>
  <rowItems count="12">
    <i>
      <x/>
      <x/>
      <x/>
      <x/>
    </i>
    <i r="3">
      <x v="1"/>
    </i>
    <i t="default" r="1">
      <x/>
    </i>
    <i>
      <x v="1"/>
      <x/>
      <x/>
      <x/>
    </i>
    <i r="3">
      <x v="1"/>
    </i>
    <i r="2">
      <x v="3"/>
      <x/>
    </i>
    <i t="default" r="1">
      <x/>
    </i>
    <i>
      <x v="2"/>
      <x v="1"/>
      <x v="1"/>
      <x/>
    </i>
    <i r="2">
      <x v="2"/>
      <x/>
    </i>
    <i r="3">
      <x v="1"/>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FEA93E-9E3C-4253-A61E-360533D97C58}" name="TablaDinámica6" cacheId="2"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44:F55"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outline="0" showAll="0" defaultSubtotal="0">
      <items count="2">
        <item x="1"/>
        <item x="0"/>
      </items>
    </pivotField>
    <pivotField showAll="0"/>
    <pivotField name="Know BizDevOps" axis="axisRow" outline="0" showAll="0" defaultSubtotal="0">
      <items count="2">
        <item x="1"/>
        <item x="0"/>
      </items>
    </pivotField>
    <pivotField showAll="0"/>
    <pivotField outline="0" showAll="0" defaultSubtotal="0">
      <items count="2">
        <item x="1"/>
        <item x="0"/>
      </items>
    </pivotField>
    <pivotField showAll="0"/>
  </pivotFields>
  <rowFields count="4">
    <field x="0"/>
    <field x="2"/>
    <field x="3"/>
    <field x="11"/>
  </rowFields>
  <rowItems count="11">
    <i>
      <x/>
      <x/>
      <x/>
      <x/>
    </i>
    <i r="3">
      <x v="1"/>
    </i>
    <i t="default" r="1">
      <x/>
    </i>
    <i>
      <x v="1"/>
      <x/>
      <x/>
      <x/>
    </i>
    <i r="3">
      <x v="1"/>
    </i>
    <i r="2">
      <x v="3"/>
      <x v="1"/>
    </i>
    <i t="default" r="1">
      <x/>
    </i>
    <i>
      <x v="2"/>
      <x v="1"/>
      <x v="1"/>
      <x/>
    </i>
    <i r="2">
      <x v="2"/>
      <x/>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FAF6A4-2045-4803-A176-4230FB3357E1}" name="TablaDinámica4" cacheId="2"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18:F29"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axis="axisRow"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s>
  <rowFields count="4">
    <field x="0"/>
    <field x="2"/>
    <field x="3"/>
    <field x="7"/>
  </rowFields>
  <rowItems count="11">
    <i>
      <x/>
      <x/>
      <x/>
      <x/>
    </i>
    <i r="3">
      <x v="1"/>
    </i>
    <i t="default" r="1">
      <x/>
    </i>
    <i>
      <x v="1"/>
      <x/>
      <x/>
      <x/>
    </i>
    <i r="3">
      <x v="1"/>
    </i>
    <i r="2">
      <x v="3"/>
      <x/>
    </i>
    <i t="default" r="1">
      <x/>
    </i>
    <i>
      <x v="2"/>
      <x v="1"/>
      <x v="1"/>
      <x/>
    </i>
    <i r="2">
      <x v="2"/>
      <x/>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B985232-BF39-40EF-967A-127DBE5082F6}" name="TablaDinámica5" cacheId="2"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31:F42" firstHeaderRow="1" firstDataRow="1" firstDataCol="4"/>
  <pivotFields count="15">
    <pivotField axis="axisRow" outline="0" showAll="0" defaultSubtotal="0">
      <items count="3">
        <item x="0"/>
        <item x="1"/>
        <item x="2"/>
      </items>
    </pivotField>
    <pivotField dataField="1" showAll="0"/>
    <pivotField name="Sector" axis="axisRow" outline="0" showAll="0">
      <items count="3">
        <item x="0"/>
        <item x="1"/>
        <item t="default"/>
      </items>
    </pivotField>
    <pivotField name="Occupation" axis="axisRow" outline="0" showAll="0" defaultSubtotal="0">
      <items count="4">
        <item x="0"/>
        <item x="3"/>
        <item x="2"/>
        <item x="1"/>
      </items>
    </pivotField>
    <pivotField showAll="0"/>
    <pivotField showAll="0"/>
    <pivotField showAll="0"/>
    <pivotField name="Know TOGAF" outline="0" showAll="0" defaultSubtotal="0">
      <items count="2">
        <item x="1"/>
        <item x="0"/>
      </items>
    </pivotField>
    <pivotField showAll="0"/>
    <pivotField name="Address IT/Biz Aligment Problem" axis="axisRow" outline="0" showAll="0" defaultSubtotal="0">
      <items count="2">
        <item x="1"/>
        <item x="0"/>
      </items>
    </pivotField>
    <pivotField showAll="0"/>
    <pivotField outline="0" showAll="0" defaultSubtotal="0">
      <items count="2">
        <item x="1"/>
        <item x="0"/>
      </items>
    </pivotField>
    <pivotField showAll="0"/>
    <pivotField outline="0" showAll="0" defaultSubtotal="0">
      <items count="2">
        <item x="1"/>
        <item x="0"/>
      </items>
    </pivotField>
    <pivotField showAll="0"/>
  </pivotFields>
  <rowFields count="4">
    <field x="0"/>
    <field x="2"/>
    <field x="3"/>
    <field x="9"/>
  </rowFields>
  <rowItems count="11">
    <i>
      <x/>
      <x/>
      <x/>
      <x/>
    </i>
    <i r="3">
      <x v="1"/>
    </i>
    <i t="default" r="1">
      <x/>
    </i>
    <i>
      <x v="1"/>
      <x/>
      <x/>
      <x/>
    </i>
    <i r="3">
      <x v="1"/>
    </i>
    <i r="2">
      <x v="3"/>
      <x v="1"/>
    </i>
    <i t="default" r="1">
      <x/>
    </i>
    <i>
      <x v="2"/>
      <x v="1"/>
      <x v="1"/>
      <x v="1"/>
    </i>
    <i r="2">
      <x v="2"/>
      <x v="1"/>
    </i>
    <i t="default" r="1">
      <x v="1"/>
    </i>
    <i t="grand">
      <x/>
    </i>
  </rowItems>
  <colItems count="1">
    <i/>
  </colItems>
  <dataFields count="1">
    <dataField name="# Participants" fld="1" subtotal="count"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25F825-5CDD-4F88-BDAA-66AEC83B84BE}" name="TablaDinámica3" cacheId="1" applyNumberFormats="0" applyBorderFormats="0" applyFontFormats="0" applyPatternFormats="0" applyAlignmentFormats="0" applyWidthHeightFormats="1" dataCaption="Valores" grandTotalCaption="Total" updatedVersion="8" minRefreshableVersion="3" useAutoFormatting="1" itemPrintTitles="1" createdVersion="8" indent="0" outline="1" outlineData="1" multipleFieldFilters="0" rowHeaderCaption="Sample ID">
  <location ref="B10:J16" firstHeaderRow="0" firstDataRow="1" firstDataCol="3"/>
  <pivotFields count="16">
    <pivotField numFmtId="22" showAll="0"/>
    <pivotField axis="axisRow" outline="0" showAll="0" defaultSubtotal="0">
      <items count="3">
        <item x="0"/>
        <item x="1"/>
        <item x="2"/>
      </items>
    </pivotField>
    <pivotField showAll="0"/>
    <pivotField name="Sector" axis="axisRow" outline="0" showAll="0" defaultSubtotal="0">
      <items count="2">
        <item x="0"/>
        <item x="1"/>
      </items>
    </pivotField>
    <pivotField name="Occupation" axis="axisRow" outline="0" showAll="0">
      <items count="5">
        <item x="0"/>
        <item x="3"/>
        <item x="2"/>
        <item x="1"/>
        <item t="default"/>
      </items>
      <extLst>
        <ext xmlns:x14="http://schemas.microsoft.com/office/spreadsheetml/2009/9/main" uri="{2946ED86-A175-432a-8AC1-64E0C546D7DE}">
          <x14:pivotField fillDownLabels="1"/>
        </ext>
      </extLst>
    </pivotField>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3">
    <field x="1"/>
    <field x="3"/>
    <field x="4"/>
  </rowFields>
  <rowItems count="6">
    <i>
      <x/>
      <x/>
      <x/>
    </i>
    <i>
      <x v="1"/>
      <x/>
      <x/>
    </i>
    <i r="2">
      <x v="3"/>
    </i>
    <i>
      <x v="2"/>
      <x v="1"/>
      <x v="1"/>
    </i>
    <i r="2">
      <x v="2"/>
    </i>
    <i t="grand">
      <x/>
    </i>
  </rowItems>
  <colFields count="1">
    <field x="-2"/>
  </colFields>
  <colItems count="6">
    <i>
      <x/>
    </i>
    <i i="1">
      <x v="1"/>
    </i>
    <i i="2">
      <x v="2"/>
    </i>
    <i i="3">
      <x v="3"/>
    </i>
    <i i="4">
      <x v="4"/>
    </i>
    <i i="5">
      <x v="5"/>
    </i>
  </colItems>
  <dataFields count="6">
    <dataField name="Avg. Exp. DevOps" fld="5" subtotal="average" baseField="1" baseItem="0" numFmtId="2"/>
    <dataField name="Avg. Exp. IT/Biz Alignment" fld="6" subtotal="average" baseField="1" baseItem="0" numFmtId="2"/>
    <dataField name="Avg. Exp. EA" fld="7" subtotal="average" baseField="1" baseItem="0" numFmtId="2"/>
    <dataField name="Máx. Exp. DevOps" fld="5" subtotal="max" baseField="4" baseItem="0"/>
    <dataField name="Máx. Exp. IT/Biz Alignment" fld="6" subtotal="max" baseField="4" baseItem="0"/>
    <dataField name="Máx. Exp. EA" fld="7" subtotal="max"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C12A93-719D-4627-A1F0-15BFDBB01C82}" name="TablaDinámica30"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EA Experience">
  <location ref="B17:N23" firstHeaderRow="0" firstDataRow="1" firstDataCol="1"/>
  <pivotFields count="38">
    <pivotField numFmtId="14" showAll="0"/>
    <pivotField showAll="0"/>
    <pivotField dataField="1" showAll="0"/>
    <pivotField showAll="0"/>
    <pivotField showAll="0"/>
    <pivotField showAll="0"/>
    <pivotField showAll="0"/>
    <pivotField axis="axisRow" showAll="0" sortType="ascending">
      <items count="6">
        <item x="1"/>
        <item x="2"/>
        <item x="0"/>
        <item x="3"/>
        <item x="4"/>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7" baseItem="0"/>
    <dataField name="Mean LK01" fld="16" subtotal="average" baseField="7" baseItem="0" numFmtId="165"/>
    <dataField name="Mean LK02" fld="17" subtotal="average" baseField="7" baseItem="0" numFmtId="165"/>
    <dataField name="Mean LK03" fld="18" subtotal="average" baseField="7" baseItem="0" numFmtId="165"/>
    <dataField name="Mean LK04" fld="19" subtotal="average" baseField="7" baseItem="0" numFmtId="165"/>
    <dataField name="Mean LK05" fld="20" subtotal="average" baseField="7" baseItem="0" numFmtId="165"/>
    <dataField name="Mean LK06" fld="21" subtotal="average" baseField="7" baseItem="0" numFmtId="165"/>
    <dataField name="Mean LK07" fld="22" subtotal="average" baseField="7" baseItem="0" numFmtId="165"/>
    <dataField name="Mean LK08" fld="23" subtotal="average" baseField="7" baseItem="0" numFmtId="165"/>
    <dataField name="Mean LK09" fld="24" subtotal="average" baseField="7" baseItem="0" numFmtId="165"/>
    <dataField name="Mean LK10" fld="25" subtotal="average" baseField="7" baseItem="0" numFmtId="165"/>
    <dataField name="Mean LK11" fld="26" subtotal="average" baseField="7"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C871C7-2FCE-4F9D-8DC3-4147DF8605F5}" name="TablaDinámica29"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IT/Business Alignment Experience">
  <location ref="B10:N15" firstHeaderRow="0" firstDataRow="1" firstDataCol="1"/>
  <pivotFields count="38">
    <pivotField numFmtId="14" showAll="0"/>
    <pivotField showAll="0"/>
    <pivotField dataField="1" showAll="0"/>
    <pivotField outline="0" showAll="0" defaultSubtotal="0">
      <items count="2">
        <item x="0"/>
        <item x="1"/>
      </items>
    </pivotField>
    <pivotField name="Occupation" outline="0" showAll="0" defaultSubtotal="0">
      <items count="4">
        <item x="0"/>
        <item x="3"/>
        <item x="2"/>
        <item x="1"/>
      </items>
    </pivotField>
    <pivotField showAll="0"/>
    <pivotField name="IT/Business Alignment Experience" axis="axisRow" outline="0" showAll="0" sortType="ascending">
      <items count="9">
        <item x="1"/>
        <item x="2"/>
        <item x="0"/>
        <item x="3"/>
        <item m="1" x="6"/>
        <item m="1" x="7"/>
        <item m="1" x="4"/>
        <item m="1" x="5"/>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6" baseItem="0"/>
    <dataField name="Mean LK01" fld="16" subtotal="average" baseField="6" baseItem="0" numFmtId="165"/>
    <dataField name="Mean LK02" fld="17" subtotal="average" baseField="6" baseItem="0" numFmtId="165"/>
    <dataField name="Mean LK03" fld="18" subtotal="average" baseField="6" baseItem="4" numFmtId="165"/>
    <dataField name="Mean LK04" fld="19" subtotal="average" baseField="6" baseItem="4" numFmtId="165"/>
    <dataField name="Mean LK05" fld="20" subtotal="average" baseField="6" baseItem="4" numFmtId="165"/>
    <dataField name="Mean LK06" fld="21" subtotal="average" baseField="6" baseItem="4" numFmtId="165"/>
    <dataField name="Mean LK07" fld="22" subtotal="average" baseField="6" baseItem="4" numFmtId="165"/>
    <dataField name="Mean LK08" fld="23" subtotal="average" baseField="6" baseItem="4" numFmtId="165"/>
    <dataField name="Mean LK09" fld="24" subtotal="average" baseField="6" baseItem="4" numFmtId="165"/>
    <dataField name="Mean LK10" fld="25" subtotal="average" baseField="6" baseItem="4" numFmtId="165"/>
    <dataField name="Mean LK11" fld="26" subtotal="average" baseField="6" baseItem="4"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9A1926-6B73-3748-BDBE-F5AFC7116AA2}" name="TablaDinámica1" cacheId="3" applyNumberFormats="0" applyBorderFormats="0" applyFontFormats="0" applyPatternFormats="0" applyAlignmentFormats="0" applyWidthHeightFormats="1" dataCaption="Valores" grandTotalCaption="Total/Mean" updatedVersion="8" minRefreshableVersion="3" useAutoFormatting="1" itemPrintTitles="1" createdVersion="8" indent="0" outline="1" outlineData="1" multipleFieldFilters="0" rowHeaderCaption="Sector">
  <location ref="B25:N28" firstHeaderRow="0" firstDataRow="1" firstDataCol="1"/>
  <pivotFields count="38">
    <pivotField numFmtId="14" showAll="0"/>
    <pivotField showAll="0"/>
    <pivotField dataField="1" showAll="0"/>
    <pivotField axis="axisRow" showAll="0">
      <items count="3">
        <item x="0"/>
        <item x="1"/>
        <item t="default"/>
      </items>
    </pivotField>
    <pivotField showAll="0">
      <items count="5">
        <item x="0"/>
        <item x="3"/>
        <item x="2"/>
        <item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Fields count="1">
    <field x="-2"/>
  </colFields>
  <colItems count="12">
    <i>
      <x/>
    </i>
    <i i="1">
      <x v="1"/>
    </i>
    <i i="2">
      <x v="2"/>
    </i>
    <i i="3">
      <x v="3"/>
    </i>
    <i i="4">
      <x v="4"/>
    </i>
    <i i="5">
      <x v="5"/>
    </i>
    <i i="6">
      <x v="6"/>
    </i>
    <i i="7">
      <x v="7"/>
    </i>
    <i i="8">
      <x v="8"/>
    </i>
    <i i="9">
      <x v="9"/>
    </i>
    <i i="10">
      <x v="10"/>
    </i>
    <i i="11">
      <x v="11"/>
    </i>
  </colItems>
  <dataFields count="12">
    <dataField name="# Answers" fld="2" subtotal="count" baseField="0" baseItem="0"/>
    <dataField name="Mean LK01" fld="16" subtotal="average" baseField="0" baseItem="0" numFmtId="165"/>
    <dataField name="Mean LK02" fld="17" subtotal="average" baseField="0" baseItem="0" numFmtId="165"/>
    <dataField name="Mean LK03" fld="18" subtotal="average" baseField="0" baseItem="0" numFmtId="165"/>
    <dataField name="Mean LK04" fld="19" subtotal="average" baseField="0" baseItem="0" numFmtId="165"/>
    <dataField name="Mean LK05" fld="20" subtotal="average" baseField="0" baseItem="0" numFmtId="165"/>
    <dataField name="Mean LK06" fld="21" subtotal="average" baseField="3" baseItem="0" numFmtId="167"/>
    <dataField name="Mean LK07" fld="22" subtotal="average" baseField="0" baseItem="0" numFmtId="165"/>
    <dataField name="Mean LK08" fld="23" subtotal="average" baseField="0" baseItem="0" numFmtId="165"/>
    <dataField name="Mean LK09" fld="24" subtotal="average" baseField="3" baseItem="0" numFmtId="167"/>
    <dataField name="Mean LK10" fld="25" subtotal="average" baseField="0" baseItem="0" numFmtId="165"/>
    <dataField name="Mean LK11" fld="26" subtotal="average"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uillermo.fuentes@uclm.es"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9C5CF-C059-4193-8D7C-43C55607AB2C}">
  <dimension ref="A1:C13"/>
  <sheetViews>
    <sheetView tabSelected="1" workbookViewId="0">
      <selection activeCell="B4" sqref="B4"/>
    </sheetView>
  </sheetViews>
  <sheetFormatPr baseColWidth="10" defaultRowHeight="15" x14ac:dyDescent="0.25"/>
  <cols>
    <col min="1" max="1" width="22.85546875" customWidth="1"/>
    <col min="2" max="2" width="89.85546875" bestFit="1" customWidth="1"/>
    <col min="3" max="3" width="39.7109375" customWidth="1"/>
  </cols>
  <sheetData>
    <row r="1" spans="1:3" x14ac:dyDescent="0.25">
      <c r="B1" s="2" t="s">
        <v>2</v>
      </c>
    </row>
    <row r="2" spans="1:3" x14ac:dyDescent="0.25">
      <c r="B2" t="s">
        <v>3</v>
      </c>
    </row>
    <row r="3" spans="1:3" x14ac:dyDescent="0.25">
      <c r="A3" s="8" t="s">
        <v>0</v>
      </c>
      <c r="B3" s="1" t="s">
        <v>1</v>
      </c>
    </row>
    <row r="4" spans="1:3" x14ac:dyDescent="0.25">
      <c r="A4" s="8" t="s">
        <v>186</v>
      </c>
      <c r="B4" s="47">
        <v>45474</v>
      </c>
    </row>
    <row r="6" spans="1:3" x14ac:dyDescent="0.25">
      <c r="A6" s="2" t="s">
        <v>4</v>
      </c>
      <c r="B6" s="2" t="s">
        <v>5</v>
      </c>
      <c r="C6" s="2"/>
    </row>
    <row r="7" spans="1:3" x14ac:dyDescent="0.25">
      <c r="A7" t="s">
        <v>6</v>
      </c>
      <c r="B7" t="s">
        <v>180</v>
      </c>
    </row>
    <row r="8" spans="1:3" x14ac:dyDescent="0.25">
      <c r="A8" t="s">
        <v>164</v>
      </c>
      <c r="B8" t="s">
        <v>181</v>
      </c>
    </row>
    <row r="9" spans="1:3" x14ac:dyDescent="0.25">
      <c r="A9" t="s">
        <v>238</v>
      </c>
      <c r="B9" t="s">
        <v>239</v>
      </c>
    </row>
    <row r="10" spans="1:3" x14ac:dyDescent="0.25">
      <c r="A10" t="s">
        <v>177</v>
      </c>
      <c r="B10" t="s">
        <v>182</v>
      </c>
    </row>
    <row r="11" spans="1:3" x14ac:dyDescent="0.25">
      <c r="A11" t="s">
        <v>165</v>
      </c>
      <c r="B11" t="s">
        <v>183</v>
      </c>
    </row>
    <row r="12" spans="1:3" x14ac:dyDescent="0.25">
      <c r="A12" t="s">
        <v>228</v>
      </c>
      <c r="B12" t="s">
        <v>184</v>
      </c>
    </row>
    <row r="13" spans="1:3" x14ac:dyDescent="0.25">
      <c r="A13" t="s">
        <v>142</v>
      </c>
      <c r="B13" t="s">
        <v>185</v>
      </c>
    </row>
  </sheetData>
  <hyperlinks>
    <hyperlink ref="B3" r:id="rId1" xr:uid="{A54B0B7E-0E04-4059-9367-1AC53B49DA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6B66F-9C53-43C7-BA8C-7B67E77DE807}">
  <dimension ref="A1:AL27"/>
  <sheetViews>
    <sheetView workbookViewId="0">
      <selection activeCell="A13" sqref="A13:XFD13"/>
    </sheetView>
  </sheetViews>
  <sheetFormatPr baseColWidth="10" defaultRowHeight="15" x14ac:dyDescent="0.25"/>
  <cols>
    <col min="1" max="1" width="29.42578125" bestFit="1" customWidth="1"/>
    <col min="2" max="4" width="12.28515625" customWidth="1"/>
    <col min="5" max="5" width="18.7109375" bestFit="1" customWidth="1"/>
    <col min="6" max="27" width="12.28515625" customWidth="1"/>
  </cols>
  <sheetData>
    <row r="1" spans="1:38" s="5" customFormat="1" ht="15.75" thickBot="1" x14ac:dyDescent="0.3">
      <c r="A1" s="7" t="s">
        <v>145</v>
      </c>
      <c r="B1" s="7" t="s">
        <v>103</v>
      </c>
      <c r="C1" s="7" t="s">
        <v>146</v>
      </c>
      <c r="D1" s="7" t="s">
        <v>104</v>
      </c>
      <c r="E1" s="7" t="s">
        <v>105</v>
      </c>
      <c r="F1" s="7" t="s">
        <v>106</v>
      </c>
      <c r="G1" s="7" t="s">
        <v>107</v>
      </c>
      <c r="H1" s="7" t="s">
        <v>108</v>
      </c>
      <c r="I1" s="7" t="s">
        <v>109</v>
      </c>
      <c r="J1" s="7" t="s">
        <v>110</v>
      </c>
      <c r="K1" s="7" t="s">
        <v>111</v>
      </c>
      <c r="L1" s="7" t="s">
        <v>112</v>
      </c>
      <c r="M1" s="7" t="s">
        <v>113</v>
      </c>
      <c r="N1" s="7" t="s">
        <v>114</v>
      </c>
      <c r="O1" s="7" t="s">
        <v>115</v>
      </c>
      <c r="P1" s="7" t="s">
        <v>116</v>
      </c>
      <c r="Q1" s="7" t="s">
        <v>117</v>
      </c>
      <c r="R1" s="7" t="s">
        <v>118</v>
      </c>
      <c r="S1" s="7" t="s">
        <v>119</v>
      </c>
      <c r="T1" s="7" t="s">
        <v>120</v>
      </c>
      <c r="U1" s="7" t="s">
        <v>121</v>
      </c>
      <c r="V1" s="7" t="s">
        <v>122</v>
      </c>
      <c r="W1" s="7" t="s">
        <v>123</v>
      </c>
      <c r="X1" s="7" t="s">
        <v>124</v>
      </c>
      <c r="Y1" s="7" t="s">
        <v>125</v>
      </c>
      <c r="Z1" s="7" t="s">
        <v>126</v>
      </c>
      <c r="AA1" s="7" t="s">
        <v>127</v>
      </c>
      <c r="AB1" s="7" t="s">
        <v>131</v>
      </c>
      <c r="AC1" s="7" t="s">
        <v>132</v>
      </c>
      <c r="AD1" s="7" t="s">
        <v>133</v>
      </c>
      <c r="AE1" s="7" t="s">
        <v>134</v>
      </c>
      <c r="AF1" s="7" t="s">
        <v>135</v>
      </c>
      <c r="AG1" s="7" t="s">
        <v>136</v>
      </c>
      <c r="AH1" s="7" t="s">
        <v>137</v>
      </c>
      <c r="AI1" s="7" t="s">
        <v>138</v>
      </c>
      <c r="AJ1" s="7" t="s">
        <v>139</v>
      </c>
      <c r="AK1" s="7" t="s">
        <v>140</v>
      </c>
      <c r="AL1" s="7" t="s">
        <v>141</v>
      </c>
    </row>
    <row r="2" spans="1:38" x14ac:dyDescent="0.25">
      <c r="A2" s="9">
        <v>45279.855312500003</v>
      </c>
      <c r="B2" t="s">
        <v>7</v>
      </c>
      <c r="C2">
        <v>1</v>
      </c>
      <c r="D2" t="s">
        <v>24</v>
      </c>
      <c r="E2" t="s">
        <v>56</v>
      </c>
      <c r="F2">
        <v>7</v>
      </c>
      <c r="G2">
        <v>4</v>
      </c>
      <c r="H2">
        <v>4</v>
      </c>
      <c r="I2" t="s">
        <v>58</v>
      </c>
      <c r="J2" t="s">
        <v>57</v>
      </c>
      <c r="K2" t="s">
        <v>58</v>
      </c>
      <c r="L2" t="s">
        <v>128</v>
      </c>
      <c r="M2" t="s">
        <v>58</v>
      </c>
      <c r="N2" t="s">
        <v>96</v>
      </c>
      <c r="O2" t="s">
        <v>58</v>
      </c>
      <c r="P2" t="s">
        <v>58</v>
      </c>
      <c r="Q2">
        <v>5</v>
      </c>
      <c r="R2">
        <v>4</v>
      </c>
      <c r="S2">
        <v>4</v>
      </c>
      <c r="T2">
        <v>4</v>
      </c>
      <c r="U2">
        <v>5</v>
      </c>
      <c r="V2">
        <v>4</v>
      </c>
      <c r="W2">
        <v>3</v>
      </c>
      <c r="X2">
        <v>5</v>
      </c>
      <c r="Y2">
        <v>5</v>
      </c>
      <c r="Z2">
        <v>5</v>
      </c>
      <c r="AA2">
        <v>5</v>
      </c>
      <c r="AE2" t="s">
        <v>97</v>
      </c>
      <c r="AH2" t="s">
        <v>98</v>
      </c>
    </row>
    <row r="3" spans="1:38" x14ac:dyDescent="0.25">
      <c r="A3" s="9">
        <v>45281.69462962963</v>
      </c>
      <c r="B3" t="s">
        <v>7</v>
      </c>
      <c r="C3">
        <v>2</v>
      </c>
      <c r="D3" t="s">
        <v>24</v>
      </c>
      <c r="E3" t="s">
        <v>56</v>
      </c>
      <c r="F3">
        <v>0</v>
      </c>
      <c r="G3">
        <v>0</v>
      </c>
      <c r="H3">
        <v>0.5</v>
      </c>
      <c r="I3" t="s">
        <v>57</v>
      </c>
      <c r="J3" t="s">
        <v>57</v>
      </c>
      <c r="K3" t="s">
        <v>57</v>
      </c>
      <c r="L3" t="s">
        <v>81</v>
      </c>
      <c r="M3" t="s">
        <v>57</v>
      </c>
      <c r="N3" t="s">
        <v>81</v>
      </c>
      <c r="O3" t="s">
        <v>58</v>
      </c>
      <c r="P3" t="s">
        <v>58</v>
      </c>
      <c r="Q3">
        <v>5</v>
      </c>
      <c r="R3">
        <v>5</v>
      </c>
      <c r="S3">
        <v>4</v>
      </c>
      <c r="T3">
        <v>4</v>
      </c>
      <c r="U3">
        <v>4</v>
      </c>
      <c r="V3">
        <v>4</v>
      </c>
      <c r="W3">
        <v>4</v>
      </c>
      <c r="X3">
        <v>4</v>
      </c>
      <c r="Y3">
        <v>4</v>
      </c>
      <c r="Z3">
        <v>4</v>
      </c>
      <c r="AA3">
        <v>5</v>
      </c>
    </row>
    <row r="4" spans="1:38" x14ac:dyDescent="0.25">
      <c r="A4" s="9">
        <v>45293.502754629626</v>
      </c>
      <c r="B4" t="s">
        <v>7</v>
      </c>
      <c r="C4">
        <v>3</v>
      </c>
      <c r="D4" t="s">
        <v>24</v>
      </c>
      <c r="E4" t="s">
        <v>56</v>
      </c>
      <c r="F4">
        <v>5</v>
      </c>
      <c r="G4">
        <v>5</v>
      </c>
      <c r="H4">
        <v>4</v>
      </c>
      <c r="I4" t="s">
        <v>58</v>
      </c>
      <c r="J4" t="s">
        <v>58</v>
      </c>
      <c r="K4" t="s">
        <v>58</v>
      </c>
      <c r="L4" t="s">
        <v>99</v>
      </c>
      <c r="M4" t="s">
        <v>58</v>
      </c>
      <c r="N4" t="s">
        <v>100</v>
      </c>
      <c r="O4" t="s">
        <v>58</v>
      </c>
      <c r="P4" t="s">
        <v>58</v>
      </c>
      <c r="Q4">
        <v>5</v>
      </c>
      <c r="R4">
        <v>5</v>
      </c>
      <c r="S4">
        <v>5</v>
      </c>
      <c r="T4">
        <v>4</v>
      </c>
      <c r="U4">
        <v>5</v>
      </c>
      <c r="V4">
        <v>5</v>
      </c>
      <c r="W4">
        <v>5</v>
      </c>
      <c r="X4">
        <v>5</v>
      </c>
      <c r="Y4">
        <v>4</v>
      </c>
      <c r="Z4">
        <v>4</v>
      </c>
      <c r="AA4">
        <v>4</v>
      </c>
      <c r="AE4" t="s">
        <v>101</v>
      </c>
      <c r="AF4" t="s">
        <v>102</v>
      </c>
    </row>
    <row r="5" spans="1:38" x14ac:dyDescent="0.25">
      <c r="A5" s="9">
        <v>45300.546944444446</v>
      </c>
      <c r="B5" t="s">
        <v>7</v>
      </c>
      <c r="C5">
        <v>4</v>
      </c>
      <c r="D5" t="s">
        <v>24</v>
      </c>
      <c r="E5" t="s">
        <v>56</v>
      </c>
      <c r="F5">
        <v>0</v>
      </c>
      <c r="G5">
        <v>0</v>
      </c>
      <c r="H5">
        <v>0</v>
      </c>
      <c r="I5" t="s">
        <v>58</v>
      </c>
      <c r="J5" t="s">
        <v>57</v>
      </c>
      <c r="K5" t="s">
        <v>57</v>
      </c>
      <c r="L5" t="s">
        <v>81</v>
      </c>
      <c r="M5" t="s">
        <v>57</v>
      </c>
      <c r="N5" t="s">
        <v>81</v>
      </c>
      <c r="O5" t="s">
        <v>57</v>
      </c>
      <c r="P5" t="s">
        <v>57</v>
      </c>
      <c r="Q5">
        <v>4</v>
      </c>
      <c r="R5">
        <v>4</v>
      </c>
      <c r="S5">
        <v>5</v>
      </c>
      <c r="T5">
        <v>3</v>
      </c>
      <c r="U5">
        <v>4</v>
      </c>
      <c r="V5">
        <v>4</v>
      </c>
      <c r="W5">
        <v>4</v>
      </c>
      <c r="X5">
        <v>3</v>
      </c>
      <c r="Y5">
        <v>4</v>
      </c>
      <c r="Z5">
        <v>4</v>
      </c>
      <c r="AA5">
        <v>4</v>
      </c>
    </row>
    <row r="6" spans="1:38" x14ac:dyDescent="0.25">
      <c r="A6" s="9">
        <v>45304.137372685182</v>
      </c>
      <c r="B6" t="s">
        <v>7</v>
      </c>
      <c r="C6">
        <v>5</v>
      </c>
      <c r="D6" t="s">
        <v>24</v>
      </c>
      <c r="E6" t="s">
        <v>56</v>
      </c>
      <c r="F6">
        <v>0</v>
      </c>
      <c r="G6">
        <v>0</v>
      </c>
      <c r="H6">
        <v>3</v>
      </c>
      <c r="I6" t="s">
        <v>58</v>
      </c>
      <c r="J6" t="s">
        <v>57</v>
      </c>
      <c r="K6" t="s">
        <v>57</v>
      </c>
      <c r="L6" t="s">
        <v>81</v>
      </c>
      <c r="M6" t="s">
        <v>57</v>
      </c>
      <c r="N6" t="s">
        <v>81</v>
      </c>
      <c r="O6" t="s">
        <v>58</v>
      </c>
      <c r="P6" t="s">
        <v>58</v>
      </c>
      <c r="Q6">
        <v>4</v>
      </c>
      <c r="R6">
        <v>3</v>
      </c>
      <c r="S6">
        <v>5</v>
      </c>
      <c r="T6">
        <v>4</v>
      </c>
      <c r="U6">
        <v>3</v>
      </c>
      <c r="V6">
        <v>5</v>
      </c>
      <c r="W6">
        <v>4</v>
      </c>
      <c r="X6">
        <v>5</v>
      </c>
      <c r="Y6">
        <v>5</v>
      </c>
      <c r="Z6">
        <v>4</v>
      </c>
      <c r="AA6">
        <v>3</v>
      </c>
    </row>
    <row r="7" spans="1:38" s="13" customFormat="1" x14ac:dyDescent="0.25">
      <c r="A7" s="12">
        <v>45333.797847222224</v>
      </c>
      <c r="B7" s="13" t="s">
        <v>8</v>
      </c>
      <c r="C7" s="13">
        <v>6</v>
      </c>
      <c r="D7" s="13" t="s">
        <v>24</v>
      </c>
      <c r="E7" s="13" t="s">
        <v>56</v>
      </c>
      <c r="F7" s="13">
        <v>0</v>
      </c>
      <c r="G7" s="13">
        <v>0</v>
      </c>
      <c r="H7" s="13">
        <v>0</v>
      </c>
      <c r="I7" s="13" t="s">
        <v>57</v>
      </c>
      <c r="J7" s="13" t="s">
        <v>57</v>
      </c>
      <c r="K7" s="13" t="s">
        <v>58</v>
      </c>
      <c r="L7" s="13" t="s">
        <v>59</v>
      </c>
      <c r="M7" s="13" t="s">
        <v>57</v>
      </c>
      <c r="N7" s="13" t="s">
        <v>81</v>
      </c>
      <c r="O7" s="13" t="s">
        <v>57</v>
      </c>
      <c r="P7" s="13" t="s">
        <v>57</v>
      </c>
      <c r="Q7" s="13">
        <v>2</v>
      </c>
      <c r="R7" s="13">
        <v>2</v>
      </c>
      <c r="S7" s="13">
        <v>2</v>
      </c>
      <c r="T7" s="13">
        <v>2</v>
      </c>
      <c r="U7" s="13">
        <v>2</v>
      </c>
      <c r="V7" s="13">
        <v>2</v>
      </c>
      <c r="W7" s="13">
        <v>2</v>
      </c>
      <c r="X7" s="13">
        <v>4</v>
      </c>
      <c r="Y7" s="13">
        <v>3</v>
      </c>
      <c r="Z7" s="13">
        <v>3</v>
      </c>
      <c r="AA7" s="13">
        <v>3</v>
      </c>
      <c r="AB7" s="13" t="s">
        <v>60</v>
      </c>
      <c r="AC7" s="13" t="s">
        <v>61</v>
      </c>
      <c r="AD7" s="13" t="s">
        <v>62</v>
      </c>
      <c r="AE7" s="13" t="s">
        <v>63</v>
      </c>
      <c r="AF7" s="13" t="s">
        <v>62</v>
      </c>
      <c r="AG7" s="13" t="s">
        <v>64</v>
      </c>
      <c r="AH7" s="13" t="s">
        <v>62</v>
      </c>
      <c r="AI7" s="13" t="s">
        <v>65</v>
      </c>
      <c r="AJ7" s="13" t="s">
        <v>66</v>
      </c>
      <c r="AK7" s="13" t="s">
        <v>62</v>
      </c>
      <c r="AL7" s="13" t="s">
        <v>62</v>
      </c>
    </row>
    <row r="8" spans="1:38" x14ac:dyDescent="0.25">
      <c r="A8" s="9">
        <v>45334.842662037037</v>
      </c>
      <c r="B8" t="s">
        <v>8</v>
      </c>
      <c r="C8">
        <v>7</v>
      </c>
      <c r="D8" t="s">
        <v>24</v>
      </c>
      <c r="E8" t="s">
        <v>67</v>
      </c>
      <c r="F8">
        <v>4</v>
      </c>
      <c r="G8">
        <v>3</v>
      </c>
      <c r="H8">
        <v>2</v>
      </c>
      <c r="I8" t="s">
        <v>57</v>
      </c>
      <c r="J8" t="s">
        <v>57</v>
      </c>
      <c r="K8" t="s">
        <v>58</v>
      </c>
      <c r="L8" t="s">
        <v>68</v>
      </c>
      <c r="M8" t="s">
        <v>58</v>
      </c>
      <c r="N8" t="s">
        <v>69</v>
      </c>
      <c r="O8" t="s">
        <v>57</v>
      </c>
      <c r="P8" t="s">
        <v>57</v>
      </c>
      <c r="Q8">
        <v>5</v>
      </c>
      <c r="R8">
        <v>5</v>
      </c>
      <c r="S8">
        <v>5</v>
      </c>
      <c r="T8">
        <v>4</v>
      </c>
      <c r="U8">
        <v>5</v>
      </c>
      <c r="V8">
        <v>2</v>
      </c>
      <c r="W8">
        <v>5</v>
      </c>
      <c r="X8">
        <v>5</v>
      </c>
      <c r="Y8">
        <v>5</v>
      </c>
      <c r="Z8">
        <v>5</v>
      </c>
      <c r="AA8">
        <v>5</v>
      </c>
      <c r="AG8" t="s">
        <v>70</v>
      </c>
      <c r="AI8" t="s">
        <v>71</v>
      </c>
      <c r="AJ8" t="s">
        <v>72</v>
      </c>
      <c r="AK8" t="s">
        <v>73</v>
      </c>
      <c r="AL8" t="s">
        <v>74</v>
      </c>
    </row>
    <row r="9" spans="1:38" x14ac:dyDescent="0.25">
      <c r="A9" s="9">
        <v>45342.827881944446</v>
      </c>
      <c r="B9" t="s">
        <v>8</v>
      </c>
      <c r="C9">
        <v>8</v>
      </c>
      <c r="D9" t="s">
        <v>24</v>
      </c>
      <c r="E9" t="s">
        <v>56</v>
      </c>
      <c r="F9">
        <v>0</v>
      </c>
      <c r="G9">
        <v>0</v>
      </c>
      <c r="H9">
        <v>0</v>
      </c>
      <c r="I9" t="s">
        <v>57</v>
      </c>
      <c r="J9" t="s">
        <v>57</v>
      </c>
      <c r="K9" t="s">
        <v>57</v>
      </c>
      <c r="L9" t="s">
        <v>81</v>
      </c>
      <c r="M9" t="s">
        <v>58</v>
      </c>
      <c r="N9" t="s">
        <v>75</v>
      </c>
      <c r="O9" t="s">
        <v>57</v>
      </c>
      <c r="P9" t="s">
        <v>57</v>
      </c>
      <c r="Q9">
        <v>5</v>
      </c>
      <c r="R9">
        <v>5</v>
      </c>
      <c r="S9">
        <v>5</v>
      </c>
      <c r="T9">
        <v>5</v>
      </c>
      <c r="U9">
        <v>5</v>
      </c>
      <c r="V9">
        <v>5</v>
      </c>
      <c r="W9">
        <v>4</v>
      </c>
      <c r="X9">
        <v>5</v>
      </c>
      <c r="Y9">
        <v>4</v>
      </c>
      <c r="Z9">
        <v>5</v>
      </c>
      <c r="AA9">
        <v>3</v>
      </c>
      <c r="AJ9" t="s">
        <v>76</v>
      </c>
      <c r="AK9" t="s">
        <v>77</v>
      </c>
      <c r="AL9" t="s">
        <v>78</v>
      </c>
    </row>
    <row r="10" spans="1:38" x14ac:dyDescent="0.25">
      <c r="A10" s="9">
        <v>45343.329675925925</v>
      </c>
      <c r="B10" t="s">
        <v>8</v>
      </c>
      <c r="C10">
        <v>9</v>
      </c>
      <c r="D10" t="s">
        <v>24</v>
      </c>
      <c r="E10" t="s">
        <v>56</v>
      </c>
      <c r="F10">
        <v>7</v>
      </c>
      <c r="G10">
        <v>3</v>
      </c>
      <c r="H10">
        <v>7</v>
      </c>
      <c r="I10" t="s">
        <v>58</v>
      </c>
      <c r="J10" t="s">
        <v>57</v>
      </c>
      <c r="K10" t="s">
        <v>58</v>
      </c>
      <c r="L10" t="s">
        <v>81</v>
      </c>
      <c r="M10" t="s">
        <v>58</v>
      </c>
      <c r="N10" t="s">
        <v>81</v>
      </c>
      <c r="O10" t="s">
        <v>58</v>
      </c>
      <c r="P10" t="s">
        <v>58</v>
      </c>
      <c r="Q10">
        <v>4</v>
      </c>
      <c r="R10">
        <v>3</v>
      </c>
      <c r="S10">
        <v>4</v>
      </c>
      <c r="T10">
        <v>4</v>
      </c>
      <c r="U10">
        <v>5</v>
      </c>
      <c r="V10">
        <v>4</v>
      </c>
      <c r="W10">
        <v>4</v>
      </c>
      <c r="X10">
        <v>4</v>
      </c>
      <c r="Y10">
        <v>5</v>
      </c>
      <c r="Z10">
        <v>4</v>
      </c>
      <c r="AA10">
        <v>4</v>
      </c>
    </row>
    <row r="11" spans="1:38" x14ac:dyDescent="0.25">
      <c r="A11" s="9">
        <v>45343.563819444447</v>
      </c>
      <c r="B11" t="s">
        <v>8</v>
      </c>
      <c r="C11">
        <v>10</v>
      </c>
      <c r="D11" t="s">
        <v>24</v>
      </c>
      <c r="E11" t="s">
        <v>56</v>
      </c>
      <c r="F11">
        <v>0</v>
      </c>
      <c r="G11">
        <v>30</v>
      </c>
      <c r="H11">
        <v>15</v>
      </c>
      <c r="I11" t="s">
        <v>58</v>
      </c>
      <c r="J11" t="s">
        <v>57</v>
      </c>
      <c r="K11" t="s">
        <v>58</v>
      </c>
      <c r="L11" t="s">
        <v>79</v>
      </c>
      <c r="M11" t="s">
        <v>57</v>
      </c>
      <c r="N11" t="s">
        <v>81</v>
      </c>
      <c r="O11" t="s">
        <v>58</v>
      </c>
      <c r="P11" t="s">
        <v>58</v>
      </c>
      <c r="Q11">
        <v>4</v>
      </c>
      <c r="R11">
        <v>4</v>
      </c>
      <c r="S11">
        <v>4</v>
      </c>
      <c r="T11">
        <v>4</v>
      </c>
      <c r="U11">
        <v>4</v>
      </c>
      <c r="V11">
        <v>4</v>
      </c>
      <c r="W11">
        <v>4</v>
      </c>
      <c r="X11">
        <v>4</v>
      </c>
      <c r="Y11">
        <v>4</v>
      </c>
      <c r="Z11">
        <v>4</v>
      </c>
      <c r="AA11">
        <v>4</v>
      </c>
      <c r="AI11" t="s">
        <v>80</v>
      </c>
    </row>
    <row r="12" spans="1:38" s="11" customFormat="1" x14ac:dyDescent="0.25">
      <c r="A12" s="10">
        <v>45348.695092592592</v>
      </c>
      <c r="B12" s="11" t="s">
        <v>8</v>
      </c>
      <c r="C12" s="11">
        <v>11</v>
      </c>
      <c r="D12" s="11" t="s">
        <v>24</v>
      </c>
      <c r="E12" s="11" t="s">
        <v>56</v>
      </c>
      <c r="F12" s="11">
        <v>1</v>
      </c>
      <c r="G12" s="11">
        <v>0</v>
      </c>
      <c r="H12" s="11">
        <v>0</v>
      </c>
      <c r="I12" s="11" t="s">
        <v>57</v>
      </c>
      <c r="J12" s="11" t="s">
        <v>57</v>
      </c>
      <c r="K12" s="11" t="s">
        <v>57</v>
      </c>
      <c r="L12" s="11" t="s">
        <v>81</v>
      </c>
      <c r="M12" s="11" t="s">
        <v>58</v>
      </c>
      <c r="N12" s="11" t="s">
        <v>82</v>
      </c>
      <c r="O12" s="11" t="s">
        <v>57</v>
      </c>
      <c r="P12" s="11" t="s">
        <v>57</v>
      </c>
      <c r="Q12" s="11">
        <v>5</v>
      </c>
      <c r="R12" s="11">
        <v>5</v>
      </c>
      <c r="S12" s="11">
        <v>5</v>
      </c>
      <c r="T12" s="11">
        <v>5</v>
      </c>
      <c r="U12" s="11">
        <v>5</v>
      </c>
      <c r="V12" s="11">
        <v>5</v>
      </c>
      <c r="W12" s="11">
        <v>5</v>
      </c>
      <c r="X12" s="11">
        <v>5</v>
      </c>
      <c r="Y12" s="11">
        <v>3</v>
      </c>
      <c r="Z12" s="11">
        <v>4</v>
      </c>
      <c r="AA12" s="11">
        <v>4</v>
      </c>
      <c r="AB12" s="11" t="s">
        <v>81</v>
      </c>
      <c r="AC12" s="11" t="s">
        <v>81</v>
      </c>
      <c r="AI12" s="11" t="s">
        <v>83</v>
      </c>
      <c r="AJ12" s="11" t="s">
        <v>84</v>
      </c>
      <c r="AK12" s="11" t="s">
        <v>85</v>
      </c>
      <c r="AL12" s="11" t="s">
        <v>86</v>
      </c>
    </row>
    <row r="13" spans="1:38" x14ac:dyDescent="0.25">
      <c r="A13" s="9">
        <v>45338.514490740738</v>
      </c>
      <c r="B13" t="s">
        <v>9</v>
      </c>
      <c r="C13">
        <v>12</v>
      </c>
      <c r="D13" t="s">
        <v>10</v>
      </c>
      <c r="E13" t="s">
        <v>87</v>
      </c>
      <c r="F13">
        <v>16</v>
      </c>
      <c r="G13">
        <v>10</v>
      </c>
      <c r="H13">
        <v>8</v>
      </c>
      <c r="I13" t="s">
        <v>57</v>
      </c>
      <c r="J13" t="s">
        <v>57</v>
      </c>
      <c r="K13" t="s">
        <v>58</v>
      </c>
      <c r="L13" t="s">
        <v>88</v>
      </c>
      <c r="M13" t="s">
        <v>57</v>
      </c>
      <c r="N13" t="s">
        <v>81</v>
      </c>
      <c r="O13" t="s">
        <v>58</v>
      </c>
      <c r="P13" t="s">
        <v>57</v>
      </c>
      <c r="Q13">
        <v>3</v>
      </c>
      <c r="R13">
        <v>4</v>
      </c>
      <c r="S13">
        <v>3</v>
      </c>
      <c r="T13">
        <v>3</v>
      </c>
      <c r="U13">
        <v>4</v>
      </c>
      <c r="V13">
        <v>4</v>
      </c>
      <c r="W13">
        <v>3</v>
      </c>
      <c r="X13">
        <v>4</v>
      </c>
      <c r="Y13">
        <v>4</v>
      </c>
      <c r="Z13">
        <v>4</v>
      </c>
      <c r="AA13">
        <v>3</v>
      </c>
      <c r="AI13" t="s">
        <v>89</v>
      </c>
    </row>
    <row r="14" spans="1:38" x14ac:dyDescent="0.25">
      <c r="A14" s="9">
        <v>45338.541550925926</v>
      </c>
      <c r="B14" t="s">
        <v>9</v>
      </c>
      <c r="C14">
        <v>13</v>
      </c>
      <c r="D14" t="s">
        <v>10</v>
      </c>
      <c r="E14" t="s">
        <v>87</v>
      </c>
      <c r="F14">
        <v>3</v>
      </c>
      <c r="G14">
        <v>2</v>
      </c>
      <c r="H14">
        <v>3</v>
      </c>
      <c r="I14" t="s">
        <v>57</v>
      </c>
      <c r="J14" t="s">
        <v>57</v>
      </c>
      <c r="K14" t="s">
        <v>58</v>
      </c>
      <c r="L14" t="s">
        <v>90</v>
      </c>
      <c r="M14" t="s">
        <v>57</v>
      </c>
      <c r="N14" t="s">
        <v>81</v>
      </c>
      <c r="O14" t="s">
        <v>57</v>
      </c>
      <c r="P14" t="s">
        <v>57</v>
      </c>
      <c r="Q14">
        <v>4</v>
      </c>
      <c r="R14">
        <v>4</v>
      </c>
      <c r="S14">
        <v>3</v>
      </c>
      <c r="T14">
        <v>3</v>
      </c>
      <c r="U14">
        <v>4</v>
      </c>
      <c r="V14">
        <v>4</v>
      </c>
      <c r="W14">
        <v>4</v>
      </c>
      <c r="X14">
        <v>5</v>
      </c>
      <c r="Y14">
        <v>4</v>
      </c>
      <c r="Z14">
        <v>5</v>
      </c>
      <c r="AA14">
        <v>4</v>
      </c>
    </row>
    <row r="15" spans="1:38" x14ac:dyDescent="0.25">
      <c r="A15" s="9">
        <v>45338.735092592593</v>
      </c>
      <c r="B15" t="s">
        <v>9</v>
      </c>
      <c r="C15">
        <v>14</v>
      </c>
      <c r="D15" t="s">
        <v>10</v>
      </c>
      <c r="E15" t="s">
        <v>91</v>
      </c>
      <c r="F15">
        <v>8</v>
      </c>
      <c r="G15">
        <v>3</v>
      </c>
      <c r="H15">
        <v>1</v>
      </c>
      <c r="I15" t="s">
        <v>57</v>
      </c>
      <c r="J15" t="s">
        <v>57</v>
      </c>
      <c r="K15" t="s">
        <v>58</v>
      </c>
      <c r="L15" t="s">
        <v>92</v>
      </c>
      <c r="M15" t="s">
        <v>57</v>
      </c>
      <c r="N15" t="s">
        <v>81</v>
      </c>
      <c r="O15" t="s">
        <v>57</v>
      </c>
      <c r="P15" t="s">
        <v>57</v>
      </c>
      <c r="Q15">
        <v>4</v>
      </c>
      <c r="R15">
        <v>3</v>
      </c>
      <c r="S15">
        <v>3</v>
      </c>
      <c r="T15">
        <v>2</v>
      </c>
      <c r="U15">
        <v>2</v>
      </c>
      <c r="V15">
        <v>4</v>
      </c>
      <c r="W15">
        <v>4</v>
      </c>
      <c r="X15">
        <v>3</v>
      </c>
      <c r="Y15">
        <v>4</v>
      </c>
      <c r="Z15">
        <v>3</v>
      </c>
      <c r="AA15">
        <v>2</v>
      </c>
      <c r="AE15" t="s">
        <v>93</v>
      </c>
      <c r="AF15" t="s">
        <v>94</v>
      </c>
      <c r="AI15" t="s">
        <v>95</v>
      </c>
    </row>
    <row r="16" spans="1:38" s="6" customFormat="1" x14ac:dyDescent="0.25"/>
    <row r="17" s="6" customFormat="1" x14ac:dyDescent="0.25"/>
    <row r="18" s="6" customFormat="1" x14ac:dyDescent="0.25"/>
    <row r="19" s="6" customFormat="1" x14ac:dyDescent="0.25"/>
    <row r="20" s="6" customFormat="1" x14ac:dyDescent="0.25"/>
    <row r="21" s="6" customFormat="1" x14ac:dyDescent="0.25"/>
    <row r="22" s="6" customFormat="1" x14ac:dyDescent="0.25"/>
    <row r="23" s="6" customFormat="1" x14ac:dyDescent="0.25"/>
    <row r="24" s="6" customFormat="1" x14ac:dyDescent="0.25"/>
    <row r="25" s="6" customFormat="1" x14ac:dyDescent="0.25"/>
    <row r="26" s="6" customFormat="1" x14ac:dyDescent="0.25"/>
    <row r="27" s="6" customForma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6C184-F9E7-40C1-B271-CC4A972C0606}">
  <dimension ref="B3:K8"/>
  <sheetViews>
    <sheetView workbookViewId="0">
      <selection activeCell="P11" sqref="P11"/>
    </sheetView>
  </sheetViews>
  <sheetFormatPr baseColWidth="10" defaultRowHeight="15" x14ac:dyDescent="0.25"/>
  <cols>
    <col min="2" max="2" width="15" bestFit="1" customWidth="1"/>
    <col min="3" max="3" width="15" customWidth="1"/>
    <col min="6" max="6" width="14.28515625" bestFit="1" customWidth="1"/>
    <col min="7" max="7" width="12" bestFit="1" customWidth="1"/>
    <col min="8" max="8" width="14.140625" bestFit="1" customWidth="1"/>
    <col min="9" max="9" width="13" bestFit="1" customWidth="1"/>
    <col min="10" max="10" width="17" customWidth="1"/>
    <col min="11" max="11" width="16.28515625" bestFit="1" customWidth="1"/>
  </cols>
  <sheetData>
    <row r="3" spans="2:11" ht="15.75" thickBot="1" x14ac:dyDescent="0.3">
      <c r="B3" s="32" t="s">
        <v>12</v>
      </c>
      <c r="C3" s="32" t="s">
        <v>25</v>
      </c>
      <c r="D3" s="32" t="s">
        <v>13</v>
      </c>
      <c r="E3" s="32" t="s">
        <v>14</v>
      </c>
      <c r="F3" s="32" t="s">
        <v>15</v>
      </c>
      <c r="G3" s="32" t="s">
        <v>16</v>
      </c>
      <c r="H3" s="32" t="s">
        <v>17</v>
      </c>
      <c r="I3" s="32" t="s">
        <v>18</v>
      </c>
      <c r="J3" s="32" t="s">
        <v>28</v>
      </c>
      <c r="K3" s="32" t="s">
        <v>19</v>
      </c>
    </row>
    <row r="4" spans="2:11" x14ac:dyDescent="0.25">
      <c r="B4" s="6" t="s">
        <v>23</v>
      </c>
      <c r="C4" s="6" t="s">
        <v>26</v>
      </c>
      <c r="D4" s="6" t="s">
        <v>7</v>
      </c>
      <c r="E4" s="6" t="s">
        <v>24</v>
      </c>
      <c r="F4" s="33">
        <v>45279</v>
      </c>
      <c r="G4" s="33">
        <v>45306</v>
      </c>
      <c r="H4" s="6">
        <v>8</v>
      </c>
      <c r="I4" s="6">
        <v>8</v>
      </c>
      <c r="J4" s="6">
        <v>5</v>
      </c>
      <c r="K4" s="34">
        <f>J4/I4</f>
        <v>0.625</v>
      </c>
    </row>
    <row r="5" spans="2:11" x14ac:dyDescent="0.25">
      <c r="B5" s="6" t="s">
        <v>198</v>
      </c>
      <c r="C5" s="6" t="s">
        <v>27</v>
      </c>
      <c r="D5" s="6" t="s">
        <v>8</v>
      </c>
      <c r="E5" s="6" t="s">
        <v>24</v>
      </c>
      <c r="F5" s="33">
        <v>45326</v>
      </c>
      <c r="G5" s="33">
        <v>45352</v>
      </c>
      <c r="H5" s="6">
        <v>105</v>
      </c>
      <c r="I5" s="6">
        <v>86</v>
      </c>
      <c r="J5" s="6">
        <v>6</v>
      </c>
      <c r="K5" s="34">
        <f>J5/I5</f>
        <v>6.9767441860465115E-2</v>
      </c>
    </row>
    <row r="6" spans="2:11" x14ac:dyDescent="0.25">
      <c r="B6" s="6" t="s">
        <v>22</v>
      </c>
      <c r="C6" s="6" t="s">
        <v>27</v>
      </c>
      <c r="D6" s="6" t="s">
        <v>9</v>
      </c>
      <c r="E6" s="6" t="s">
        <v>10</v>
      </c>
      <c r="F6" s="33">
        <v>45326</v>
      </c>
      <c r="G6" s="33">
        <v>45352</v>
      </c>
      <c r="H6" s="6">
        <v>18426</v>
      </c>
      <c r="I6" s="6" t="s">
        <v>20</v>
      </c>
      <c r="J6" s="6">
        <v>3</v>
      </c>
      <c r="K6" s="34" t="s">
        <v>20</v>
      </c>
    </row>
    <row r="7" spans="2:11" ht="15.75" thickBot="1" x14ac:dyDescent="0.3">
      <c r="B7" s="49" t="s">
        <v>11</v>
      </c>
      <c r="C7" s="49"/>
      <c r="D7" s="49"/>
      <c r="E7" s="49"/>
      <c r="F7" s="49"/>
      <c r="G7" s="49"/>
      <c r="H7" s="35">
        <v>18539</v>
      </c>
      <c r="I7" s="35" t="s">
        <v>21</v>
      </c>
      <c r="J7" s="35">
        <v>14</v>
      </c>
      <c r="K7" s="36" t="s">
        <v>20</v>
      </c>
    </row>
    <row r="8" spans="2:11" ht="15.75" thickTop="1" x14ac:dyDescent="0.25"/>
  </sheetData>
  <mergeCells count="1">
    <mergeCell ref="B7: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9EA53-F777-4871-92FE-FC85558E76E4}">
  <dimension ref="B2:J69"/>
  <sheetViews>
    <sheetView workbookViewId="0">
      <selection activeCell="D21" sqref="D21"/>
    </sheetView>
  </sheetViews>
  <sheetFormatPr baseColWidth="10" defaultRowHeight="15" x14ac:dyDescent="0.25"/>
  <cols>
    <col min="2" max="2" width="12.42578125" bestFit="1" customWidth="1"/>
    <col min="3" max="3" width="11.5703125" bestFit="1" customWidth="1"/>
    <col min="4" max="4" width="18.7109375" bestFit="1" customWidth="1"/>
    <col min="5" max="5" width="16.7109375" bestFit="1" customWidth="1"/>
    <col min="6" max="6" width="24.140625" bestFit="1" customWidth="1"/>
    <col min="7" max="7" width="11.7109375" bestFit="1" customWidth="1"/>
    <col min="8" max="8" width="17.140625" bestFit="1" customWidth="1"/>
    <col min="9" max="9" width="24.5703125" bestFit="1" customWidth="1"/>
    <col min="10" max="10" width="12.140625" bestFit="1" customWidth="1"/>
    <col min="11" max="11" width="16.7109375" bestFit="1" customWidth="1"/>
    <col min="12" max="12" width="24.140625" bestFit="1" customWidth="1"/>
    <col min="13" max="13" width="12" bestFit="1" customWidth="1"/>
    <col min="14" max="14" width="17.140625" bestFit="1" customWidth="1"/>
    <col min="15" max="15" width="24.42578125" bestFit="1" customWidth="1"/>
    <col min="16" max="16" width="12.140625" bestFit="1" customWidth="1"/>
    <col min="17" max="17" width="19" bestFit="1" customWidth="1"/>
    <col min="18" max="20" width="22.28515625" bestFit="1" customWidth="1"/>
    <col min="21" max="21" width="18.42578125" bestFit="1" customWidth="1"/>
    <col min="22" max="22" width="17.7109375" bestFit="1" customWidth="1"/>
    <col min="23" max="23" width="14.42578125" bestFit="1" customWidth="1"/>
    <col min="24" max="26" width="22.28515625" bestFit="1" customWidth="1"/>
  </cols>
  <sheetData>
    <row r="2" spans="2:10" x14ac:dyDescent="0.25">
      <c r="B2" s="14" t="s">
        <v>13</v>
      </c>
      <c r="C2" s="14" t="s">
        <v>14</v>
      </c>
      <c r="D2" s="14" t="s">
        <v>148</v>
      </c>
      <c r="E2" t="s">
        <v>147</v>
      </c>
      <c r="F2" t="s">
        <v>149</v>
      </c>
    </row>
    <row r="3" spans="2:10" x14ac:dyDescent="0.25">
      <c r="B3" t="s">
        <v>7</v>
      </c>
      <c r="C3" t="s">
        <v>24</v>
      </c>
      <c r="D3" t="s">
        <v>56</v>
      </c>
      <c r="E3">
        <v>5</v>
      </c>
      <c r="F3" s="3">
        <v>0.35714285714285715</v>
      </c>
      <c r="G3" s="3"/>
    </row>
    <row r="4" spans="2:10" x14ac:dyDescent="0.25">
      <c r="B4" t="s">
        <v>8</v>
      </c>
      <c r="C4" t="s">
        <v>24</v>
      </c>
      <c r="D4" t="s">
        <v>56</v>
      </c>
      <c r="E4">
        <v>5</v>
      </c>
      <c r="F4" s="3">
        <v>0.35714285714285715</v>
      </c>
      <c r="G4" s="3"/>
    </row>
    <row r="5" spans="2:10" x14ac:dyDescent="0.25">
      <c r="D5" t="s">
        <v>67</v>
      </c>
      <c r="E5">
        <v>1</v>
      </c>
      <c r="F5" s="3">
        <v>7.1428571428571425E-2</v>
      </c>
      <c r="G5" s="3"/>
    </row>
    <row r="6" spans="2:10" x14ac:dyDescent="0.25">
      <c r="B6" t="s">
        <v>9</v>
      </c>
      <c r="C6" t="s">
        <v>10</v>
      </c>
      <c r="D6" t="s">
        <v>91</v>
      </c>
      <c r="E6">
        <v>1</v>
      </c>
      <c r="F6" s="3">
        <v>7.1428571428571425E-2</v>
      </c>
      <c r="G6" s="3"/>
    </row>
    <row r="7" spans="2:10" x14ac:dyDescent="0.25">
      <c r="D7" t="s">
        <v>87</v>
      </c>
      <c r="E7">
        <v>2</v>
      </c>
      <c r="F7" s="3">
        <v>0.14285714285714285</v>
      </c>
      <c r="G7" s="3"/>
    </row>
    <row r="8" spans="2:10" x14ac:dyDescent="0.25">
      <c r="B8" t="s">
        <v>11</v>
      </c>
      <c r="E8">
        <v>14</v>
      </c>
      <c r="F8" s="3">
        <v>1</v>
      </c>
      <c r="G8" s="3"/>
    </row>
    <row r="10" spans="2:10" x14ac:dyDescent="0.25">
      <c r="B10" s="14" t="s">
        <v>13</v>
      </c>
      <c r="C10" s="14" t="s">
        <v>14</v>
      </c>
      <c r="D10" s="14" t="s">
        <v>148</v>
      </c>
      <c r="E10" t="s">
        <v>151</v>
      </c>
      <c r="F10" t="s">
        <v>152</v>
      </c>
      <c r="G10" t="s">
        <v>155</v>
      </c>
      <c r="H10" t="s">
        <v>150</v>
      </c>
      <c r="I10" t="s">
        <v>153</v>
      </c>
      <c r="J10" t="s">
        <v>154</v>
      </c>
    </row>
    <row r="11" spans="2:10" x14ac:dyDescent="0.25">
      <c r="B11" t="s">
        <v>7</v>
      </c>
      <c r="C11" t="s">
        <v>24</v>
      </c>
      <c r="D11" t="s">
        <v>56</v>
      </c>
      <c r="E11" s="48">
        <v>2.4</v>
      </c>
      <c r="F11" s="48">
        <v>1.8</v>
      </c>
      <c r="G11" s="48">
        <v>2.2999999999999998</v>
      </c>
      <c r="H11">
        <v>7</v>
      </c>
      <c r="I11">
        <v>5</v>
      </c>
      <c r="J11">
        <v>4</v>
      </c>
    </row>
    <row r="12" spans="2:10" x14ac:dyDescent="0.25">
      <c r="B12" t="s">
        <v>8</v>
      </c>
      <c r="C12" t="s">
        <v>24</v>
      </c>
      <c r="D12" t="s">
        <v>56</v>
      </c>
      <c r="E12" s="48">
        <v>1.6</v>
      </c>
      <c r="F12" s="48">
        <v>6.6</v>
      </c>
      <c r="G12" s="48">
        <v>4.4000000000000004</v>
      </c>
      <c r="H12">
        <v>7</v>
      </c>
      <c r="I12">
        <v>30</v>
      </c>
      <c r="J12">
        <v>15</v>
      </c>
    </row>
    <row r="13" spans="2:10" x14ac:dyDescent="0.25">
      <c r="D13" t="s">
        <v>67</v>
      </c>
      <c r="E13" s="48">
        <v>4</v>
      </c>
      <c r="F13" s="48">
        <v>3</v>
      </c>
      <c r="G13" s="48">
        <v>2</v>
      </c>
      <c r="H13">
        <v>4</v>
      </c>
      <c r="I13">
        <v>3</v>
      </c>
      <c r="J13">
        <v>2</v>
      </c>
    </row>
    <row r="14" spans="2:10" x14ac:dyDescent="0.25">
      <c r="B14" t="s">
        <v>9</v>
      </c>
      <c r="C14" t="s">
        <v>10</v>
      </c>
      <c r="D14" t="s">
        <v>91</v>
      </c>
      <c r="E14" s="48">
        <v>8</v>
      </c>
      <c r="F14" s="48">
        <v>3</v>
      </c>
      <c r="G14" s="48">
        <v>1</v>
      </c>
      <c r="H14">
        <v>8</v>
      </c>
      <c r="I14">
        <v>3</v>
      </c>
      <c r="J14">
        <v>1</v>
      </c>
    </row>
    <row r="15" spans="2:10" x14ac:dyDescent="0.25">
      <c r="D15" t="s">
        <v>87</v>
      </c>
      <c r="E15" s="48">
        <v>9.5</v>
      </c>
      <c r="F15" s="48">
        <v>6</v>
      </c>
      <c r="G15" s="48">
        <v>5.5</v>
      </c>
      <c r="H15">
        <v>16</v>
      </c>
      <c r="I15">
        <v>10</v>
      </c>
      <c r="J15">
        <v>8</v>
      </c>
    </row>
    <row r="16" spans="2:10" x14ac:dyDescent="0.25">
      <c r="B16" t="s">
        <v>11</v>
      </c>
      <c r="E16" s="48">
        <v>3.6428571428571428</v>
      </c>
      <c r="F16" s="48">
        <v>4.2857142857142856</v>
      </c>
      <c r="G16" s="48">
        <v>3.3928571428571428</v>
      </c>
      <c r="H16">
        <v>16</v>
      </c>
      <c r="I16">
        <v>30</v>
      </c>
      <c r="J16">
        <v>15</v>
      </c>
    </row>
    <row r="18" spans="2:6" x14ac:dyDescent="0.25">
      <c r="B18" s="14" t="s">
        <v>13</v>
      </c>
      <c r="C18" s="14" t="s">
        <v>14</v>
      </c>
      <c r="D18" s="14" t="s">
        <v>148</v>
      </c>
      <c r="E18" s="14" t="s">
        <v>156</v>
      </c>
      <c r="F18" t="s">
        <v>147</v>
      </c>
    </row>
    <row r="19" spans="2:6" x14ac:dyDescent="0.25">
      <c r="B19" t="s">
        <v>7</v>
      </c>
      <c r="C19" t="s">
        <v>24</v>
      </c>
      <c r="D19" t="s">
        <v>56</v>
      </c>
      <c r="E19" t="s">
        <v>57</v>
      </c>
      <c r="F19">
        <v>1</v>
      </c>
    </row>
    <row r="20" spans="2:6" x14ac:dyDescent="0.25">
      <c r="E20" t="s">
        <v>58</v>
      </c>
      <c r="F20">
        <v>4</v>
      </c>
    </row>
    <row r="21" spans="2:6" x14ac:dyDescent="0.25">
      <c r="C21" t="s">
        <v>143</v>
      </c>
      <c r="F21">
        <v>5</v>
      </c>
    </row>
    <row r="22" spans="2:6" x14ac:dyDescent="0.25">
      <c r="B22" t="s">
        <v>8</v>
      </c>
      <c r="C22" t="s">
        <v>24</v>
      </c>
      <c r="D22" t="s">
        <v>56</v>
      </c>
      <c r="E22" t="s">
        <v>57</v>
      </c>
      <c r="F22">
        <v>3</v>
      </c>
    </row>
    <row r="23" spans="2:6" x14ac:dyDescent="0.25">
      <c r="E23" t="s">
        <v>58</v>
      </c>
      <c r="F23">
        <v>2</v>
      </c>
    </row>
    <row r="24" spans="2:6" x14ac:dyDescent="0.25">
      <c r="D24" t="s">
        <v>67</v>
      </c>
      <c r="E24" t="s">
        <v>57</v>
      </c>
      <c r="F24">
        <v>1</v>
      </c>
    </row>
    <row r="25" spans="2:6" x14ac:dyDescent="0.25">
      <c r="C25" t="s">
        <v>143</v>
      </c>
      <c r="F25">
        <v>6</v>
      </c>
    </row>
    <row r="26" spans="2:6" x14ac:dyDescent="0.25">
      <c r="B26" t="s">
        <v>9</v>
      </c>
      <c r="C26" t="s">
        <v>10</v>
      </c>
      <c r="D26" t="s">
        <v>91</v>
      </c>
      <c r="E26" t="s">
        <v>57</v>
      </c>
      <c r="F26">
        <v>1</v>
      </c>
    </row>
    <row r="27" spans="2:6" x14ac:dyDescent="0.25">
      <c r="D27" t="s">
        <v>87</v>
      </c>
      <c r="E27" t="s">
        <v>57</v>
      </c>
      <c r="F27">
        <v>2</v>
      </c>
    </row>
    <row r="28" spans="2:6" x14ac:dyDescent="0.25">
      <c r="C28" t="s">
        <v>144</v>
      </c>
      <c r="F28">
        <v>3</v>
      </c>
    </row>
    <row r="29" spans="2:6" x14ac:dyDescent="0.25">
      <c r="B29" t="s">
        <v>11</v>
      </c>
      <c r="F29">
        <v>14</v>
      </c>
    </row>
    <row r="31" spans="2:6" x14ac:dyDescent="0.25">
      <c r="B31" s="14" t="s">
        <v>13</v>
      </c>
      <c r="C31" s="14" t="s">
        <v>14</v>
      </c>
      <c r="D31" s="14" t="s">
        <v>148</v>
      </c>
      <c r="E31" s="14" t="s">
        <v>157</v>
      </c>
      <c r="F31" t="s">
        <v>147</v>
      </c>
    </row>
    <row r="32" spans="2:6" x14ac:dyDescent="0.25">
      <c r="B32" t="s">
        <v>7</v>
      </c>
      <c r="C32" t="s">
        <v>24</v>
      </c>
      <c r="D32" t="s">
        <v>56</v>
      </c>
      <c r="E32" t="s">
        <v>57</v>
      </c>
      <c r="F32">
        <v>3</v>
      </c>
    </row>
    <row r="33" spans="2:6" x14ac:dyDescent="0.25">
      <c r="E33" t="s">
        <v>58</v>
      </c>
      <c r="F33">
        <v>2</v>
      </c>
    </row>
    <row r="34" spans="2:6" x14ac:dyDescent="0.25">
      <c r="C34" t="s">
        <v>143</v>
      </c>
      <c r="F34">
        <v>5</v>
      </c>
    </row>
    <row r="35" spans="2:6" x14ac:dyDescent="0.25">
      <c r="B35" t="s">
        <v>8</v>
      </c>
      <c r="C35" t="s">
        <v>24</v>
      </c>
      <c r="D35" t="s">
        <v>56</v>
      </c>
      <c r="E35" t="s">
        <v>57</v>
      </c>
      <c r="F35">
        <v>2</v>
      </c>
    </row>
    <row r="36" spans="2:6" x14ac:dyDescent="0.25">
      <c r="E36" t="s">
        <v>58</v>
      </c>
      <c r="F36">
        <v>3</v>
      </c>
    </row>
    <row r="37" spans="2:6" x14ac:dyDescent="0.25">
      <c r="D37" t="s">
        <v>67</v>
      </c>
      <c r="E37" t="s">
        <v>58</v>
      </c>
      <c r="F37">
        <v>1</v>
      </c>
    </row>
    <row r="38" spans="2:6" x14ac:dyDescent="0.25">
      <c r="C38" t="s">
        <v>143</v>
      </c>
      <c r="F38">
        <v>6</v>
      </c>
    </row>
    <row r="39" spans="2:6" x14ac:dyDescent="0.25">
      <c r="B39" t="s">
        <v>9</v>
      </c>
      <c r="C39" t="s">
        <v>10</v>
      </c>
      <c r="D39" t="s">
        <v>91</v>
      </c>
      <c r="E39" t="s">
        <v>58</v>
      </c>
      <c r="F39">
        <v>1</v>
      </c>
    </row>
    <row r="40" spans="2:6" x14ac:dyDescent="0.25">
      <c r="D40" t="s">
        <v>87</v>
      </c>
      <c r="E40" t="s">
        <v>58</v>
      </c>
      <c r="F40">
        <v>2</v>
      </c>
    </row>
    <row r="41" spans="2:6" x14ac:dyDescent="0.25">
      <c r="C41" t="s">
        <v>144</v>
      </c>
      <c r="F41">
        <v>3</v>
      </c>
    </row>
    <row r="42" spans="2:6" x14ac:dyDescent="0.25">
      <c r="B42" t="s">
        <v>11</v>
      </c>
      <c r="F42">
        <v>14</v>
      </c>
    </row>
    <row r="44" spans="2:6" x14ac:dyDescent="0.25">
      <c r="B44" s="14" t="s">
        <v>13</v>
      </c>
      <c r="C44" s="14" t="s">
        <v>14</v>
      </c>
      <c r="D44" s="14" t="s">
        <v>148</v>
      </c>
      <c r="E44" s="14" t="s">
        <v>158</v>
      </c>
      <c r="F44" t="s">
        <v>147</v>
      </c>
    </row>
    <row r="45" spans="2:6" x14ac:dyDescent="0.25">
      <c r="B45" t="s">
        <v>7</v>
      </c>
      <c r="C45" t="s">
        <v>24</v>
      </c>
      <c r="D45" t="s">
        <v>56</v>
      </c>
      <c r="E45" t="s">
        <v>57</v>
      </c>
      <c r="F45">
        <v>3</v>
      </c>
    </row>
    <row r="46" spans="2:6" x14ac:dyDescent="0.25">
      <c r="E46" t="s">
        <v>58</v>
      </c>
      <c r="F46">
        <v>2</v>
      </c>
    </row>
    <row r="47" spans="2:6" x14ac:dyDescent="0.25">
      <c r="C47" t="s">
        <v>143</v>
      </c>
      <c r="F47">
        <v>5</v>
      </c>
    </row>
    <row r="48" spans="2:6" x14ac:dyDescent="0.25">
      <c r="B48" t="s">
        <v>8</v>
      </c>
      <c r="C48" t="s">
        <v>24</v>
      </c>
      <c r="D48" t="s">
        <v>56</v>
      </c>
      <c r="E48" t="s">
        <v>57</v>
      </c>
      <c r="F48">
        <v>2</v>
      </c>
    </row>
    <row r="49" spans="2:6" x14ac:dyDescent="0.25">
      <c r="E49" t="s">
        <v>58</v>
      </c>
      <c r="F49">
        <v>3</v>
      </c>
    </row>
    <row r="50" spans="2:6" x14ac:dyDescent="0.25">
      <c r="D50" t="s">
        <v>67</v>
      </c>
      <c r="E50" t="s">
        <v>58</v>
      </c>
      <c r="F50">
        <v>1</v>
      </c>
    </row>
    <row r="51" spans="2:6" x14ac:dyDescent="0.25">
      <c r="C51" t="s">
        <v>143</v>
      </c>
      <c r="F51">
        <v>6</v>
      </c>
    </row>
    <row r="52" spans="2:6" x14ac:dyDescent="0.25">
      <c r="B52" t="s">
        <v>9</v>
      </c>
      <c r="C52" t="s">
        <v>10</v>
      </c>
      <c r="D52" t="s">
        <v>91</v>
      </c>
      <c r="E52" t="s">
        <v>57</v>
      </c>
      <c r="F52">
        <v>1</v>
      </c>
    </row>
    <row r="53" spans="2:6" x14ac:dyDescent="0.25">
      <c r="D53" t="s">
        <v>87</v>
      </c>
      <c r="E53" t="s">
        <v>57</v>
      </c>
      <c r="F53">
        <v>2</v>
      </c>
    </row>
    <row r="54" spans="2:6" x14ac:dyDescent="0.25">
      <c r="C54" t="s">
        <v>144</v>
      </c>
      <c r="F54">
        <v>3</v>
      </c>
    </row>
    <row r="55" spans="2:6" x14ac:dyDescent="0.25">
      <c r="B55" t="s">
        <v>11</v>
      </c>
      <c r="F55">
        <v>14</v>
      </c>
    </row>
    <row r="57" spans="2:6" x14ac:dyDescent="0.25">
      <c r="B57" s="14" t="s">
        <v>13</v>
      </c>
      <c r="C57" s="14" t="s">
        <v>14</v>
      </c>
      <c r="D57" s="14" t="s">
        <v>148</v>
      </c>
      <c r="E57" s="14" t="s">
        <v>159</v>
      </c>
      <c r="F57" t="s">
        <v>147</v>
      </c>
    </row>
    <row r="58" spans="2:6" x14ac:dyDescent="0.25">
      <c r="B58" t="s">
        <v>7</v>
      </c>
      <c r="C58" t="s">
        <v>24</v>
      </c>
      <c r="D58" t="s">
        <v>56</v>
      </c>
      <c r="E58" t="s">
        <v>57</v>
      </c>
      <c r="F58">
        <v>1</v>
      </c>
    </row>
    <row r="59" spans="2:6" x14ac:dyDescent="0.25">
      <c r="E59" t="s">
        <v>58</v>
      </c>
      <c r="F59">
        <v>4</v>
      </c>
    </row>
    <row r="60" spans="2:6" x14ac:dyDescent="0.25">
      <c r="C60" t="s">
        <v>143</v>
      </c>
      <c r="F60">
        <v>5</v>
      </c>
    </row>
    <row r="61" spans="2:6" x14ac:dyDescent="0.25">
      <c r="B61" t="s">
        <v>8</v>
      </c>
      <c r="C61" t="s">
        <v>24</v>
      </c>
      <c r="D61" t="s">
        <v>56</v>
      </c>
      <c r="E61" t="s">
        <v>57</v>
      </c>
      <c r="F61">
        <v>3</v>
      </c>
    </row>
    <row r="62" spans="2:6" x14ac:dyDescent="0.25">
      <c r="E62" t="s">
        <v>58</v>
      </c>
      <c r="F62">
        <v>2</v>
      </c>
    </row>
    <row r="63" spans="2:6" x14ac:dyDescent="0.25">
      <c r="D63" t="s">
        <v>67</v>
      </c>
      <c r="E63" t="s">
        <v>57</v>
      </c>
      <c r="F63">
        <v>1</v>
      </c>
    </row>
    <row r="64" spans="2:6" x14ac:dyDescent="0.25">
      <c r="C64" t="s">
        <v>143</v>
      </c>
      <c r="F64">
        <v>6</v>
      </c>
    </row>
    <row r="65" spans="2:6" x14ac:dyDescent="0.25">
      <c r="B65" t="s">
        <v>9</v>
      </c>
      <c r="C65" t="s">
        <v>10</v>
      </c>
      <c r="D65" t="s">
        <v>91</v>
      </c>
      <c r="E65" t="s">
        <v>57</v>
      </c>
      <c r="F65">
        <v>1</v>
      </c>
    </row>
    <row r="66" spans="2:6" x14ac:dyDescent="0.25">
      <c r="D66" t="s">
        <v>87</v>
      </c>
      <c r="E66" t="s">
        <v>57</v>
      </c>
      <c r="F66">
        <v>1</v>
      </c>
    </row>
    <row r="67" spans="2:6" x14ac:dyDescent="0.25">
      <c r="E67" t="s">
        <v>58</v>
      </c>
      <c r="F67">
        <v>1</v>
      </c>
    </row>
    <row r="68" spans="2:6" x14ac:dyDescent="0.25">
      <c r="C68" t="s">
        <v>144</v>
      </c>
      <c r="F68">
        <v>3</v>
      </c>
    </row>
    <row r="69" spans="2:6" x14ac:dyDescent="0.25">
      <c r="B69" t="s">
        <v>11</v>
      </c>
      <c r="F69">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3A443-B5D6-4C33-9885-0FFDEC39FB78}">
  <dimension ref="B2:O28"/>
  <sheetViews>
    <sheetView workbookViewId="0">
      <selection activeCell="P23" sqref="P23"/>
    </sheetView>
  </sheetViews>
  <sheetFormatPr baseColWidth="10" defaultRowHeight="15" x14ac:dyDescent="0.25"/>
  <cols>
    <col min="2" max="2" width="39" bestFit="1" customWidth="1"/>
    <col min="3" max="3" width="10" bestFit="1" customWidth="1"/>
    <col min="4" max="14" width="10.42578125" bestFit="1" customWidth="1"/>
    <col min="15" max="16" width="13.28515625" bestFit="1" customWidth="1"/>
  </cols>
  <sheetData>
    <row r="2" spans="2:15" x14ac:dyDescent="0.25">
      <c r="B2" s="14" t="s">
        <v>207</v>
      </c>
      <c r="C2" t="s">
        <v>206</v>
      </c>
      <c r="D2" t="s">
        <v>215</v>
      </c>
      <c r="E2" t="s">
        <v>216</v>
      </c>
      <c r="F2" t="s">
        <v>217</v>
      </c>
      <c r="G2" t="s">
        <v>218</v>
      </c>
      <c r="H2" t="s">
        <v>219</v>
      </c>
      <c r="I2" t="s">
        <v>221</v>
      </c>
      <c r="J2" t="s">
        <v>220</v>
      </c>
      <c r="K2" t="s">
        <v>222</v>
      </c>
      <c r="L2" t="s">
        <v>223</v>
      </c>
      <c r="M2" t="s">
        <v>224</v>
      </c>
      <c r="N2" t="s">
        <v>225</v>
      </c>
      <c r="O2" s="46" t="s">
        <v>227</v>
      </c>
    </row>
    <row r="3" spans="2:15" x14ac:dyDescent="0.25">
      <c r="B3" t="s">
        <v>209</v>
      </c>
      <c r="C3">
        <v>6</v>
      </c>
      <c r="D3" s="37">
        <v>4</v>
      </c>
      <c r="E3" s="37">
        <v>3.8333333333333335</v>
      </c>
      <c r="F3" s="37">
        <v>4.166666666666667</v>
      </c>
      <c r="G3" s="37">
        <v>3.6666666666666665</v>
      </c>
      <c r="H3" s="37">
        <v>3.6666666666666665</v>
      </c>
      <c r="I3" s="37">
        <v>3.6666666666666665</v>
      </c>
      <c r="J3" s="37">
        <v>4</v>
      </c>
      <c r="K3" s="37">
        <v>4.166666666666667</v>
      </c>
      <c r="L3" s="37">
        <v>4</v>
      </c>
      <c r="M3" s="37">
        <v>4</v>
      </c>
      <c r="N3" s="37">
        <v>3.6666666666666665</v>
      </c>
      <c r="O3" s="37">
        <f t="shared" ref="O3:O15" si="0">AVERAGE(D3:N3)</f>
        <v>3.893939393939394</v>
      </c>
    </row>
    <row r="4" spans="2:15" x14ac:dyDescent="0.25">
      <c r="B4" t="s">
        <v>210</v>
      </c>
      <c r="C4">
        <v>2</v>
      </c>
      <c r="D4" s="37">
        <v>4.5</v>
      </c>
      <c r="E4" s="37">
        <v>4.5</v>
      </c>
      <c r="F4" s="37">
        <v>4</v>
      </c>
      <c r="G4" s="37">
        <v>4</v>
      </c>
      <c r="H4" s="37">
        <v>4.5</v>
      </c>
      <c r="I4" s="37">
        <v>4.5</v>
      </c>
      <c r="J4" s="37">
        <v>4.5</v>
      </c>
      <c r="K4" s="37">
        <v>5</v>
      </c>
      <c r="L4" s="37">
        <v>3.5</v>
      </c>
      <c r="M4" s="37">
        <v>4.5</v>
      </c>
      <c r="N4" s="37">
        <v>4</v>
      </c>
      <c r="O4" s="37">
        <f t="shared" si="0"/>
        <v>4.3181818181818183</v>
      </c>
    </row>
    <row r="5" spans="2:15" x14ac:dyDescent="0.25">
      <c r="B5" t="s">
        <v>211</v>
      </c>
      <c r="C5">
        <v>2</v>
      </c>
      <c r="D5" s="37">
        <v>5</v>
      </c>
      <c r="E5" s="37">
        <v>5</v>
      </c>
      <c r="F5" s="37">
        <v>5</v>
      </c>
      <c r="G5" s="37">
        <v>4</v>
      </c>
      <c r="H5" s="37">
        <v>5</v>
      </c>
      <c r="I5" s="37">
        <v>5</v>
      </c>
      <c r="J5" s="37">
        <v>3.5</v>
      </c>
      <c r="K5" s="37">
        <v>5</v>
      </c>
      <c r="L5" s="37">
        <v>4.5</v>
      </c>
      <c r="M5" s="37">
        <v>4.5</v>
      </c>
      <c r="N5" s="37">
        <v>4.5</v>
      </c>
      <c r="O5" s="37">
        <f t="shared" si="0"/>
        <v>4.6363636363636367</v>
      </c>
    </row>
    <row r="6" spans="2:15" x14ac:dyDescent="0.25">
      <c r="B6" t="s">
        <v>212</v>
      </c>
      <c r="C6">
        <v>3</v>
      </c>
      <c r="D6" s="37">
        <v>4.333333333333333</v>
      </c>
      <c r="E6" s="37">
        <v>3.3333333333333335</v>
      </c>
      <c r="F6" s="37">
        <v>3.6666666666666665</v>
      </c>
      <c r="G6" s="37">
        <v>3.3333333333333335</v>
      </c>
      <c r="H6" s="37">
        <v>4</v>
      </c>
      <c r="I6" s="37">
        <v>3.6666666666666665</v>
      </c>
      <c r="J6" s="37">
        <v>4</v>
      </c>
      <c r="K6" s="37">
        <v>4</v>
      </c>
      <c r="L6" s="37">
        <v>4.666666666666667</v>
      </c>
      <c r="M6" s="37">
        <v>4</v>
      </c>
      <c r="N6" s="37">
        <v>3.6666666666666665</v>
      </c>
      <c r="O6" s="37">
        <f t="shared" si="0"/>
        <v>3.8787878787878785</v>
      </c>
    </row>
    <row r="7" spans="2:15" x14ac:dyDescent="0.25">
      <c r="B7" t="s">
        <v>213</v>
      </c>
      <c r="C7">
        <v>1</v>
      </c>
      <c r="D7" s="37">
        <v>3</v>
      </c>
      <c r="E7" s="37">
        <v>4</v>
      </c>
      <c r="F7" s="37">
        <v>3</v>
      </c>
      <c r="G7" s="37">
        <v>3</v>
      </c>
      <c r="H7" s="37">
        <v>4</v>
      </c>
      <c r="I7" s="37">
        <v>3</v>
      </c>
      <c r="J7" s="37">
        <v>4</v>
      </c>
      <c r="K7" s="37">
        <v>4</v>
      </c>
      <c r="L7" s="37">
        <v>4</v>
      </c>
      <c r="M7" s="37">
        <v>4</v>
      </c>
      <c r="N7" s="37">
        <v>3</v>
      </c>
      <c r="O7" s="37">
        <f t="shared" si="0"/>
        <v>3.5454545454545454</v>
      </c>
    </row>
    <row r="8" spans="2:15" x14ac:dyDescent="0.25">
      <c r="B8" t="s">
        <v>226</v>
      </c>
      <c r="C8">
        <v>14</v>
      </c>
      <c r="D8" s="37">
        <v>4.2142857142857144</v>
      </c>
      <c r="E8" s="37">
        <v>4</v>
      </c>
      <c r="F8" s="37">
        <v>4.0714285714285712</v>
      </c>
      <c r="G8" s="37">
        <v>3.6428571428571428</v>
      </c>
      <c r="H8" s="37">
        <v>4.0714285714285712</v>
      </c>
      <c r="I8" s="37">
        <v>3.9285714285714284</v>
      </c>
      <c r="J8" s="37">
        <v>4</v>
      </c>
      <c r="K8" s="37">
        <v>4.3571428571428568</v>
      </c>
      <c r="L8" s="37">
        <v>4.1428571428571432</v>
      </c>
      <c r="M8" s="37">
        <v>4.1428571428571432</v>
      </c>
      <c r="N8" s="37">
        <v>3.7857142857142856</v>
      </c>
      <c r="O8" s="45">
        <f t="shared" si="0"/>
        <v>4.0324675324675328</v>
      </c>
    </row>
    <row r="9" spans="2:15" x14ac:dyDescent="0.25">
      <c r="O9" s="37"/>
    </row>
    <row r="10" spans="2:15" x14ac:dyDescent="0.25">
      <c r="B10" s="14" t="s">
        <v>208</v>
      </c>
      <c r="C10" t="s">
        <v>206</v>
      </c>
      <c r="D10" t="s">
        <v>215</v>
      </c>
      <c r="E10" t="s">
        <v>216</v>
      </c>
      <c r="F10" t="s">
        <v>217</v>
      </c>
      <c r="G10" t="s">
        <v>218</v>
      </c>
      <c r="H10" t="s">
        <v>219</v>
      </c>
      <c r="I10" t="s">
        <v>220</v>
      </c>
      <c r="J10" t="s">
        <v>221</v>
      </c>
      <c r="K10" t="s">
        <v>222</v>
      </c>
      <c r="L10" t="s">
        <v>223</v>
      </c>
      <c r="M10" t="s">
        <v>224</v>
      </c>
      <c r="N10" t="s">
        <v>225</v>
      </c>
      <c r="O10" s="46" t="s">
        <v>227</v>
      </c>
    </row>
    <row r="11" spans="2:15" x14ac:dyDescent="0.25">
      <c r="B11" t="s">
        <v>209</v>
      </c>
      <c r="C11">
        <v>6</v>
      </c>
      <c r="D11" s="37">
        <v>4.166666666666667</v>
      </c>
      <c r="E11" s="37">
        <v>4</v>
      </c>
      <c r="F11" s="37">
        <v>4.333333333333333</v>
      </c>
      <c r="G11" s="37">
        <v>3.8333333333333335</v>
      </c>
      <c r="H11" s="37">
        <v>3.8333333333333335</v>
      </c>
      <c r="I11" s="37">
        <v>4.166666666666667</v>
      </c>
      <c r="J11" s="37">
        <v>3.8333333333333335</v>
      </c>
      <c r="K11" s="37">
        <v>4.333333333333333</v>
      </c>
      <c r="L11" s="37">
        <v>3.8333333333333335</v>
      </c>
      <c r="M11" s="37">
        <v>4</v>
      </c>
      <c r="N11" s="37">
        <v>3.6666666666666665</v>
      </c>
      <c r="O11" s="37">
        <f t="shared" si="0"/>
        <v>4</v>
      </c>
    </row>
    <row r="12" spans="2:15" x14ac:dyDescent="0.25">
      <c r="B12" t="s">
        <v>210</v>
      </c>
      <c r="C12">
        <v>4</v>
      </c>
      <c r="D12" s="37">
        <v>4.25</v>
      </c>
      <c r="E12" s="37">
        <v>3.75</v>
      </c>
      <c r="F12" s="37">
        <v>3.75</v>
      </c>
      <c r="G12" s="37">
        <v>3.25</v>
      </c>
      <c r="H12" s="37">
        <v>4</v>
      </c>
      <c r="I12" s="37">
        <v>3.5</v>
      </c>
      <c r="J12" s="37">
        <v>4.25</v>
      </c>
      <c r="K12" s="37">
        <v>4.25</v>
      </c>
      <c r="L12" s="37">
        <v>4.5</v>
      </c>
      <c r="M12" s="37">
        <v>4.25</v>
      </c>
      <c r="N12" s="37">
        <v>3.75</v>
      </c>
      <c r="O12" s="37">
        <f t="shared" si="0"/>
        <v>3.9545454545454546</v>
      </c>
    </row>
    <row r="13" spans="2:15" x14ac:dyDescent="0.25">
      <c r="B13" t="s">
        <v>211</v>
      </c>
      <c r="C13">
        <v>2</v>
      </c>
      <c r="D13" s="37">
        <v>5</v>
      </c>
      <c r="E13" s="37">
        <v>4.5</v>
      </c>
      <c r="F13" s="37">
        <v>4.5</v>
      </c>
      <c r="G13" s="37">
        <v>4</v>
      </c>
      <c r="H13" s="37">
        <v>5</v>
      </c>
      <c r="I13" s="37">
        <v>4.5</v>
      </c>
      <c r="J13" s="37">
        <v>4</v>
      </c>
      <c r="K13" s="37">
        <v>5</v>
      </c>
      <c r="L13" s="37">
        <v>4.5</v>
      </c>
      <c r="M13" s="37">
        <v>4.5</v>
      </c>
      <c r="N13" s="37">
        <v>4.5</v>
      </c>
      <c r="O13" s="37">
        <f t="shared" si="0"/>
        <v>4.5454545454545459</v>
      </c>
    </row>
    <row r="14" spans="2:15" x14ac:dyDescent="0.25">
      <c r="B14" t="s">
        <v>213</v>
      </c>
      <c r="C14">
        <v>2</v>
      </c>
      <c r="D14" s="37">
        <v>3.5</v>
      </c>
      <c r="E14" s="37">
        <v>4</v>
      </c>
      <c r="F14" s="37">
        <v>3.5</v>
      </c>
      <c r="G14" s="37">
        <v>3.5</v>
      </c>
      <c r="H14" s="37">
        <v>4</v>
      </c>
      <c r="I14" s="37">
        <v>4</v>
      </c>
      <c r="J14" s="37">
        <v>3.5</v>
      </c>
      <c r="K14" s="37">
        <v>4</v>
      </c>
      <c r="L14" s="37">
        <v>4</v>
      </c>
      <c r="M14" s="37">
        <v>4</v>
      </c>
      <c r="N14" s="37">
        <v>3.5</v>
      </c>
      <c r="O14" s="37">
        <f t="shared" si="0"/>
        <v>3.7727272727272729</v>
      </c>
    </row>
    <row r="15" spans="2:15" x14ac:dyDescent="0.25">
      <c r="B15" t="s">
        <v>226</v>
      </c>
      <c r="C15">
        <v>14</v>
      </c>
      <c r="D15" s="37">
        <v>4.2142857142857144</v>
      </c>
      <c r="E15" s="37">
        <v>4</v>
      </c>
      <c r="F15" s="37">
        <v>4.0714285714285712</v>
      </c>
      <c r="G15" s="37">
        <v>3.6428571428571428</v>
      </c>
      <c r="H15" s="37">
        <v>4.0714285714285712</v>
      </c>
      <c r="I15" s="37">
        <v>4</v>
      </c>
      <c r="J15" s="37">
        <v>3.9285714285714284</v>
      </c>
      <c r="K15" s="37">
        <v>4.3571428571428568</v>
      </c>
      <c r="L15" s="37">
        <v>4.1428571428571432</v>
      </c>
      <c r="M15" s="37">
        <v>4.1428571428571432</v>
      </c>
      <c r="N15" s="37">
        <v>3.7857142857142856</v>
      </c>
      <c r="O15" s="45">
        <f t="shared" si="0"/>
        <v>4.0324675324675328</v>
      </c>
    </row>
    <row r="16" spans="2:15" x14ac:dyDescent="0.25">
      <c r="O16" s="37"/>
    </row>
    <row r="17" spans="2:15" x14ac:dyDescent="0.25">
      <c r="B17" s="14" t="s">
        <v>214</v>
      </c>
      <c r="C17" t="s">
        <v>206</v>
      </c>
      <c r="D17" t="s">
        <v>215</v>
      </c>
      <c r="E17" t="s">
        <v>216</v>
      </c>
      <c r="F17" t="s">
        <v>217</v>
      </c>
      <c r="G17" t="s">
        <v>218</v>
      </c>
      <c r="H17" t="s">
        <v>219</v>
      </c>
      <c r="I17" t="s">
        <v>220</v>
      </c>
      <c r="J17" t="s">
        <v>221</v>
      </c>
      <c r="K17" t="s">
        <v>222</v>
      </c>
      <c r="L17" t="s">
        <v>223</v>
      </c>
      <c r="M17" t="s">
        <v>224</v>
      </c>
      <c r="N17" t="s">
        <v>225</v>
      </c>
      <c r="O17" s="46" t="s">
        <v>227</v>
      </c>
    </row>
    <row r="18" spans="2:15" x14ac:dyDescent="0.25">
      <c r="B18" s="15" t="s">
        <v>209</v>
      </c>
      <c r="C18">
        <v>5</v>
      </c>
      <c r="D18" s="37">
        <v>4.2</v>
      </c>
      <c r="E18" s="37">
        <v>4.2</v>
      </c>
      <c r="F18" s="37">
        <v>4.2</v>
      </c>
      <c r="G18" s="37">
        <v>3.8</v>
      </c>
      <c r="H18" s="37">
        <v>4</v>
      </c>
      <c r="I18" s="37">
        <v>4</v>
      </c>
      <c r="J18" s="37">
        <v>3.8</v>
      </c>
      <c r="K18" s="37">
        <v>4.2</v>
      </c>
      <c r="L18" s="37">
        <v>3.6</v>
      </c>
      <c r="M18" s="37">
        <v>4</v>
      </c>
      <c r="N18" s="37">
        <v>3.8</v>
      </c>
      <c r="O18" s="37">
        <f t="shared" ref="O18:O19" si="1">AVERAGE(D18:N18)</f>
        <v>3.9818181818181824</v>
      </c>
    </row>
    <row r="19" spans="2:15" x14ac:dyDescent="0.25">
      <c r="B19" s="15" t="s">
        <v>210</v>
      </c>
      <c r="C19">
        <v>4</v>
      </c>
      <c r="D19" s="37">
        <v>4.25</v>
      </c>
      <c r="E19" s="37">
        <v>3.75</v>
      </c>
      <c r="F19" s="37">
        <v>4</v>
      </c>
      <c r="G19" s="37">
        <v>3.25</v>
      </c>
      <c r="H19" s="37">
        <v>3.5</v>
      </c>
      <c r="I19" s="37">
        <v>3.75</v>
      </c>
      <c r="J19" s="37">
        <v>4.25</v>
      </c>
      <c r="K19" s="37">
        <v>4.5</v>
      </c>
      <c r="L19" s="37">
        <v>4.5</v>
      </c>
      <c r="M19" s="37">
        <v>4.25</v>
      </c>
      <c r="N19" s="37">
        <v>3.5</v>
      </c>
      <c r="O19" s="37">
        <f t="shared" si="1"/>
        <v>3.9545454545454546</v>
      </c>
    </row>
    <row r="20" spans="2:15" x14ac:dyDescent="0.25">
      <c r="B20" s="15" t="s">
        <v>211</v>
      </c>
      <c r="C20">
        <v>2</v>
      </c>
      <c r="D20" s="37">
        <v>5</v>
      </c>
      <c r="E20" s="37">
        <v>4.5</v>
      </c>
      <c r="F20" s="37">
        <v>4.5</v>
      </c>
      <c r="G20" s="37">
        <v>4</v>
      </c>
      <c r="H20" s="37">
        <v>5</v>
      </c>
      <c r="I20" s="37">
        <v>4.5</v>
      </c>
      <c r="J20" s="37">
        <v>4</v>
      </c>
      <c r="K20" s="37">
        <v>5</v>
      </c>
      <c r="L20" s="37">
        <v>4.5</v>
      </c>
      <c r="M20" s="37">
        <v>4.5</v>
      </c>
      <c r="N20" s="37">
        <v>4.5</v>
      </c>
      <c r="O20" s="37">
        <f>AVERAGE(D20:N20)</f>
        <v>4.5454545454545459</v>
      </c>
    </row>
    <row r="21" spans="2:15" x14ac:dyDescent="0.25">
      <c r="B21" s="15" t="s">
        <v>212</v>
      </c>
      <c r="C21">
        <v>2</v>
      </c>
      <c r="D21" s="37">
        <v>3.5</v>
      </c>
      <c r="E21" s="37">
        <v>3.5</v>
      </c>
      <c r="F21" s="37">
        <v>3.5</v>
      </c>
      <c r="G21" s="37">
        <v>3.5</v>
      </c>
      <c r="H21" s="37">
        <v>4.5</v>
      </c>
      <c r="I21" s="37">
        <v>4</v>
      </c>
      <c r="J21" s="37">
        <v>3.5</v>
      </c>
      <c r="K21" s="37">
        <v>4</v>
      </c>
      <c r="L21" s="37">
        <v>4.5</v>
      </c>
      <c r="M21" s="37">
        <v>4</v>
      </c>
      <c r="N21" s="37">
        <v>3.5</v>
      </c>
      <c r="O21" s="37">
        <f t="shared" ref="O21:O28" si="2">AVERAGE(D21:N21)</f>
        <v>3.8181818181818183</v>
      </c>
    </row>
    <row r="22" spans="2:15" x14ac:dyDescent="0.25">
      <c r="B22" s="15" t="s">
        <v>213</v>
      </c>
      <c r="C22">
        <v>1</v>
      </c>
      <c r="D22" s="37">
        <v>4</v>
      </c>
      <c r="E22" s="37">
        <v>4</v>
      </c>
      <c r="F22" s="37">
        <v>4</v>
      </c>
      <c r="G22" s="37">
        <v>4</v>
      </c>
      <c r="H22" s="37">
        <v>4</v>
      </c>
      <c r="I22" s="37">
        <v>4</v>
      </c>
      <c r="J22" s="37">
        <v>4</v>
      </c>
      <c r="K22" s="37">
        <v>4</v>
      </c>
      <c r="L22" s="37">
        <v>4</v>
      </c>
      <c r="M22" s="37">
        <v>4</v>
      </c>
      <c r="N22" s="37">
        <v>4</v>
      </c>
      <c r="O22" s="37">
        <f t="shared" si="2"/>
        <v>4</v>
      </c>
    </row>
    <row r="23" spans="2:15" x14ac:dyDescent="0.25">
      <c r="B23" s="15" t="s">
        <v>226</v>
      </c>
      <c r="C23">
        <v>14</v>
      </c>
      <c r="D23" s="37">
        <v>4.2142857142857144</v>
      </c>
      <c r="E23" s="37">
        <v>4</v>
      </c>
      <c r="F23" s="37">
        <v>4.0714285714285712</v>
      </c>
      <c r="G23" s="37">
        <v>3.6428571428571428</v>
      </c>
      <c r="H23" s="37">
        <v>4.0714285714285712</v>
      </c>
      <c r="I23" s="37">
        <v>4</v>
      </c>
      <c r="J23" s="37">
        <v>3.9285714285714284</v>
      </c>
      <c r="K23" s="37">
        <v>4.3571428571428568</v>
      </c>
      <c r="L23" s="37">
        <v>4.1428571428571432</v>
      </c>
      <c r="M23" s="37">
        <v>4.1428571428571432</v>
      </c>
      <c r="N23" s="37">
        <v>3.7857142857142856</v>
      </c>
      <c r="O23" s="45">
        <f t="shared" si="2"/>
        <v>4.0324675324675328</v>
      </c>
    </row>
    <row r="24" spans="2:15" x14ac:dyDescent="0.25">
      <c r="O24" s="37"/>
    </row>
    <row r="25" spans="2:15" x14ac:dyDescent="0.25">
      <c r="B25" s="14" t="s">
        <v>14</v>
      </c>
      <c r="C25" t="s">
        <v>206</v>
      </c>
      <c r="D25" t="s">
        <v>215</v>
      </c>
      <c r="E25" t="s">
        <v>216</v>
      </c>
      <c r="F25" t="s">
        <v>217</v>
      </c>
      <c r="G25" t="s">
        <v>218</v>
      </c>
      <c r="H25" t="s">
        <v>219</v>
      </c>
      <c r="I25" t="s">
        <v>220</v>
      </c>
      <c r="J25" t="s">
        <v>221</v>
      </c>
      <c r="K25" t="s">
        <v>222</v>
      </c>
      <c r="L25" t="s">
        <v>223</v>
      </c>
      <c r="M25" t="s">
        <v>224</v>
      </c>
      <c r="N25" t="s">
        <v>225</v>
      </c>
      <c r="O25" s="46" t="s">
        <v>227</v>
      </c>
    </row>
    <row r="26" spans="2:15" x14ac:dyDescent="0.25">
      <c r="B26" s="15" t="s">
        <v>24</v>
      </c>
      <c r="C26" s="53">
        <v>11</v>
      </c>
      <c r="D26" s="37">
        <v>4.3636363636363633</v>
      </c>
      <c r="E26" s="37">
        <v>4.0909090909090908</v>
      </c>
      <c r="F26" s="37">
        <v>4.3636363636363633</v>
      </c>
      <c r="G26" s="37">
        <v>3.9090909090909092</v>
      </c>
      <c r="H26" s="37">
        <v>4.2727272727272725</v>
      </c>
      <c r="I26" s="54">
        <v>4</v>
      </c>
      <c r="J26" s="37">
        <v>4</v>
      </c>
      <c r="K26" s="37">
        <v>4.4545454545454541</v>
      </c>
      <c r="L26" s="54">
        <v>4.1818181818181817</v>
      </c>
      <c r="M26" s="37">
        <v>4.1818181818181817</v>
      </c>
      <c r="N26" s="37">
        <v>4</v>
      </c>
      <c r="O26" s="37">
        <f t="shared" si="2"/>
        <v>4.1652892561983466</v>
      </c>
    </row>
    <row r="27" spans="2:15" x14ac:dyDescent="0.25">
      <c r="B27" s="15" t="s">
        <v>10</v>
      </c>
      <c r="C27" s="53">
        <v>3</v>
      </c>
      <c r="D27" s="37">
        <v>3.6666666666666665</v>
      </c>
      <c r="E27" s="37">
        <v>3.6666666666666665</v>
      </c>
      <c r="F27" s="37">
        <v>3</v>
      </c>
      <c r="G27" s="37">
        <v>2.6666666666666665</v>
      </c>
      <c r="H27" s="37">
        <v>3.3333333333333335</v>
      </c>
      <c r="I27" s="54">
        <v>4</v>
      </c>
      <c r="J27" s="37">
        <v>3.6666666666666665</v>
      </c>
      <c r="K27" s="37">
        <v>4</v>
      </c>
      <c r="L27" s="54">
        <v>4</v>
      </c>
      <c r="M27" s="37">
        <v>4</v>
      </c>
      <c r="N27" s="37">
        <v>3</v>
      </c>
      <c r="O27" s="37">
        <f t="shared" si="2"/>
        <v>3.5454545454545454</v>
      </c>
    </row>
    <row r="28" spans="2:15" x14ac:dyDescent="0.25">
      <c r="B28" s="15" t="s">
        <v>226</v>
      </c>
      <c r="C28" s="53">
        <v>14</v>
      </c>
      <c r="D28" s="37">
        <v>4.2142857142857144</v>
      </c>
      <c r="E28" s="37">
        <v>4</v>
      </c>
      <c r="F28" s="37">
        <v>4.0714285714285712</v>
      </c>
      <c r="G28" s="37">
        <v>3.6428571428571428</v>
      </c>
      <c r="H28" s="37">
        <v>4.0714285714285712</v>
      </c>
      <c r="I28" s="54">
        <v>4</v>
      </c>
      <c r="J28" s="37">
        <v>3.9285714285714284</v>
      </c>
      <c r="K28" s="37">
        <v>4.3571428571428568</v>
      </c>
      <c r="L28" s="54">
        <v>4.1428571428571432</v>
      </c>
      <c r="M28" s="37">
        <v>4.1428571428571432</v>
      </c>
      <c r="N28" s="37">
        <v>3.7857142857142856</v>
      </c>
      <c r="O28" s="45">
        <f t="shared" si="2"/>
        <v>4.0324675324675328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27F8D-DA90-45C6-BB3A-F2A0E888A83E}">
  <dimension ref="A1:M47"/>
  <sheetViews>
    <sheetView topLeftCell="A22" zoomScaleNormal="100" workbookViewId="0">
      <selection activeCell="L34" sqref="L34"/>
    </sheetView>
  </sheetViews>
  <sheetFormatPr baseColWidth="10" defaultRowHeight="15" x14ac:dyDescent="0.25"/>
  <cols>
    <col min="1" max="13" width="14.85546875" customWidth="1"/>
    <col min="17" max="17" width="13.42578125" bestFit="1" customWidth="1"/>
  </cols>
  <sheetData>
    <row r="1" spans="1:13" ht="15.75" thickBot="1" x14ac:dyDescent="0.3">
      <c r="A1" s="7" t="s">
        <v>103</v>
      </c>
      <c r="B1" s="7" t="s">
        <v>146</v>
      </c>
      <c r="C1" s="7" t="s">
        <v>117</v>
      </c>
      <c r="D1" s="7" t="s">
        <v>118</v>
      </c>
      <c r="E1" s="7" t="s">
        <v>119</v>
      </c>
      <c r="F1" s="7" t="s">
        <v>120</v>
      </c>
      <c r="G1" s="7" t="s">
        <v>121</v>
      </c>
      <c r="H1" s="7" t="s">
        <v>122</v>
      </c>
      <c r="I1" s="7" t="s">
        <v>123</v>
      </c>
      <c r="J1" s="7" t="s">
        <v>124</v>
      </c>
      <c r="K1" s="7" t="s">
        <v>125</v>
      </c>
      <c r="L1" s="7" t="s">
        <v>126</v>
      </c>
      <c r="M1" s="7" t="s">
        <v>127</v>
      </c>
    </row>
    <row r="2" spans="1:13" x14ac:dyDescent="0.25">
      <c r="A2" s="6" t="s">
        <v>7</v>
      </c>
      <c r="B2" s="6">
        <v>1</v>
      </c>
      <c r="C2" s="4">
        <v>5</v>
      </c>
      <c r="D2" s="4">
        <v>4</v>
      </c>
      <c r="E2" s="4">
        <v>4</v>
      </c>
      <c r="F2" s="4">
        <v>4</v>
      </c>
      <c r="G2" s="4">
        <v>5</v>
      </c>
      <c r="H2" s="4">
        <v>4</v>
      </c>
      <c r="I2" s="4">
        <v>3</v>
      </c>
      <c r="J2" s="4">
        <v>5</v>
      </c>
      <c r="K2" s="4">
        <v>5</v>
      </c>
      <c r="L2" s="4">
        <v>5</v>
      </c>
      <c r="M2" s="4">
        <v>5</v>
      </c>
    </row>
    <row r="3" spans="1:13" x14ac:dyDescent="0.25">
      <c r="A3" s="6" t="s">
        <v>7</v>
      </c>
      <c r="B3" s="6">
        <v>2</v>
      </c>
      <c r="C3" s="4">
        <v>5</v>
      </c>
      <c r="D3" s="4">
        <v>5</v>
      </c>
      <c r="E3" s="4">
        <v>4</v>
      </c>
      <c r="F3" s="4">
        <v>4</v>
      </c>
      <c r="G3" s="4">
        <v>4</v>
      </c>
      <c r="H3" s="4">
        <v>4</v>
      </c>
      <c r="I3" s="4">
        <v>4</v>
      </c>
      <c r="J3" s="4">
        <v>4</v>
      </c>
      <c r="K3" s="4">
        <v>4</v>
      </c>
      <c r="L3" s="4">
        <v>4</v>
      </c>
      <c r="M3" s="4">
        <v>5</v>
      </c>
    </row>
    <row r="4" spans="1:13" x14ac:dyDescent="0.25">
      <c r="A4" s="6" t="s">
        <v>7</v>
      </c>
      <c r="B4" s="6">
        <v>3</v>
      </c>
      <c r="C4" s="4">
        <v>5</v>
      </c>
      <c r="D4" s="4">
        <v>5</v>
      </c>
      <c r="E4" s="4">
        <v>5</v>
      </c>
      <c r="F4" s="4">
        <v>4</v>
      </c>
      <c r="G4" s="4">
        <v>5</v>
      </c>
      <c r="H4" s="4">
        <v>5</v>
      </c>
      <c r="I4" s="4">
        <v>5</v>
      </c>
      <c r="J4" s="4">
        <v>5</v>
      </c>
      <c r="K4" s="4">
        <v>4</v>
      </c>
      <c r="L4" s="4">
        <v>4</v>
      </c>
      <c r="M4" s="4">
        <v>4</v>
      </c>
    </row>
    <row r="5" spans="1:13" x14ac:dyDescent="0.25">
      <c r="A5" s="6" t="s">
        <v>7</v>
      </c>
      <c r="B5" s="6">
        <v>4</v>
      </c>
      <c r="C5" s="4">
        <v>4</v>
      </c>
      <c r="D5" s="4">
        <v>4</v>
      </c>
      <c r="E5" s="4">
        <v>5</v>
      </c>
      <c r="F5" s="4">
        <v>3</v>
      </c>
      <c r="G5" s="4">
        <v>4</v>
      </c>
      <c r="H5" s="4">
        <v>4</v>
      </c>
      <c r="I5" s="4">
        <v>4</v>
      </c>
      <c r="J5" s="4">
        <v>3</v>
      </c>
      <c r="K5" s="4">
        <v>4</v>
      </c>
      <c r="L5" s="4">
        <v>4</v>
      </c>
      <c r="M5" s="4">
        <v>4</v>
      </c>
    </row>
    <row r="6" spans="1:13" x14ac:dyDescent="0.25">
      <c r="A6" s="6" t="s">
        <v>7</v>
      </c>
      <c r="B6" s="6">
        <v>5</v>
      </c>
      <c r="C6" s="4">
        <v>4</v>
      </c>
      <c r="D6" s="4">
        <v>3</v>
      </c>
      <c r="E6" s="4">
        <v>5</v>
      </c>
      <c r="F6" s="4">
        <v>4</v>
      </c>
      <c r="G6" s="4">
        <v>3</v>
      </c>
      <c r="H6" s="4">
        <v>5</v>
      </c>
      <c r="I6" s="4">
        <v>4</v>
      </c>
      <c r="J6" s="4">
        <v>5</v>
      </c>
      <c r="K6" s="4">
        <v>5</v>
      </c>
      <c r="L6" s="4">
        <v>4</v>
      </c>
      <c r="M6" s="4">
        <v>3</v>
      </c>
    </row>
    <row r="7" spans="1:13" x14ac:dyDescent="0.25">
      <c r="A7" s="18" t="s">
        <v>8</v>
      </c>
      <c r="B7" s="18">
        <v>6</v>
      </c>
      <c r="C7" s="22">
        <v>2</v>
      </c>
      <c r="D7" s="22">
        <v>2</v>
      </c>
      <c r="E7" s="22">
        <v>2</v>
      </c>
      <c r="F7" s="22">
        <v>2</v>
      </c>
      <c r="G7" s="22">
        <v>2</v>
      </c>
      <c r="H7" s="22">
        <v>2</v>
      </c>
      <c r="I7" s="22">
        <v>2</v>
      </c>
      <c r="J7" s="22">
        <v>4</v>
      </c>
      <c r="K7" s="22">
        <v>3</v>
      </c>
      <c r="L7" s="22">
        <v>3</v>
      </c>
      <c r="M7" s="22">
        <v>3</v>
      </c>
    </row>
    <row r="8" spans="1:13" x14ac:dyDescent="0.25">
      <c r="A8" s="6" t="s">
        <v>8</v>
      </c>
      <c r="B8" s="6">
        <v>7</v>
      </c>
      <c r="C8" s="4">
        <v>5</v>
      </c>
      <c r="D8" s="4">
        <v>5</v>
      </c>
      <c r="E8" s="4">
        <v>5</v>
      </c>
      <c r="F8" s="4">
        <v>4</v>
      </c>
      <c r="G8" s="4">
        <v>5</v>
      </c>
      <c r="H8" s="4">
        <v>2</v>
      </c>
      <c r="I8" s="4">
        <v>5</v>
      </c>
      <c r="J8" s="4">
        <v>5</v>
      </c>
      <c r="K8" s="4">
        <v>5</v>
      </c>
      <c r="L8" s="4">
        <v>5</v>
      </c>
      <c r="M8" s="4">
        <v>5</v>
      </c>
    </row>
    <row r="9" spans="1:13" x14ac:dyDescent="0.25">
      <c r="A9" s="6" t="s">
        <v>8</v>
      </c>
      <c r="B9" s="6">
        <v>8</v>
      </c>
      <c r="C9" s="4">
        <v>5</v>
      </c>
      <c r="D9" s="4">
        <v>5</v>
      </c>
      <c r="E9" s="4">
        <v>5</v>
      </c>
      <c r="F9" s="4">
        <v>5</v>
      </c>
      <c r="G9" s="4">
        <v>5</v>
      </c>
      <c r="H9" s="4">
        <v>5</v>
      </c>
      <c r="I9" s="4">
        <v>4</v>
      </c>
      <c r="J9" s="4">
        <v>5</v>
      </c>
      <c r="K9" s="4">
        <v>4</v>
      </c>
      <c r="L9" s="4">
        <v>5</v>
      </c>
      <c r="M9" s="4">
        <v>3</v>
      </c>
    </row>
    <row r="10" spans="1:13" x14ac:dyDescent="0.25">
      <c r="A10" s="6" t="s">
        <v>8</v>
      </c>
      <c r="B10" s="6">
        <v>9</v>
      </c>
      <c r="C10" s="4">
        <v>4</v>
      </c>
      <c r="D10" s="4">
        <v>3</v>
      </c>
      <c r="E10" s="4">
        <v>4</v>
      </c>
      <c r="F10" s="4">
        <v>4</v>
      </c>
      <c r="G10" s="4">
        <v>5</v>
      </c>
      <c r="H10" s="4">
        <v>4</v>
      </c>
      <c r="I10" s="4">
        <v>4</v>
      </c>
      <c r="J10" s="4">
        <v>4</v>
      </c>
      <c r="K10" s="4">
        <v>5</v>
      </c>
      <c r="L10" s="4">
        <v>4</v>
      </c>
      <c r="M10" s="4">
        <v>4</v>
      </c>
    </row>
    <row r="11" spans="1:13" x14ac:dyDescent="0.25">
      <c r="A11" s="6" t="s">
        <v>8</v>
      </c>
      <c r="B11" s="6">
        <v>10</v>
      </c>
      <c r="C11" s="4">
        <v>4</v>
      </c>
      <c r="D11" s="4">
        <v>4</v>
      </c>
      <c r="E11" s="4">
        <v>4</v>
      </c>
      <c r="F11" s="4">
        <v>4</v>
      </c>
      <c r="G11" s="4">
        <v>4</v>
      </c>
      <c r="H11" s="4">
        <v>4</v>
      </c>
      <c r="I11" s="4">
        <v>4</v>
      </c>
      <c r="J11" s="4">
        <v>4</v>
      </c>
      <c r="K11" s="4">
        <v>4</v>
      </c>
      <c r="L11" s="4">
        <v>4</v>
      </c>
      <c r="M11" s="4">
        <v>4</v>
      </c>
    </row>
    <row r="12" spans="1:13" x14ac:dyDescent="0.25">
      <c r="A12" s="19" t="s">
        <v>8</v>
      </c>
      <c r="B12" s="19">
        <v>11</v>
      </c>
      <c r="C12" s="23">
        <v>5</v>
      </c>
      <c r="D12" s="23">
        <v>5</v>
      </c>
      <c r="E12" s="23">
        <v>5</v>
      </c>
      <c r="F12" s="23">
        <v>5</v>
      </c>
      <c r="G12" s="23">
        <v>5</v>
      </c>
      <c r="H12" s="23">
        <v>5</v>
      </c>
      <c r="I12" s="23">
        <v>5</v>
      </c>
      <c r="J12" s="23">
        <v>5</v>
      </c>
      <c r="K12" s="23">
        <v>3</v>
      </c>
      <c r="L12" s="23">
        <v>4</v>
      </c>
      <c r="M12" s="23">
        <v>4</v>
      </c>
    </row>
    <row r="13" spans="1:13" x14ac:dyDescent="0.25">
      <c r="A13" s="6" t="s">
        <v>9</v>
      </c>
      <c r="B13" s="6">
        <v>12</v>
      </c>
      <c r="C13" s="4">
        <v>3</v>
      </c>
      <c r="D13" s="4">
        <v>4</v>
      </c>
      <c r="E13" s="4">
        <v>3</v>
      </c>
      <c r="F13" s="4">
        <v>3</v>
      </c>
      <c r="G13" s="4">
        <v>4</v>
      </c>
      <c r="H13" s="4">
        <v>4</v>
      </c>
      <c r="I13" s="4">
        <v>3</v>
      </c>
      <c r="J13" s="4">
        <v>4</v>
      </c>
      <c r="K13" s="4">
        <v>4</v>
      </c>
      <c r="L13" s="4">
        <v>4</v>
      </c>
      <c r="M13" s="4">
        <v>3</v>
      </c>
    </row>
    <row r="14" spans="1:13" x14ac:dyDescent="0.25">
      <c r="A14" s="6" t="s">
        <v>9</v>
      </c>
      <c r="B14" s="6">
        <v>13</v>
      </c>
      <c r="C14" s="4">
        <v>4</v>
      </c>
      <c r="D14" s="4">
        <v>4</v>
      </c>
      <c r="E14" s="4">
        <v>3</v>
      </c>
      <c r="F14" s="4">
        <v>3</v>
      </c>
      <c r="G14" s="4">
        <v>4</v>
      </c>
      <c r="H14" s="4">
        <v>4</v>
      </c>
      <c r="I14" s="4">
        <v>4</v>
      </c>
      <c r="J14" s="4">
        <v>5</v>
      </c>
      <c r="K14" s="4">
        <v>4</v>
      </c>
      <c r="L14" s="4">
        <v>5</v>
      </c>
      <c r="M14" s="4">
        <v>4</v>
      </c>
    </row>
    <row r="15" spans="1:13" x14ac:dyDescent="0.25">
      <c r="A15" s="6" t="s">
        <v>9</v>
      </c>
      <c r="B15" s="6">
        <v>14</v>
      </c>
      <c r="C15" s="4">
        <v>4</v>
      </c>
      <c r="D15" s="4">
        <v>3</v>
      </c>
      <c r="E15" s="4">
        <v>3</v>
      </c>
      <c r="F15" s="4">
        <v>2</v>
      </c>
      <c r="G15" s="4">
        <v>2</v>
      </c>
      <c r="H15" s="4">
        <v>4</v>
      </c>
      <c r="I15" s="4">
        <v>4</v>
      </c>
      <c r="J15" s="4">
        <v>3</v>
      </c>
      <c r="K15" s="4">
        <v>4</v>
      </c>
      <c r="L15" s="4">
        <v>3</v>
      </c>
      <c r="M15" s="4">
        <v>2</v>
      </c>
    </row>
    <row r="16" spans="1:13" ht="30" x14ac:dyDescent="0.25">
      <c r="A16" s="40" t="s">
        <v>204</v>
      </c>
      <c r="B16" s="39">
        <f>COUNT(B2:B15)</f>
        <v>14</v>
      </c>
      <c r="C16" s="2"/>
      <c r="D16" s="2"/>
      <c r="E16" s="2"/>
      <c r="F16" s="2"/>
      <c r="G16" s="2"/>
      <c r="H16" s="2"/>
      <c r="I16" s="2"/>
      <c r="J16" s="2"/>
      <c r="K16" s="2"/>
      <c r="L16" s="51"/>
      <c r="M16" s="51"/>
    </row>
    <row r="17" spans="1:13" x14ac:dyDescent="0.25">
      <c r="A17" s="2"/>
      <c r="B17" s="2"/>
      <c r="C17" s="2"/>
      <c r="D17" s="2"/>
      <c r="E17" s="2"/>
      <c r="F17" s="2"/>
      <c r="G17" s="2"/>
      <c r="H17" s="2"/>
      <c r="I17" s="2"/>
      <c r="J17" s="2"/>
      <c r="K17" s="2"/>
      <c r="L17" s="8"/>
      <c r="M17" s="8"/>
    </row>
    <row r="18" spans="1:13" ht="18" thickBot="1" x14ac:dyDescent="0.35">
      <c r="B18" s="50" t="s">
        <v>172</v>
      </c>
      <c r="C18" s="50"/>
      <c r="D18" s="50"/>
      <c r="E18" s="50"/>
      <c r="F18" s="50"/>
      <c r="G18" s="6"/>
      <c r="H18" s="6"/>
      <c r="I18" s="6"/>
      <c r="J18" s="6"/>
      <c r="K18" s="6"/>
      <c r="L18" s="6"/>
      <c r="M18" s="6"/>
    </row>
    <row r="19" spans="1:13" ht="18.75" thickTop="1" thickBot="1" x14ac:dyDescent="0.3">
      <c r="A19" s="4"/>
      <c r="B19" s="17">
        <v>1</v>
      </c>
      <c r="C19" s="17">
        <v>2</v>
      </c>
      <c r="D19" s="17">
        <v>3</v>
      </c>
      <c r="E19" s="17">
        <v>4</v>
      </c>
      <c r="F19" s="17">
        <v>5</v>
      </c>
      <c r="G19" s="6"/>
      <c r="H19" s="6"/>
      <c r="I19" s="6"/>
      <c r="J19" s="6"/>
      <c r="K19" s="6"/>
      <c r="L19" s="6"/>
      <c r="M19" s="6"/>
    </row>
    <row r="20" spans="1:13" s="21" customFormat="1" ht="34.5" customHeight="1" thickTop="1" thickBot="1" x14ac:dyDescent="0.3">
      <c r="A20" s="20" t="s">
        <v>171</v>
      </c>
      <c r="B20" s="20" t="s">
        <v>166</v>
      </c>
      <c r="C20" s="20" t="s">
        <v>167</v>
      </c>
      <c r="D20" s="20" t="s">
        <v>168</v>
      </c>
      <c r="E20" s="20" t="s">
        <v>169</v>
      </c>
      <c r="F20" s="20" t="s">
        <v>170</v>
      </c>
      <c r="G20" s="30" t="s">
        <v>179</v>
      </c>
      <c r="H20" s="20" t="s">
        <v>227</v>
      </c>
    </row>
    <row r="21" spans="1:13" ht="15.75" thickTop="1" x14ac:dyDescent="0.25">
      <c r="A21" s="4" t="s">
        <v>117</v>
      </c>
      <c r="B21" s="4">
        <f>COUNTIF($C$2:$C$15,B$19)</f>
        <v>0</v>
      </c>
      <c r="C21" s="4">
        <f>COUNTIF($C$2:$C$15,C$19)</f>
        <v>1</v>
      </c>
      <c r="D21" s="4">
        <f>COUNTIF($C$2:$C$15,D$19)</f>
        <v>1</v>
      </c>
      <c r="E21" s="4">
        <f>COUNTIF($C$2:$C$15,E$19)</f>
        <v>6</v>
      </c>
      <c r="F21" s="4">
        <f>COUNTIF($C$2:$C$15,F$19)</f>
        <v>6</v>
      </c>
      <c r="G21" s="25">
        <f>_xlfn.STDEV.S($C$2:$C$15)</f>
        <v>0.8925823753039811</v>
      </c>
      <c r="H21" s="26">
        <f>SUMPRODUCT($B21:$F21,$B$19:$F$19)/SUM($B21:$F21)</f>
        <v>4.2142857142857144</v>
      </c>
      <c r="I21" s="6"/>
      <c r="J21" s="6"/>
      <c r="K21" s="6"/>
      <c r="L21" s="6"/>
      <c r="M21" s="6"/>
    </row>
    <row r="22" spans="1:13" x14ac:dyDescent="0.25">
      <c r="A22" s="4" t="s">
        <v>118</v>
      </c>
      <c r="B22" s="4">
        <f t="shared" ref="B22:F23" si="0">COUNTIF($D$2:$D$15,B$19)</f>
        <v>0</v>
      </c>
      <c r="C22" s="4">
        <f t="shared" si="0"/>
        <v>1</v>
      </c>
      <c r="D22" s="4">
        <f t="shared" si="0"/>
        <v>3</v>
      </c>
      <c r="E22" s="4">
        <f t="shared" si="0"/>
        <v>5</v>
      </c>
      <c r="F22" s="4">
        <f t="shared" si="0"/>
        <v>5</v>
      </c>
      <c r="G22" s="25">
        <f>_xlfn.STDEV.S($D$2:$D$15)</f>
        <v>0.96076892283052284</v>
      </c>
      <c r="H22" s="26">
        <f t="shared" ref="H22:H31" si="1">SUMPRODUCT($B22:$F22,$B$19:$F$19)/SUM($B22:$F22)</f>
        <v>4</v>
      </c>
      <c r="I22" s="6"/>
      <c r="J22" s="6"/>
      <c r="K22" s="6"/>
      <c r="L22" s="6"/>
      <c r="M22" s="6"/>
    </row>
    <row r="23" spans="1:13" x14ac:dyDescent="0.25">
      <c r="A23" s="4" t="s">
        <v>119</v>
      </c>
      <c r="B23" s="4">
        <f t="shared" si="0"/>
        <v>0</v>
      </c>
      <c r="C23" s="4">
        <f t="shared" si="0"/>
        <v>1</v>
      </c>
      <c r="D23" s="4">
        <f t="shared" si="0"/>
        <v>3</v>
      </c>
      <c r="E23" s="4">
        <f t="shared" si="0"/>
        <v>5</v>
      </c>
      <c r="F23" s="4">
        <f t="shared" si="0"/>
        <v>5</v>
      </c>
      <c r="G23" s="25">
        <f>_xlfn.STDEV.S($E$2:$E$15)</f>
        <v>0.99724896315087419</v>
      </c>
      <c r="H23" s="26">
        <f t="shared" si="1"/>
        <v>4</v>
      </c>
      <c r="I23" s="6"/>
      <c r="J23" s="6"/>
      <c r="K23" s="6"/>
      <c r="L23" s="6"/>
      <c r="M23" s="6"/>
    </row>
    <row r="24" spans="1:13" x14ac:dyDescent="0.25">
      <c r="A24" s="4" t="s">
        <v>120</v>
      </c>
      <c r="B24" s="4">
        <f>COUNTIF($E$2:$E$15,B$19)</f>
        <v>0</v>
      </c>
      <c r="C24" s="4">
        <f>COUNTIF($E$2:$E$15,C$19)</f>
        <v>1</v>
      </c>
      <c r="D24" s="4">
        <f>COUNTIF($E$2:$E$15,D$19)</f>
        <v>3</v>
      </c>
      <c r="E24" s="4">
        <f>COUNTIF($E$2:$E$15,E$19)</f>
        <v>4</v>
      </c>
      <c r="F24" s="4">
        <f>COUNTIF($E$2:$E$15,F$19)</f>
        <v>6</v>
      </c>
      <c r="G24" s="25">
        <f>_xlfn.STDEV.S($F$2:$F$15)</f>
        <v>0.92878273166406533</v>
      </c>
      <c r="H24" s="26">
        <f t="shared" si="1"/>
        <v>4.0714285714285712</v>
      </c>
      <c r="I24" s="6"/>
      <c r="J24" s="6"/>
      <c r="K24" s="6"/>
      <c r="L24" s="6"/>
      <c r="M24" s="6"/>
    </row>
    <row r="25" spans="1:13" x14ac:dyDescent="0.25">
      <c r="A25" s="4" t="s">
        <v>121</v>
      </c>
      <c r="B25" s="4">
        <f>COUNTIF($F$2:$F$15,B$19)</f>
        <v>0</v>
      </c>
      <c r="C25" s="4">
        <f>COUNTIF($F$2:$F$15,C$19)</f>
        <v>2</v>
      </c>
      <c r="D25" s="4">
        <f>COUNTIF($F$2:$F$15,D$19)</f>
        <v>3</v>
      </c>
      <c r="E25" s="4">
        <f>COUNTIF($F$2:$F$15,E$19)</f>
        <v>7</v>
      </c>
      <c r="F25" s="4">
        <f>COUNTIF($F$2:$F$15,F$19)</f>
        <v>2</v>
      </c>
      <c r="G25" s="25">
        <f>_xlfn.STDEV.S($G$2:$G$15)</f>
        <v>1.0716117059605346</v>
      </c>
      <c r="H25" s="26">
        <f t="shared" si="1"/>
        <v>3.6428571428571428</v>
      </c>
      <c r="I25" s="6"/>
      <c r="J25" s="6"/>
      <c r="K25" s="6"/>
      <c r="L25" s="6"/>
      <c r="M25" s="6"/>
    </row>
    <row r="26" spans="1:13" x14ac:dyDescent="0.25">
      <c r="A26" s="4" t="s">
        <v>122</v>
      </c>
      <c r="B26" s="4">
        <f>COUNTIF($H$2:$H$15,B$19)</f>
        <v>0</v>
      </c>
      <c r="C26" s="4">
        <f>COUNTIF($H$2:$H$15,C$19)</f>
        <v>2</v>
      </c>
      <c r="D26" s="4">
        <f>COUNTIF($H$2:$H$15,D$19)</f>
        <v>0</v>
      </c>
      <c r="E26" s="4">
        <f>COUNTIF($H$2:$H$15,E$19)</f>
        <v>8</v>
      </c>
      <c r="F26" s="4">
        <f>COUNTIF($H$2:$H$15,F$19)</f>
        <v>4</v>
      </c>
      <c r="G26" s="25">
        <f>_xlfn.STDEV.S($H$2:$H$15)</f>
        <v>0.96076892283052284</v>
      </c>
      <c r="H26" s="26">
        <f t="shared" si="1"/>
        <v>4</v>
      </c>
      <c r="I26" s="6"/>
      <c r="J26" s="6"/>
      <c r="K26" s="6"/>
      <c r="L26" s="6"/>
      <c r="M26" s="6"/>
    </row>
    <row r="27" spans="1:13" x14ac:dyDescent="0.25">
      <c r="A27" s="4" t="s">
        <v>123</v>
      </c>
      <c r="B27" s="4">
        <f>COUNTIF($I$2:$I$15,B$19)</f>
        <v>0</v>
      </c>
      <c r="C27" s="4">
        <f>COUNTIF($I$2:$I$15,C$19)</f>
        <v>1</v>
      </c>
      <c r="D27" s="4">
        <f>COUNTIF($I$2:$I$15,D$19)</f>
        <v>2</v>
      </c>
      <c r="E27" s="4">
        <f>COUNTIF($I$2:$I$15,E$19)</f>
        <v>8</v>
      </c>
      <c r="F27" s="4">
        <f>COUNTIF($I$2:$I$15,F$19)</f>
        <v>3</v>
      </c>
      <c r="G27" s="25">
        <f>_xlfn.STDEV.S($I$2:$I$15)</f>
        <v>0.82874193016474429</v>
      </c>
      <c r="H27" s="26">
        <f t="shared" si="1"/>
        <v>3.9285714285714284</v>
      </c>
      <c r="I27" s="6"/>
      <c r="J27" s="6"/>
      <c r="K27" s="6"/>
      <c r="L27" s="6"/>
      <c r="M27" s="6"/>
    </row>
    <row r="28" spans="1:13" x14ac:dyDescent="0.25">
      <c r="A28" s="4" t="s">
        <v>124</v>
      </c>
      <c r="B28" s="4">
        <f>COUNTIF($J$2:$J$15,B$19)</f>
        <v>0</v>
      </c>
      <c r="C28" s="4">
        <f>COUNTIF($J$2:$J$15,C$19)</f>
        <v>0</v>
      </c>
      <c r="D28" s="4">
        <f>COUNTIF($J$2:$J$15,D$19)</f>
        <v>2</v>
      </c>
      <c r="E28" s="4">
        <f>COUNTIF($J$2:$J$15,E$19)</f>
        <v>5</v>
      </c>
      <c r="F28" s="4">
        <f>COUNTIF($J$2:$J$15,F$19)</f>
        <v>7</v>
      </c>
      <c r="G28" s="25">
        <f>_xlfn.STDEV.S($J$2:$J$15)</f>
        <v>0.74494634366849233</v>
      </c>
      <c r="H28" s="26">
        <f t="shared" si="1"/>
        <v>4.3571428571428568</v>
      </c>
      <c r="I28" s="6"/>
      <c r="J28" s="6"/>
      <c r="K28" s="6"/>
      <c r="L28" s="6"/>
      <c r="M28" s="6"/>
    </row>
    <row r="29" spans="1:13" x14ac:dyDescent="0.25">
      <c r="A29" s="4" t="s">
        <v>125</v>
      </c>
      <c r="B29" s="4">
        <f>COUNTIF($K$2:$K$15,B$19)</f>
        <v>0</v>
      </c>
      <c r="C29" s="4">
        <f>COUNTIF($K$2:$K$15,C$19)</f>
        <v>0</v>
      </c>
      <c r="D29" s="4">
        <f>COUNTIF($K$2:$K$15,D$19)</f>
        <v>2</v>
      </c>
      <c r="E29" s="4">
        <f>COUNTIF($K$2:$K$15,E$19)</f>
        <v>8</v>
      </c>
      <c r="F29" s="4">
        <f>COUNTIF($K$2:$K$15,F$19)</f>
        <v>4</v>
      </c>
      <c r="G29" s="25">
        <f>_xlfn.STDEV.S($K$2:$K$15)</f>
        <v>0.66299354413179634</v>
      </c>
      <c r="H29" s="26">
        <f t="shared" si="1"/>
        <v>4.1428571428571432</v>
      </c>
      <c r="I29" s="6"/>
      <c r="J29" s="6"/>
      <c r="K29" s="6"/>
      <c r="L29" s="6"/>
      <c r="M29" s="6"/>
    </row>
    <row r="30" spans="1:13" x14ac:dyDescent="0.25">
      <c r="A30" s="4" t="s">
        <v>126</v>
      </c>
      <c r="B30" s="4">
        <f>COUNTIF($L$2:$L$15,B$19)</f>
        <v>0</v>
      </c>
      <c r="C30" s="4">
        <f>COUNTIF($L$2:$L$15,C$19)</f>
        <v>0</v>
      </c>
      <c r="D30" s="4">
        <f>COUNTIF($L$2:$L$15,D$19)</f>
        <v>2</v>
      </c>
      <c r="E30" s="4">
        <f>COUNTIF($L$2:$L$15,E$19)</f>
        <v>8</v>
      </c>
      <c r="F30" s="4">
        <f>COUNTIF($L$2:$L$15,F$19)</f>
        <v>4</v>
      </c>
      <c r="G30" s="25">
        <f>_xlfn.STDEV.S($L$2:$L$15)</f>
        <v>0.66299354413179634</v>
      </c>
      <c r="H30" s="26">
        <f t="shared" si="1"/>
        <v>4.1428571428571432</v>
      </c>
      <c r="J30" s="6"/>
    </row>
    <row r="31" spans="1:13" x14ac:dyDescent="0.25">
      <c r="A31" s="4" t="s">
        <v>127</v>
      </c>
      <c r="B31" s="4">
        <f>COUNTIF($M$2:$M$15,B$19)</f>
        <v>0</v>
      </c>
      <c r="C31" s="4">
        <f>COUNTIF($M$2:$M$15,C$19)</f>
        <v>1</v>
      </c>
      <c r="D31" s="4">
        <f>COUNTIF($M$2:$M$15,D$19)</f>
        <v>4</v>
      </c>
      <c r="E31" s="4">
        <f>COUNTIF($M$2:$M$15,E$19)</f>
        <v>6</v>
      </c>
      <c r="F31" s="4">
        <f>COUNTIF($M$2:$M$15,F$19)</f>
        <v>3</v>
      </c>
      <c r="G31" s="25">
        <f>_xlfn.STDEV.S($M$2:$M$15)</f>
        <v>0.8925823753039811</v>
      </c>
      <c r="H31" s="26">
        <f t="shared" si="1"/>
        <v>3.7857142857142856</v>
      </c>
      <c r="J31" s="6"/>
    </row>
    <row r="32" spans="1:13" x14ac:dyDescent="0.25">
      <c r="A32" s="4"/>
      <c r="B32" s="4"/>
      <c r="C32" s="4"/>
      <c r="D32" s="4"/>
      <c r="E32" s="4"/>
      <c r="F32" s="4"/>
      <c r="G32" s="6"/>
      <c r="H32" s="6"/>
    </row>
    <row r="33" spans="1:8" ht="18" thickBot="1" x14ac:dyDescent="0.35">
      <c r="B33" s="50" t="s">
        <v>176</v>
      </c>
      <c r="C33" s="50"/>
      <c r="D33" s="50"/>
      <c r="E33" s="50"/>
      <c r="F33" s="50"/>
      <c r="G33" s="6"/>
      <c r="H33" s="6"/>
    </row>
    <row r="34" spans="1:8" ht="18.75" thickTop="1" thickBot="1" x14ac:dyDescent="0.3">
      <c r="A34" s="4"/>
      <c r="B34" s="17">
        <v>1</v>
      </c>
      <c r="C34" s="17">
        <v>2</v>
      </c>
      <c r="D34" s="17">
        <v>3</v>
      </c>
      <c r="E34" s="17">
        <v>4</v>
      </c>
      <c r="F34" s="17">
        <v>5</v>
      </c>
      <c r="G34" s="6"/>
      <c r="H34" s="6"/>
    </row>
    <row r="35" spans="1:8" ht="36" thickTop="1" thickBot="1" x14ac:dyDescent="0.3">
      <c r="A35" s="20" t="s">
        <v>171</v>
      </c>
      <c r="B35" s="20" t="s">
        <v>166</v>
      </c>
      <c r="C35" s="20" t="s">
        <v>205</v>
      </c>
      <c r="D35" s="20" t="s">
        <v>168</v>
      </c>
      <c r="E35" s="20" t="s">
        <v>169</v>
      </c>
      <c r="F35" s="20" t="s">
        <v>170</v>
      </c>
      <c r="G35" s="6"/>
      <c r="H35" s="6"/>
    </row>
    <row r="36" spans="1:8" ht="15.75" thickTop="1" x14ac:dyDescent="0.25">
      <c r="A36" s="4" t="s">
        <v>117</v>
      </c>
      <c r="B36" s="24" t="e">
        <f>IF(B21/$B$16=0,NA(),B21/$B$16)</f>
        <v>#N/A</v>
      </c>
      <c r="C36" s="24">
        <f t="shared" ref="C36:F36" si="2">IF(C21/$B$16=0,NA(),C21/$B$16)</f>
        <v>7.1428571428571425E-2</v>
      </c>
      <c r="D36" s="24">
        <f t="shared" si="2"/>
        <v>7.1428571428571425E-2</v>
      </c>
      <c r="E36" s="24">
        <f t="shared" si="2"/>
        <v>0.42857142857142855</v>
      </c>
      <c r="F36" s="24">
        <f t="shared" si="2"/>
        <v>0.42857142857142855</v>
      </c>
      <c r="G36" s="6"/>
      <c r="H36" s="6"/>
    </row>
    <row r="37" spans="1:8" x14ac:dyDescent="0.25">
      <c r="A37" s="4" t="s">
        <v>118</v>
      </c>
      <c r="B37" s="24" t="e">
        <f t="shared" ref="B37:F37" si="3">IF(B22/$B$16=0,NA(),B22/$B$16)</f>
        <v>#N/A</v>
      </c>
      <c r="C37" s="24">
        <f t="shared" si="3"/>
        <v>7.1428571428571425E-2</v>
      </c>
      <c r="D37" s="24">
        <f t="shared" si="3"/>
        <v>0.21428571428571427</v>
      </c>
      <c r="E37" s="24">
        <f t="shared" si="3"/>
        <v>0.35714285714285715</v>
      </c>
      <c r="F37" s="24">
        <f t="shared" si="3"/>
        <v>0.35714285714285715</v>
      </c>
      <c r="G37" s="6"/>
      <c r="H37" s="6"/>
    </row>
    <row r="38" spans="1:8" x14ac:dyDescent="0.25">
      <c r="A38" s="4" t="s">
        <v>119</v>
      </c>
      <c r="B38" s="24" t="e">
        <f t="shared" ref="B38:F38" si="4">IF(B23/$B$16=0,NA(),B23/$B$16)</f>
        <v>#N/A</v>
      </c>
      <c r="C38" s="24">
        <f t="shared" si="4"/>
        <v>7.1428571428571425E-2</v>
      </c>
      <c r="D38" s="24">
        <f t="shared" si="4"/>
        <v>0.21428571428571427</v>
      </c>
      <c r="E38" s="24">
        <f t="shared" si="4"/>
        <v>0.35714285714285715</v>
      </c>
      <c r="F38" s="24">
        <f t="shared" si="4"/>
        <v>0.35714285714285715</v>
      </c>
      <c r="G38" s="6"/>
      <c r="H38" s="6"/>
    </row>
    <row r="39" spans="1:8" x14ac:dyDescent="0.25">
      <c r="A39" s="4" t="s">
        <v>120</v>
      </c>
      <c r="B39" s="24" t="e">
        <f t="shared" ref="B39:F39" si="5">IF(B24/$B$16=0,NA(),B24/$B$16)</f>
        <v>#N/A</v>
      </c>
      <c r="C39" s="24">
        <f t="shared" si="5"/>
        <v>7.1428571428571425E-2</v>
      </c>
      <c r="D39" s="24">
        <f t="shared" si="5"/>
        <v>0.21428571428571427</v>
      </c>
      <c r="E39" s="24">
        <f t="shared" si="5"/>
        <v>0.2857142857142857</v>
      </c>
      <c r="F39" s="24">
        <f t="shared" si="5"/>
        <v>0.42857142857142855</v>
      </c>
      <c r="G39" s="6"/>
      <c r="H39" s="6"/>
    </row>
    <row r="40" spans="1:8" x14ac:dyDescent="0.25">
      <c r="A40" s="4" t="s">
        <v>121</v>
      </c>
      <c r="B40" s="24" t="e">
        <f t="shared" ref="B40:F40" si="6">IF(B25/$B$16=0,NA(),B25/$B$16)</f>
        <v>#N/A</v>
      </c>
      <c r="C40" s="24">
        <f t="shared" si="6"/>
        <v>0.14285714285714285</v>
      </c>
      <c r="D40" s="24">
        <f t="shared" si="6"/>
        <v>0.21428571428571427</v>
      </c>
      <c r="E40" s="24">
        <f t="shared" si="6"/>
        <v>0.5</v>
      </c>
      <c r="F40" s="24">
        <f t="shared" si="6"/>
        <v>0.14285714285714285</v>
      </c>
      <c r="G40" s="6"/>
      <c r="H40" s="6"/>
    </row>
    <row r="41" spans="1:8" x14ac:dyDescent="0.25">
      <c r="A41" s="4" t="s">
        <v>122</v>
      </c>
      <c r="B41" s="24" t="e">
        <f t="shared" ref="B41:F41" si="7">IF(B26/$B$16=0,NA(),B26/$B$16)</f>
        <v>#N/A</v>
      </c>
      <c r="C41" s="24">
        <f t="shared" si="7"/>
        <v>0.14285714285714285</v>
      </c>
      <c r="D41" s="24" t="e">
        <f t="shared" si="7"/>
        <v>#N/A</v>
      </c>
      <c r="E41" s="24">
        <f t="shared" si="7"/>
        <v>0.5714285714285714</v>
      </c>
      <c r="F41" s="24">
        <f t="shared" si="7"/>
        <v>0.2857142857142857</v>
      </c>
      <c r="G41" s="6"/>
      <c r="H41" s="6"/>
    </row>
    <row r="42" spans="1:8" x14ac:dyDescent="0.25">
      <c r="A42" s="4" t="s">
        <v>123</v>
      </c>
      <c r="B42" s="24" t="e">
        <f t="shared" ref="B42:F42" si="8">IF(B27/$B$16=0,NA(),B27/$B$16)</f>
        <v>#N/A</v>
      </c>
      <c r="C42" s="24">
        <f t="shared" si="8"/>
        <v>7.1428571428571425E-2</v>
      </c>
      <c r="D42" s="24">
        <f t="shared" si="8"/>
        <v>0.14285714285714285</v>
      </c>
      <c r="E42" s="24">
        <f t="shared" si="8"/>
        <v>0.5714285714285714</v>
      </c>
      <c r="F42" s="24">
        <f t="shared" si="8"/>
        <v>0.21428571428571427</v>
      </c>
      <c r="G42" s="6"/>
      <c r="H42" s="6"/>
    </row>
    <row r="43" spans="1:8" x14ac:dyDescent="0.25">
      <c r="A43" s="4" t="s">
        <v>124</v>
      </c>
      <c r="B43" s="24" t="e">
        <f t="shared" ref="B43:F43" si="9">IF(B28/$B$16=0,NA(),B28/$B$16)</f>
        <v>#N/A</v>
      </c>
      <c r="C43" s="24" t="e">
        <f t="shared" si="9"/>
        <v>#N/A</v>
      </c>
      <c r="D43" s="24">
        <f t="shared" si="9"/>
        <v>0.14285714285714285</v>
      </c>
      <c r="E43" s="24">
        <f t="shared" si="9"/>
        <v>0.35714285714285715</v>
      </c>
      <c r="F43" s="24">
        <f t="shared" si="9"/>
        <v>0.5</v>
      </c>
      <c r="G43" s="6"/>
    </row>
    <row r="44" spans="1:8" x14ac:dyDescent="0.25">
      <c r="A44" s="4" t="s">
        <v>125</v>
      </c>
      <c r="B44" s="24" t="e">
        <f t="shared" ref="B44:F44" si="10">IF(B29/$B$16=0,NA(),B29/$B$16)</f>
        <v>#N/A</v>
      </c>
      <c r="C44" s="24" t="e">
        <f t="shared" si="10"/>
        <v>#N/A</v>
      </c>
      <c r="D44" s="24">
        <f t="shared" si="10"/>
        <v>0.14285714285714285</v>
      </c>
      <c r="E44" s="24">
        <f t="shared" si="10"/>
        <v>0.5714285714285714</v>
      </c>
      <c r="F44" s="24">
        <f t="shared" si="10"/>
        <v>0.2857142857142857</v>
      </c>
      <c r="G44" s="6"/>
      <c r="H44" s="6"/>
    </row>
    <row r="45" spans="1:8" x14ac:dyDescent="0.25">
      <c r="A45" s="4" t="s">
        <v>126</v>
      </c>
      <c r="B45" s="24" t="e">
        <f t="shared" ref="B45:F45" si="11">IF(B30/$B$16=0,NA(),B30/$B$16)</f>
        <v>#N/A</v>
      </c>
      <c r="C45" s="24" t="e">
        <f t="shared" si="11"/>
        <v>#N/A</v>
      </c>
      <c r="D45" s="24">
        <f t="shared" si="11"/>
        <v>0.14285714285714285</v>
      </c>
      <c r="E45" s="24">
        <f t="shared" si="11"/>
        <v>0.5714285714285714</v>
      </c>
      <c r="F45" s="24">
        <f t="shared" si="11"/>
        <v>0.2857142857142857</v>
      </c>
      <c r="G45" s="6"/>
      <c r="H45" s="6"/>
    </row>
    <row r="46" spans="1:8" x14ac:dyDescent="0.25">
      <c r="A46" s="4" t="s">
        <v>127</v>
      </c>
      <c r="B46" s="24" t="e">
        <f t="shared" ref="B46:F46" si="12">IF(B31/$B$16=0,NA(),B31/$B$16)</f>
        <v>#N/A</v>
      </c>
      <c r="C46" s="24">
        <f t="shared" si="12"/>
        <v>7.1428571428571425E-2</v>
      </c>
      <c r="D46" s="24">
        <f t="shared" si="12"/>
        <v>0.2857142857142857</v>
      </c>
      <c r="E46" s="24">
        <f t="shared" si="12"/>
        <v>0.42857142857142855</v>
      </c>
      <c r="F46" s="24">
        <f t="shared" si="12"/>
        <v>0.21428571428571427</v>
      </c>
      <c r="G46" s="6"/>
      <c r="H46" s="6"/>
    </row>
    <row r="47" spans="1:8" x14ac:dyDescent="0.25">
      <c r="A47" s="4"/>
      <c r="B47" s="4"/>
      <c r="C47" s="4"/>
      <c r="D47" s="4"/>
      <c r="E47" s="4"/>
      <c r="F47" s="4"/>
      <c r="G47" s="6"/>
    </row>
  </sheetData>
  <mergeCells count="3">
    <mergeCell ref="B33:F33"/>
    <mergeCell ref="L16:M16"/>
    <mergeCell ref="B18:F18"/>
  </mergeCells>
  <phoneticPr fontId="7"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0A29-F4BD-44C7-B123-CAEA65A1AE5D}">
  <dimension ref="A1:F27"/>
  <sheetViews>
    <sheetView workbookViewId="0">
      <selection activeCell="D26" sqref="D26"/>
    </sheetView>
  </sheetViews>
  <sheetFormatPr baseColWidth="10" defaultRowHeight="15" x14ac:dyDescent="0.25"/>
  <cols>
    <col min="1" max="1" width="17" bestFit="1" customWidth="1"/>
    <col min="2" max="2" width="61.42578125" customWidth="1"/>
    <col min="3" max="5" width="20.42578125" customWidth="1"/>
    <col min="6" max="6" width="13.140625" customWidth="1"/>
  </cols>
  <sheetData>
    <row r="1" spans="1:6" ht="15.75" thickBot="1" x14ac:dyDescent="0.3">
      <c r="A1" s="7" t="s">
        <v>146</v>
      </c>
      <c r="B1" s="7" t="s">
        <v>14</v>
      </c>
      <c r="C1" s="7" t="s">
        <v>161</v>
      </c>
      <c r="D1" s="7" t="s">
        <v>162</v>
      </c>
      <c r="E1" s="7" t="s">
        <v>163</v>
      </c>
      <c r="F1" s="7" t="s">
        <v>177</v>
      </c>
    </row>
    <row r="2" spans="1:6" x14ac:dyDescent="0.25">
      <c r="A2" s="6">
        <v>1</v>
      </c>
      <c r="B2" s="6" t="s">
        <v>24</v>
      </c>
      <c r="C2" s="6">
        <v>7</v>
      </c>
      <c r="D2" s="6">
        <v>4</v>
      </c>
      <c r="E2" s="6">
        <v>4</v>
      </c>
      <c r="F2" s="31">
        <f>ROUND(1+((MIN(C2,$A$22)*$C$22)/$A$22)+((MIN(D2,$A$23)*$C$23)/$A$23)+((MIN(E2,$A$24)*$C$24)/$A$24),1)</f>
        <v>3</v>
      </c>
    </row>
    <row r="3" spans="1:6" x14ac:dyDescent="0.25">
      <c r="A3" s="6">
        <v>2</v>
      </c>
      <c r="B3" s="6" t="s">
        <v>24</v>
      </c>
      <c r="C3" s="6">
        <v>0</v>
      </c>
      <c r="D3" s="6">
        <v>0</v>
      </c>
      <c r="E3" s="6">
        <v>0.5</v>
      </c>
      <c r="F3" s="31">
        <f t="shared" ref="F3:F15" si="0">ROUND(1+((MIN(C3,$A$22)*$C$22)/$A$22)+((MIN(D3,$A$23)*$C$23)/$A$23)+((MIN(E3,$A$24)*$C$24)/$A$24),1)</f>
        <v>1</v>
      </c>
    </row>
    <row r="4" spans="1:6" x14ac:dyDescent="0.25">
      <c r="A4" s="6">
        <v>3</v>
      </c>
      <c r="B4" s="6" t="s">
        <v>24</v>
      </c>
      <c r="C4" s="6">
        <v>5</v>
      </c>
      <c r="D4" s="6">
        <v>5</v>
      </c>
      <c r="E4" s="6">
        <v>4</v>
      </c>
      <c r="F4" s="31">
        <f t="shared" si="0"/>
        <v>2.7</v>
      </c>
    </row>
    <row r="5" spans="1:6" x14ac:dyDescent="0.25">
      <c r="A5" s="6">
        <v>4</v>
      </c>
      <c r="B5" s="6" t="s">
        <v>24</v>
      </c>
      <c r="C5" s="6">
        <v>0</v>
      </c>
      <c r="D5" s="6">
        <v>0</v>
      </c>
      <c r="E5" s="6">
        <v>0</v>
      </c>
      <c r="F5" s="31">
        <f t="shared" si="0"/>
        <v>1</v>
      </c>
    </row>
    <row r="6" spans="1:6" x14ac:dyDescent="0.25">
      <c r="A6" s="6">
        <v>5</v>
      </c>
      <c r="B6" s="6" t="s">
        <v>24</v>
      </c>
      <c r="C6" s="6">
        <v>0</v>
      </c>
      <c r="D6" s="6">
        <v>0</v>
      </c>
      <c r="E6" s="6">
        <v>3</v>
      </c>
      <c r="F6" s="31">
        <f t="shared" si="0"/>
        <v>1.2</v>
      </c>
    </row>
    <row r="7" spans="1:6" x14ac:dyDescent="0.25">
      <c r="A7" s="18">
        <v>6</v>
      </c>
      <c r="B7" s="18" t="s">
        <v>24</v>
      </c>
      <c r="C7" s="18">
        <v>0</v>
      </c>
      <c r="D7" s="18">
        <v>0</v>
      </c>
      <c r="E7" s="18">
        <v>0</v>
      </c>
      <c r="F7" s="38">
        <f t="shared" si="0"/>
        <v>1</v>
      </c>
    </row>
    <row r="8" spans="1:6" x14ac:dyDescent="0.25">
      <c r="A8" s="6">
        <v>7</v>
      </c>
      <c r="B8" s="6" t="s">
        <v>24</v>
      </c>
      <c r="C8" s="6">
        <v>4</v>
      </c>
      <c r="D8" s="6">
        <v>3</v>
      </c>
      <c r="E8" s="6">
        <v>2</v>
      </c>
      <c r="F8" s="31">
        <f t="shared" si="0"/>
        <v>2.2000000000000002</v>
      </c>
    </row>
    <row r="9" spans="1:6" x14ac:dyDescent="0.25">
      <c r="A9" s="6">
        <v>8</v>
      </c>
      <c r="B9" s="6" t="s">
        <v>24</v>
      </c>
      <c r="C9" s="6">
        <v>0</v>
      </c>
      <c r="D9" s="6">
        <v>0</v>
      </c>
      <c r="E9" s="6">
        <v>0</v>
      </c>
      <c r="F9" s="31">
        <f t="shared" si="0"/>
        <v>1</v>
      </c>
    </row>
    <row r="10" spans="1:6" x14ac:dyDescent="0.25">
      <c r="A10" s="6">
        <v>9</v>
      </c>
      <c r="B10" s="6" t="s">
        <v>24</v>
      </c>
      <c r="C10" s="6">
        <v>7</v>
      </c>
      <c r="D10" s="6">
        <v>3</v>
      </c>
      <c r="E10" s="6">
        <v>7</v>
      </c>
      <c r="F10" s="31">
        <f t="shared" si="0"/>
        <v>3.1</v>
      </c>
    </row>
    <row r="11" spans="1:6" x14ac:dyDescent="0.25">
      <c r="A11" s="6">
        <v>10</v>
      </c>
      <c r="B11" s="6" t="s">
        <v>24</v>
      </c>
      <c r="C11" s="6">
        <v>0</v>
      </c>
      <c r="D11" s="6">
        <v>30</v>
      </c>
      <c r="E11" s="6">
        <v>15</v>
      </c>
      <c r="F11" s="31">
        <f t="shared" si="0"/>
        <v>2.5</v>
      </c>
    </row>
    <row r="12" spans="1:6" x14ac:dyDescent="0.25">
      <c r="A12" s="19">
        <v>11</v>
      </c>
      <c r="B12" s="19" t="s">
        <v>24</v>
      </c>
      <c r="C12" s="19">
        <v>1</v>
      </c>
      <c r="D12" s="19">
        <v>0</v>
      </c>
      <c r="E12" s="19">
        <v>0</v>
      </c>
      <c r="F12" s="31">
        <f t="shared" si="0"/>
        <v>1.2</v>
      </c>
    </row>
    <row r="13" spans="1:6" x14ac:dyDescent="0.25">
      <c r="A13" s="6">
        <v>12</v>
      </c>
      <c r="B13" s="6" t="s">
        <v>10</v>
      </c>
      <c r="C13" s="6">
        <v>16</v>
      </c>
      <c r="D13" s="6">
        <v>10</v>
      </c>
      <c r="E13" s="6">
        <v>8</v>
      </c>
      <c r="F13" s="38">
        <f t="shared" si="0"/>
        <v>4.4000000000000004</v>
      </c>
    </row>
    <row r="14" spans="1:6" x14ac:dyDescent="0.25">
      <c r="A14" s="6">
        <v>13</v>
      </c>
      <c r="B14" s="6" t="s">
        <v>10</v>
      </c>
      <c r="C14" s="6">
        <v>3</v>
      </c>
      <c r="D14" s="6">
        <v>2</v>
      </c>
      <c r="E14" s="6">
        <v>3</v>
      </c>
      <c r="F14" s="31">
        <f t="shared" si="0"/>
        <v>2</v>
      </c>
    </row>
    <row r="15" spans="1:6" x14ac:dyDescent="0.25">
      <c r="A15" s="6">
        <v>14</v>
      </c>
      <c r="B15" s="6" t="s">
        <v>10</v>
      </c>
      <c r="C15" s="6">
        <v>8</v>
      </c>
      <c r="D15" s="6">
        <v>3</v>
      </c>
      <c r="E15" s="6">
        <v>1</v>
      </c>
      <c r="F15" s="31">
        <f t="shared" si="0"/>
        <v>3</v>
      </c>
    </row>
    <row r="16" spans="1:6" x14ac:dyDescent="0.25">
      <c r="A16" s="6"/>
      <c r="B16" s="6"/>
      <c r="C16" s="6"/>
      <c r="D16" s="6"/>
      <c r="E16" s="6"/>
    </row>
    <row r="17" spans="1:5" x14ac:dyDescent="0.25">
      <c r="A17" s="6"/>
      <c r="B17" s="6"/>
      <c r="C17" s="6"/>
      <c r="D17" s="6"/>
      <c r="E17" s="6"/>
    </row>
    <row r="18" spans="1:5" x14ac:dyDescent="0.25">
      <c r="A18" s="6"/>
      <c r="B18" s="6"/>
      <c r="C18" s="6"/>
      <c r="D18" s="6"/>
      <c r="E18" s="6"/>
    </row>
    <row r="19" spans="1:5" x14ac:dyDescent="0.25">
      <c r="A19" s="6"/>
      <c r="B19" s="6"/>
      <c r="C19" s="6"/>
      <c r="D19" s="6"/>
      <c r="E19" s="6"/>
    </row>
    <row r="20" spans="1:5" x14ac:dyDescent="0.25">
      <c r="A20" s="6"/>
      <c r="B20" s="6"/>
      <c r="C20" s="6"/>
      <c r="D20" s="6"/>
      <c r="E20" s="6"/>
    </row>
    <row r="21" spans="1:5" x14ac:dyDescent="0.25">
      <c r="A21" s="16" t="s">
        <v>200</v>
      </c>
      <c r="B21" s="16" t="s">
        <v>199</v>
      </c>
      <c r="C21" s="16" t="s">
        <v>160</v>
      </c>
      <c r="D21" s="16"/>
      <c r="E21" s="6"/>
    </row>
    <row r="22" spans="1:5" x14ac:dyDescent="0.25">
      <c r="A22" s="6">
        <v>10</v>
      </c>
      <c r="B22" s="15" t="s">
        <v>201</v>
      </c>
      <c r="C22" s="6">
        <v>2</v>
      </c>
      <c r="D22" s="15"/>
      <c r="E22" s="6"/>
    </row>
    <row r="23" spans="1:5" x14ac:dyDescent="0.25">
      <c r="A23" s="6">
        <v>10</v>
      </c>
      <c r="B23" s="15" t="s">
        <v>202</v>
      </c>
      <c r="C23" s="6">
        <v>1</v>
      </c>
      <c r="D23" s="15"/>
      <c r="E23" s="6"/>
    </row>
    <row r="24" spans="1:5" x14ac:dyDescent="0.25">
      <c r="A24" s="6">
        <v>10</v>
      </c>
      <c r="B24" s="15" t="s">
        <v>203</v>
      </c>
      <c r="C24" s="6">
        <v>0.5</v>
      </c>
      <c r="D24" s="15"/>
      <c r="E24" s="6"/>
    </row>
    <row r="25" spans="1:5" x14ac:dyDescent="0.25">
      <c r="A25" s="6"/>
      <c r="B25" s="6"/>
      <c r="C25" s="6"/>
      <c r="D25" s="6"/>
      <c r="E25" s="6"/>
    </row>
    <row r="26" spans="1:5" x14ac:dyDescent="0.25">
      <c r="A26" s="6"/>
      <c r="B26" s="6"/>
      <c r="C26" s="6"/>
      <c r="D26" s="6"/>
      <c r="E26" s="6"/>
    </row>
    <row r="27" spans="1:5" x14ac:dyDescent="0.25">
      <c r="B27" s="6"/>
      <c r="C27" s="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3BC0C-E827-4BE5-BA94-82BB045B4BC9}">
  <dimension ref="A1:N74"/>
  <sheetViews>
    <sheetView workbookViewId="0">
      <selection activeCell="L64" sqref="L64"/>
    </sheetView>
  </sheetViews>
  <sheetFormatPr baseColWidth="10" defaultRowHeight="15" x14ac:dyDescent="0.25"/>
  <cols>
    <col min="1" max="14" width="13.7109375" customWidth="1"/>
  </cols>
  <sheetData>
    <row r="1" spans="1:14" ht="15.75" thickBot="1" x14ac:dyDescent="0.3">
      <c r="A1" s="7" t="s">
        <v>103</v>
      </c>
      <c r="B1" s="7" t="s">
        <v>146</v>
      </c>
      <c r="C1" s="7" t="s">
        <v>117</v>
      </c>
      <c r="D1" s="7" t="s">
        <v>118</v>
      </c>
      <c r="E1" s="7" t="s">
        <v>119</v>
      </c>
      <c r="F1" s="7" t="s">
        <v>120</v>
      </c>
      <c r="G1" s="7" t="s">
        <v>121</v>
      </c>
      <c r="H1" s="7" t="s">
        <v>122</v>
      </c>
      <c r="I1" s="7" t="s">
        <v>123</v>
      </c>
      <c r="J1" s="7" t="s">
        <v>124</v>
      </c>
      <c r="K1" s="7" t="s">
        <v>125</v>
      </c>
      <c r="L1" s="7" t="s">
        <v>126</v>
      </c>
      <c r="M1" s="7" t="s">
        <v>127</v>
      </c>
      <c r="N1" s="7" t="s">
        <v>173</v>
      </c>
    </row>
    <row r="2" spans="1:14" x14ac:dyDescent="0.25">
      <c r="A2" s="6" t="s">
        <v>7</v>
      </c>
      <c r="B2" s="6">
        <v>1</v>
      </c>
      <c r="C2" s="4">
        <v>5</v>
      </c>
      <c r="D2" s="4">
        <v>4</v>
      </c>
      <c r="E2" s="4">
        <v>4</v>
      </c>
      <c r="F2" s="4">
        <v>4</v>
      </c>
      <c r="G2" s="4">
        <v>5</v>
      </c>
      <c r="H2" s="4">
        <v>4</v>
      </c>
      <c r="I2" s="4">
        <v>3</v>
      </c>
      <c r="J2" s="4">
        <v>5</v>
      </c>
      <c r="K2" s="4">
        <v>5</v>
      </c>
      <c r="L2" s="4">
        <v>5</v>
      </c>
      <c r="M2" s="4">
        <v>5</v>
      </c>
      <c r="N2" s="31">
        <f>ROUND(VLOOKUP(B2,Weighting!$A$2:$F$15,6),1)</f>
        <v>3</v>
      </c>
    </row>
    <row r="3" spans="1:14" x14ac:dyDescent="0.25">
      <c r="A3" s="6" t="s">
        <v>7</v>
      </c>
      <c r="B3" s="6">
        <v>2</v>
      </c>
      <c r="C3" s="4">
        <v>5</v>
      </c>
      <c r="D3" s="4">
        <v>5</v>
      </c>
      <c r="E3" s="4">
        <v>4</v>
      </c>
      <c r="F3" s="4">
        <v>4</v>
      </c>
      <c r="G3" s="4">
        <v>4</v>
      </c>
      <c r="H3" s="4">
        <v>4</v>
      </c>
      <c r="I3" s="4">
        <v>4</v>
      </c>
      <c r="J3" s="4">
        <v>4</v>
      </c>
      <c r="K3" s="4">
        <v>4</v>
      </c>
      <c r="L3" s="4">
        <v>4</v>
      </c>
      <c r="M3" s="4">
        <v>5</v>
      </c>
      <c r="N3" s="31">
        <f>ROUND(VLOOKUP(B3,Weighting!$A$2:$F$15,6),1)</f>
        <v>1</v>
      </c>
    </row>
    <row r="4" spans="1:14" x14ac:dyDescent="0.25">
      <c r="A4" s="6" t="s">
        <v>7</v>
      </c>
      <c r="B4" s="6">
        <v>3</v>
      </c>
      <c r="C4" s="4">
        <v>5</v>
      </c>
      <c r="D4" s="4">
        <v>5</v>
      </c>
      <c r="E4" s="4">
        <v>5</v>
      </c>
      <c r="F4" s="4">
        <v>4</v>
      </c>
      <c r="G4" s="4">
        <v>5</v>
      </c>
      <c r="H4" s="4">
        <v>5</v>
      </c>
      <c r="I4" s="4">
        <v>5</v>
      </c>
      <c r="J4" s="4">
        <v>5</v>
      </c>
      <c r="K4" s="4">
        <v>4</v>
      </c>
      <c r="L4" s="4">
        <v>4</v>
      </c>
      <c r="M4" s="4">
        <v>4</v>
      </c>
      <c r="N4" s="31">
        <f>ROUND(VLOOKUP(B4,Weighting!$A$2:$F$15,6),1)</f>
        <v>2.7</v>
      </c>
    </row>
    <row r="5" spans="1:14" x14ac:dyDescent="0.25">
      <c r="A5" s="6" t="s">
        <v>7</v>
      </c>
      <c r="B5" s="6">
        <v>4</v>
      </c>
      <c r="C5" s="4">
        <v>4</v>
      </c>
      <c r="D5" s="4">
        <v>4</v>
      </c>
      <c r="E5" s="4">
        <v>5</v>
      </c>
      <c r="F5" s="4">
        <v>3</v>
      </c>
      <c r="G5" s="4">
        <v>4</v>
      </c>
      <c r="H5" s="4">
        <v>4</v>
      </c>
      <c r="I5" s="4">
        <v>4</v>
      </c>
      <c r="J5" s="4">
        <v>3</v>
      </c>
      <c r="K5" s="4">
        <v>4</v>
      </c>
      <c r="L5" s="4">
        <v>4</v>
      </c>
      <c r="M5" s="4">
        <v>4</v>
      </c>
      <c r="N5" s="31">
        <f>ROUND(VLOOKUP(B5,Weighting!$A$2:$F$15,6),1)</f>
        <v>1</v>
      </c>
    </row>
    <row r="6" spans="1:14" x14ac:dyDescent="0.25">
      <c r="A6" s="6" t="s">
        <v>7</v>
      </c>
      <c r="B6" s="6">
        <v>5</v>
      </c>
      <c r="C6" s="4">
        <v>4</v>
      </c>
      <c r="D6" s="4">
        <v>3</v>
      </c>
      <c r="E6" s="4">
        <v>5</v>
      </c>
      <c r="F6" s="4">
        <v>4</v>
      </c>
      <c r="G6" s="4">
        <v>3</v>
      </c>
      <c r="H6" s="4">
        <v>5</v>
      </c>
      <c r="I6" s="4">
        <v>4</v>
      </c>
      <c r="J6" s="4">
        <v>5</v>
      </c>
      <c r="K6" s="4">
        <v>5</v>
      </c>
      <c r="L6" s="4">
        <v>4</v>
      </c>
      <c r="M6" s="4">
        <v>3</v>
      </c>
      <c r="N6" s="31">
        <f>ROUND(VLOOKUP(B6,Weighting!$A$2:$F$15,6),1)</f>
        <v>1.2</v>
      </c>
    </row>
    <row r="7" spans="1:14" x14ac:dyDescent="0.25">
      <c r="A7" s="18" t="s">
        <v>8</v>
      </c>
      <c r="B7" s="18">
        <v>6</v>
      </c>
      <c r="C7" s="22">
        <v>2</v>
      </c>
      <c r="D7" s="22">
        <v>2</v>
      </c>
      <c r="E7" s="22">
        <v>2</v>
      </c>
      <c r="F7" s="22">
        <v>2</v>
      </c>
      <c r="G7" s="22">
        <v>2</v>
      </c>
      <c r="H7" s="22">
        <v>2</v>
      </c>
      <c r="I7" s="22">
        <v>2</v>
      </c>
      <c r="J7" s="22">
        <v>4</v>
      </c>
      <c r="K7" s="22">
        <v>3</v>
      </c>
      <c r="L7" s="22">
        <v>3</v>
      </c>
      <c r="M7" s="22">
        <v>3</v>
      </c>
      <c r="N7" s="38">
        <f>ROUND(VLOOKUP(B7,Weighting!$A$2:$F$15,6),1)</f>
        <v>1</v>
      </c>
    </row>
    <row r="8" spans="1:14" x14ac:dyDescent="0.25">
      <c r="A8" s="6" t="s">
        <v>8</v>
      </c>
      <c r="B8" s="6">
        <v>7</v>
      </c>
      <c r="C8" s="4">
        <v>5</v>
      </c>
      <c r="D8" s="4">
        <v>5</v>
      </c>
      <c r="E8" s="4">
        <v>5</v>
      </c>
      <c r="F8" s="4">
        <v>4</v>
      </c>
      <c r="G8" s="4">
        <v>5</v>
      </c>
      <c r="H8" s="4">
        <v>2</v>
      </c>
      <c r="I8" s="4">
        <v>5</v>
      </c>
      <c r="J8" s="4">
        <v>5</v>
      </c>
      <c r="K8" s="4">
        <v>5</v>
      </c>
      <c r="L8" s="4">
        <v>5</v>
      </c>
      <c r="M8" s="4">
        <v>5</v>
      </c>
      <c r="N8" s="31">
        <f>ROUND(VLOOKUP(B8,Weighting!$A$2:$F$15,6),1)</f>
        <v>2.2000000000000002</v>
      </c>
    </row>
    <row r="9" spans="1:14" x14ac:dyDescent="0.25">
      <c r="A9" s="6" t="s">
        <v>8</v>
      </c>
      <c r="B9" s="6">
        <v>8</v>
      </c>
      <c r="C9" s="4">
        <v>5</v>
      </c>
      <c r="D9" s="4">
        <v>5</v>
      </c>
      <c r="E9" s="4">
        <v>5</v>
      </c>
      <c r="F9" s="4">
        <v>5</v>
      </c>
      <c r="G9" s="4">
        <v>5</v>
      </c>
      <c r="H9" s="4">
        <v>5</v>
      </c>
      <c r="I9" s="4">
        <v>4</v>
      </c>
      <c r="J9" s="4">
        <v>5</v>
      </c>
      <c r="K9" s="4">
        <v>4</v>
      </c>
      <c r="L9" s="4">
        <v>5</v>
      </c>
      <c r="M9" s="4">
        <v>3</v>
      </c>
      <c r="N9" s="31">
        <f>ROUND(VLOOKUP(B9,Weighting!$A$2:$F$15,6),1)</f>
        <v>1</v>
      </c>
    </row>
    <row r="10" spans="1:14" x14ac:dyDescent="0.25">
      <c r="A10" s="6" t="s">
        <v>8</v>
      </c>
      <c r="B10" s="6">
        <v>9</v>
      </c>
      <c r="C10" s="4">
        <v>4</v>
      </c>
      <c r="D10" s="4">
        <v>3</v>
      </c>
      <c r="E10" s="4">
        <v>4</v>
      </c>
      <c r="F10" s="4">
        <v>4</v>
      </c>
      <c r="G10" s="4">
        <v>5</v>
      </c>
      <c r="H10" s="4">
        <v>4</v>
      </c>
      <c r="I10" s="4">
        <v>4</v>
      </c>
      <c r="J10" s="4">
        <v>4</v>
      </c>
      <c r="K10" s="4">
        <v>5</v>
      </c>
      <c r="L10" s="4">
        <v>4</v>
      </c>
      <c r="M10" s="4">
        <v>4</v>
      </c>
      <c r="N10" s="31">
        <f>ROUND(VLOOKUP(B10,Weighting!$A$2:$F$15,6),1)</f>
        <v>3.1</v>
      </c>
    </row>
    <row r="11" spans="1:14" x14ac:dyDescent="0.25">
      <c r="A11" s="6" t="s">
        <v>8</v>
      </c>
      <c r="B11" s="6">
        <v>10</v>
      </c>
      <c r="C11" s="4">
        <v>4</v>
      </c>
      <c r="D11" s="4">
        <v>4</v>
      </c>
      <c r="E11" s="4">
        <v>4</v>
      </c>
      <c r="F11" s="4">
        <v>4</v>
      </c>
      <c r="G11" s="4">
        <v>4</v>
      </c>
      <c r="H11" s="4">
        <v>4</v>
      </c>
      <c r="I11" s="4">
        <v>4</v>
      </c>
      <c r="J11" s="4">
        <v>4</v>
      </c>
      <c r="K11" s="4">
        <v>4</v>
      </c>
      <c r="L11" s="4">
        <v>4</v>
      </c>
      <c r="M11" s="4">
        <v>4</v>
      </c>
      <c r="N11" s="31">
        <f>ROUND(VLOOKUP(B11,Weighting!$A$2:$F$15,6),1)</f>
        <v>2.5</v>
      </c>
    </row>
    <row r="12" spans="1:14" x14ac:dyDescent="0.25">
      <c r="A12" s="19" t="s">
        <v>8</v>
      </c>
      <c r="B12" s="19">
        <v>11</v>
      </c>
      <c r="C12" s="23">
        <v>5</v>
      </c>
      <c r="D12" s="23">
        <v>5</v>
      </c>
      <c r="E12" s="23">
        <v>5</v>
      </c>
      <c r="F12" s="23">
        <v>5</v>
      </c>
      <c r="G12" s="23">
        <v>5</v>
      </c>
      <c r="H12" s="23">
        <v>5</v>
      </c>
      <c r="I12" s="23">
        <v>5</v>
      </c>
      <c r="J12" s="23">
        <v>5</v>
      </c>
      <c r="K12" s="23">
        <v>3</v>
      </c>
      <c r="L12" s="23">
        <v>4</v>
      </c>
      <c r="M12" s="23">
        <v>4</v>
      </c>
      <c r="N12" s="31">
        <f>ROUND(VLOOKUP(B12,Weighting!$A$2:$F$15,6),1)</f>
        <v>1.2</v>
      </c>
    </row>
    <row r="13" spans="1:14" x14ac:dyDescent="0.25">
      <c r="A13" s="6" t="s">
        <v>9</v>
      </c>
      <c r="B13" s="6">
        <v>12</v>
      </c>
      <c r="C13" s="4">
        <v>3</v>
      </c>
      <c r="D13" s="4">
        <v>4</v>
      </c>
      <c r="E13" s="4">
        <v>3</v>
      </c>
      <c r="F13" s="4">
        <v>3</v>
      </c>
      <c r="G13" s="4">
        <v>4</v>
      </c>
      <c r="H13" s="4">
        <v>4</v>
      </c>
      <c r="I13" s="4">
        <v>3</v>
      </c>
      <c r="J13" s="4">
        <v>4</v>
      </c>
      <c r="K13" s="4">
        <v>4</v>
      </c>
      <c r="L13" s="4">
        <v>4</v>
      </c>
      <c r="M13" s="4">
        <v>3</v>
      </c>
      <c r="N13" s="38">
        <f>ROUND(VLOOKUP(B13,Weighting!$A$2:$F$15,6),1)</f>
        <v>4.4000000000000004</v>
      </c>
    </row>
    <row r="14" spans="1:14" x14ac:dyDescent="0.25">
      <c r="A14" s="6" t="s">
        <v>9</v>
      </c>
      <c r="B14" s="6">
        <v>13</v>
      </c>
      <c r="C14" s="4">
        <v>4</v>
      </c>
      <c r="D14" s="4">
        <v>4</v>
      </c>
      <c r="E14" s="4">
        <v>3</v>
      </c>
      <c r="F14" s="4">
        <v>3</v>
      </c>
      <c r="G14" s="4">
        <v>4</v>
      </c>
      <c r="H14" s="4">
        <v>4</v>
      </c>
      <c r="I14" s="4">
        <v>4</v>
      </c>
      <c r="J14" s="4">
        <v>5</v>
      </c>
      <c r="K14" s="4">
        <v>4</v>
      </c>
      <c r="L14" s="4">
        <v>5</v>
      </c>
      <c r="M14" s="4">
        <v>4</v>
      </c>
      <c r="N14" s="31">
        <f>ROUND(VLOOKUP(B14,Weighting!$A$2:$F$15,6),1)</f>
        <v>2</v>
      </c>
    </row>
    <row r="15" spans="1:14" x14ac:dyDescent="0.25">
      <c r="A15" s="6" t="s">
        <v>9</v>
      </c>
      <c r="B15" s="6">
        <v>14</v>
      </c>
      <c r="C15" s="4">
        <v>4</v>
      </c>
      <c r="D15" s="4">
        <v>3</v>
      </c>
      <c r="E15" s="4">
        <v>3</v>
      </c>
      <c r="F15" s="4">
        <v>2</v>
      </c>
      <c r="G15" s="4">
        <v>2</v>
      </c>
      <c r="H15" s="4">
        <v>4</v>
      </c>
      <c r="I15" s="4">
        <v>4</v>
      </c>
      <c r="J15" s="4">
        <v>3</v>
      </c>
      <c r="K15" s="4">
        <v>4</v>
      </c>
      <c r="L15" s="4">
        <v>3</v>
      </c>
      <c r="M15" s="4">
        <v>2</v>
      </c>
      <c r="N15" s="31">
        <f>ROUND(VLOOKUP(B15,Weighting!$A$2:$F$15,6),1)</f>
        <v>3</v>
      </c>
    </row>
    <row r="16" spans="1:14" s="42" customFormat="1" ht="30" x14ac:dyDescent="0.25">
      <c r="A16" s="40" t="s">
        <v>204</v>
      </c>
      <c r="B16" s="40">
        <f>COUNT(B2:B15)</f>
        <v>14</v>
      </c>
      <c r="C16" s="40"/>
      <c r="D16" s="40"/>
      <c r="E16" s="40"/>
      <c r="F16" s="40"/>
      <c r="G16" s="40"/>
      <c r="H16" s="40"/>
      <c r="I16" s="40"/>
      <c r="J16" s="40"/>
      <c r="K16" s="40"/>
      <c r="L16" s="40"/>
      <c r="M16" s="40" t="s">
        <v>178</v>
      </c>
      <c r="N16" s="41">
        <f>SUM(N2:N15)</f>
        <v>29.300000000000004</v>
      </c>
    </row>
    <row r="18" spans="1:8" ht="18" thickBot="1" x14ac:dyDescent="0.3">
      <c r="A18" s="4"/>
      <c r="B18" s="52" t="s">
        <v>174</v>
      </c>
      <c r="C18" s="52"/>
      <c r="D18" s="52"/>
      <c r="E18" s="52"/>
      <c r="F18" s="52"/>
      <c r="G18" s="6"/>
    </row>
    <row r="19" spans="1:8" ht="18.75" thickTop="1" thickBot="1" x14ac:dyDescent="0.35">
      <c r="A19" s="4"/>
      <c r="B19" s="50" t="s">
        <v>172</v>
      </c>
      <c r="C19" s="50"/>
      <c r="D19" s="50"/>
      <c r="E19" s="50"/>
      <c r="F19" s="50"/>
      <c r="G19" s="6"/>
    </row>
    <row r="20" spans="1:8" ht="18.75" thickTop="1" thickBot="1" x14ac:dyDescent="0.3">
      <c r="B20" s="17">
        <v>1</v>
      </c>
      <c r="C20" s="17">
        <v>2</v>
      </c>
      <c r="D20" s="17">
        <v>3</v>
      </c>
      <c r="E20" s="17">
        <v>4</v>
      </c>
      <c r="F20" s="17">
        <v>5</v>
      </c>
    </row>
    <row r="21" spans="1:8" ht="42" thickTop="1" thickBot="1" x14ac:dyDescent="0.3">
      <c r="A21" s="20" t="s">
        <v>171</v>
      </c>
      <c r="B21" s="20" t="s">
        <v>166</v>
      </c>
      <c r="C21" s="20" t="s">
        <v>167</v>
      </c>
      <c r="D21" s="20" t="s">
        <v>168</v>
      </c>
      <c r="E21" s="20" t="s">
        <v>169</v>
      </c>
      <c r="F21" s="20" t="s">
        <v>170</v>
      </c>
      <c r="G21" s="30" t="s">
        <v>179</v>
      </c>
      <c r="H21" s="20" t="s">
        <v>227</v>
      </c>
    </row>
    <row r="22" spans="1:8" ht="15.75" thickTop="1" x14ac:dyDescent="0.25">
      <c r="A22" s="4" t="s">
        <v>117</v>
      </c>
      <c r="B22" s="4">
        <f>ROUND((SUMIF($C$2:$C$15,B$51,$N$2:$N$15)*$B$16)/$N$16,2)</f>
        <v>0</v>
      </c>
      <c r="C22" s="4">
        <f t="shared" ref="C22:F22" si="0">ROUND((SUMIF($C$2:$C$15,C$51,$N$2:$N$15)*$B$16)/$N$16,2)</f>
        <v>0.48</v>
      </c>
      <c r="D22" s="4">
        <f t="shared" si="0"/>
        <v>2.1</v>
      </c>
      <c r="E22" s="4">
        <f t="shared" si="0"/>
        <v>6.12</v>
      </c>
      <c r="F22" s="4">
        <f t="shared" si="0"/>
        <v>5.3</v>
      </c>
      <c r="G22" s="25">
        <f>G64</f>
        <v>4.1604095563139927</v>
      </c>
      <c r="H22" s="25">
        <f>SUMPRODUCT($B22:$F22,$B$51:$F$51)/SUM($B22:$F22)</f>
        <v>4.16</v>
      </c>
    </row>
    <row r="23" spans="1:8" x14ac:dyDescent="0.25">
      <c r="A23" s="4" t="s">
        <v>118</v>
      </c>
      <c r="B23" s="4">
        <f>ROUND(((SUMIF($D$2:$D$15,B$51,$N$2:$N$15))*$B$16)/$N$16,2)</f>
        <v>0</v>
      </c>
      <c r="C23" s="4">
        <f t="shared" ref="C23:F23" si="1">ROUND(((SUMIF($D$2:$D$15,C$51,$N$2:$N$15))*$B$16)/$N$16,2)</f>
        <v>0.48</v>
      </c>
      <c r="D23" s="4">
        <f t="shared" si="1"/>
        <v>3.49</v>
      </c>
      <c r="E23" s="4">
        <f t="shared" si="1"/>
        <v>6.16</v>
      </c>
      <c r="F23" s="4">
        <f t="shared" si="1"/>
        <v>3.87</v>
      </c>
      <c r="G23" s="25">
        <f t="shared" ref="G23:G32" si="2">G65</f>
        <v>3.9590443686006815</v>
      </c>
      <c r="H23" s="25">
        <f t="shared" ref="H23:H32" si="3">SUMPRODUCT($B23:$F23,$B$51:$F$51)/SUM($B23:$F23)</f>
        <v>3.9585714285714286</v>
      </c>
    </row>
    <row r="24" spans="1:8" x14ac:dyDescent="0.25">
      <c r="A24" s="4" t="s">
        <v>119</v>
      </c>
      <c r="B24" s="4">
        <f>ROUND(((SUMIF($E$2:$E$15,B$51,$N$2:$N$15))*$B$16)/$N$16,2)</f>
        <v>0</v>
      </c>
      <c r="C24" s="4">
        <f t="shared" ref="C24:F24" si="4">ROUND(((SUMIF($E$2:$E$15,C$51,$N$2:$N$15))*$B$16)/$N$16,2)</f>
        <v>0.48</v>
      </c>
      <c r="D24" s="4">
        <f t="shared" si="4"/>
        <v>4.49</v>
      </c>
      <c r="E24" s="4">
        <f t="shared" si="4"/>
        <v>4.59</v>
      </c>
      <c r="F24" s="4">
        <f t="shared" si="4"/>
        <v>4.4400000000000004</v>
      </c>
      <c r="G24" s="25">
        <f t="shared" si="2"/>
        <v>3.9283276450511937</v>
      </c>
      <c r="H24" s="25">
        <f t="shared" si="3"/>
        <v>3.9278571428571429</v>
      </c>
    </row>
    <row r="25" spans="1:8" x14ac:dyDescent="0.25">
      <c r="A25" s="4" t="s">
        <v>120</v>
      </c>
      <c r="B25" s="4">
        <f>ROUND(((SUMIF($F$2:$F$15,B$51,$N$2:$N$15))*$B$16)/$N$16,2)</f>
        <v>0</v>
      </c>
      <c r="C25" s="4">
        <f t="shared" ref="C25:F25" si="5">ROUND(((SUMIF($F$2:$F$15,C$51,$N$2:$N$15))*$B$16)/$N$16,2)</f>
        <v>1.91</v>
      </c>
      <c r="D25" s="4">
        <f t="shared" si="5"/>
        <v>3.54</v>
      </c>
      <c r="E25" s="4">
        <f t="shared" si="5"/>
        <v>7.5</v>
      </c>
      <c r="F25" s="4">
        <f t="shared" si="5"/>
        <v>1.05</v>
      </c>
      <c r="G25" s="25">
        <f t="shared" si="2"/>
        <v>3.5494880546075085</v>
      </c>
      <c r="H25" s="25">
        <f t="shared" si="3"/>
        <v>3.5492857142857139</v>
      </c>
    </row>
    <row r="26" spans="1:8" x14ac:dyDescent="0.25">
      <c r="A26" s="4" t="s">
        <v>121</v>
      </c>
      <c r="B26" s="4">
        <f>ROUND(((SUMIF($G$2:$G$15,B$51,$N$2:$N$15))*$B$16)/$N$16,2)</f>
        <v>0</v>
      </c>
      <c r="C26" s="4">
        <f t="shared" ref="C26:F26" si="6">ROUND(((SUMIF($G$2:$G$15,C$51,$N$2:$N$15))*$B$16)/$N$16,2)</f>
        <v>1.91</v>
      </c>
      <c r="D26" s="4">
        <f t="shared" si="6"/>
        <v>0.56999999999999995</v>
      </c>
      <c r="E26" s="4">
        <f t="shared" si="6"/>
        <v>5.21</v>
      </c>
      <c r="F26" s="4">
        <f t="shared" si="6"/>
        <v>6.31</v>
      </c>
      <c r="G26" s="25">
        <f t="shared" si="2"/>
        <v>4.1365187713310583</v>
      </c>
      <c r="H26" s="25">
        <f t="shared" si="3"/>
        <v>4.137142857142857</v>
      </c>
    </row>
    <row r="27" spans="1:8" x14ac:dyDescent="0.25">
      <c r="A27" s="4" t="s">
        <v>122</v>
      </c>
      <c r="B27" s="4">
        <f>ROUND(((SUMIF($H$2:$H$15,B$51,$N$2:$N$15))*$B$16)/$N$16,2)</f>
        <v>0</v>
      </c>
      <c r="C27" s="4">
        <f t="shared" ref="C27:F27" si="7">ROUND(((SUMIF($H$2:$H$15,C$51,$N$2:$N$15))*$B$16)/$N$16,2)</f>
        <v>1.53</v>
      </c>
      <c r="D27" s="4">
        <f t="shared" si="7"/>
        <v>0</v>
      </c>
      <c r="E27" s="4">
        <f t="shared" si="7"/>
        <v>9.56</v>
      </c>
      <c r="F27" s="4">
        <f t="shared" si="7"/>
        <v>2.91</v>
      </c>
      <c r="G27" s="25">
        <f t="shared" si="2"/>
        <v>3.9897610921501703</v>
      </c>
      <c r="H27" s="25">
        <f t="shared" si="3"/>
        <v>3.9892857142857148</v>
      </c>
    </row>
    <row r="28" spans="1:8" x14ac:dyDescent="0.25">
      <c r="A28" s="4" t="s">
        <v>123</v>
      </c>
      <c r="B28" s="4">
        <f>ROUND(((SUMIF($I$2:$I$15,B$51,$N$2:$N$15))*$B$16)/$N$16,2)</f>
        <v>0</v>
      </c>
      <c r="C28" s="4">
        <f t="shared" ref="C28:F28" si="8">ROUND(((SUMIF($I$2:$I$15,C$51,$N$2:$N$15))*$B$16)/$N$16,2)</f>
        <v>0.48</v>
      </c>
      <c r="D28" s="4">
        <f t="shared" si="8"/>
        <v>3.54</v>
      </c>
      <c r="E28" s="4">
        <f t="shared" si="8"/>
        <v>7.07</v>
      </c>
      <c r="F28" s="4">
        <f t="shared" si="8"/>
        <v>2.91</v>
      </c>
      <c r="G28" s="25">
        <f t="shared" si="2"/>
        <v>3.8873720136518761</v>
      </c>
      <c r="H28" s="25">
        <f t="shared" si="3"/>
        <v>3.8864285714285711</v>
      </c>
    </row>
    <row r="29" spans="1:8" x14ac:dyDescent="0.25">
      <c r="A29" s="4" t="s">
        <v>124</v>
      </c>
      <c r="B29" s="4">
        <f>ROUND(((SUMIF($J$2:$J$15,B$51,$N$2:$N$15))*$B$16)/$N$16,2)</f>
        <v>0</v>
      </c>
      <c r="C29" s="4">
        <f t="shared" ref="C29:F29" si="9">ROUND(((SUMIF($J$2:$J$15,C$51,$N$2:$N$15))*$B$16)/$N$16,2)</f>
        <v>0</v>
      </c>
      <c r="D29" s="4">
        <f t="shared" si="9"/>
        <v>1.91</v>
      </c>
      <c r="E29" s="4">
        <f t="shared" si="9"/>
        <v>5.73</v>
      </c>
      <c r="F29" s="4">
        <f t="shared" si="9"/>
        <v>6.35</v>
      </c>
      <c r="G29" s="25">
        <f t="shared" si="2"/>
        <v>4.3174061433447095</v>
      </c>
      <c r="H29" s="25">
        <f t="shared" si="3"/>
        <v>4.3173695496783422</v>
      </c>
    </row>
    <row r="30" spans="1:8" x14ac:dyDescent="0.25">
      <c r="A30" s="4" t="s">
        <v>125</v>
      </c>
      <c r="B30" s="4">
        <f>ROUND(((SUMIF($K$2:$K$15,B$51,$N$2:$N$15))*$B$16)/$N$16,2)</f>
        <v>0</v>
      </c>
      <c r="C30" s="4">
        <f t="shared" ref="C30:F30" si="10">ROUND(((SUMIF($K$2:$K$15,C$51,$N$2:$N$15))*$B$16)/$N$16,2)</f>
        <v>0</v>
      </c>
      <c r="D30" s="4">
        <f t="shared" si="10"/>
        <v>1.05</v>
      </c>
      <c r="E30" s="4">
        <f t="shared" si="10"/>
        <v>8.41</v>
      </c>
      <c r="F30" s="4">
        <f t="shared" si="10"/>
        <v>4.54</v>
      </c>
      <c r="G30" s="25">
        <f t="shared" si="2"/>
        <v>4.2491467576791804</v>
      </c>
      <c r="H30" s="25">
        <f t="shared" si="3"/>
        <v>4.2492857142857137</v>
      </c>
    </row>
    <row r="31" spans="1:8" x14ac:dyDescent="0.25">
      <c r="A31" s="4" t="s">
        <v>126</v>
      </c>
      <c r="B31" s="4">
        <f>ROUND(((SUMIF($L$2:$L$15,B$51,$N$2:$N$15))*$B$16)/$N$16,2)</f>
        <v>0</v>
      </c>
      <c r="C31" s="4">
        <f t="shared" ref="C31:F31" si="11">ROUND(((SUMIF($L$2:$L$15,C$51,$N$2:$N$15))*$B$16)/$N$16,2)</f>
        <v>0</v>
      </c>
      <c r="D31" s="4">
        <f t="shared" si="11"/>
        <v>1.91</v>
      </c>
      <c r="E31" s="4">
        <f t="shared" si="11"/>
        <v>8.17</v>
      </c>
      <c r="F31" s="4">
        <f t="shared" si="11"/>
        <v>3.92</v>
      </c>
      <c r="G31" s="25">
        <f t="shared" si="2"/>
        <v>4.1433447098976108</v>
      </c>
      <c r="H31" s="25">
        <f t="shared" si="3"/>
        <v>4.1435714285714287</v>
      </c>
    </row>
    <row r="32" spans="1:8" x14ac:dyDescent="0.25">
      <c r="A32" s="4" t="s">
        <v>127</v>
      </c>
      <c r="B32" s="4">
        <f>ROUND(((SUMIF($M$2:$M$15,B$51,$N$2:$N$15))*$B$16)/$N$16,2)</f>
        <v>0</v>
      </c>
      <c r="C32" s="4">
        <f t="shared" ref="C32:F32" si="12">ROUND(((SUMIF($M$2:$M$15,C$51,$N$2:$N$15))*$B$16)/$N$16,2)</f>
        <v>1.43</v>
      </c>
      <c r="D32" s="4">
        <f t="shared" si="12"/>
        <v>3.63</v>
      </c>
      <c r="E32" s="4">
        <f t="shared" si="12"/>
        <v>5.97</v>
      </c>
      <c r="F32" s="4">
        <f t="shared" si="12"/>
        <v>2.96</v>
      </c>
      <c r="G32" s="25">
        <f t="shared" si="2"/>
        <v>3.7474402730375425</v>
      </c>
      <c r="H32" s="25">
        <f t="shared" si="3"/>
        <v>3.747676912080057</v>
      </c>
    </row>
    <row r="34" spans="1:6" ht="18" thickBot="1" x14ac:dyDescent="0.3">
      <c r="A34" s="4"/>
      <c r="B34" s="52" t="s">
        <v>175</v>
      </c>
      <c r="C34" s="52"/>
      <c r="D34" s="52"/>
      <c r="E34" s="52"/>
      <c r="F34" s="52"/>
    </row>
    <row r="35" spans="1:6" ht="18.75" thickTop="1" thickBot="1" x14ac:dyDescent="0.35">
      <c r="A35" s="4"/>
      <c r="B35" s="50" t="s">
        <v>172</v>
      </c>
      <c r="C35" s="50"/>
      <c r="D35" s="50"/>
      <c r="E35" s="50"/>
      <c r="F35" s="50"/>
    </row>
    <row r="36" spans="1:6" ht="18.75" thickTop="1" thickBot="1" x14ac:dyDescent="0.3">
      <c r="B36" s="17">
        <v>1</v>
      </c>
      <c r="C36" s="17">
        <v>2</v>
      </c>
      <c r="D36" s="17">
        <v>3</v>
      </c>
      <c r="E36" s="17">
        <v>4</v>
      </c>
      <c r="F36" s="17">
        <v>5</v>
      </c>
    </row>
    <row r="37" spans="1:6" ht="36" thickTop="1" thickBot="1" x14ac:dyDescent="0.3">
      <c r="A37" s="20" t="s">
        <v>171</v>
      </c>
      <c r="B37" s="20" t="s">
        <v>166</v>
      </c>
      <c r="C37" s="20" t="s">
        <v>205</v>
      </c>
      <c r="D37" s="20" t="s">
        <v>168</v>
      </c>
      <c r="E37" s="20" t="s">
        <v>169</v>
      </c>
      <c r="F37" s="20" t="s">
        <v>170</v>
      </c>
    </row>
    <row r="38" spans="1:6" ht="15.75" thickTop="1" x14ac:dyDescent="0.25">
      <c r="A38" s="4" t="s">
        <v>117</v>
      </c>
      <c r="B38" s="24" t="e">
        <f>IF(B22/$B$16=0,NA(),B22/$B$16)</f>
        <v>#N/A</v>
      </c>
      <c r="C38" s="24">
        <f t="shared" ref="C38:F38" si="13">IF(C22/$B$16=0,NA(),C22/$B$16)</f>
        <v>3.4285714285714287E-2</v>
      </c>
      <c r="D38" s="24">
        <f t="shared" si="13"/>
        <v>0.15</v>
      </c>
      <c r="E38" s="24">
        <f t="shared" si="13"/>
        <v>0.43714285714285717</v>
      </c>
      <c r="F38" s="24">
        <f t="shared" si="13"/>
        <v>0.37857142857142856</v>
      </c>
    </row>
    <row r="39" spans="1:6" x14ac:dyDescent="0.25">
      <c r="A39" s="4" t="s">
        <v>118</v>
      </c>
      <c r="B39" s="24" t="e">
        <f t="shared" ref="B39:F39" si="14">IF(B23/$B$16=0,NA(),B23/$B$16)</f>
        <v>#N/A</v>
      </c>
      <c r="C39" s="24">
        <f t="shared" si="14"/>
        <v>3.4285714285714287E-2</v>
      </c>
      <c r="D39" s="24">
        <f t="shared" si="14"/>
        <v>0.2492857142857143</v>
      </c>
      <c r="E39" s="24">
        <f t="shared" si="14"/>
        <v>0.44</v>
      </c>
      <c r="F39" s="24">
        <f t="shared" si="14"/>
        <v>0.27642857142857141</v>
      </c>
    </row>
    <row r="40" spans="1:6" x14ac:dyDescent="0.25">
      <c r="A40" s="4" t="s">
        <v>119</v>
      </c>
      <c r="B40" s="24" t="e">
        <f t="shared" ref="B40:F40" si="15">IF(B24/$B$16=0,NA(),B24/$B$16)</f>
        <v>#N/A</v>
      </c>
      <c r="C40" s="24">
        <f t="shared" si="15"/>
        <v>3.4285714285714287E-2</v>
      </c>
      <c r="D40" s="24">
        <f t="shared" si="15"/>
        <v>0.32071428571428573</v>
      </c>
      <c r="E40" s="24">
        <f t="shared" si="15"/>
        <v>0.32785714285714285</v>
      </c>
      <c r="F40" s="24">
        <f t="shared" si="15"/>
        <v>0.31714285714285717</v>
      </c>
    </row>
    <row r="41" spans="1:6" x14ac:dyDescent="0.25">
      <c r="A41" s="4" t="s">
        <v>120</v>
      </c>
      <c r="B41" s="24" t="e">
        <f t="shared" ref="B41:F41" si="16">IF(B25/$B$16=0,NA(),B25/$B$16)</f>
        <v>#N/A</v>
      </c>
      <c r="C41" s="24">
        <f t="shared" si="16"/>
        <v>0.13642857142857143</v>
      </c>
      <c r="D41" s="24">
        <f t="shared" si="16"/>
        <v>0.25285714285714284</v>
      </c>
      <c r="E41" s="24">
        <f t="shared" si="16"/>
        <v>0.5357142857142857</v>
      </c>
      <c r="F41" s="24">
        <f t="shared" si="16"/>
        <v>7.4999999999999997E-2</v>
      </c>
    </row>
    <row r="42" spans="1:6" x14ac:dyDescent="0.25">
      <c r="A42" s="4" t="s">
        <v>121</v>
      </c>
      <c r="B42" s="24" t="e">
        <f t="shared" ref="B42:F42" si="17">IF(B26/$B$16=0,NA(),B26/$B$16)</f>
        <v>#N/A</v>
      </c>
      <c r="C42" s="24">
        <f t="shared" si="17"/>
        <v>0.13642857142857143</v>
      </c>
      <c r="D42" s="24">
        <f t="shared" si="17"/>
        <v>4.071428571428571E-2</v>
      </c>
      <c r="E42" s="24">
        <f t="shared" si="17"/>
        <v>0.37214285714285716</v>
      </c>
      <c r="F42" s="24">
        <f t="shared" si="17"/>
        <v>0.45071428571428568</v>
      </c>
    </row>
    <row r="43" spans="1:6" x14ac:dyDescent="0.25">
      <c r="A43" s="4" t="s">
        <v>122</v>
      </c>
      <c r="B43" s="24" t="e">
        <f t="shared" ref="B43:F43" si="18">IF(B27/$B$16=0,NA(),B27/$B$16)</f>
        <v>#N/A</v>
      </c>
      <c r="C43" s="24">
        <f t="shared" si="18"/>
        <v>0.10928571428571429</v>
      </c>
      <c r="D43" s="24" t="e">
        <f t="shared" si="18"/>
        <v>#N/A</v>
      </c>
      <c r="E43" s="24">
        <f t="shared" si="18"/>
        <v>0.68285714285714294</v>
      </c>
      <c r="F43" s="24">
        <f t="shared" si="18"/>
        <v>0.20785714285714288</v>
      </c>
    </row>
    <row r="44" spans="1:6" x14ac:dyDescent="0.25">
      <c r="A44" s="4" t="s">
        <v>123</v>
      </c>
      <c r="B44" s="24" t="e">
        <f t="shared" ref="B44:F44" si="19">IF(B28/$B$16=0,NA(),B28/$B$16)</f>
        <v>#N/A</v>
      </c>
      <c r="C44" s="24">
        <f t="shared" si="19"/>
        <v>3.4285714285714287E-2</v>
      </c>
      <c r="D44" s="24">
        <f t="shared" si="19"/>
        <v>0.25285714285714284</v>
      </c>
      <c r="E44" s="24">
        <f t="shared" si="19"/>
        <v>0.505</v>
      </c>
      <c r="F44" s="24">
        <f t="shared" si="19"/>
        <v>0.20785714285714288</v>
      </c>
    </row>
    <row r="45" spans="1:6" x14ac:dyDescent="0.25">
      <c r="A45" s="4" t="s">
        <v>124</v>
      </c>
      <c r="B45" s="24" t="e">
        <f t="shared" ref="B45:F45" si="20">IF(B29/$B$16=0,NA(),B29/$B$16)</f>
        <v>#N/A</v>
      </c>
      <c r="C45" s="24" t="e">
        <f t="shared" si="20"/>
        <v>#N/A</v>
      </c>
      <c r="D45" s="24">
        <f t="shared" si="20"/>
        <v>0.13642857142857143</v>
      </c>
      <c r="E45" s="24">
        <f t="shared" si="20"/>
        <v>0.40928571428571431</v>
      </c>
      <c r="F45" s="24">
        <f t="shared" si="20"/>
        <v>0.45357142857142857</v>
      </c>
    </row>
    <row r="46" spans="1:6" x14ac:dyDescent="0.25">
      <c r="A46" s="4" t="s">
        <v>125</v>
      </c>
      <c r="B46" s="24" t="e">
        <f t="shared" ref="B46:F46" si="21">IF(B30/$B$16=0,NA(),B30/$B$16)</f>
        <v>#N/A</v>
      </c>
      <c r="C46" s="24" t="e">
        <f t="shared" si="21"/>
        <v>#N/A</v>
      </c>
      <c r="D46" s="24">
        <f t="shared" si="21"/>
        <v>7.4999999999999997E-2</v>
      </c>
      <c r="E46" s="24">
        <f t="shared" si="21"/>
        <v>0.60071428571428576</v>
      </c>
      <c r="F46" s="24">
        <f t="shared" si="21"/>
        <v>0.32428571428571429</v>
      </c>
    </row>
    <row r="47" spans="1:6" x14ac:dyDescent="0.25">
      <c r="A47" s="4" t="s">
        <v>126</v>
      </c>
      <c r="B47" s="24" t="e">
        <f t="shared" ref="B47:F47" si="22">IF(B31/$B$16=0,NA(),B31/$B$16)</f>
        <v>#N/A</v>
      </c>
      <c r="C47" s="24" t="e">
        <f t="shared" si="22"/>
        <v>#N/A</v>
      </c>
      <c r="D47" s="24">
        <f t="shared" si="22"/>
        <v>0.13642857142857143</v>
      </c>
      <c r="E47" s="24">
        <f t="shared" si="22"/>
        <v>0.58357142857142852</v>
      </c>
      <c r="F47" s="24">
        <f t="shared" si="22"/>
        <v>0.27999999999999997</v>
      </c>
    </row>
    <row r="48" spans="1:6" x14ac:dyDescent="0.25">
      <c r="A48" s="4" t="s">
        <v>127</v>
      </c>
      <c r="B48" s="24" t="e">
        <f t="shared" ref="B48:F48" si="23">IF(B32/$B$16=0,NA(),B32/$B$16)</f>
        <v>#N/A</v>
      </c>
      <c r="C48" s="24">
        <f t="shared" si="23"/>
        <v>0.10214285714285713</v>
      </c>
      <c r="D48" s="24">
        <f t="shared" si="23"/>
        <v>0.25928571428571429</v>
      </c>
      <c r="E48" s="24">
        <f t="shared" si="23"/>
        <v>0.42642857142857143</v>
      </c>
      <c r="F48" s="24">
        <f t="shared" si="23"/>
        <v>0.21142857142857144</v>
      </c>
    </row>
    <row r="51" spans="1:8" ht="18" thickBot="1" x14ac:dyDescent="0.3">
      <c r="B51" s="17">
        <v>1</v>
      </c>
      <c r="C51" s="17">
        <v>2</v>
      </c>
      <c r="D51" s="17">
        <v>3</v>
      </c>
      <c r="E51" s="17">
        <v>4</v>
      </c>
      <c r="F51" s="17">
        <v>5</v>
      </c>
    </row>
    <row r="52" spans="1:8" ht="42" thickTop="1" thickBot="1" x14ac:dyDescent="0.3">
      <c r="A52" s="20" t="s">
        <v>171</v>
      </c>
      <c r="B52" s="20" t="s">
        <v>166</v>
      </c>
      <c r="C52" s="20" t="s">
        <v>167</v>
      </c>
      <c r="D52" s="20" t="s">
        <v>168</v>
      </c>
      <c r="E52" s="20" t="s">
        <v>169</v>
      </c>
      <c r="F52" s="20" t="s">
        <v>170</v>
      </c>
      <c r="G52" s="27" t="s">
        <v>179</v>
      </c>
      <c r="H52" s="29" t="s">
        <v>240</v>
      </c>
    </row>
    <row r="53" spans="1:8" ht="15.75" thickTop="1" x14ac:dyDescent="0.25">
      <c r="A53" s="4" t="s">
        <v>117</v>
      </c>
      <c r="B53" s="4">
        <f>SUMIF($C$2:$C$15,B$51,$N$2:$N$15)</f>
        <v>0</v>
      </c>
      <c r="C53" s="4">
        <f>SUMIF($C$2:$C$15,C$51,$N$2:$N$15)</f>
        <v>1</v>
      </c>
      <c r="D53" s="4">
        <f>SUMIF($C$2:$C$15,D$51,$N$2:$N$15)</f>
        <v>4.4000000000000004</v>
      </c>
      <c r="E53" s="4">
        <f>SUMIF($C$2:$C$15,E$51,$N$2:$N$15)</f>
        <v>12.8</v>
      </c>
      <c r="F53" s="4">
        <f>SUMIF($C$2:$C$15,F$51,$N$2:$N$15)</f>
        <v>11.1</v>
      </c>
      <c r="G53" s="6"/>
      <c r="H53" s="25">
        <f>SUMPRODUCT($B53:$F53,$B$51:$F$51)/SUM($B53:$F53)</f>
        <v>4.1604095563139927</v>
      </c>
    </row>
    <row r="54" spans="1:8" x14ac:dyDescent="0.25">
      <c r="A54" s="4" t="s">
        <v>118</v>
      </c>
      <c r="B54" s="4">
        <f>SUMIF($D$2:$D$15,B$51,$N$2:$N$15)</f>
        <v>0</v>
      </c>
      <c r="C54" s="4">
        <f>SUMIF($D$2:$D$15,C$51,$N$2:$N$15)</f>
        <v>1</v>
      </c>
      <c r="D54" s="4">
        <f>SUMIF($D$2:$D$15,D$51,$N$2:$N$15)</f>
        <v>7.3</v>
      </c>
      <c r="E54" s="4">
        <f>SUMIF($D$2:$D$15,E$51,$N$2:$N$15)</f>
        <v>12.9</v>
      </c>
      <c r="F54" s="4">
        <f>SUMIF($D$2:$D$15,F$51,$N$2:$N$15)</f>
        <v>8.1</v>
      </c>
      <c r="G54" s="6"/>
      <c r="H54" s="25">
        <f t="shared" ref="H54:H63" si="24">SUMPRODUCT($B54:$F54,$B$51:$F$51)/SUM($B54:$F54)</f>
        <v>3.959044368600682</v>
      </c>
    </row>
    <row r="55" spans="1:8" x14ac:dyDescent="0.25">
      <c r="A55" s="4" t="s">
        <v>119</v>
      </c>
      <c r="B55" s="4">
        <f>SUMIF($E$2:$E$15,B$51,$N$2:$N$15)</f>
        <v>0</v>
      </c>
      <c r="C55" s="4">
        <f>SUMIF($E$2:$E$15,C$51,$N$2:$N$15)</f>
        <v>1</v>
      </c>
      <c r="D55" s="4">
        <f>SUMIF($E$2:$E$15,D$51,$N$2:$N$15)</f>
        <v>9.4</v>
      </c>
      <c r="E55" s="4">
        <f>SUMIF($E$2:$E$15,E$51,$N$2:$N$15)</f>
        <v>9.6</v>
      </c>
      <c r="F55" s="4">
        <f>SUMIF($E$2:$E$15,F$51,$N$2:$N$15)</f>
        <v>9.3000000000000007</v>
      </c>
      <c r="G55" s="6"/>
      <c r="H55" s="25">
        <f t="shared" si="24"/>
        <v>3.9283276450511941</v>
      </c>
    </row>
    <row r="56" spans="1:8" x14ac:dyDescent="0.25">
      <c r="A56" s="4" t="s">
        <v>120</v>
      </c>
      <c r="B56" s="4">
        <f>SUMIF($F$2:$F$15,B$51,$N$2:$N$15)</f>
        <v>0</v>
      </c>
      <c r="C56" s="4">
        <f>SUMIF($F$2:$F$15,C$51,$N$2:$N$15)</f>
        <v>4</v>
      </c>
      <c r="D56" s="4">
        <f>SUMIF($F$2:$F$15,D$51,$N$2:$N$15)</f>
        <v>7.4</v>
      </c>
      <c r="E56" s="4">
        <f>SUMIF($F$2:$F$15,E$51,$N$2:$N$15)</f>
        <v>15.700000000000001</v>
      </c>
      <c r="F56" s="4">
        <f>SUMIF($F$2:$F$15,F$51,$N$2:$N$15)</f>
        <v>2.2000000000000002</v>
      </c>
      <c r="G56" s="6"/>
      <c r="H56" s="25">
        <f t="shared" si="24"/>
        <v>3.5494880546075085</v>
      </c>
    </row>
    <row r="57" spans="1:8" x14ac:dyDescent="0.25">
      <c r="A57" s="4" t="s">
        <v>121</v>
      </c>
      <c r="B57" s="4">
        <f>SUMIF($G$2:$G$15,B$51,$N$2:$N$15)</f>
        <v>0</v>
      </c>
      <c r="C57" s="4">
        <f>SUMIF($G$2:$G$15,C$51,$N$2:$N$15)</f>
        <v>4</v>
      </c>
      <c r="D57" s="4">
        <f>SUMIF($G$2:$G$15,D$51,$N$2:$N$15)</f>
        <v>1.2</v>
      </c>
      <c r="E57" s="4">
        <f>SUMIF($G$2:$G$15,E$51,$N$2:$N$15)</f>
        <v>10.9</v>
      </c>
      <c r="F57" s="4">
        <f>SUMIF($G$2:$G$15,F$51,$N$2:$N$15)</f>
        <v>13.2</v>
      </c>
      <c r="G57" s="6"/>
      <c r="H57" s="25">
        <f t="shared" si="24"/>
        <v>4.1365187713310583</v>
      </c>
    </row>
    <row r="58" spans="1:8" x14ac:dyDescent="0.25">
      <c r="A58" s="4" t="s">
        <v>122</v>
      </c>
      <c r="B58" s="4">
        <f>SUMIF($H$2:$H$15,B$51,$N$2:$N$15)</f>
        <v>0</v>
      </c>
      <c r="C58" s="4">
        <f>SUMIF($H$2:$H$15,C$51,$N$2:$N$15)</f>
        <v>3.2</v>
      </c>
      <c r="D58" s="4">
        <f>SUMIF($H$2:$H$15,D$51,$N$2:$N$15)</f>
        <v>0</v>
      </c>
      <c r="E58" s="4">
        <f>SUMIF($H$2:$H$15,E$51,$N$2:$N$15)</f>
        <v>20</v>
      </c>
      <c r="F58" s="4">
        <f>SUMIF($H$2:$H$15,F$51,$N$2:$N$15)</f>
        <v>6.1000000000000005</v>
      </c>
      <c r="G58" s="6"/>
      <c r="H58" s="25">
        <f t="shared" si="24"/>
        <v>3.9897610921501707</v>
      </c>
    </row>
    <row r="59" spans="1:8" x14ac:dyDescent="0.25">
      <c r="A59" s="4" t="s">
        <v>123</v>
      </c>
      <c r="B59" s="4">
        <f>SUMIF($I$2:$I$15,B$51,$N$2:$N$15)</f>
        <v>0</v>
      </c>
      <c r="C59" s="4">
        <f>SUMIF($I$2:$I$15,C$51,$N$2:$N$15)</f>
        <v>1</v>
      </c>
      <c r="D59" s="4">
        <f>SUMIF($I$2:$I$15,D$51,$N$2:$N$15)</f>
        <v>7.4</v>
      </c>
      <c r="E59" s="4">
        <f>SUMIF($I$2:$I$15,E$51,$N$2:$N$15)</f>
        <v>14.8</v>
      </c>
      <c r="F59" s="4">
        <f>SUMIF($I$2:$I$15,F$51,$N$2:$N$15)</f>
        <v>6.1000000000000005</v>
      </c>
      <c r="G59" s="6"/>
      <c r="H59" s="25">
        <f t="shared" si="24"/>
        <v>3.8873720136518766</v>
      </c>
    </row>
    <row r="60" spans="1:8" x14ac:dyDescent="0.25">
      <c r="A60" s="4" t="s">
        <v>124</v>
      </c>
      <c r="B60" s="4">
        <f>SUMIF($J$2:$J$15,B$51,$N$2:$N$15)</f>
        <v>0</v>
      </c>
      <c r="C60" s="4">
        <f>SUMIF($J$2:$J$15,C$51,$N$2:$N$15)</f>
        <v>0</v>
      </c>
      <c r="D60" s="4">
        <f>SUMIF($J$2:$J$15,D$51,$N$2:$N$15)</f>
        <v>4</v>
      </c>
      <c r="E60" s="4">
        <f>SUMIF($J$2:$J$15,E$51,$N$2:$N$15)</f>
        <v>12</v>
      </c>
      <c r="F60" s="4">
        <f>SUMIF($J$2:$J$15,F$51,$N$2:$N$15)</f>
        <v>13.3</v>
      </c>
      <c r="G60" s="6"/>
      <c r="H60" s="25">
        <f t="shared" si="24"/>
        <v>4.3174061433447095</v>
      </c>
    </row>
    <row r="61" spans="1:8" x14ac:dyDescent="0.25">
      <c r="A61" s="4" t="s">
        <v>125</v>
      </c>
      <c r="B61" s="4">
        <f>SUMIF($K$2:$K$15,B$51,$N$2:$N$15)</f>
        <v>0</v>
      </c>
      <c r="C61" s="4">
        <f>SUMIF($K$2:$K$15,C$51,$N$2:$N$15)</f>
        <v>0</v>
      </c>
      <c r="D61" s="4">
        <f>SUMIF($K$2:$K$15,D$51,$N$2:$N$15)</f>
        <v>2.2000000000000002</v>
      </c>
      <c r="E61" s="4">
        <f>SUMIF($K$2:$K$15,E$51,$N$2:$N$15)</f>
        <v>17.600000000000001</v>
      </c>
      <c r="F61" s="4">
        <f>SUMIF($K$2:$K$15,F$51,$N$2:$N$15)</f>
        <v>9.5</v>
      </c>
      <c r="G61" s="6"/>
      <c r="H61" s="25">
        <f t="shared" si="24"/>
        <v>4.2491467576791804</v>
      </c>
    </row>
    <row r="62" spans="1:8" x14ac:dyDescent="0.25">
      <c r="A62" s="4" t="s">
        <v>126</v>
      </c>
      <c r="B62" s="4">
        <f>SUMIF($L$2:$L$15,B$51,$N$2:$N$15)</f>
        <v>0</v>
      </c>
      <c r="C62" s="4">
        <f>SUMIF($L$2:$L$15,C$51,$N$2:$N$15)</f>
        <v>0</v>
      </c>
      <c r="D62" s="4">
        <f>SUMIF($L$2:$L$15,D$51,$N$2:$N$15)</f>
        <v>4</v>
      </c>
      <c r="E62" s="4">
        <f>SUMIF($L$2:$L$15,E$51,$N$2:$N$15)</f>
        <v>17.100000000000001</v>
      </c>
      <c r="F62" s="4">
        <f>SUMIF($L$2:$L$15,F$51,$N$2:$N$15)</f>
        <v>8.1999999999999993</v>
      </c>
      <c r="G62" s="6"/>
      <c r="H62" s="25">
        <f t="shared" si="24"/>
        <v>4.1433447098976108</v>
      </c>
    </row>
    <row r="63" spans="1:8" x14ac:dyDescent="0.25">
      <c r="A63" s="4" t="s">
        <v>127</v>
      </c>
      <c r="B63" s="4">
        <f>SUMIF($M$2:$M$15,B$51,$N$2:$N$15)</f>
        <v>0</v>
      </c>
      <c r="C63" s="4">
        <f>SUMIF($M$2:$M$15,C$51,$N$2:$N$15)</f>
        <v>3</v>
      </c>
      <c r="D63" s="4">
        <f>SUMIF($M$2:$M$15,D$51,$N$2:$N$15)</f>
        <v>7.6000000000000005</v>
      </c>
      <c r="E63" s="4">
        <f>SUMIF($M$2:$M$15,E$51,$N$2:$N$15)</f>
        <v>12.5</v>
      </c>
      <c r="F63" s="4">
        <f>SUMIF($M$2:$M$15,F$51,$N$2:$N$15)</f>
        <v>6.2</v>
      </c>
      <c r="G63" s="6"/>
      <c r="H63" s="25">
        <f t="shared" si="24"/>
        <v>3.7474402730375425</v>
      </c>
    </row>
    <row r="64" spans="1:8" x14ac:dyDescent="0.25">
      <c r="A64" s="4" t="s">
        <v>187</v>
      </c>
      <c r="B64" s="28">
        <f>POWER(B$82-$H53, 2)*B53</f>
        <v>0</v>
      </c>
      <c r="C64" s="28">
        <f t="shared" ref="C64:F64" si="25">POWER(C$82-$H53, 2)*C53</f>
        <v>17.309007676268795</v>
      </c>
      <c r="D64" s="28">
        <f t="shared" si="25"/>
        <v>76.159633775582705</v>
      </c>
      <c r="E64" s="28">
        <f t="shared" si="25"/>
        <v>221.55529825624058</v>
      </c>
      <c r="F64" s="28">
        <f t="shared" si="25"/>
        <v>192.12998520658363</v>
      </c>
      <c r="G64" s="28">
        <f>SQRT( SUM(B64:F64)/SUM(B53:F53))</f>
        <v>4.1604095563139927</v>
      </c>
      <c r="H64" s="6"/>
    </row>
    <row r="65" spans="1:8" x14ac:dyDescent="0.25">
      <c r="A65" s="4" t="s">
        <v>188</v>
      </c>
      <c r="B65" s="28">
        <f t="shared" ref="B65:F74" si="26">POWER(B$82-$H54, 2)*B54</f>
        <v>0</v>
      </c>
      <c r="C65" s="28">
        <f t="shared" si="26"/>
        <v>15.674032312548773</v>
      </c>
      <c r="D65" s="28">
        <f t="shared" si="26"/>
        <v>114.42043588160604</v>
      </c>
      <c r="E65" s="28">
        <f t="shared" si="26"/>
        <v>202.19501683187917</v>
      </c>
      <c r="F65" s="28">
        <f t="shared" si="26"/>
        <v>126.95966173164506</v>
      </c>
      <c r="G65" s="28">
        <f t="shared" ref="G65:G74" si="27">SQRT( SUM(B65:F65)/SUM(B54:F54))</f>
        <v>3.9590443686006815</v>
      </c>
      <c r="H65" s="6"/>
    </row>
    <row r="66" spans="1:8" x14ac:dyDescent="0.25">
      <c r="A66" s="4" t="s">
        <v>189</v>
      </c>
      <c r="B66" s="28">
        <f t="shared" si="26"/>
        <v>0</v>
      </c>
      <c r="C66" s="28">
        <f t="shared" si="26"/>
        <v>15.43175808687346</v>
      </c>
      <c r="D66" s="28">
        <f t="shared" si="26"/>
        <v>145.05852601661053</v>
      </c>
      <c r="E66" s="28">
        <f t="shared" si="26"/>
        <v>148.1448776339852</v>
      </c>
      <c r="F66" s="28">
        <f t="shared" si="26"/>
        <v>143.51535020792318</v>
      </c>
      <c r="G66" s="28">
        <f t="shared" si="27"/>
        <v>3.9283276450511937</v>
      </c>
      <c r="H66" s="6"/>
    </row>
    <row r="67" spans="1:8" x14ac:dyDescent="0.25">
      <c r="A67" s="4" t="s">
        <v>190</v>
      </c>
      <c r="B67" s="28">
        <f t="shared" si="26"/>
        <v>0</v>
      </c>
      <c r="C67" s="28">
        <f t="shared" si="26"/>
        <v>50.395461799205577</v>
      </c>
      <c r="D67" s="28">
        <f t="shared" si="26"/>
        <v>93.231604328530324</v>
      </c>
      <c r="E67" s="28">
        <f t="shared" si="26"/>
        <v>197.80218756188191</v>
      </c>
      <c r="F67" s="28">
        <f t="shared" si="26"/>
        <v>27.71750398956307</v>
      </c>
      <c r="G67" s="28">
        <f t="shared" si="27"/>
        <v>3.5494880546075085</v>
      </c>
      <c r="H67" s="6"/>
    </row>
    <row r="68" spans="1:8" x14ac:dyDescent="0.25">
      <c r="A68" s="4" t="s">
        <v>191</v>
      </c>
      <c r="B68" s="28">
        <f t="shared" si="26"/>
        <v>0</v>
      </c>
      <c r="C68" s="28">
        <f t="shared" si="26"/>
        <v>68.443150182296833</v>
      </c>
      <c r="D68" s="28">
        <f t="shared" si="26"/>
        <v>20.532945054689048</v>
      </c>
      <c r="E68" s="28">
        <f t="shared" si="26"/>
        <v>186.50758424675888</v>
      </c>
      <c r="F68" s="28">
        <f t="shared" si="26"/>
        <v>225.86239560157955</v>
      </c>
      <c r="G68" s="28">
        <f t="shared" si="27"/>
        <v>4.1365187713310583</v>
      </c>
      <c r="H68" s="6"/>
    </row>
    <row r="69" spans="1:8" x14ac:dyDescent="0.25">
      <c r="A69" s="4" t="s">
        <v>192</v>
      </c>
      <c r="B69" s="28">
        <f t="shared" si="26"/>
        <v>0</v>
      </c>
      <c r="C69" s="28">
        <f t="shared" si="26"/>
        <v>50.938219431793037</v>
      </c>
      <c r="D69" s="28">
        <f t="shared" si="26"/>
        <v>0</v>
      </c>
      <c r="E69" s="28">
        <f t="shared" si="26"/>
        <v>318.36387144870645</v>
      </c>
      <c r="F69" s="28">
        <f t="shared" si="26"/>
        <v>97.100980791855477</v>
      </c>
      <c r="G69" s="28">
        <f t="shared" si="27"/>
        <v>3.9897610921501703</v>
      </c>
      <c r="H69" s="6"/>
    </row>
    <row r="70" spans="1:8" x14ac:dyDescent="0.25">
      <c r="A70" s="4" t="s">
        <v>193</v>
      </c>
      <c r="B70" s="28">
        <f t="shared" si="26"/>
        <v>0</v>
      </c>
      <c r="C70" s="28">
        <f t="shared" si="26"/>
        <v>15.111661172523846</v>
      </c>
      <c r="D70" s="28">
        <f t="shared" si="26"/>
        <v>111.82629267667646</v>
      </c>
      <c r="E70" s="28">
        <f t="shared" si="26"/>
        <v>223.65258535335292</v>
      </c>
      <c r="F70" s="28">
        <f t="shared" si="26"/>
        <v>92.181133152395461</v>
      </c>
      <c r="G70" s="28">
        <f t="shared" si="27"/>
        <v>3.8873720136518761</v>
      </c>
      <c r="H70" s="6"/>
    </row>
    <row r="71" spans="1:8" x14ac:dyDescent="0.25">
      <c r="A71" s="4" t="s">
        <v>194</v>
      </c>
      <c r="B71" s="28">
        <f t="shared" si="26"/>
        <v>0</v>
      </c>
      <c r="C71" s="28">
        <f t="shared" si="26"/>
        <v>0</v>
      </c>
      <c r="D71" s="28">
        <f t="shared" si="26"/>
        <v>74.559983226362547</v>
      </c>
      <c r="E71" s="28">
        <f t="shared" si="26"/>
        <v>223.67994967908766</v>
      </c>
      <c r="F71" s="28">
        <f t="shared" si="26"/>
        <v>247.91194422765548</v>
      </c>
      <c r="G71" s="28">
        <f t="shared" si="27"/>
        <v>4.3174061433447095</v>
      </c>
      <c r="H71" s="6"/>
    </row>
    <row r="72" spans="1:8" x14ac:dyDescent="0.25">
      <c r="A72" s="4" t="s">
        <v>195</v>
      </c>
      <c r="B72" s="28">
        <f t="shared" si="26"/>
        <v>0</v>
      </c>
      <c r="C72" s="28">
        <f t="shared" si="26"/>
        <v>0</v>
      </c>
      <c r="D72" s="28">
        <f t="shared" si="26"/>
        <v>39.721545970250084</v>
      </c>
      <c r="E72" s="28">
        <f t="shared" si="26"/>
        <v>317.77236776200067</v>
      </c>
      <c r="F72" s="28">
        <f t="shared" si="26"/>
        <v>171.52485759880716</v>
      </c>
      <c r="G72" s="28">
        <f t="shared" si="27"/>
        <v>4.2491467576791804</v>
      </c>
      <c r="H72" s="6"/>
    </row>
    <row r="73" spans="1:8" x14ac:dyDescent="0.25">
      <c r="A73" s="4" t="s">
        <v>196</v>
      </c>
      <c r="B73" s="28">
        <f t="shared" si="26"/>
        <v>0</v>
      </c>
      <c r="C73" s="28">
        <f t="shared" si="26"/>
        <v>0</v>
      </c>
      <c r="D73" s="28">
        <f t="shared" si="26"/>
        <v>68.669221540146069</v>
      </c>
      <c r="E73" s="28">
        <f t="shared" si="26"/>
        <v>293.56092208412446</v>
      </c>
      <c r="F73" s="28">
        <f t="shared" si="26"/>
        <v>140.77190415729942</v>
      </c>
      <c r="G73" s="28">
        <f t="shared" si="27"/>
        <v>4.1433447098976108</v>
      </c>
      <c r="H73" s="6"/>
    </row>
    <row r="74" spans="1:8" x14ac:dyDescent="0.25">
      <c r="A74" s="4" t="s">
        <v>197</v>
      </c>
      <c r="B74" s="28">
        <f t="shared" si="26"/>
        <v>0</v>
      </c>
      <c r="C74" s="28">
        <f t="shared" si="26"/>
        <v>42.129925799951074</v>
      </c>
      <c r="D74" s="28">
        <f t="shared" si="26"/>
        <v>106.72914535987606</v>
      </c>
      <c r="E74" s="28">
        <f t="shared" si="26"/>
        <v>175.54135749979613</v>
      </c>
      <c r="F74" s="28">
        <f t="shared" si="26"/>
        <v>87.068513319898884</v>
      </c>
      <c r="G74" s="28">
        <f t="shared" si="27"/>
        <v>3.7474402730375425</v>
      </c>
      <c r="H74" s="6"/>
    </row>
  </sheetData>
  <mergeCells count="4">
    <mergeCell ref="B35:F35"/>
    <mergeCell ref="B19:F19"/>
    <mergeCell ref="B18:F18"/>
    <mergeCell ref="B34:F3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24376-A79E-4FEE-97D6-389EC9E538C7}">
  <dimension ref="A1:D38"/>
  <sheetViews>
    <sheetView workbookViewId="0">
      <selection activeCell="C36" sqref="C36"/>
    </sheetView>
  </sheetViews>
  <sheetFormatPr baseColWidth="10" defaultRowHeight="15" x14ac:dyDescent="0.25"/>
  <cols>
    <col min="1" max="1" width="18" bestFit="1" customWidth="1"/>
    <col min="3" max="3" width="182.7109375" bestFit="1" customWidth="1"/>
    <col min="4" max="4" width="14" bestFit="1" customWidth="1"/>
  </cols>
  <sheetData>
    <row r="1" spans="1:4" ht="15.75" thickBot="1" x14ac:dyDescent="0.3">
      <c r="A1" s="7" t="s">
        <v>229</v>
      </c>
      <c r="B1" s="7" t="s">
        <v>129</v>
      </c>
      <c r="C1" s="7" t="s">
        <v>130</v>
      </c>
      <c r="D1" s="7" t="s">
        <v>230</v>
      </c>
    </row>
    <row r="2" spans="1:4" x14ac:dyDescent="0.25">
      <c r="A2" t="s">
        <v>164</v>
      </c>
      <c r="B2" s="6" t="s">
        <v>104</v>
      </c>
      <c r="C2" t="s">
        <v>29</v>
      </c>
      <c r="D2" t="s">
        <v>233</v>
      </c>
    </row>
    <row r="3" spans="1:4" x14ac:dyDescent="0.25">
      <c r="A3" t="s">
        <v>164</v>
      </c>
      <c r="B3" s="6" t="s">
        <v>105</v>
      </c>
      <c r="C3" t="s">
        <v>30</v>
      </c>
      <c r="D3" t="s">
        <v>233</v>
      </c>
    </row>
    <row r="4" spans="1:4" x14ac:dyDescent="0.25">
      <c r="A4" t="s">
        <v>164</v>
      </c>
      <c r="B4" s="6" t="s">
        <v>106</v>
      </c>
      <c r="C4" t="s">
        <v>31</v>
      </c>
      <c r="D4" t="s">
        <v>234</v>
      </c>
    </row>
    <row r="5" spans="1:4" x14ac:dyDescent="0.25">
      <c r="A5" t="s">
        <v>164</v>
      </c>
      <c r="B5" s="6" t="s">
        <v>107</v>
      </c>
      <c r="C5" t="s">
        <v>32</v>
      </c>
      <c r="D5" t="s">
        <v>234</v>
      </c>
    </row>
    <row r="6" spans="1:4" x14ac:dyDescent="0.25">
      <c r="A6" t="s">
        <v>164</v>
      </c>
      <c r="B6" s="6" t="s">
        <v>108</v>
      </c>
      <c r="C6" t="s">
        <v>33</v>
      </c>
      <c r="D6" t="s">
        <v>234</v>
      </c>
    </row>
    <row r="7" spans="1:4" x14ac:dyDescent="0.25">
      <c r="A7" t="s">
        <v>164</v>
      </c>
      <c r="B7" s="6" t="s">
        <v>109</v>
      </c>
      <c r="C7" t="s">
        <v>34</v>
      </c>
      <c r="D7" t="s">
        <v>235</v>
      </c>
    </row>
    <row r="8" spans="1:4" x14ac:dyDescent="0.25">
      <c r="A8" t="s">
        <v>164</v>
      </c>
      <c r="B8" s="6" t="s">
        <v>110</v>
      </c>
      <c r="C8" t="s">
        <v>35</v>
      </c>
      <c r="D8" t="s">
        <v>235</v>
      </c>
    </row>
    <row r="9" spans="1:4" x14ac:dyDescent="0.25">
      <c r="A9" t="s">
        <v>231</v>
      </c>
      <c r="B9" s="6" t="s">
        <v>111</v>
      </c>
      <c r="C9" t="s">
        <v>36</v>
      </c>
      <c r="D9" t="s">
        <v>235</v>
      </c>
    </row>
    <row r="10" spans="1:4" x14ac:dyDescent="0.25">
      <c r="A10" t="s">
        <v>231</v>
      </c>
      <c r="B10" s="6" t="s">
        <v>112</v>
      </c>
      <c r="C10" t="s">
        <v>37</v>
      </c>
      <c r="D10" t="s">
        <v>236</v>
      </c>
    </row>
    <row r="11" spans="1:4" x14ac:dyDescent="0.25">
      <c r="A11" t="s">
        <v>231</v>
      </c>
      <c r="B11" s="6" t="s">
        <v>113</v>
      </c>
      <c r="C11" t="s">
        <v>38</v>
      </c>
      <c r="D11" t="s">
        <v>235</v>
      </c>
    </row>
    <row r="12" spans="1:4" x14ac:dyDescent="0.25">
      <c r="A12" t="s">
        <v>231</v>
      </c>
      <c r="B12" s="6" t="s">
        <v>114</v>
      </c>
      <c r="C12" t="s">
        <v>39</v>
      </c>
      <c r="D12" t="s">
        <v>236</v>
      </c>
    </row>
    <row r="13" spans="1:4" x14ac:dyDescent="0.25">
      <c r="A13" t="s">
        <v>231</v>
      </c>
      <c r="B13" s="6" t="s">
        <v>115</v>
      </c>
      <c r="C13" t="s">
        <v>40</v>
      </c>
      <c r="D13" t="s">
        <v>235</v>
      </c>
    </row>
    <row r="14" spans="1:4" x14ac:dyDescent="0.25">
      <c r="A14" t="s">
        <v>231</v>
      </c>
      <c r="B14" s="6" t="s">
        <v>116</v>
      </c>
      <c r="C14" t="s">
        <v>41</v>
      </c>
      <c r="D14" t="s">
        <v>235</v>
      </c>
    </row>
    <row r="15" spans="1:4" x14ac:dyDescent="0.25">
      <c r="A15" t="s">
        <v>232</v>
      </c>
      <c r="B15" s="6" t="s">
        <v>117</v>
      </c>
      <c r="C15" t="s">
        <v>42</v>
      </c>
      <c r="D15" t="s">
        <v>237</v>
      </c>
    </row>
    <row r="16" spans="1:4" x14ac:dyDescent="0.25">
      <c r="A16" t="s">
        <v>232</v>
      </c>
      <c r="B16" s="6" t="s">
        <v>118</v>
      </c>
      <c r="C16" t="s">
        <v>44</v>
      </c>
      <c r="D16" t="s">
        <v>237</v>
      </c>
    </row>
    <row r="17" spans="1:4" x14ac:dyDescent="0.25">
      <c r="A17" t="s">
        <v>232</v>
      </c>
      <c r="B17" s="6" t="s">
        <v>119</v>
      </c>
      <c r="C17" t="s">
        <v>45</v>
      </c>
      <c r="D17" t="s">
        <v>237</v>
      </c>
    </row>
    <row r="18" spans="1:4" x14ac:dyDescent="0.25">
      <c r="A18" t="s">
        <v>232</v>
      </c>
      <c r="B18" s="6" t="s">
        <v>120</v>
      </c>
      <c r="C18" t="s">
        <v>46</v>
      </c>
      <c r="D18" t="s">
        <v>237</v>
      </c>
    </row>
    <row r="19" spans="1:4" x14ac:dyDescent="0.25">
      <c r="A19" t="s">
        <v>232</v>
      </c>
      <c r="B19" s="6" t="s">
        <v>121</v>
      </c>
      <c r="C19" t="s">
        <v>47</v>
      </c>
      <c r="D19" t="s">
        <v>237</v>
      </c>
    </row>
    <row r="20" spans="1:4" x14ac:dyDescent="0.25">
      <c r="A20" t="s">
        <v>232</v>
      </c>
      <c r="B20" s="6" t="s">
        <v>122</v>
      </c>
      <c r="C20" t="s">
        <v>49</v>
      </c>
      <c r="D20" t="s">
        <v>237</v>
      </c>
    </row>
    <row r="21" spans="1:4" x14ac:dyDescent="0.25">
      <c r="A21" t="s">
        <v>232</v>
      </c>
      <c r="B21" s="6" t="s">
        <v>123</v>
      </c>
      <c r="C21" t="s">
        <v>50</v>
      </c>
      <c r="D21" t="s">
        <v>237</v>
      </c>
    </row>
    <row r="22" spans="1:4" x14ac:dyDescent="0.25">
      <c r="A22" t="s">
        <v>232</v>
      </c>
      <c r="B22" s="6" t="s">
        <v>124</v>
      </c>
      <c r="C22" t="s">
        <v>51</v>
      </c>
      <c r="D22" t="s">
        <v>237</v>
      </c>
    </row>
    <row r="23" spans="1:4" x14ac:dyDescent="0.25">
      <c r="A23" t="s">
        <v>232</v>
      </c>
      <c r="B23" s="6" t="s">
        <v>125</v>
      </c>
      <c r="C23" t="s">
        <v>53</v>
      </c>
      <c r="D23" t="s">
        <v>237</v>
      </c>
    </row>
    <row r="24" spans="1:4" x14ac:dyDescent="0.25">
      <c r="A24" t="s">
        <v>232</v>
      </c>
      <c r="B24" s="6" t="s">
        <v>126</v>
      </c>
      <c r="C24" t="s">
        <v>54</v>
      </c>
      <c r="D24" t="s">
        <v>237</v>
      </c>
    </row>
    <row r="25" spans="1:4" x14ac:dyDescent="0.25">
      <c r="A25" t="s">
        <v>232</v>
      </c>
      <c r="B25" s="6" t="s">
        <v>127</v>
      </c>
      <c r="C25" t="s">
        <v>55</v>
      </c>
      <c r="D25" t="s">
        <v>237</v>
      </c>
    </row>
    <row r="26" spans="1:4" x14ac:dyDescent="0.25">
      <c r="A26" t="s">
        <v>232</v>
      </c>
      <c r="B26" s="6" t="s">
        <v>131</v>
      </c>
      <c r="C26" t="s">
        <v>43</v>
      </c>
      <c r="D26" t="s">
        <v>236</v>
      </c>
    </row>
    <row r="27" spans="1:4" x14ac:dyDescent="0.25">
      <c r="A27" t="s">
        <v>232</v>
      </c>
      <c r="B27" s="6" t="s">
        <v>132</v>
      </c>
      <c r="C27" t="s">
        <v>43</v>
      </c>
      <c r="D27" t="s">
        <v>236</v>
      </c>
    </row>
    <row r="28" spans="1:4" x14ac:dyDescent="0.25">
      <c r="A28" t="s">
        <v>232</v>
      </c>
      <c r="B28" s="6" t="s">
        <v>133</v>
      </c>
      <c r="C28" t="s">
        <v>43</v>
      </c>
      <c r="D28" t="s">
        <v>236</v>
      </c>
    </row>
    <row r="29" spans="1:4" x14ac:dyDescent="0.25">
      <c r="A29" t="s">
        <v>232</v>
      </c>
      <c r="B29" s="6" t="s">
        <v>134</v>
      </c>
      <c r="C29" t="s">
        <v>48</v>
      </c>
      <c r="D29" t="s">
        <v>236</v>
      </c>
    </row>
    <row r="30" spans="1:4" x14ac:dyDescent="0.25">
      <c r="A30" t="s">
        <v>232</v>
      </c>
      <c r="B30" s="6" t="s">
        <v>135</v>
      </c>
      <c r="C30" t="s">
        <v>48</v>
      </c>
      <c r="D30" t="s">
        <v>236</v>
      </c>
    </row>
    <row r="31" spans="1:4" x14ac:dyDescent="0.25">
      <c r="A31" t="s">
        <v>232</v>
      </c>
      <c r="B31" s="6" t="s">
        <v>136</v>
      </c>
      <c r="C31" t="s">
        <v>48</v>
      </c>
      <c r="D31" t="s">
        <v>236</v>
      </c>
    </row>
    <row r="32" spans="1:4" x14ac:dyDescent="0.25">
      <c r="A32" t="s">
        <v>232</v>
      </c>
      <c r="B32" s="6" t="s">
        <v>137</v>
      </c>
      <c r="C32" t="s">
        <v>48</v>
      </c>
      <c r="D32" t="s">
        <v>236</v>
      </c>
    </row>
    <row r="33" spans="1:4" x14ac:dyDescent="0.25">
      <c r="A33" t="s">
        <v>232</v>
      </c>
      <c r="B33" s="6" t="s">
        <v>138</v>
      </c>
      <c r="C33" t="s">
        <v>52</v>
      </c>
      <c r="D33" t="s">
        <v>236</v>
      </c>
    </row>
    <row r="34" spans="1:4" x14ac:dyDescent="0.25">
      <c r="A34" t="s">
        <v>232</v>
      </c>
      <c r="B34" s="6" t="s">
        <v>139</v>
      </c>
      <c r="C34" t="s">
        <v>52</v>
      </c>
      <c r="D34" t="s">
        <v>236</v>
      </c>
    </row>
    <row r="35" spans="1:4" x14ac:dyDescent="0.25">
      <c r="A35" t="s">
        <v>232</v>
      </c>
      <c r="B35" s="6" t="s">
        <v>140</v>
      </c>
      <c r="C35" t="s">
        <v>52</v>
      </c>
      <c r="D35" t="s">
        <v>236</v>
      </c>
    </row>
    <row r="36" spans="1:4" x14ac:dyDescent="0.25">
      <c r="A36" t="s">
        <v>232</v>
      </c>
      <c r="B36" s="6" t="s">
        <v>141</v>
      </c>
      <c r="C36" t="s">
        <v>52</v>
      </c>
      <c r="D36" t="s">
        <v>236</v>
      </c>
    </row>
    <row r="37" spans="1:4" x14ac:dyDescent="0.25">
      <c r="B37" s="6"/>
    </row>
    <row r="38" spans="1:4" x14ac:dyDescent="0.25">
      <c r="B38"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E1907-2559-4AFC-AC40-FC2F68E49C7C}">
  <dimension ref="A1:AL22"/>
  <sheetViews>
    <sheetView topLeftCell="R1" workbookViewId="0">
      <selection activeCell="F18" sqref="F18"/>
    </sheetView>
  </sheetViews>
  <sheetFormatPr baseColWidth="10" defaultRowHeight="15" x14ac:dyDescent="0.25"/>
  <cols>
    <col min="4" max="4" width="15.42578125" bestFit="1" customWidth="1"/>
    <col min="5" max="5" width="18.7109375" bestFit="1" customWidth="1"/>
    <col min="6" max="6" width="39" bestFit="1" customWidth="1"/>
    <col min="7" max="7" width="38" bestFit="1" customWidth="1"/>
    <col min="8" max="8" width="39" bestFit="1" customWidth="1"/>
  </cols>
  <sheetData>
    <row r="1" spans="1:38" s="43" customFormat="1" ht="18" thickBot="1" x14ac:dyDescent="0.35">
      <c r="A1" s="43" t="str">
        <f>'RAW Data'!A1</f>
        <v>ANSWER DATE</v>
      </c>
      <c r="B1" s="43" t="str">
        <f>'RAW Data'!B1</f>
        <v>SAMPLE ID</v>
      </c>
      <c r="C1" s="43" t="str">
        <f>'RAW Data'!C1</f>
        <v>ANSWER ID</v>
      </c>
      <c r="D1" s="43" t="str">
        <f>'RAW Data'!D1</f>
        <v>EX01</v>
      </c>
      <c r="E1" s="43" t="str">
        <f>'RAW Data'!E1</f>
        <v>EX02</v>
      </c>
      <c r="F1" s="43" t="str">
        <f>'RAW Data'!F1</f>
        <v>EX03</v>
      </c>
      <c r="G1" s="43" t="str">
        <f>'RAW Data'!G1</f>
        <v>EX04</v>
      </c>
      <c r="H1" s="43" t="str">
        <f>'RAW Data'!H1</f>
        <v>EX05</v>
      </c>
      <c r="I1" s="43" t="str">
        <f>'RAW Data'!I1</f>
        <v>EX06</v>
      </c>
      <c r="J1" s="43" t="str">
        <f>'RAW Data'!J1</f>
        <v>EX07</v>
      </c>
      <c r="K1" s="43" t="str">
        <f>'RAW Data'!K1</f>
        <v>EX08</v>
      </c>
      <c r="L1" s="43" t="str">
        <f>'RAW Data'!L1</f>
        <v>EX09</v>
      </c>
      <c r="M1" s="43" t="str">
        <f>'RAW Data'!M1</f>
        <v>EX10</v>
      </c>
      <c r="N1" s="43" t="str">
        <f>'RAW Data'!N1</f>
        <v>EX11</v>
      </c>
      <c r="O1" s="43" t="str">
        <f>'RAW Data'!O1</f>
        <v>EX12</v>
      </c>
      <c r="P1" s="43" t="str">
        <f>'RAW Data'!P1</f>
        <v>EX13</v>
      </c>
      <c r="Q1" s="43" t="str">
        <f>'RAW Data'!Q1</f>
        <v>LK01</v>
      </c>
      <c r="R1" s="43" t="str">
        <f>'RAW Data'!R1</f>
        <v>LK02</v>
      </c>
      <c r="S1" s="43" t="str">
        <f>'RAW Data'!S1</f>
        <v>LK03</v>
      </c>
      <c r="T1" s="43" t="str">
        <f>'RAW Data'!T1</f>
        <v>LK04</v>
      </c>
      <c r="U1" s="43" t="str">
        <f>'RAW Data'!U1</f>
        <v>LK05</v>
      </c>
      <c r="V1" s="43" t="str">
        <f>'RAW Data'!V1</f>
        <v>LK06</v>
      </c>
      <c r="W1" s="43" t="str">
        <f>'RAW Data'!W1</f>
        <v>LK07</v>
      </c>
      <c r="X1" s="43" t="str">
        <f>'RAW Data'!X1</f>
        <v>LK08</v>
      </c>
      <c r="Y1" s="43" t="str">
        <f>'RAW Data'!Y1</f>
        <v>LK09</v>
      </c>
      <c r="Z1" s="43" t="str">
        <f>'RAW Data'!Z1</f>
        <v>LK10</v>
      </c>
      <c r="AA1" s="43" t="str">
        <f>'RAW Data'!AA1</f>
        <v>LK11</v>
      </c>
      <c r="AB1" s="43" t="str">
        <f>'RAW Data'!AB1</f>
        <v>LK01OP</v>
      </c>
      <c r="AC1" s="43" t="str">
        <f>'RAW Data'!AC1</f>
        <v>LK02OP</v>
      </c>
      <c r="AD1" s="43" t="str">
        <f>'RAW Data'!AD1</f>
        <v>LK03OP</v>
      </c>
      <c r="AE1" s="43" t="str">
        <f>'RAW Data'!AE1</f>
        <v>LK04OP</v>
      </c>
      <c r="AF1" s="43" t="str">
        <f>'RAW Data'!AF1</f>
        <v>LK05OP</v>
      </c>
      <c r="AG1" s="43" t="str">
        <f>'RAW Data'!AG1</f>
        <v>LK06OP</v>
      </c>
      <c r="AH1" s="43" t="str">
        <f>'RAW Data'!AH1</f>
        <v>LK07OP</v>
      </c>
      <c r="AI1" s="43" t="str">
        <f>'RAW Data'!AI1</f>
        <v>LK08OP</v>
      </c>
      <c r="AJ1" s="43" t="str">
        <f>'RAW Data'!AJ1</f>
        <v>LK09OP</v>
      </c>
      <c r="AK1" s="43" t="str">
        <f>'RAW Data'!AK1</f>
        <v>LK10OP</v>
      </c>
      <c r="AL1" s="43" t="str">
        <f>'RAW Data'!AL1</f>
        <v>LK11OP</v>
      </c>
    </row>
    <row r="2" spans="1:38" ht="15.75" thickTop="1" x14ac:dyDescent="0.25">
      <c r="A2" s="44">
        <f>'RAW Data'!A2</f>
        <v>45279.855312500003</v>
      </c>
      <c r="B2" t="str">
        <f>'RAW Data'!B2</f>
        <v>S1</v>
      </c>
      <c r="C2">
        <f>'RAW Data'!C2</f>
        <v>1</v>
      </c>
      <c r="D2" t="str">
        <f>'RAW Data'!D2</f>
        <v>Academic</v>
      </c>
      <c r="E2" t="str">
        <f>'RAW Data'!E2</f>
        <v>Academic/Research</v>
      </c>
      <c r="F2" t="str">
        <f>IF('RAW Data'!F2&lt;1,$D$18, IF(AND('RAW Data'!F2&gt;=1,'RAW Data'!F2&lt;4),$D$19, IF(AND('RAW Data'!F2&gt;=4,'RAW Data'!F2&lt;6),$D$20,IF(AND('RAW Data'!F2&gt;=6, 'RAW Data'!F2&lt;10),$D$21, $D$22))))</f>
        <v>4. More than 7 years and less than 10 years</v>
      </c>
      <c r="G2" t="str">
        <f>IF('RAW Data'!G2&lt;1,$D$18, IF(AND('RAW Data'!G2&gt;=1,'RAW Data'!G2&lt;4),$D$19, IF(AND('RAW Data'!G2&gt;=4,'RAW Data'!G2&lt;6),$D$20,IF(AND('RAW Data'!G2&gt;=6, 'RAW Data'!G2&lt;10),$D$21, $D$22))))</f>
        <v>3. More than 3 years and less than 6 years</v>
      </c>
      <c r="H2" t="str">
        <f>IF('RAW Data'!H2&lt;1,$D$18, IF(AND('RAW Data'!H2&gt;=1,'RAW Data'!H2&lt;4),$D$19, IF(AND('RAW Data'!H2&gt;=4,'RAW Data'!H2&lt;6),$D$20,IF(AND('RAW Data'!H2&gt;=6, 'RAW Data'!H2&lt;10),$D$21, $D$22))))</f>
        <v>3. More than 3 years and less than 6 years</v>
      </c>
      <c r="I2" t="str">
        <f>'RAW Data'!I2</f>
        <v>Yes</v>
      </c>
      <c r="J2" t="str">
        <f>'RAW Data'!J2</f>
        <v>No</v>
      </c>
      <c r="K2" t="str">
        <f>'RAW Data'!K2</f>
        <v>Yes</v>
      </c>
      <c r="L2" t="str">
        <f>'RAW Data'!L2</f>
        <v>academic papers and student projects about business/IT alugnment</v>
      </c>
      <c r="M2" t="str">
        <f>'RAW Data'!M2</f>
        <v>Yes</v>
      </c>
      <c r="N2" t="str">
        <f>'RAW Data'!N2</f>
        <v>Permite realizar operaciones con sistemas de información que están siendo desarrollados/mantenidos, a la vez que se realiza siempre en línea con los objetivos del negocio. Y también al contrario, el desarrollo y entrega continua de sistemas de información lleva a 'actualizar' el negocio según se describe en la arquitectura empresarial.</v>
      </c>
      <c r="O2" t="str">
        <f>'RAW Data'!O2</f>
        <v>Yes</v>
      </c>
      <c r="P2" t="str">
        <f>'RAW Data'!P2</f>
        <v>Yes</v>
      </c>
      <c r="Q2">
        <f>'RAW Data'!Q2</f>
        <v>5</v>
      </c>
      <c r="R2">
        <f>'RAW Data'!R2</f>
        <v>4</v>
      </c>
      <c r="S2">
        <f>'RAW Data'!S2</f>
        <v>4</v>
      </c>
      <c r="T2">
        <f>'RAW Data'!T2</f>
        <v>4</v>
      </c>
      <c r="U2">
        <f>'RAW Data'!U2</f>
        <v>5</v>
      </c>
      <c r="V2">
        <f>'RAW Data'!V2</f>
        <v>4</v>
      </c>
      <c r="W2">
        <f>'RAW Data'!W2</f>
        <v>3</v>
      </c>
      <c r="X2">
        <f>'RAW Data'!X2</f>
        <v>5</v>
      </c>
      <c r="Y2">
        <f>'RAW Data'!Y2</f>
        <v>5</v>
      </c>
      <c r="Z2">
        <f>'RAW Data'!Z2</f>
        <v>5</v>
      </c>
      <c r="AA2">
        <f>'RAW Data'!AA2</f>
        <v>5</v>
      </c>
      <c r="AB2">
        <f>'RAW Data'!AB2</f>
        <v>0</v>
      </c>
      <c r="AC2">
        <f>'RAW Data'!AC2</f>
        <v>0</v>
      </c>
      <c r="AD2">
        <f>'RAW Data'!AD2</f>
        <v>0</v>
      </c>
      <c r="AE2" t="str">
        <f>'RAW Data'!AE2</f>
        <v>No es tan importante las personas (roles), si no la relación con información, procesos, y los demás modelos.</v>
      </c>
      <c r="AF2">
        <f>'RAW Data'!AF2</f>
        <v>0</v>
      </c>
      <c r="AG2">
        <f>'RAW Data'!AG2</f>
        <v>0</v>
      </c>
      <c r="AH2" t="str">
        <f>'RAW Data'!AH2</f>
        <v>De acuerdo, pero como recursos no estoy seguro que solo sean herramientas.</v>
      </c>
      <c r="AI2">
        <f>'RAW Data'!AI2</f>
        <v>0</v>
      </c>
      <c r="AJ2">
        <f>'RAW Data'!AJ2</f>
        <v>0</v>
      </c>
      <c r="AK2">
        <f>'RAW Data'!AK2</f>
        <v>0</v>
      </c>
      <c r="AL2">
        <f>'RAW Data'!AL2</f>
        <v>0</v>
      </c>
    </row>
    <row r="3" spans="1:38" x14ac:dyDescent="0.25">
      <c r="A3" s="44">
        <f>'RAW Data'!A3</f>
        <v>45281.69462962963</v>
      </c>
      <c r="B3" t="str">
        <f>'RAW Data'!B3</f>
        <v>S1</v>
      </c>
      <c r="C3">
        <f>'RAW Data'!C3</f>
        <v>2</v>
      </c>
      <c r="D3" t="str">
        <f>'RAW Data'!D3</f>
        <v>Academic</v>
      </c>
      <c r="E3" t="str">
        <f>'RAW Data'!E3</f>
        <v>Academic/Research</v>
      </c>
      <c r="F3" t="str">
        <f>IF('RAW Data'!F3&lt;1,$D$18, IF(AND('RAW Data'!F3&gt;=1,'RAW Data'!F3&lt;4),$D$19, IF(AND('RAW Data'!F3&gt;=4,'RAW Data'!F3&lt;6),$D$20,IF(AND('RAW Data'!F3&gt;=6, 'RAW Data'!F3&lt;10),$D$21, $D$22))))</f>
        <v>1. Without experience</v>
      </c>
      <c r="G3" t="str">
        <f>IF('RAW Data'!G3&lt;1,$D$18, IF(AND('RAW Data'!G3&gt;=1,'RAW Data'!G3&lt;4),$D$19, IF(AND('RAW Data'!G3&gt;=4,'RAW Data'!G3&lt;6),$D$20,IF(AND('RAW Data'!G3&gt;=6, 'RAW Data'!G3&lt;10),$D$21, $D$22))))</f>
        <v>1. Without experience</v>
      </c>
      <c r="H3" t="str">
        <f>IF('RAW Data'!H3&lt;1,$D$18, IF(AND('RAW Data'!H3&gt;=1,'RAW Data'!H3&lt;4),$D$19, IF(AND('RAW Data'!H3&gt;=4,'RAW Data'!H3&lt;6),$D$20,IF(AND('RAW Data'!H3&gt;=6, 'RAW Data'!H3&lt;10),$D$21, $D$22))))</f>
        <v>1. Without experience</v>
      </c>
      <c r="I3" t="str">
        <f>'RAW Data'!I3</f>
        <v>No</v>
      </c>
      <c r="J3" t="str">
        <f>'RAW Data'!J3</f>
        <v>No</v>
      </c>
      <c r="K3" t="str">
        <f>'RAW Data'!K3</f>
        <v>No</v>
      </c>
      <c r="L3" t="str">
        <f>'RAW Data'!L3</f>
        <v>NA</v>
      </c>
      <c r="M3" t="str">
        <f>'RAW Data'!M3</f>
        <v>No</v>
      </c>
      <c r="N3" t="str">
        <f>'RAW Data'!N3</f>
        <v>NA</v>
      </c>
      <c r="O3" t="str">
        <f>'RAW Data'!O3</f>
        <v>Yes</v>
      </c>
      <c r="P3" t="str">
        <f>'RAW Data'!P3</f>
        <v>Yes</v>
      </c>
      <c r="Q3">
        <f>'RAW Data'!Q3</f>
        <v>5</v>
      </c>
      <c r="R3">
        <f>'RAW Data'!R3</f>
        <v>5</v>
      </c>
      <c r="S3">
        <f>'RAW Data'!S3</f>
        <v>4</v>
      </c>
      <c r="T3">
        <f>'RAW Data'!T3</f>
        <v>4</v>
      </c>
      <c r="U3">
        <f>'RAW Data'!U3</f>
        <v>4</v>
      </c>
      <c r="V3">
        <f>'RAW Data'!V3</f>
        <v>4</v>
      </c>
      <c r="W3">
        <f>'RAW Data'!W3</f>
        <v>4</v>
      </c>
      <c r="X3">
        <f>'RAW Data'!X3</f>
        <v>4</v>
      </c>
      <c r="Y3">
        <f>'RAW Data'!Y3</f>
        <v>4</v>
      </c>
      <c r="Z3">
        <f>'RAW Data'!Z3</f>
        <v>4</v>
      </c>
      <c r="AA3">
        <f>'RAW Data'!AA3</f>
        <v>5</v>
      </c>
      <c r="AB3">
        <f>'RAW Data'!AB3</f>
        <v>0</v>
      </c>
      <c r="AC3">
        <f>'RAW Data'!AC3</f>
        <v>0</v>
      </c>
      <c r="AD3">
        <f>'RAW Data'!AD3</f>
        <v>0</v>
      </c>
      <c r="AE3">
        <f>'RAW Data'!AE3</f>
        <v>0</v>
      </c>
      <c r="AF3">
        <f>'RAW Data'!AF3</f>
        <v>0</v>
      </c>
      <c r="AG3">
        <f>'RAW Data'!AG3</f>
        <v>0</v>
      </c>
      <c r="AH3">
        <f>'RAW Data'!AH3</f>
        <v>0</v>
      </c>
      <c r="AI3">
        <f>'RAW Data'!AI3</f>
        <v>0</v>
      </c>
      <c r="AJ3">
        <f>'RAW Data'!AJ3</f>
        <v>0</v>
      </c>
      <c r="AK3">
        <f>'RAW Data'!AK3</f>
        <v>0</v>
      </c>
      <c r="AL3">
        <f>'RAW Data'!AL3</f>
        <v>0</v>
      </c>
    </row>
    <row r="4" spans="1:38" x14ac:dyDescent="0.25">
      <c r="A4" s="44">
        <f>'RAW Data'!A4</f>
        <v>45293.502754629626</v>
      </c>
      <c r="B4" t="str">
        <f>'RAW Data'!B4</f>
        <v>S1</v>
      </c>
      <c r="C4">
        <f>'RAW Data'!C4</f>
        <v>3</v>
      </c>
      <c r="D4" t="str">
        <f>'RAW Data'!D4</f>
        <v>Academic</v>
      </c>
      <c r="E4" t="str">
        <f>'RAW Data'!E4</f>
        <v>Academic/Research</v>
      </c>
      <c r="F4" t="str">
        <f>IF('RAW Data'!F4&lt;1,$D$18, IF(AND('RAW Data'!F4&gt;=1,'RAW Data'!F4&lt;4),$D$19, IF(AND('RAW Data'!F4&gt;=4,'RAW Data'!F4&lt;6),$D$20,IF(AND('RAW Data'!F4&gt;=6, 'RAW Data'!F4&lt;10),$D$21, $D$22))))</f>
        <v>3. More than 3 years and less than 6 years</v>
      </c>
      <c r="G4" t="str">
        <f>IF('RAW Data'!G4&lt;1,$D$18, IF(AND('RAW Data'!G4&gt;=1,'RAW Data'!G4&lt;4),$D$19, IF(AND('RAW Data'!G4&gt;=4,'RAW Data'!G4&lt;6),$D$20,IF(AND('RAW Data'!G4&gt;=6, 'RAW Data'!G4&lt;10),$D$21, $D$22))))</f>
        <v>3. More than 3 years and less than 6 years</v>
      </c>
      <c r="H4" t="str">
        <f>IF('RAW Data'!H4&lt;1,$D$18, IF(AND('RAW Data'!H4&gt;=1,'RAW Data'!H4&lt;4),$D$19, IF(AND('RAW Data'!H4&gt;=4,'RAW Data'!H4&lt;6),$D$20,IF(AND('RAW Data'!H4&gt;=6, 'RAW Data'!H4&lt;10),$D$21, $D$22))))</f>
        <v>3. More than 3 years and less than 6 years</v>
      </c>
      <c r="I4" t="str">
        <f>'RAW Data'!I4</f>
        <v>Yes</v>
      </c>
      <c r="J4" t="str">
        <f>'RAW Data'!J4</f>
        <v>Yes</v>
      </c>
      <c r="K4" t="str">
        <f>'RAW Data'!K4</f>
        <v>Yes</v>
      </c>
      <c r="L4" t="str">
        <f>'RAW Data'!L4</f>
        <v>ejemplos de proyectos donde he abordado estos temas: gobierno de desarrollo software global https://itea4.org/project/sdgear.html ; Proyecto bizdevops: Modelo da madurez para BizdevOps https://link.springer.com/chapter/10.1007/978-3-030-58793-2_16</v>
      </c>
      <c r="M4" t="str">
        <f>'RAW Data'!M4</f>
        <v>Yes</v>
      </c>
      <c r="N4" t="str">
        <f>'RAW Data'!N4</f>
        <v>Principalmente promover que el soporte a desarrollo y operaciones de DevOps sea alineado con negocio añadiendo la dimensión Biz</v>
      </c>
      <c r="O4" t="str">
        <f>'RAW Data'!O4</f>
        <v>Yes</v>
      </c>
      <c r="P4" t="str">
        <f>'RAW Data'!P4</f>
        <v>Yes</v>
      </c>
      <c r="Q4">
        <f>'RAW Data'!Q4</f>
        <v>5</v>
      </c>
      <c r="R4">
        <f>'RAW Data'!R4</f>
        <v>5</v>
      </c>
      <c r="S4">
        <f>'RAW Data'!S4</f>
        <v>5</v>
      </c>
      <c r="T4">
        <f>'RAW Data'!T4</f>
        <v>4</v>
      </c>
      <c r="U4">
        <f>'RAW Data'!U4</f>
        <v>5</v>
      </c>
      <c r="V4">
        <f>'RAW Data'!V4</f>
        <v>5</v>
      </c>
      <c r="W4">
        <f>'RAW Data'!W4</f>
        <v>5</v>
      </c>
      <c r="X4">
        <f>'RAW Data'!X4</f>
        <v>5</v>
      </c>
      <c r="Y4">
        <f>'RAW Data'!Y4</f>
        <v>4</v>
      </c>
      <c r="Z4">
        <f>'RAW Data'!Z4</f>
        <v>4</v>
      </c>
      <c r="AA4">
        <f>'RAW Data'!AA4</f>
        <v>4</v>
      </c>
      <c r="AB4">
        <f>'RAW Data'!AB4</f>
        <v>0</v>
      </c>
      <c r="AC4">
        <f>'RAW Data'!AC4</f>
        <v>0</v>
      </c>
      <c r="AD4">
        <f>'RAW Data'!AD4</f>
        <v>0</v>
      </c>
      <c r="AE4" t="str">
        <f>'RAW Data'!AE4</f>
        <v>Estoy de acuerdo con la propuesta, simplemente alguna reflexión, en la jega que se utiliza a veces aparecen roles como bizdevops engineer, se separan (aunque luego trabajan conjuntamente): developers, operations teams; y aparecen roles específicos de negocio más generales que el product owner como business analysts, aunque a mi lo de analysis no me convence pero quizás un nombre que represente ese papel de negocio por encima..</v>
      </c>
      <c r="AF4" t="str">
        <f>'RAW Data'!AF4</f>
        <v>se usan los estándares más adecuado más la propuesta de alineamiento con lo cual estoy totalmente de acuerdo. Nosotros para hacer el modelo de madurez de BizDevOps nos basamos en más estándares que el de IEEE, por si os puede servir de algo, pronto saldrá publicado en Journal Software Evolution Process: el título es "Assessing BizDevOps Maturity Using International Standards: Case Studies and Lessons Learned"</v>
      </c>
      <c r="AG4">
        <f>'RAW Data'!AG4</f>
        <v>0</v>
      </c>
      <c r="AH4">
        <f>'RAW Data'!AH4</f>
        <v>0</v>
      </c>
      <c r="AI4">
        <f>'RAW Data'!AI4</f>
        <v>0</v>
      </c>
      <c r="AJ4">
        <f>'RAW Data'!AJ4</f>
        <v>0</v>
      </c>
      <c r="AK4">
        <f>'RAW Data'!AK4</f>
        <v>0</v>
      </c>
      <c r="AL4">
        <f>'RAW Data'!AL4</f>
        <v>0</v>
      </c>
    </row>
    <row r="5" spans="1:38" x14ac:dyDescent="0.25">
      <c r="A5" s="44">
        <f>'RAW Data'!A5</f>
        <v>45300.546944444446</v>
      </c>
      <c r="B5" t="str">
        <f>'RAW Data'!B5</f>
        <v>S1</v>
      </c>
      <c r="C5">
        <f>'RAW Data'!C5</f>
        <v>4</v>
      </c>
      <c r="D5" t="str">
        <f>'RAW Data'!D5</f>
        <v>Academic</v>
      </c>
      <c r="E5" t="str">
        <f>'RAW Data'!E5</f>
        <v>Academic/Research</v>
      </c>
      <c r="F5" t="str">
        <f>IF('RAW Data'!F5&lt;1,$D$18, IF(AND('RAW Data'!F5&gt;=1,'RAW Data'!F5&lt;4),$D$19, IF(AND('RAW Data'!F5&gt;=4,'RAW Data'!F5&lt;6),$D$20,IF(AND('RAW Data'!F5&gt;=6, 'RAW Data'!F5&lt;10),$D$21, $D$22))))</f>
        <v>1. Without experience</v>
      </c>
      <c r="G5" t="str">
        <f>IF('RAW Data'!G5&lt;1,$D$18, IF(AND('RAW Data'!G5&gt;=1,'RAW Data'!G5&lt;4),$D$19, IF(AND('RAW Data'!G5&gt;=4,'RAW Data'!G5&lt;6),$D$20,IF(AND('RAW Data'!G5&gt;=6, 'RAW Data'!G5&lt;10),$D$21, $D$22))))</f>
        <v>1. Without experience</v>
      </c>
      <c r="H5" t="str">
        <f>IF('RAW Data'!H5&lt;1,$D$18, IF(AND('RAW Data'!H5&gt;=1,'RAW Data'!H5&lt;4),$D$19, IF(AND('RAW Data'!H5&gt;=4,'RAW Data'!H5&lt;6),$D$20,IF(AND('RAW Data'!H5&gt;=6, 'RAW Data'!H5&lt;10),$D$21, $D$22))))</f>
        <v>1. Without experience</v>
      </c>
      <c r="I5" t="str">
        <f>'RAW Data'!I5</f>
        <v>Yes</v>
      </c>
      <c r="J5" t="str">
        <f>'RAW Data'!J5</f>
        <v>No</v>
      </c>
      <c r="K5" t="str">
        <f>'RAW Data'!K5</f>
        <v>No</v>
      </c>
      <c r="L5" t="str">
        <f>'RAW Data'!L5</f>
        <v>NA</v>
      </c>
      <c r="M5" t="str">
        <f>'RAW Data'!M5</f>
        <v>No</v>
      </c>
      <c r="N5" t="str">
        <f>'RAW Data'!N5</f>
        <v>NA</v>
      </c>
      <c r="O5" t="str">
        <f>'RAW Data'!O5</f>
        <v>No</v>
      </c>
      <c r="P5" t="str">
        <f>'RAW Data'!P5</f>
        <v>No</v>
      </c>
      <c r="Q5">
        <f>'RAW Data'!Q5</f>
        <v>4</v>
      </c>
      <c r="R5">
        <f>'RAW Data'!R5</f>
        <v>4</v>
      </c>
      <c r="S5">
        <f>'RAW Data'!S5</f>
        <v>5</v>
      </c>
      <c r="T5">
        <f>'RAW Data'!T5</f>
        <v>3</v>
      </c>
      <c r="U5">
        <f>'RAW Data'!U5</f>
        <v>4</v>
      </c>
      <c r="V5">
        <f>'RAW Data'!V5</f>
        <v>4</v>
      </c>
      <c r="W5">
        <f>'RAW Data'!W5</f>
        <v>4</v>
      </c>
      <c r="X5">
        <f>'RAW Data'!X5</f>
        <v>3</v>
      </c>
      <c r="Y5">
        <f>'RAW Data'!Y5</f>
        <v>4</v>
      </c>
      <c r="Z5">
        <f>'RAW Data'!Z5</f>
        <v>4</v>
      </c>
      <c r="AA5">
        <f>'RAW Data'!AA5</f>
        <v>4</v>
      </c>
      <c r="AB5">
        <f>'RAW Data'!AB5</f>
        <v>0</v>
      </c>
      <c r="AC5">
        <f>'RAW Data'!AC5</f>
        <v>0</v>
      </c>
      <c r="AD5">
        <f>'RAW Data'!AD5</f>
        <v>0</v>
      </c>
      <c r="AE5">
        <f>'RAW Data'!AE5</f>
        <v>0</v>
      </c>
      <c r="AF5">
        <f>'RAW Data'!AF5</f>
        <v>0</v>
      </c>
      <c r="AG5">
        <f>'RAW Data'!AG5</f>
        <v>0</v>
      </c>
      <c r="AH5">
        <f>'RAW Data'!AH5</f>
        <v>0</v>
      </c>
      <c r="AI5">
        <f>'RAW Data'!AI5</f>
        <v>0</v>
      </c>
      <c r="AJ5">
        <f>'RAW Data'!AJ5</f>
        <v>0</v>
      </c>
      <c r="AK5">
        <f>'RAW Data'!AK5</f>
        <v>0</v>
      </c>
      <c r="AL5">
        <f>'RAW Data'!AL5</f>
        <v>0</v>
      </c>
    </row>
    <row r="6" spans="1:38" x14ac:dyDescent="0.25">
      <c r="A6" s="44">
        <f>'RAW Data'!A6</f>
        <v>45304.137372685182</v>
      </c>
      <c r="B6" t="str">
        <f>'RAW Data'!B6</f>
        <v>S1</v>
      </c>
      <c r="C6">
        <f>'RAW Data'!C6</f>
        <v>5</v>
      </c>
      <c r="D6" t="str">
        <f>'RAW Data'!D6</f>
        <v>Academic</v>
      </c>
      <c r="E6" t="str">
        <f>'RAW Data'!E6</f>
        <v>Academic/Research</v>
      </c>
      <c r="F6" t="str">
        <f>IF('RAW Data'!F6&lt;1,$D$18, IF(AND('RAW Data'!F6&gt;=1,'RAW Data'!F6&lt;4),$D$19, IF(AND('RAW Data'!F6&gt;=4,'RAW Data'!F6&lt;6),$D$20,IF(AND('RAW Data'!F6&gt;=6, 'RAW Data'!F6&lt;10),$D$21, $D$22))))</f>
        <v>1. Without experience</v>
      </c>
      <c r="G6" t="str">
        <f>IF('RAW Data'!G6&lt;1,$D$18, IF(AND('RAW Data'!G6&gt;=1,'RAW Data'!G6&lt;4),$D$19, IF(AND('RAW Data'!G6&gt;=4,'RAW Data'!G6&lt;6),$D$20,IF(AND('RAW Data'!G6&gt;=6, 'RAW Data'!G6&lt;10),$D$21, $D$22))))</f>
        <v>1. Without experience</v>
      </c>
      <c r="H6" t="str">
        <f>IF('RAW Data'!H6&lt;1,$D$18, IF(AND('RAW Data'!H6&gt;=1,'RAW Data'!H6&lt;4),$D$19, IF(AND('RAW Data'!H6&gt;=4,'RAW Data'!H6&lt;6),$D$20,IF(AND('RAW Data'!H6&gt;=6, 'RAW Data'!H6&lt;10),$D$21, $D$22))))</f>
        <v>2. Between 1 and 3 years</v>
      </c>
      <c r="I6" t="str">
        <f>'RAW Data'!I6</f>
        <v>Yes</v>
      </c>
      <c r="J6" t="str">
        <f>'RAW Data'!J6</f>
        <v>No</v>
      </c>
      <c r="K6" t="str">
        <f>'RAW Data'!K6</f>
        <v>No</v>
      </c>
      <c r="L6" t="str">
        <f>'RAW Data'!L6</f>
        <v>NA</v>
      </c>
      <c r="M6" t="str">
        <f>'RAW Data'!M6</f>
        <v>No</v>
      </c>
      <c r="N6" t="str">
        <f>'RAW Data'!N6</f>
        <v>NA</v>
      </c>
      <c r="O6" t="str">
        <f>'RAW Data'!O6</f>
        <v>Yes</v>
      </c>
      <c r="P6" t="str">
        <f>'RAW Data'!P6</f>
        <v>Yes</v>
      </c>
      <c r="Q6">
        <f>'RAW Data'!Q6</f>
        <v>4</v>
      </c>
      <c r="R6">
        <f>'RAW Data'!R6</f>
        <v>3</v>
      </c>
      <c r="S6">
        <f>'RAW Data'!S6</f>
        <v>5</v>
      </c>
      <c r="T6">
        <f>'RAW Data'!T6</f>
        <v>4</v>
      </c>
      <c r="U6">
        <f>'RAW Data'!U6</f>
        <v>3</v>
      </c>
      <c r="V6">
        <f>'RAW Data'!V6</f>
        <v>5</v>
      </c>
      <c r="W6">
        <f>'RAW Data'!W6</f>
        <v>4</v>
      </c>
      <c r="X6">
        <f>'RAW Data'!X6</f>
        <v>5</v>
      </c>
      <c r="Y6">
        <f>'RAW Data'!Y6</f>
        <v>5</v>
      </c>
      <c r="Z6">
        <f>'RAW Data'!Z6</f>
        <v>4</v>
      </c>
      <c r="AA6">
        <f>'RAW Data'!AA6</f>
        <v>3</v>
      </c>
      <c r="AB6">
        <f>'RAW Data'!AB6</f>
        <v>0</v>
      </c>
      <c r="AC6">
        <f>'RAW Data'!AC6</f>
        <v>0</v>
      </c>
      <c r="AD6">
        <f>'RAW Data'!AD6</f>
        <v>0</v>
      </c>
      <c r="AE6">
        <f>'RAW Data'!AE6</f>
        <v>0</v>
      </c>
      <c r="AF6">
        <f>'RAW Data'!AF6</f>
        <v>0</v>
      </c>
      <c r="AG6">
        <f>'RAW Data'!AG6</f>
        <v>0</v>
      </c>
      <c r="AH6">
        <f>'RAW Data'!AH6</f>
        <v>0</v>
      </c>
      <c r="AI6">
        <f>'RAW Data'!AI6</f>
        <v>0</v>
      </c>
      <c r="AJ6">
        <f>'RAW Data'!AJ6</f>
        <v>0</v>
      </c>
      <c r="AK6">
        <f>'RAW Data'!AK6</f>
        <v>0</v>
      </c>
      <c r="AL6">
        <f>'RAW Data'!AL6</f>
        <v>0</v>
      </c>
    </row>
    <row r="7" spans="1:38" x14ac:dyDescent="0.25">
      <c r="A7" s="44">
        <f>'RAW Data'!A7</f>
        <v>45333.797847222224</v>
      </c>
      <c r="B7" t="str">
        <f>'RAW Data'!B7</f>
        <v>S2</v>
      </c>
      <c r="C7">
        <f>'RAW Data'!C7</f>
        <v>6</v>
      </c>
      <c r="D7" t="str">
        <f>'RAW Data'!D7</f>
        <v>Academic</v>
      </c>
      <c r="E7" t="str">
        <f>'RAW Data'!E7</f>
        <v>Academic/Research</v>
      </c>
      <c r="F7" t="str">
        <f>IF('RAW Data'!F7&lt;1,$D$18, IF(AND('RAW Data'!F7&gt;=1,'RAW Data'!F7&lt;4),$D$19, IF(AND('RAW Data'!F7&gt;=4,'RAW Data'!F7&lt;6),$D$20,IF(AND('RAW Data'!F7&gt;=6, 'RAW Data'!F7&lt;10),$D$21, $D$22))))</f>
        <v>1. Without experience</v>
      </c>
      <c r="G7" t="str">
        <f>IF('RAW Data'!G7&lt;1,$D$18, IF(AND('RAW Data'!G7&gt;=1,'RAW Data'!G7&lt;4),$D$19, IF(AND('RAW Data'!G7&gt;=4,'RAW Data'!G7&lt;6),$D$20,IF(AND('RAW Data'!G7&gt;=6, 'RAW Data'!G7&lt;10),$D$21, $D$22))))</f>
        <v>1. Without experience</v>
      </c>
      <c r="H7" t="str">
        <f>IF('RAW Data'!H7&lt;1,$D$18, IF(AND('RAW Data'!H7&gt;=1,'RAW Data'!H7&lt;4),$D$19, IF(AND('RAW Data'!H7&gt;=4,'RAW Data'!H7&lt;6),$D$20,IF(AND('RAW Data'!H7&gt;=6, 'RAW Data'!H7&lt;10),$D$21, $D$22))))</f>
        <v>1. Without experience</v>
      </c>
      <c r="I7" t="str">
        <f>'RAW Data'!I7</f>
        <v>No</v>
      </c>
      <c r="J7" t="str">
        <f>'RAW Data'!J7</f>
        <v>No</v>
      </c>
      <c r="K7" t="str">
        <f>'RAW Data'!K7</f>
        <v>Yes</v>
      </c>
      <c r="L7" t="str">
        <f>'RAW Data'!L7</f>
        <v>Academic papers and student projects about business/IT alugnment</v>
      </c>
      <c r="M7" t="str">
        <f>'RAW Data'!M7</f>
        <v>No</v>
      </c>
      <c r="N7" t="str">
        <f>'RAW Data'!N7</f>
        <v>NA</v>
      </c>
      <c r="O7" t="str">
        <f>'RAW Data'!O7</f>
        <v>No</v>
      </c>
      <c r="P7" t="str">
        <f>'RAW Data'!P7</f>
        <v>No</v>
      </c>
      <c r="Q7">
        <f>'RAW Data'!Q7</f>
        <v>2</v>
      </c>
      <c r="R7">
        <f>'RAW Data'!R7</f>
        <v>2</v>
      </c>
      <c r="S7">
        <f>'RAW Data'!S7</f>
        <v>2</v>
      </c>
      <c r="T7">
        <f>'RAW Data'!T7</f>
        <v>2</v>
      </c>
      <c r="U7">
        <f>'RAW Data'!U7</f>
        <v>2</v>
      </c>
      <c r="V7">
        <f>'RAW Data'!V7</f>
        <v>2</v>
      </c>
      <c r="W7">
        <f>'RAW Data'!W7</f>
        <v>2</v>
      </c>
      <c r="X7">
        <f>'RAW Data'!X7</f>
        <v>4</v>
      </c>
      <c r="Y7">
        <f>'RAW Data'!Y7</f>
        <v>3</v>
      </c>
      <c r="Z7">
        <f>'RAW Data'!Z7</f>
        <v>3</v>
      </c>
      <c r="AA7">
        <f>'RAW Data'!AA7</f>
        <v>3</v>
      </c>
      <c r="AB7" t="str">
        <f>'RAW Data'!AB7</f>
        <v xml:space="preserve">The template adopts a specific interpretation of roles in agile SWD (Scrum) that has not been validated. It should be based on a general definition of business and SW agility. See, e.g., Conboy, K. (2009). Agility from First Principles: Reconstructing the Concept of Agility in Information Systems Development [Article]. Information Systems Research, 20(3), 329-354. 
</v>
      </c>
      <c r="AC7" t="str">
        <f>'RAW Data'!AC7</f>
        <v>The specification is very general and non-committing. The notion of capability indicates something comparable/measurable. The framework mentions processes, for example, but not thei state of implemetaiton, reach, focus ets. See, e.g., CMM-I (which itself is not flawless)</v>
      </c>
      <c r="AD7" t="str">
        <f>'RAW Data'!AD7</f>
        <v>See above</v>
      </c>
      <c r="AE7" t="str">
        <f>'RAW Data'!AE7</f>
        <v>See above. It says that people must have a role. And ...?</v>
      </c>
      <c r="AF7" t="str">
        <f>'RAW Data'!AF7</f>
        <v>See above</v>
      </c>
      <c r="AG7" t="str">
        <f>'RAW Data'!AG7</f>
        <v>See abnove</v>
      </c>
      <c r="AH7" t="str">
        <f>'RAW Data'!AH7</f>
        <v>See above</v>
      </c>
      <c r="AI7" t="str">
        <f>'RAW Data'!AI7</f>
        <v>A framework may help improve capability. The frameworks presented in this survey are too abstract to do so (if I understand them correctly)</v>
      </c>
      <c r="AJ7" t="str">
        <f>'RAW Data'!AJ7</f>
        <v>This a research question. I don't have the knowledge or experience to answer it.</v>
      </c>
      <c r="AK7" t="str">
        <f>'RAW Data'!AK7</f>
        <v>See above</v>
      </c>
      <c r="AL7" t="str">
        <f>'RAW Data'!AL7</f>
        <v>See above</v>
      </c>
    </row>
    <row r="8" spans="1:38" x14ac:dyDescent="0.25">
      <c r="A8" s="44">
        <f>'RAW Data'!A8</f>
        <v>45334.842662037037</v>
      </c>
      <c r="B8" t="str">
        <f>'RAW Data'!B8</f>
        <v>S2</v>
      </c>
      <c r="C8">
        <f>'RAW Data'!C8</f>
        <v>7</v>
      </c>
      <c r="D8" t="str">
        <f>'RAW Data'!D8</f>
        <v>Academic</v>
      </c>
      <c r="E8" t="str">
        <f>'RAW Data'!E8</f>
        <v>Software Developer</v>
      </c>
      <c r="F8" t="str">
        <f>IF('RAW Data'!F8&lt;1,$D$18, IF(AND('RAW Data'!F8&gt;=1,'RAW Data'!F8&lt;4),$D$19, IF(AND('RAW Data'!F8&gt;=4,'RAW Data'!F8&lt;6),$D$20,IF(AND('RAW Data'!F8&gt;=6, 'RAW Data'!F8&lt;10),$D$21, $D$22))))</f>
        <v>3. More than 3 years and less than 6 years</v>
      </c>
      <c r="G8" t="str">
        <f>IF('RAW Data'!G8&lt;1,$D$18, IF(AND('RAW Data'!G8&gt;=1,'RAW Data'!G8&lt;4),$D$19, IF(AND('RAW Data'!G8&gt;=4,'RAW Data'!G8&lt;6),$D$20,IF(AND('RAW Data'!G8&gt;=6, 'RAW Data'!G8&lt;10),$D$21, $D$22))))</f>
        <v>2. Between 1 and 3 years</v>
      </c>
      <c r="H8" t="str">
        <f>IF('RAW Data'!H8&lt;1,$D$18, IF(AND('RAW Data'!H8&gt;=1,'RAW Data'!H8&lt;4),$D$19, IF(AND('RAW Data'!H8&gt;=4,'RAW Data'!H8&lt;6),$D$20,IF(AND('RAW Data'!H8&gt;=6, 'RAW Data'!H8&lt;10),$D$21, $D$22))))</f>
        <v>2. Between 1 and 3 years</v>
      </c>
      <c r="I8" t="str">
        <f>'RAW Data'!I8</f>
        <v>No</v>
      </c>
      <c r="J8" t="str">
        <f>'RAW Data'!J8</f>
        <v>No</v>
      </c>
      <c r="K8" t="str">
        <f>'RAW Data'!K8</f>
        <v>Yes</v>
      </c>
      <c r="L8" t="str">
        <f>'RAW Data'!L8</f>
        <v>Development managers sometimes do not understand the impact of the business area.</v>
      </c>
      <c r="M8" t="str">
        <f>'RAW Data'!M8</f>
        <v>Yes</v>
      </c>
      <c r="N8" t="str">
        <f>'RAW Data'!N8</f>
        <v>Knowing all the requirements of the different areas including the business area that allows an agile and continuous development of the project under development. Allowing to meet all the requirements of the stakeholders.</v>
      </c>
      <c r="O8" t="str">
        <f>'RAW Data'!O8</f>
        <v>No</v>
      </c>
      <c r="P8" t="str">
        <f>'RAW Data'!P8</f>
        <v>No</v>
      </c>
      <c r="Q8">
        <f>'RAW Data'!Q8</f>
        <v>5</v>
      </c>
      <c r="R8">
        <f>'RAW Data'!R8</f>
        <v>5</v>
      </c>
      <c r="S8">
        <f>'RAW Data'!S8</f>
        <v>5</v>
      </c>
      <c r="T8">
        <f>'RAW Data'!T8</f>
        <v>4</v>
      </c>
      <c r="U8">
        <f>'RAW Data'!U8</f>
        <v>5</v>
      </c>
      <c r="V8">
        <f>'RAW Data'!V8</f>
        <v>2</v>
      </c>
      <c r="W8">
        <f>'RAW Data'!W8</f>
        <v>5</v>
      </c>
      <c r="X8">
        <f>'RAW Data'!X8</f>
        <v>5</v>
      </c>
      <c r="Y8">
        <f>'RAW Data'!Y8</f>
        <v>5</v>
      </c>
      <c r="Z8">
        <f>'RAW Data'!Z8</f>
        <v>5</v>
      </c>
      <c r="AA8">
        <f>'RAW Data'!AA8</f>
        <v>5</v>
      </c>
      <c r="AB8">
        <f>'RAW Data'!AB8</f>
        <v>0</v>
      </c>
      <c r="AC8">
        <f>'RAW Data'!AC8</f>
        <v>0</v>
      </c>
      <c r="AD8">
        <f>'RAW Data'!AD8</f>
        <v>0</v>
      </c>
      <c r="AE8">
        <f>'RAW Data'!AE8</f>
        <v>0</v>
      </c>
      <c r="AF8">
        <f>'RAW Data'!AF8</f>
        <v>0</v>
      </c>
      <c r="AG8" t="str">
        <f>'RAW Data'!AG8</f>
        <v>In this section I would add a section indicating any information necessary to understand the requirements of the areas. For example to have the classic UML diagramming.</v>
      </c>
      <c r="AH8">
        <f>'RAW Data'!AH8</f>
        <v>0</v>
      </c>
      <c r="AI8" t="str">
        <f>'RAW Data'!AI8</f>
        <v>It is always necessary to have a series of steps or a guide that allows a correct implementation of BizDevOps and can have a correct implementation within an organization and in turn allow the stakeholders to know the impact it can have on their organization.</v>
      </c>
      <c r="AJ8" t="str">
        <f>'RAW Data'!AJ8</f>
        <v>As indicated in the previous answer, the stakeholders will know the impact it can have within their organization.</v>
      </c>
      <c r="AK8" t="str">
        <f>'RAW Data'!AK8</f>
        <v>They provide a holistic view, identify areas for improvement, manage complexity and facilitate collaboration between teams.</v>
      </c>
      <c r="AL8" t="str">
        <f>'RAW Data'!AL8</f>
        <v>Provides flexibility, continuous collaboration, rapid delivery and a holistic view of the organization.</v>
      </c>
    </row>
    <row r="9" spans="1:38" x14ac:dyDescent="0.25">
      <c r="A9" s="44">
        <f>'RAW Data'!A9</f>
        <v>45342.827881944446</v>
      </c>
      <c r="B9" t="str">
        <f>'RAW Data'!B9</f>
        <v>S2</v>
      </c>
      <c r="C9">
        <f>'RAW Data'!C9</f>
        <v>8</v>
      </c>
      <c r="D9" t="str">
        <f>'RAW Data'!D9</f>
        <v>Academic</v>
      </c>
      <c r="E9" t="str">
        <f>'RAW Data'!E9</f>
        <v>Academic/Research</v>
      </c>
      <c r="F9" t="str">
        <f>IF('RAW Data'!F9&lt;1,$D$18, IF(AND('RAW Data'!F9&gt;=1,'RAW Data'!F9&lt;4),$D$19, IF(AND('RAW Data'!F9&gt;=4,'RAW Data'!F9&lt;6),$D$20,IF(AND('RAW Data'!F9&gt;=6, 'RAW Data'!F9&lt;10),$D$21, $D$22))))</f>
        <v>1. Without experience</v>
      </c>
      <c r="G9" t="str">
        <f>IF('RAW Data'!G9&lt;1,$D$18, IF(AND('RAW Data'!G9&gt;=1,'RAW Data'!G9&lt;4),$D$19, IF(AND('RAW Data'!G9&gt;=4,'RAW Data'!G9&lt;6),$D$20,IF(AND('RAW Data'!G9&gt;=6, 'RAW Data'!G9&lt;10),$D$21, $D$22))))</f>
        <v>1. Without experience</v>
      </c>
      <c r="H9" t="str">
        <f>IF('RAW Data'!H9&lt;1,$D$18, IF(AND('RAW Data'!H9&gt;=1,'RAW Data'!H9&lt;4),$D$19, IF(AND('RAW Data'!H9&gt;=4,'RAW Data'!H9&lt;6),$D$20,IF(AND('RAW Data'!H9&gt;=6, 'RAW Data'!H9&lt;10),$D$21, $D$22))))</f>
        <v>1. Without experience</v>
      </c>
      <c r="I9" t="str">
        <f>'RAW Data'!I9</f>
        <v>No</v>
      </c>
      <c r="J9" t="str">
        <f>'RAW Data'!J9</f>
        <v>No</v>
      </c>
      <c r="K9" t="str">
        <f>'RAW Data'!K9</f>
        <v>No</v>
      </c>
      <c r="L9" t="str">
        <f>'RAW Data'!L9</f>
        <v>NA</v>
      </c>
      <c r="M9" t="str">
        <f>'RAW Data'!M9</f>
        <v>Yes</v>
      </c>
      <c r="N9" t="str">
        <f>'RAW Data'!N9</f>
        <v>am familiar with BizDevOps at the level of scientific literature only, but I have not put it into practice in any software organization as I am not a software developer. 
The main advantage of DevOps, which seems to me fundamental, is to link development and operations with the organization's objectives. It is a need that has been raised to me by professionals in informal conversations.</v>
      </c>
      <c r="O9" t="str">
        <f>'RAW Data'!O9</f>
        <v>No</v>
      </c>
      <c r="P9" t="str">
        <f>'RAW Data'!P9</f>
        <v>No</v>
      </c>
      <c r="Q9">
        <f>'RAW Data'!Q9</f>
        <v>5</v>
      </c>
      <c r="R9">
        <f>'RAW Data'!R9</f>
        <v>5</v>
      </c>
      <c r="S9">
        <f>'RAW Data'!S9</f>
        <v>5</v>
      </c>
      <c r="T9">
        <f>'RAW Data'!T9</f>
        <v>5</v>
      </c>
      <c r="U9">
        <f>'RAW Data'!U9</f>
        <v>5</v>
      </c>
      <c r="V9">
        <f>'RAW Data'!V9</f>
        <v>5</v>
      </c>
      <c r="W9">
        <f>'RAW Data'!W9</f>
        <v>4</v>
      </c>
      <c r="X9">
        <f>'RAW Data'!X9</f>
        <v>5</v>
      </c>
      <c r="Y9">
        <f>'RAW Data'!Y9</f>
        <v>4</v>
      </c>
      <c r="Z9">
        <f>'RAW Data'!Z9</f>
        <v>5</v>
      </c>
      <c r="AA9">
        <f>'RAW Data'!AA9</f>
        <v>3</v>
      </c>
      <c r="AB9">
        <f>'RAW Data'!AB9</f>
        <v>0</v>
      </c>
      <c r="AC9">
        <f>'RAW Data'!AC9</f>
        <v>0</v>
      </c>
      <c r="AD9">
        <f>'RAW Data'!AD9</f>
        <v>0</v>
      </c>
      <c r="AE9">
        <f>'RAW Data'!AE9</f>
        <v>0</v>
      </c>
      <c r="AF9">
        <f>'RAW Data'!AF9</f>
        <v>0</v>
      </c>
      <c r="AG9">
        <f>'RAW Data'!AG9</f>
        <v>0</v>
      </c>
      <c r="AH9">
        <f>'RAW Data'!AH9</f>
        <v>0</v>
      </c>
      <c r="AI9">
        <f>'RAW Data'!AI9</f>
        <v>0</v>
      </c>
      <c r="AJ9" t="str">
        <f>'RAW Data'!AJ9</f>
        <v>Intuitively I believe this to be the case, but I lack the empirical experience to be able to assert it more strongly.</v>
      </c>
      <c r="AK9" t="str">
        <f>'RAW Data'!AK9</f>
        <v>Intuitively I believe this to be the case, but I lack the empirical experience to be able to assert it more strongly. But I believe that without modeling of this type it is simply not possible to adopt BizDevOps.</v>
      </c>
      <c r="AL9" t="str">
        <f>'RAW Data'!AL9</f>
        <v>I find it difficult to understand what means "When applied in an agile manner" referring to a diagram of this type. This is the reason why I choose "3".</v>
      </c>
    </row>
    <row r="10" spans="1:38" x14ac:dyDescent="0.25">
      <c r="A10" s="44">
        <f>'RAW Data'!A10</f>
        <v>45343.329675925925</v>
      </c>
      <c r="B10" t="str">
        <f>'RAW Data'!B10</f>
        <v>S2</v>
      </c>
      <c r="C10">
        <f>'RAW Data'!C10</f>
        <v>9</v>
      </c>
      <c r="D10" t="str">
        <f>'RAW Data'!D10</f>
        <v>Academic</v>
      </c>
      <c r="E10" t="str">
        <f>'RAW Data'!E10</f>
        <v>Academic/Research</v>
      </c>
      <c r="F10" t="str">
        <f>IF('RAW Data'!F10&lt;1,$D$18, IF(AND('RAW Data'!F10&gt;=1,'RAW Data'!F10&lt;4),$D$19, IF(AND('RAW Data'!F10&gt;=4,'RAW Data'!F10&lt;6),$D$20,IF(AND('RAW Data'!F10&gt;=6, 'RAW Data'!F10&lt;10),$D$21, $D$22))))</f>
        <v>4. More than 7 years and less than 10 years</v>
      </c>
      <c r="G10" t="str">
        <f>IF('RAW Data'!G10&lt;1,$D$18, IF(AND('RAW Data'!G10&gt;=1,'RAW Data'!G10&lt;4),$D$19, IF(AND('RAW Data'!G10&gt;=4,'RAW Data'!G10&lt;6),$D$20,IF(AND('RAW Data'!G10&gt;=6, 'RAW Data'!G10&lt;10),$D$21, $D$22))))</f>
        <v>2. Between 1 and 3 years</v>
      </c>
      <c r="H10" t="str">
        <f>IF('RAW Data'!H10&lt;1,$D$18, IF(AND('RAW Data'!H10&gt;=1,'RAW Data'!H10&lt;4),$D$19, IF(AND('RAW Data'!H10&gt;=4,'RAW Data'!H10&lt;6),$D$20,IF(AND('RAW Data'!H10&gt;=6, 'RAW Data'!H10&lt;10),$D$21, $D$22))))</f>
        <v>4. More than 7 years and less than 10 years</v>
      </c>
      <c r="I10" t="str">
        <f>'RAW Data'!I10</f>
        <v>Yes</v>
      </c>
      <c r="J10" t="str">
        <f>'RAW Data'!J10</f>
        <v>No</v>
      </c>
      <c r="K10" t="str">
        <f>'RAW Data'!K10</f>
        <v>Yes</v>
      </c>
      <c r="L10" t="str">
        <f>'RAW Data'!L10</f>
        <v>NA</v>
      </c>
      <c r="M10" t="str">
        <f>'RAW Data'!M10</f>
        <v>Yes</v>
      </c>
      <c r="N10" t="str">
        <f>'RAW Data'!N10</f>
        <v>NA</v>
      </c>
      <c r="O10" t="str">
        <f>'RAW Data'!O10</f>
        <v>Yes</v>
      </c>
      <c r="P10" t="str">
        <f>'RAW Data'!P10</f>
        <v>Yes</v>
      </c>
      <c r="Q10">
        <f>'RAW Data'!Q10</f>
        <v>4</v>
      </c>
      <c r="R10">
        <f>'RAW Data'!R10</f>
        <v>3</v>
      </c>
      <c r="S10">
        <f>'RAW Data'!S10</f>
        <v>4</v>
      </c>
      <c r="T10">
        <f>'RAW Data'!T10</f>
        <v>4</v>
      </c>
      <c r="U10">
        <f>'RAW Data'!U10</f>
        <v>5</v>
      </c>
      <c r="V10">
        <f>'RAW Data'!V10</f>
        <v>4</v>
      </c>
      <c r="W10">
        <f>'RAW Data'!W10</f>
        <v>4</v>
      </c>
      <c r="X10">
        <f>'RAW Data'!X10</f>
        <v>4</v>
      </c>
      <c r="Y10">
        <f>'RAW Data'!Y10</f>
        <v>5</v>
      </c>
      <c r="Z10">
        <f>'RAW Data'!Z10</f>
        <v>4</v>
      </c>
      <c r="AA10">
        <f>'RAW Data'!AA10</f>
        <v>4</v>
      </c>
      <c r="AB10">
        <f>'RAW Data'!AB10</f>
        <v>0</v>
      </c>
      <c r="AC10">
        <f>'RAW Data'!AC10</f>
        <v>0</v>
      </c>
      <c r="AD10">
        <f>'RAW Data'!AD10</f>
        <v>0</v>
      </c>
      <c r="AE10">
        <f>'RAW Data'!AE10</f>
        <v>0</v>
      </c>
      <c r="AF10">
        <f>'RAW Data'!AF10</f>
        <v>0</v>
      </c>
      <c r="AG10">
        <f>'RAW Data'!AG10</f>
        <v>0</v>
      </c>
      <c r="AH10">
        <f>'RAW Data'!AH10</f>
        <v>0</v>
      </c>
      <c r="AI10">
        <f>'RAW Data'!AI10</f>
        <v>0</v>
      </c>
      <c r="AJ10">
        <f>'RAW Data'!AJ10</f>
        <v>0</v>
      </c>
      <c r="AK10">
        <f>'RAW Data'!AK10</f>
        <v>0</v>
      </c>
      <c r="AL10">
        <f>'RAW Data'!AL10</f>
        <v>0</v>
      </c>
    </row>
    <row r="11" spans="1:38" x14ac:dyDescent="0.25">
      <c r="A11" s="44">
        <f>'RAW Data'!A11</f>
        <v>45343.563819444447</v>
      </c>
      <c r="B11" t="str">
        <f>'RAW Data'!B11</f>
        <v>S2</v>
      </c>
      <c r="C11">
        <f>'RAW Data'!C11</f>
        <v>10</v>
      </c>
      <c r="D11" t="str">
        <f>'RAW Data'!D11</f>
        <v>Academic</v>
      </c>
      <c r="E11" t="str">
        <f>'RAW Data'!E11</f>
        <v>Academic/Research</v>
      </c>
      <c r="F11" t="str">
        <f>IF('RAW Data'!F11&lt;1,$D$18, IF(AND('RAW Data'!F11&gt;=1,'RAW Data'!F11&lt;4),$D$19, IF(AND('RAW Data'!F11&gt;=4,'RAW Data'!F11&lt;6),$D$20,IF(AND('RAW Data'!F11&gt;=6, 'RAW Data'!F11&lt;10),$D$21, $D$22))))</f>
        <v>1. Without experience</v>
      </c>
      <c r="G11" t="str">
        <f>IF('RAW Data'!G11&lt;1,$D$18, IF(AND('RAW Data'!G11&gt;=1,'RAW Data'!G11&lt;4),$D$19, IF(AND('RAW Data'!G11&gt;=4,'RAW Data'!G11&lt;6),$D$20,IF(AND('RAW Data'!G11&gt;=6, 'RAW Data'!G11&lt;10),$D$21, $D$22))))</f>
        <v>5. More than 10 years</v>
      </c>
      <c r="H11" t="str">
        <f>IF('RAW Data'!H11&lt;1,$D$18, IF(AND('RAW Data'!H11&gt;=1,'RAW Data'!H11&lt;4),$D$19, IF(AND('RAW Data'!H11&gt;=4,'RAW Data'!H11&lt;6),$D$20,IF(AND('RAW Data'!H11&gt;=6, 'RAW Data'!H11&lt;10),$D$21, $D$22))))</f>
        <v>5. More than 10 years</v>
      </c>
      <c r="I11" t="str">
        <f>'RAW Data'!I11</f>
        <v>Yes</v>
      </c>
      <c r="J11" t="str">
        <f>'RAW Data'!J11</f>
        <v>No</v>
      </c>
      <c r="K11" t="str">
        <f>'RAW Data'!K11</f>
        <v>Yes</v>
      </c>
      <c r="L11" t="str">
        <f>'RAW Data'!L11</f>
        <v>different objectives</v>
      </c>
      <c r="M11" t="str">
        <f>'RAW Data'!M11</f>
        <v>No</v>
      </c>
      <c r="N11" t="str">
        <f>'RAW Data'!N11</f>
        <v>NA</v>
      </c>
      <c r="O11" t="str">
        <f>'RAW Data'!O11</f>
        <v>Yes</v>
      </c>
      <c r="P11" t="str">
        <f>'RAW Data'!P11</f>
        <v>Yes</v>
      </c>
      <c r="Q11">
        <f>'RAW Data'!Q11</f>
        <v>4</v>
      </c>
      <c r="R11">
        <f>'RAW Data'!R11</f>
        <v>4</v>
      </c>
      <c r="S11">
        <f>'RAW Data'!S11</f>
        <v>4</v>
      </c>
      <c r="T11">
        <f>'RAW Data'!T11</f>
        <v>4</v>
      </c>
      <c r="U11">
        <f>'RAW Data'!U11</f>
        <v>4</v>
      </c>
      <c r="V11">
        <f>'RAW Data'!V11</f>
        <v>4</v>
      </c>
      <c r="W11">
        <f>'RAW Data'!W11</f>
        <v>4</v>
      </c>
      <c r="X11">
        <f>'RAW Data'!X11</f>
        <v>4</v>
      </c>
      <c r="Y11">
        <f>'RAW Data'!Y11</f>
        <v>4</v>
      </c>
      <c r="Z11">
        <f>'RAW Data'!Z11</f>
        <v>4</v>
      </c>
      <c r="AA11">
        <f>'RAW Data'!AA11</f>
        <v>4</v>
      </c>
      <c r="AB11">
        <f>'RAW Data'!AB11</f>
        <v>0</v>
      </c>
      <c r="AC11">
        <f>'RAW Data'!AC11</f>
        <v>0</v>
      </c>
      <c r="AD11">
        <f>'RAW Data'!AD11</f>
        <v>0</v>
      </c>
      <c r="AE11">
        <f>'RAW Data'!AE11</f>
        <v>0</v>
      </c>
      <c r="AF11">
        <f>'RAW Data'!AF11</f>
        <v>0</v>
      </c>
      <c r="AG11">
        <f>'RAW Data'!AG11</f>
        <v>0</v>
      </c>
      <c r="AH11">
        <f>'RAW Data'!AH11</f>
        <v>0</v>
      </c>
      <c r="AI11" t="str">
        <f>'RAW Data'!AI11</f>
        <v>people need guidelines to adopt models</v>
      </c>
      <c r="AJ11">
        <f>'RAW Data'!AJ11</f>
        <v>0</v>
      </c>
      <c r="AK11">
        <f>'RAW Data'!AK11</f>
        <v>0</v>
      </c>
      <c r="AL11">
        <f>'RAW Data'!AL11</f>
        <v>0</v>
      </c>
    </row>
    <row r="12" spans="1:38" x14ac:dyDescent="0.25">
      <c r="A12" s="44">
        <f>'RAW Data'!A12</f>
        <v>45348.695092592592</v>
      </c>
      <c r="B12" t="str">
        <f>'RAW Data'!B12</f>
        <v>S2</v>
      </c>
      <c r="C12">
        <f>'RAW Data'!C12</f>
        <v>11</v>
      </c>
      <c r="D12" t="str">
        <f>'RAW Data'!D12</f>
        <v>Academic</v>
      </c>
      <c r="E12" t="str">
        <f>'RAW Data'!E12</f>
        <v>Academic/Research</v>
      </c>
      <c r="F12" t="str">
        <f>IF('RAW Data'!F12&lt;1,$D$18, IF(AND('RAW Data'!F12&gt;=1,'RAW Data'!F12&lt;4),$D$19, IF(AND('RAW Data'!F12&gt;=4,'RAW Data'!F12&lt;6),$D$20,IF(AND('RAW Data'!F12&gt;=6, 'RAW Data'!F12&lt;10),$D$21, $D$22))))</f>
        <v>2. Between 1 and 3 years</v>
      </c>
      <c r="G12" t="str">
        <f>IF('RAW Data'!G12&lt;1,$D$18, IF(AND('RAW Data'!G12&gt;=1,'RAW Data'!G12&lt;4),$D$19, IF(AND('RAW Data'!G12&gt;=4,'RAW Data'!G12&lt;6),$D$20,IF(AND('RAW Data'!G12&gt;=6, 'RAW Data'!G12&lt;10),$D$21, $D$22))))</f>
        <v>1. Without experience</v>
      </c>
      <c r="H12" t="str">
        <f>IF('RAW Data'!H12&lt;1,$D$18, IF(AND('RAW Data'!H12&gt;=1,'RAW Data'!H12&lt;4),$D$19, IF(AND('RAW Data'!H12&gt;=4,'RAW Data'!H12&lt;6),$D$20,IF(AND('RAW Data'!H12&gt;=6, 'RAW Data'!H12&lt;10),$D$21, $D$22))))</f>
        <v>1. Without experience</v>
      </c>
      <c r="I12" t="str">
        <f>'RAW Data'!I12</f>
        <v>No</v>
      </c>
      <c r="J12" t="str">
        <f>'RAW Data'!J12</f>
        <v>No</v>
      </c>
      <c r="K12" t="str">
        <f>'RAW Data'!K12</f>
        <v>No</v>
      </c>
      <c r="L12" t="str">
        <f>'RAW Data'!L12</f>
        <v>NA</v>
      </c>
      <c r="M12" t="str">
        <f>'RAW Data'!M12</f>
        <v>Yes</v>
      </c>
      <c r="N12" t="str">
        <f>'RAW Data'!N12</f>
        <v>Advantages of BizDevOps are faster time-to-market, enhanced visibility, higher quality of software artifacts, automation and integration of the software delivery and deployment chain. Disadvantages could be resistance since it requires a organizational cultural shift and DevSecOps aspects.</v>
      </c>
      <c r="O12" t="str">
        <f>'RAW Data'!O12</f>
        <v>No</v>
      </c>
      <c r="P12" t="str">
        <f>'RAW Data'!P12</f>
        <v>No</v>
      </c>
      <c r="Q12">
        <f>'RAW Data'!Q12</f>
        <v>5</v>
      </c>
      <c r="R12">
        <f>'RAW Data'!R12</f>
        <v>5</v>
      </c>
      <c r="S12">
        <f>'RAW Data'!S12</f>
        <v>5</v>
      </c>
      <c r="T12">
        <f>'RAW Data'!T12</f>
        <v>5</v>
      </c>
      <c r="U12">
        <f>'RAW Data'!U12</f>
        <v>5</v>
      </c>
      <c r="V12">
        <f>'RAW Data'!V12</f>
        <v>5</v>
      </c>
      <c r="W12">
        <f>'RAW Data'!W12</f>
        <v>5</v>
      </c>
      <c r="X12">
        <f>'RAW Data'!X12</f>
        <v>5</v>
      </c>
      <c r="Y12">
        <f>'RAW Data'!Y12</f>
        <v>3</v>
      </c>
      <c r="Z12">
        <f>'RAW Data'!Z12</f>
        <v>4</v>
      </c>
      <c r="AA12">
        <f>'RAW Data'!AA12</f>
        <v>4</v>
      </c>
      <c r="AB12" t="str">
        <f>'RAW Data'!AB12</f>
        <v>NA</v>
      </c>
      <c r="AC12" t="str">
        <f>'RAW Data'!AC12</f>
        <v>NA</v>
      </c>
      <c r="AD12">
        <f>'RAW Data'!AD12</f>
        <v>0</v>
      </c>
      <c r="AE12">
        <f>'RAW Data'!AE12</f>
        <v>0</v>
      </c>
      <c r="AF12">
        <f>'RAW Data'!AF12</f>
        <v>0</v>
      </c>
      <c r="AG12">
        <f>'RAW Data'!AG12</f>
        <v>0</v>
      </c>
      <c r="AH12">
        <f>'RAW Data'!AH12</f>
        <v>0</v>
      </c>
      <c r="AI12" t="str">
        <f>'RAW Data'!AI12</f>
        <v>Frameworks guide organizations in adopting and adapting BizDevOps practices for efficient and successful software development. They reduce the learning curve and optimize processes, align with organizational goals, facilitate interdisciplinary collaboration and support scalability.</v>
      </c>
      <c r="AJ12" t="str">
        <f>'RAW Data'!AJ12</f>
        <v>Business capability tailored for the transition to BizDevOps would address the cultural, procedural, and structural changes needed to integrate business perspectives more deeply into the development and operational processes. But the business capability must be specifically inclined for the organization.</v>
      </c>
      <c r="AK12" t="str">
        <f>'RAW Data'!AK12</f>
        <v>EA models visualize the interconnectedness of systems, support governance, and provide roadmaps for transition.</v>
      </c>
      <c r="AL12" t="str">
        <f>'RAW Data'!AL12</f>
        <v>Agile EA models are instrumental in promoting agility and alignment within the BizDevOps framework. It incorporates adaptive governance structures to respond effectively to changes in development and operations.</v>
      </c>
    </row>
    <row r="13" spans="1:38" x14ac:dyDescent="0.25">
      <c r="A13" s="44">
        <f>'RAW Data'!A13</f>
        <v>45338.514490740738</v>
      </c>
      <c r="B13" t="str">
        <f>'RAW Data'!B13</f>
        <v>S3</v>
      </c>
      <c r="C13">
        <f>'RAW Data'!C13</f>
        <v>12</v>
      </c>
      <c r="D13" t="str">
        <f>'RAW Data'!D13</f>
        <v>Industrial</v>
      </c>
      <c r="E13" t="str">
        <f>'RAW Data'!E13</f>
        <v>Software Architect</v>
      </c>
      <c r="F13" t="str">
        <f>IF('RAW Data'!F13&lt;1,$D$18, IF(AND('RAW Data'!F13&gt;=1,'RAW Data'!F13&lt;4),$D$19, IF(AND('RAW Data'!F13&gt;=4,'RAW Data'!F13&lt;6),$D$20,IF(AND('RAW Data'!F13&gt;=6, 'RAW Data'!F13&lt;10),$D$21, $D$22))))</f>
        <v>5. More than 10 years</v>
      </c>
      <c r="G13" t="str">
        <f>IF('RAW Data'!G13&lt;1,$D$18, IF(AND('RAW Data'!G13&gt;=1,'RAW Data'!G13&lt;4),$D$19, IF(AND('RAW Data'!G13&gt;=4,'RAW Data'!G13&lt;6),$D$20,IF(AND('RAW Data'!G13&gt;=6, 'RAW Data'!G13&lt;10),$D$21, $D$22))))</f>
        <v>5. More than 10 years</v>
      </c>
      <c r="H13" t="str">
        <f>IF('RAW Data'!H13&lt;1,$D$18, IF(AND('RAW Data'!H13&gt;=1,'RAW Data'!H13&lt;4),$D$19, IF(AND('RAW Data'!H13&gt;=4,'RAW Data'!H13&lt;6),$D$20,IF(AND('RAW Data'!H13&gt;=6, 'RAW Data'!H13&lt;10),$D$21, $D$22))))</f>
        <v>4. More than 7 years and less than 10 years</v>
      </c>
      <c r="I13" t="str">
        <f>'RAW Data'!I13</f>
        <v>No</v>
      </c>
      <c r="J13" t="str">
        <f>'RAW Data'!J13</f>
        <v>No</v>
      </c>
      <c r="K13" t="str">
        <f>'RAW Data'!K13</f>
        <v>Yes</v>
      </c>
      <c r="L13" t="str">
        <f>'RAW Data'!L13</f>
        <v>Many times business strategy wanted innovation but they don't have a clear picture about what things you can develop by yourself or how many things depends on the external partnerships</v>
      </c>
      <c r="M13" t="str">
        <f>'RAW Data'!M13</f>
        <v>No</v>
      </c>
      <c r="N13" t="str">
        <f>'RAW Data'!N13</f>
        <v>NA</v>
      </c>
      <c r="O13" t="str">
        <f>'RAW Data'!O13</f>
        <v>Yes</v>
      </c>
      <c r="P13" t="str">
        <f>'RAW Data'!P13</f>
        <v>No</v>
      </c>
      <c r="Q13">
        <f>'RAW Data'!Q13</f>
        <v>3</v>
      </c>
      <c r="R13">
        <f>'RAW Data'!R13</f>
        <v>4</v>
      </c>
      <c r="S13">
        <f>'RAW Data'!S13</f>
        <v>3</v>
      </c>
      <c r="T13">
        <f>'RAW Data'!T13</f>
        <v>3</v>
      </c>
      <c r="U13">
        <f>'RAW Data'!U13</f>
        <v>4</v>
      </c>
      <c r="V13">
        <f>'RAW Data'!V13</f>
        <v>4</v>
      </c>
      <c r="W13">
        <f>'RAW Data'!W13</f>
        <v>3</v>
      </c>
      <c r="X13">
        <f>'RAW Data'!X13</f>
        <v>4</v>
      </c>
      <c r="Y13">
        <f>'RAW Data'!Y13</f>
        <v>4</v>
      </c>
      <c r="Z13">
        <f>'RAW Data'!Z13</f>
        <v>4</v>
      </c>
      <c r="AA13">
        <f>'RAW Data'!AA13</f>
        <v>3</v>
      </c>
      <c r="AB13">
        <f>'RAW Data'!AB13</f>
        <v>0</v>
      </c>
      <c r="AC13">
        <f>'RAW Data'!AC13</f>
        <v>0</v>
      </c>
      <c r="AD13">
        <f>'RAW Data'!AD13</f>
        <v>0</v>
      </c>
      <c r="AE13">
        <f>'RAW Data'!AE13</f>
        <v>0</v>
      </c>
      <c r="AF13">
        <f>'RAW Data'!AF13</f>
        <v>0</v>
      </c>
      <c r="AG13">
        <f>'RAW Data'!AG13</f>
        <v>0</v>
      </c>
      <c r="AH13">
        <f>'RAW Data'!AH13</f>
        <v>0</v>
      </c>
      <c r="AI13" t="str">
        <f>'RAW Data'!AI13</f>
        <v>In the real life and more often in startups, the systems, the processes and the developments have to be adapted to the business requirements, for that is very difficult to create this kind of documented processes because when you finish it it should be modified again and again</v>
      </c>
      <c r="AJ13">
        <f>'RAW Data'!AJ13</f>
        <v>0</v>
      </c>
      <c r="AK13">
        <f>'RAW Data'!AK13</f>
        <v>0</v>
      </c>
      <c r="AL13">
        <f>'RAW Data'!AL13</f>
        <v>0</v>
      </c>
    </row>
    <row r="14" spans="1:38" x14ac:dyDescent="0.25">
      <c r="A14" s="44">
        <f>'RAW Data'!A14</f>
        <v>45338.541550925926</v>
      </c>
      <c r="B14" t="str">
        <f>'RAW Data'!B14</f>
        <v>S3</v>
      </c>
      <c r="C14">
        <f>'RAW Data'!C14</f>
        <v>13</v>
      </c>
      <c r="D14" t="str">
        <f>'RAW Data'!D14</f>
        <v>Industrial</v>
      </c>
      <c r="E14" t="str">
        <f>'RAW Data'!E14</f>
        <v>Software Architect</v>
      </c>
      <c r="F14" t="str">
        <f>IF('RAW Data'!F14&lt;1,$D$18, IF(AND('RAW Data'!F14&gt;=1,'RAW Data'!F14&lt;4),$D$19, IF(AND('RAW Data'!F14&gt;=4,'RAW Data'!F14&lt;6),$D$20,IF(AND('RAW Data'!F14&gt;=6, 'RAW Data'!F14&lt;10),$D$21, $D$22))))</f>
        <v>2. Between 1 and 3 years</v>
      </c>
      <c r="G14" t="str">
        <f>IF('RAW Data'!G14&lt;1,$D$18, IF(AND('RAW Data'!G14&gt;=1,'RAW Data'!G14&lt;4),$D$19, IF(AND('RAW Data'!G14&gt;=4,'RAW Data'!G14&lt;6),$D$20,IF(AND('RAW Data'!G14&gt;=6, 'RAW Data'!G14&lt;10),$D$21, $D$22))))</f>
        <v>2. Between 1 and 3 years</v>
      </c>
      <c r="H14" t="str">
        <f>IF('RAW Data'!H14&lt;1,$D$18, IF(AND('RAW Data'!H14&gt;=1,'RAW Data'!H14&lt;4),$D$19, IF(AND('RAW Data'!H14&gt;=4,'RAW Data'!H14&lt;6),$D$20,IF(AND('RAW Data'!H14&gt;=6, 'RAW Data'!H14&lt;10),$D$21, $D$22))))</f>
        <v>2. Between 1 and 3 years</v>
      </c>
      <c r="I14" t="str">
        <f>'RAW Data'!I14</f>
        <v>No</v>
      </c>
      <c r="J14" t="str">
        <f>'RAW Data'!J14</f>
        <v>No</v>
      </c>
      <c r="K14" t="str">
        <f>'RAW Data'!K14</f>
        <v>Yes</v>
      </c>
      <c r="L14" t="str">
        <f>'RAW Data'!L14</f>
        <v>Requirements not defined. Planing without technical team. Lack of experience with Project management / development tools</v>
      </c>
      <c r="M14" t="str">
        <f>'RAW Data'!M14</f>
        <v>No</v>
      </c>
      <c r="N14" t="str">
        <f>'RAW Data'!N14</f>
        <v>NA</v>
      </c>
      <c r="O14" t="str">
        <f>'RAW Data'!O14</f>
        <v>No</v>
      </c>
      <c r="P14" t="str">
        <f>'RAW Data'!P14</f>
        <v>No</v>
      </c>
      <c r="Q14">
        <f>'RAW Data'!Q14</f>
        <v>4</v>
      </c>
      <c r="R14">
        <f>'RAW Data'!R14</f>
        <v>4</v>
      </c>
      <c r="S14">
        <f>'RAW Data'!S14</f>
        <v>3</v>
      </c>
      <c r="T14">
        <f>'RAW Data'!T14</f>
        <v>3</v>
      </c>
      <c r="U14">
        <f>'RAW Data'!U14</f>
        <v>4</v>
      </c>
      <c r="V14">
        <f>'RAW Data'!V14</f>
        <v>4</v>
      </c>
      <c r="W14">
        <f>'RAW Data'!W14</f>
        <v>4</v>
      </c>
      <c r="X14">
        <f>'RAW Data'!X14</f>
        <v>5</v>
      </c>
      <c r="Y14">
        <f>'RAW Data'!Y14</f>
        <v>4</v>
      </c>
      <c r="Z14">
        <f>'RAW Data'!Z14</f>
        <v>5</v>
      </c>
      <c r="AA14">
        <f>'RAW Data'!AA14</f>
        <v>4</v>
      </c>
      <c r="AB14">
        <f>'RAW Data'!AB14</f>
        <v>0</v>
      </c>
      <c r="AC14">
        <f>'RAW Data'!AC14</f>
        <v>0</v>
      </c>
      <c r="AD14">
        <f>'RAW Data'!AD14</f>
        <v>0</v>
      </c>
      <c r="AE14">
        <f>'RAW Data'!AE14</f>
        <v>0</v>
      </c>
      <c r="AF14">
        <f>'RAW Data'!AF14</f>
        <v>0</v>
      </c>
      <c r="AG14">
        <f>'RAW Data'!AG14</f>
        <v>0</v>
      </c>
      <c r="AH14">
        <f>'RAW Data'!AH14</f>
        <v>0</v>
      </c>
      <c r="AI14">
        <f>'RAW Data'!AI14</f>
        <v>0</v>
      </c>
      <c r="AJ14">
        <f>'RAW Data'!AJ14</f>
        <v>0</v>
      </c>
      <c r="AK14">
        <f>'RAW Data'!AK14</f>
        <v>0</v>
      </c>
      <c r="AL14">
        <f>'RAW Data'!AL14</f>
        <v>0</v>
      </c>
    </row>
    <row r="15" spans="1:38" x14ac:dyDescent="0.25">
      <c r="A15" s="44">
        <f>'RAW Data'!A15</f>
        <v>45338.735092592593</v>
      </c>
      <c r="B15" t="str">
        <f>'RAW Data'!B15</f>
        <v>S3</v>
      </c>
      <c r="C15">
        <f>'RAW Data'!C15</f>
        <v>14</v>
      </c>
      <c r="D15" t="str">
        <f>'RAW Data'!D15</f>
        <v>Industrial</v>
      </c>
      <c r="E15" t="str">
        <f>'RAW Data'!E15</f>
        <v>Engineering Leader</v>
      </c>
      <c r="F15" t="str">
        <f>IF('RAW Data'!F15&lt;1,$D$18, IF(AND('RAW Data'!F15&gt;=1,'RAW Data'!F15&lt;4),$D$19, IF(AND('RAW Data'!F15&gt;=4,'RAW Data'!F15&lt;6),$D$20,IF(AND('RAW Data'!F15&gt;=6, 'RAW Data'!F15&lt;10),$D$21, $D$22))))</f>
        <v>4. More than 7 years and less than 10 years</v>
      </c>
      <c r="G15" t="str">
        <f>IF('RAW Data'!G15&lt;1,$D$18, IF(AND('RAW Data'!G15&gt;=1,'RAW Data'!G15&lt;4),$D$19, IF(AND('RAW Data'!G15&gt;=4,'RAW Data'!G15&lt;6),$D$20,IF(AND('RAW Data'!G15&gt;=6, 'RAW Data'!G15&lt;10),$D$21, $D$22))))</f>
        <v>2. Between 1 and 3 years</v>
      </c>
      <c r="H15" t="str">
        <f>IF('RAW Data'!H15&lt;1,$D$18, IF(AND('RAW Data'!H15&gt;=1,'RAW Data'!H15&lt;4),$D$19, IF(AND('RAW Data'!H15&gt;=4,'RAW Data'!H15&lt;6),$D$20,IF(AND('RAW Data'!H15&gt;=6, 'RAW Data'!H15&lt;10),$D$21, $D$22))))</f>
        <v>2. Between 1 and 3 years</v>
      </c>
      <c r="I15" t="str">
        <f>'RAW Data'!I15</f>
        <v>No</v>
      </c>
      <c r="J15" t="str">
        <f>'RAW Data'!J15</f>
        <v>No</v>
      </c>
      <c r="K15" t="str">
        <f>'RAW Data'!K15</f>
        <v>Yes</v>
      </c>
      <c r="L15" t="str">
        <f>'RAW Data'!L15</f>
        <v>Business objectives not clear, ambiguous or contradictory. IT strategy not aligned with Business objectives</v>
      </c>
      <c r="M15" t="str">
        <f>'RAW Data'!M15</f>
        <v>No</v>
      </c>
      <c r="N15" t="str">
        <f>'RAW Data'!N15</f>
        <v>NA</v>
      </c>
      <c r="O15" t="str">
        <f>'RAW Data'!O15</f>
        <v>No</v>
      </c>
      <c r="P15" t="str">
        <f>'RAW Data'!P15</f>
        <v>No</v>
      </c>
      <c r="Q15">
        <f>'RAW Data'!Q15</f>
        <v>4</v>
      </c>
      <c r="R15">
        <f>'RAW Data'!R15</f>
        <v>3</v>
      </c>
      <c r="S15">
        <f>'RAW Data'!S15</f>
        <v>3</v>
      </c>
      <c r="T15">
        <f>'RAW Data'!T15</f>
        <v>2</v>
      </c>
      <c r="U15">
        <f>'RAW Data'!U15</f>
        <v>2</v>
      </c>
      <c r="V15">
        <f>'RAW Data'!V15</f>
        <v>4</v>
      </c>
      <c r="W15">
        <f>'RAW Data'!W15</f>
        <v>4</v>
      </c>
      <c r="X15">
        <f>'RAW Data'!X15</f>
        <v>3</v>
      </c>
      <c r="Y15">
        <f>'RAW Data'!Y15</f>
        <v>4</v>
      </c>
      <c r="Z15">
        <f>'RAW Data'!Z15</f>
        <v>3</v>
      </c>
      <c r="AA15">
        <f>'RAW Data'!AA15</f>
        <v>2</v>
      </c>
      <c r="AB15">
        <f>'RAW Data'!AB15</f>
        <v>0</v>
      </c>
      <c r="AC15">
        <f>'RAW Data'!AC15</f>
        <v>0</v>
      </c>
      <c r="AD15">
        <f>'RAW Data'!AD15</f>
        <v>0</v>
      </c>
      <c r="AE15" t="str">
        <f>'RAW Data'!AE15</f>
        <v>It is focused on describing roles of existing software methodologies, which not always are in use or applies to companies</v>
      </c>
      <c r="AF15" t="str">
        <f>'RAW Data'!AF15</f>
        <v>It describes mediums, not what it needs to be achieved</v>
      </c>
      <c r="AG15">
        <f>'RAW Data'!AG15</f>
        <v>0</v>
      </c>
      <c r="AH15">
        <f>'RAW Data'!AH15</f>
        <v>0</v>
      </c>
      <c r="AI15" t="str">
        <f>'RAW Data'!AI15</f>
        <v>The framework helps, but people with the knowledge and experience is more important</v>
      </c>
      <c r="AJ15">
        <f>'RAW Data'!AJ15</f>
        <v>0</v>
      </c>
      <c r="AK15">
        <f>'RAW Data'!AK15</f>
        <v>0</v>
      </c>
      <c r="AL15">
        <f>'RAW Data'!AL15</f>
        <v>0</v>
      </c>
    </row>
    <row r="18" spans="4:4" x14ac:dyDescent="0.25">
      <c r="D18" t="s">
        <v>209</v>
      </c>
    </row>
    <row r="19" spans="4:4" x14ac:dyDescent="0.25">
      <c r="D19" t="s">
        <v>210</v>
      </c>
    </row>
    <row r="20" spans="4:4" x14ac:dyDescent="0.25">
      <c r="D20" t="s">
        <v>211</v>
      </c>
    </row>
    <row r="21" spans="4:4" x14ac:dyDescent="0.25">
      <c r="D21" t="s">
        <v>212</v>
      </c>
    </row>
    <row r="22" spans="4:4" x14ac:dyDescent="0.25">
      <c r="D22" t="s">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Metadata</vt:lpstr>
      <vt:lpstr>Samples</vt:lpstr>
      <vt:lpstr>Demographic Data</vt:lpstr>
      <vt:lpstr>Main Findings</vt:lpstr>
      <vt:lpstr>Likert Analysis</vt:lpstr>
      <vt:lpstr>Weighting</vt:lpstr>
      <vt:lpstr>Weighting Likert Analysis </vt:lpstr>
      <vt:lpstr>Question Code</vt:lpstr>
      <vt:lpstr>RAW Data pre-proccesed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Ignacio Fuentes Quijada</dc:creator>
  <cp:lastModifiedBy>Guillermo Ignacio Fuentes Quijada</cp:lastModifiedBy>
  <dcterms:created xsi:type="dcterms:W3CDTF">2024-03-18T10:38:29Z</dcterms:created>
  <dcterms:modified xsi:type="dcterms:W3CDTF">2024-07-03T07:50:35Z</dcterms:modified>
</cp:coreProperties>
</file>