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guillermo_rubiogomez_uclm_es/Documents/UCLM_DOC/09_Docencia/01_AutomatizacionIndustrial/Repo_AI/Cursos/2021/"/>
    </mc:Choice>
  </mc:AlternateContent>
  <xr:revisionPtr revIDLastSave="0" documentId="13_ncr:1_{BDA70C0D-1061-4141-ADEA-68F6AB0FDFE8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lificaciones" sheetId="1" r:id="rId1"/>
    <sheet name="AutoElec" sheetId="2" r:id="rId2"/>
    <sheet name="PLC" sheetId="3" r:id="rId3"/>
    <sheet name="Exa_ladder" sheetId="4" r:id="rId4"/>
    <sheet name="ExamenGrafce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5" l="1"/>
  <c r="I2" i="5" s="1"/>
  <c r="A3" i="5"/>
  <c r="H3" i="5"/>
  <c r="I3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H4" i="5"/>
  <c r="I4" i="5"/>
  <c r="H5" i="5"/>
  <c r="I5" i="5"/>
  <c r="H6" i="5"/>
  <c r="I6" i="5" s="1"/>
  <c r="H7" i="5"/>
  <c r="I7" i="5" s="1"/>
  <c r="H8" i="5"/>
  <c r="I8" i="5"/>
  <c r="H9" i="5"/>
  <c r="I9" i="5" s="1"/>
  <c r="H10" i="5"/>
  <c r="I10" i="5" s="1"/>
  <c r="H11" i="5"/>
  <c r="I11" i="5"/>
  <c r="H12" i="5"/>
  <c r="I12" i="5"/>
  <c r="H13" i="5"/>
  <c r="I13" i="5"/>
  <c r="H14" i="5"/>
  <c r="I14" i="5" s="1"/>
  <c r="H15" i="5"/>
  <c r="I15" i="5" s="1"/>
  <c r="H16" i="5"/>
  <c r="I16" i="5"/>
  <c r="H17" i="5"/>
  <c r="I17" i="5" s="1"/>
  <c r="H18" i="5"/>
  <c r="I18" i="5" s="1"/>
  <c r="H19" i="5"/>
  <c r="I19" i="5"/>
  <c r="H20" i="5"/>
  <c r="I20" i="5"/>
  <c r="H21" i="5"/>
  <c r="I21" i="5"/>
  <c r="H22" i="5"/>
  <c r="I22" i="5" s="1"/>
  <c r="H23" i="5"/>
  <c r="I23" i="5" s="1"/>
  <c r="H24" i="5"/>
  <c r="I24" i="5"/>
  <c r="H25" i="5"/>
  <c r="I25" i="5" s="1"/>
  <c r="H26" i="5"/>
  <c r="I26" i="5" s="1"/>
  <c r="H27" i="5"/>
  <c r="I27" i="5"/>
  <c r="H28" i="5"/>
  <c r="I28" i="5"/>
  <c r="H29" i="5"/>
  <c r="I29" i="5"/>
  <c r="H30" i="5"/>
  <c r="I30" i="5" s="1"/>
  <c r="H31" i="5"/>
  <c r="I31" i="5" s="1"/>
  <c r="H32" i="5"/>
  <c r="I32" i="5"/>
  <c r="H33" i="5"/>
  <c r="I33" i="5" s="1"/>
  <c r="H34" i="5"/>
  <c r="I34" i="5" s="1"/>
  <c r="H35" i="5"/>
  <c r="I35" i="5"/>
  <c r="H36" i="5"/>
  <c r="I36" i="5"/>
  <c r="H37" i="5"/>
  <c r="I37" i="5"/>
  <c r="H38" i="5"/>
  <c r="I38" i="5" s="1"/>
  <c r="H39" i="5"/>
  <c r="I39" i="5" s="1"/>
  <c r="H40" i="5"/>
  <c r="I40" i="5"/>
  <c r="H41" i="5"/>
  <c r="I41" i="5" s="1"/>
  <c r="H42" i="5"/>
  <c r="I42" i="5" s="1"/>
  <c r="H43" i="5"/>
  <c r="I43" i="5"/>
  <c r="H44" i="5"/>
  <c r="I44" i="5"/>
  <c r="H45" i="5"/>
  <c r="I45" i="5"/>
  <c r="H46" i="5"/>
  <c r="I46" i="5" s="1"/>
  <c r="H47" i="5"/>
  <c r="I47" i="5" s="1"/>
  <c r="E19" i="4"/>
  <c r="E20" i="4"/>
  <c r="E42" i="4"/>
  <c r="F42" i="4" s="1"/>
  <c r="E44" i="4"/>
  <c r="E29" i="4"/>
  <c r="E43" i="4"/>
  <c r="E15" i="4"/>
  <c r="E10" i="4"/>
  <c r="E47" i="4"/>
  <c r="E12" i="4"/>
  <c r="E5" i="4"/>
  <c r="E23" i="4"/>
  <c r="E34" i="4"/>
  <c r="F34" i="4" s="1"/>
  <c r="E37" i="4"/>
  <c r="E50" i="4"/>
  <c r="E49" i="4"/>
  <c r="F49" i="4" s="1"/>
  <c r="E30" i="4"/>
  <c r="E7" i="4"/>
  <c r="F7" i="4"/>
  <c r="E45" i="4"/>
  <c r="E27" i="4"/>
  <c r="F27" i="4"/>
  <c r="E35" i="4"/>
  <c r="E26" i="4"/>
  <c r="F26" i="4"/>
  <c r="E38" i="4"/>
  <c r="F6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8" i="4"/>
  <c r="F29" i="4"/>
  <c r="F30" i="4"/>
  <c r="F31" i="4"/>
  <c r="F32" i="4"/>
  <c r="F33" i="4"/>
  <c r="F35" i="4"/>
  <c r="F36" i="4"/>
  <c r="F37" i="4"/>
  <c r="F38" i="4"/>
  <c r="F39" i="4"/>
  <c r="F40" i="4"/>
  <c r="F41" i="4"/>
  <c r="F43" i="4"/>
  <c r="F44" i="4"/>
  <c r="F45" i="4"/>
  <c r="F46" i="4"/>
  <c r="F47" i="4"/>
  <c r="F48" i="4"/>
  <c r="F50" i="4"/>
  <c r="F5" i="4"/>
  <c r="E39" i="4"/>
  <c r="E6" i="4"/>
  <c r="E11" i="4"/>
  <c r="E8" i="4"/>
  <c r="E18" i="4"/>
  <c r="E16" i="4"/>
  <c r="E36" i="4"/>
  <c r="E25" i="4"/>
  <c r="E33" i="4"/>
  <c r="E32" i="4"/>
  <c r="E14" i="4"/>
  <c r="E40" i="4"/>
  <c r="E21" i="4"/>
  <c r="E24" i="4"/>
  <c r="E13" i="4"/>
  <c r="E31" i="4"/>
  <c r="E28" i="4"/>
  <c r="E9" i="4"/>
  <c r="E17" i="4"/>
  <c r="E22" i="4"/>
  <c r="E46" i="4"/>
  <c r="E48" i="4"/>
  <c r="E41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I50" i="3"/>
  <c r="I49" i="3"/>
  <c r="I48" i="3"/>
  <c r="I47" i="3"/>
  <c r="J47" i="1" s="1"/>
  <c r="I46" i="3"/>
  <c r="J46" i="1" s="1"/>
  <c r="N46" i="1" s="1"/>
  <c r="Q46" i="1" s="1"/>
  <c r="I45" i="3"/>
  <c r="J45" i="1" s="1"/>
  <c r="N45" i="1" s="1"/>
  <c r="Q45" i="1" s="1"/>
  <c r="I44" i="3"/>
  <c r="I43" i="3"/>
  <c r="I42" i="3"/>
  <c r="I41" i="3"/>
  <c r="I40" i="3"/>
  <c r="I39" i="3"/>
  <c r="I38" i="3"/>
  <c r="I37" i="3"/>
  <c r="I36" i="3"/>
  <c r="I35" i="3"/>
  <c r="J35" i="1" s="1"/>
  <c r="N35" i="1" s="1"/>
  <c r="Q35" i="1" s="1"/>
  <c r="I34" i="3"/>
  <c r="I33" i="3"/>
  <c r="I32" i="3"/>
  <c r="I31" i="3"/>
  <c r="J31" i="1" s="1"/>
  <c r="I30" i="3"/>
  <c r="I29" i="3"/>
  <c r="I28" i="3"/>
  <c r="I27" i="3"/>
  <c r="J27" i="1" s="1"/>
  <c r="N27" i="1" s="1"/>
  <c r="Q27" i="1" s="1"/>
  <c r="I26" i="3"/>
  <c r="I25" i="3"/>
  <c r="I24" i="3"/>
  <c r="I23" i="3"/>
  <c r="J23" i="1" s="1"/>
  <c r="I22" i="3"/>
  <c r="I21" i="3"/>
  <c r="J21" i="1" s="1"/>
  <c r="N21" i="1" s="1"/>
  <c r="Q21" i="1" s="1"/>
  <c r="I20" i="3"/>
  <c r="I19" i="3"/>
  <c r="J19" i="1" s="1"/>
  <c r="N19" i="1" s="1"/>
  <c r="Q19" i="1" s="1"/>
  <c r="I18" i="3"/>
  <c r="I17" i="3"/>
  <c r="I16" i="3"/>
  <c r="I15" i="3"/>
  <c r="J15" i="1" s="1"/>
  <c r="I14" i="3"/>
  <c r="I13" i="3"/>
  <c r="I12" i="3"/>
  <c r="I11" i="3"/>
  <c r="J11" i="1" s="1"/>
  <c r="N11" i="1" s="1"/>
  <c r="Q11" i="1" s="1"/>
  <c r="I10" i="3"/>
  <c r="I9" i="3"/>
  <c r="J9" i="1" s="1"/>
  <c r="N9" i="1" s="1"/>
  <c r="Q9" i="1" s="1"/>
  <c r="I8" i="3"/>
  <c r="I7" i="3"/>
  <c r="J7" i="1" s="1"/>
  <c r="I6" i="3"/>
  <c r="J8" i="1"/>
  <c r="N8" i="1" s="1"/>
  <c r="Q8" i="1" s="1"/>
  <c r="J13" i="1"/>
  <c r="N13" i="1" s="1"/>
  <c r="Q13" i="1" s="1"/>
  <c r="J16" i="1"/>
  <c r="N16" i="1" s="1"/>
  <c r="Q16" i="1" s="1"/>
  <c r="J17" i="1"/>
  <c r="N17" i="1" s="1"/>
  <c r="Q17" i="1" s="1"/>
  <c r="J24" i="1"/>
  <c r="N24" i="1" s="1"/>
  <c r="Q24" i="1" s="1"/>
  <c r="J25" i="1"/>
  <c r="N25" i="1" s="1"/>
  <c r="Q25" i="1" s="1"/>
  <c r="J28" i="1"/>
  <c r="N28" i="1" s="1"/>
  <c r="Q28" i="1" s="1"/>
  <c r="J29" i="1"/>
  <c r="N29" i="1" s="1"/>
  <c r="Q29" i="1" s="1"/>
  <c r="J32" i="1"/>
  <c r="N32" i="1" s="1"/>
  <c r="Q32" i="1" s="1"/>
  <c r="J33" i="1"/>
  <c r="N33" i="1" s="1"/>
  <c r="Q33" i="1" s="1"/>
  <c r="J36" i="1"/>
  <c r="N36" i="1" s="1"/>
  <c r="Q36" i="1" s="1"/>
  <c r="J37" i="1"/>
  <c r="N37" i="1" s="1"/>
  <c r="Q37" i="1" s="1"/>
  <c r="J41" i="1"/>
  <c r="N41" i="1" s="1"/>
  <c r="Q41" i="1" s="1"/>
  <c r="J48" i="1"/>
  <c r="N48" i="1" s="1"/>
  <c r="Q48" i="1" s="1"/>
  <c r="J49" i="1"/>
  <c r="N49" i="1" s="1"/>
  <c r="Q49" i="1" s="1"/>
  <c r="I5" i="3"/>
  <c r="J5" i="1" s="1"/>
  <c r="N5" i="1" s="1"/>
  <c r="Q5" i="1" s="1"/>
  <c r="J14" i="1"/>
  <c r="N14" i="1" s="1"/>
  <c r="Q14" i="1" s="1"/>
  <c r="J22" i="1"/>
  <c r="N22" i="1" s="1"/>
  <c r="Q22" i="1" s="1"/>
  <c r="J26" i="1"/>
  <c r="N26" i="1" s="1"/>
  <c r="Q26" i="1" s="1"/>
  <c r="J30" i="1"/>
  <c r="N30" i="1" s="1"/>
  <c r="Q30" i="1" s="1"/>
  <c r="J34" i="1"/>
  <c r="N34" i="1" s="1"/>
  <c r="Q34" i="1" s="1"/>
  <c r="J39" i="1"/>
  <c r="J40" i="1"/>
  <c r="N40" i="1" s="1"/>
  <c r="Q40" i="1" s="1"/>
  <c r="J44" i="1"/>
  <c r="N44" i="1" s="1"/>
  <c r="Q44" i="1" s="1"/>
  <c r="J50" i="1"/>
  <c r="N50" i="1" s="1"/>
  <c r="Q50" i="1" s="1"/>
  <c r="J12" i="1"/>
  <c r="N12" i="1" s="1"/>
  <c r="Q12" i="1" s="1"/>
  <c r="J10" i="1"/>
  <c r="N10" i="1" s="1"/>
  <c r="Q10" i="1" s="1"/>
  <c r="J6" i="1"/>
  <c r="N6" i="1" s="1"/>
  <c r="J18" i="1"/>
  <c r="N18" i="1" s="1"/>
  <c r="Q18" i="1" s="1"/>
  <c r="J20" i="1"/>
  <c r="N20" i="1" s="1"/>
  <c r="Q20" i="1" s="1"/>
  <c r="J38" i="1"/>
  <c r="N38" i="1" s="1"/>
  <c r="Q38" i="1" s="1"/>
  <c r="J42" i="1"/>
  <c r="N42" i="1" s="1"/>
  <c r="Q42" i="1" s="1"/>
  <c r="J43" i="1"/>
  <c r="N43" i="1" s="1"/>
  <c r="Q43" i="1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" i="2"/>
  <c r="J3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M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" i="1"/>
  <c r="J3" i="1"/>
  <c r="I3" i="1"/>
  <c r="H3" i="1"/>
  <c r="G3" i="1"/>
  <c r="F3" i="1"/>
  <c r="E3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N47" i="1" l="1"/>
  <c r="Q47" i="1" s="1"/>
  <c r="N39" i="1"/>
  <c r="Q39" i="1" s="1"/>
  <c r="N31" i="1"/>
  <c r="Q31" i="1" s="1"/>
  <c r="N23" i="1"/>
  <c r="Q23" i="1" s="1"/>
  <c r="N15" i="1"/>
  <c r="Q15" i="1" s="1"/>
  <c r="N7" i="1"/>
  <c r="Q7" i="1" s="1"/>
  <c r="Q6" i="1"/>
</calcChain>
</file>

<file path=xl/sharedStrings.xml><?xml version="1.0" encoding="utf-8"?>
<sst xmlns="http://schemas.openxmlformats.org/spreadsheetml/2006/main" count="577" uniqueCount="134">
  <si>
    <t>Nombre</t>
  </si>
  <si>
    <t>Apellido(s)</t>
  </si>
  <si>
    <t>ADNANE</t>
  </si>
  <si>
    <t>AKRIR -</t>
  </si>
  <si>
    <t>HÉCTOR</t>
  </si>
  <si>
    <t>BALLESTEROS MARTÍN-FORERO</t>
  </si>
  <si>
    <t>JUAN ÁNGEL</t>
  </si>
  <si>
    <t>BENITO CERDEÑO</t>
  </si>
  <si>
    <t>SERGIO</t>
  </si>
  <si>
    <t>BERRACO ARELLANO</t>
  </si>
  <si>
    <t>JUAN MANUEL</t>
  </si>
  <si>
    <t>BERRUEZO CONEJO</t>
  </si>
  <si>
    <t>LUIS JAVIER</t>
  </si>
  <si>
    <t>BRAVO PLEITE</t>
  </si>
  <si>
    <t>PABLO</t>
  </si>
  <si>
    <t>CELESTINO SÁNCHEZ</t>
  </si>
  <si>
    <t>OMAR</t>
  </si>
  <si>
    <t>CHARAFI GÓMEZ</t>
  </si>
  <si>
    <t>ALBERTO</t>
  </si>
  <si>
    <t>DEL CERRO SÁNCHEZ</t>
  </si>
  <si>
    <t>ALEJANDRO</t>
  </si>
  <si>
    <t>DOMÍNGUEZ CANO</t>
  </si>
  <si>
    <t>ÁLVARO</t>
  </si>
  <si>
    <t>ESCOBAR ESTEBAN</t>
  </si>
  <si>
    <t>ALFONSO</t>
  </si>
  <si>
    <t>FERNÁNDEZ SÁNCHEZ</t>
  </si>
  <si>
    <t>MIGUEL</t>
  </si>
  <si>
    <t>FRANCÉS SANGUINO</t>
  </si>
  <si>
    <t>PAULA</t>
  </si>
  <si>
    <t>GALÁN MARTÍN</t>
  </si>
  <si>
    <t>SAMUEL</t>
  </si>
  <si>
    <t>GARCÍA CAMACHO</t>
  </si>
  <si>
    <t>FERNANDO</t>
  </si>
  <si>
    <t>GARCÍA DE BLAS VALENTÍN</t>
  </si>
  <si>
    <t>JOSÉ</t>
  </si>
  <si>
    <t>GARCÍA DELGADO</t>
  </si>
  <si>
    <t>GARCIA JIMENEZ</t>
  </si>
  <si>
    <t>ESTEFANÍA</t>
  </si>
  <si>
    <t>GARCÍA MARTÍN</t>
  </si>
  <si>
    <t>DAVID</t>
  </si>
  <si>
    <t>GÓMEZ GARCÍA</t>
  </si>
  <si>
    <t>JAVIER</t>
  </si>
  <si>
    <t>GONZÁLEZ MARTÍNEZ</t>
  </si>
  <si>
    <t>ADRIÁN</t>
  </si>
  <si>
    <t>GRANADOS ROMÁN</t>
  </si>
  <si>
    <t>SERGIO DE LA</t>
  </si>
  <si>
    <t>GUÍA LARA</t>
  </si>
  <si>
    <t>ISABEL</t>
  </si>
  <si>
    <t>HIDALGO MAGÁN</t>
  </si>
  <si>
    <t>JESÚS</t>
  </si>
  <si>
    <t>JUÁREZ MUÑOZ</t>
  </si>
  <si>
    <t>DAVID DE</t>
  </si>
  <si>
    <t>LEÓN ALONSO</t>
  </si>
  <si>
    <t>JORGE</t>
  </si>
  <si>
    <t>MANRIQUE GONZÁLEZ</t>
  </si>
  <si>
    <t>MARTÍN DE BERNARDO LÓPEZ</t>
  </si>
  <si>
    <t>PABLO MANUEL</t>
  </si>
  <si>
    <t>MARTÍN ISABEL</t>
  </si>
  <si>
    <t>JULIA</t>
  </si>
  <si>
    <t>MARTÍN NEVADO</t>
  </si>
  <si>
    <t>ELENA</t>
  </si>
  <si>
    <t>MARTÍN ROJAS</t>
  </si>
  <si>
    <t>MESAS DE CASTRO</t>
  </si>
  <si>
    <t>MIGUEL LÓPEZ</t>
  </si>
  <si>
    <t>IVÁN</t>
  </si>
  <si>
    <t>MUÑOZ TÉBAR</t>
  </si>
  <si>
    <t>ÁNGEL JOSE</t>
  </si>
  <si>
    <t>NODAL PÉREZ</t>
  </si>
  <si>
    <t>ROBERTO</t>
  </si>
  <si>
    <t>PÉREZ MUÑOZ</t>
  </si>
  <si>
    <t>PÉREZ PALOMO</t>
  </si>
  <si>
    <t>PLAZA MARTÍNEZ</t>
  </si>
  <si>
    <t>REDONDO REINA</t>
  </si>
  <si>
    <t>RUIZ MINAYA</t>
  </si>
  <si>
    <t>JOSÉ MANUEL</t>
  </si>
  <si>
    <t>SÁNCHEZ DE LA VARGA</t>
  </si>
  <si>
    <t>ALONSO</t>
  </si>
  <si>
    <t>SÁNCHEZ RODRÍGUEZ</t>
  </si>
  <si>
    <t>SANGUINO NIETO-MÁRQUEZ</t>
  </si>
  <si>
    <t>TAPIA GIL</t>
  </si>
  <si>
    <t>NICOLÁS DE LA</t>
  </si>
  <si>
    <t>TORRE GONZÁLEZ</t>
  </si>
  <si>
    <t>MARCO</t>
  </si>
  <si>
    <t>VISO FIGUEROA</t>
  </si>
  <si>
    <t>Grupo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</si>
  <si>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</si>
  <si>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</si>
  <si>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</si>
  <si>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</si>
  <si>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</si>
  <si>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</si>
  <si>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</si>
  <si>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</si>
  <si>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</si>
  <si>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</si>
  <si>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</si>
  <si>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</si>
  <si>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Id.</t>
  </si>
  <si>
    <t>P1 (Armario de Control)</t>
  </si>
  <si>
    <t>P4 (Aut. Eléctricos y Sensores)</t>
  </si>
  <si>
    <t>P3 (Aut. Hidráulicos)</t>
  </si>
  <si>
    <t>P2 (Aut. Neumáticos)</t>
  </si>
  <si>
    <t>P5 (Grafcet)</t>
  </si>
  <si>
    <t>P5 (PLC)</t>
  </si>
  <si>
    <t>Extra neumática</t>
  </si>
  <si>
    <t>Extra Grafcet</t>
  </si>
  <si>
    <t>TOTAL PRÁCTICAS</t>
  </si>
  <si>
    <t>Examen</t>
  </si>
  <si>
    <t>TOTAL TEORÍA</t>
  </si>
  <si>
    <t>CALIFICACIÓN</t>
  </si>
  <si>
    <t>Semanas</t>
  </si>
  <si>
    <t>Extra PLCs (+1 punto en P5)</t>
  </si>
  <si>
    <t>+1 punto en P3</t>
  </si>
  <si>
    <t>+ 1 punto en P6</t>
  </si>
  <si>
    <t>+1 punto en P5</t>
  </si>
  <si>
    <t>Comprobación</t>
  </si>
  <si>
    <t>Presentación</t>
  </si>
  <si>
    <t>Particiàción</t>
  </si>
  <si>
    <t>Funcionamiento lógico</t>
  </si>
  <si>
    <t>Actuación</t>
  </si>
  <si>
    <t>Sensorización</t>
  </si>
  <si>
    <t>TOTAL</t>
  </si>
  <si>
    <t>GRAFCET</t>
  </si>
  <si>
    <t>Implementación</t>
  </si>
  <si>
    <t>Imagen Producción</t>
  </si>
  <si>
    <t>Imagen Mantenimiento</t>
  </si>
  <si>
    <t>+Extra</t>
  </si>
  <si>
    <t>CALIFICACIÓN (10)</t>
  </si>
  <si>
    <t>CALIFICACIÓN (2,5)</t>
  </si>
  <si>
    <t>Total ex</t>
  </si>
  <si>
    <t>TOTAL EJ</t>
  </si>
  <si>
    <t>Seguridad</t>
  </si>
  <si>
    <t>Preposicionamiento</t>
  </si>
  <si>
    <t>Produccion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</si>
</sst>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 Unicode MS"/>
    </font>
    <font>
      <b/>
      <i/>
      <sz val="16"/>
      <color theme="1"/>
      <name val="Arial Unicode MS"/>
    </font>
    <font>
      <b/>
      <i/>
      <u/>
      <sz val="11"/>
      <color theme="1"/>
      <name val="Arial Unicode MS"/>
    </font>
    <font>
      <sz val="9"/>
      <color theme="1"/>
      <name val="Arial Unicode MS"/>
    </font>
    <font>
      <sz val="9"/>
      <color rgb="FFFF0000"/>
      <name val="Arial Unicode MS"/>
    </font>
    <font>
      <u/>
      <sz val="11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10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1" xfId="0" applyBorder="1"/>
    <xf numFmtId="0" fontId="0" fillId="2" borderId="1" xfId="0" applyFill="1" applyBorder="1"/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center" vertical="center" wrapText="1"/>
    </xf>
    <xf numFmtId="0" fontId="0" fillId="3" borderId="1" xfId="0" applyFill="1" applyBorder="1"/>
    <xf numFmtId="2" fontId="0" fillId="3" borderId="1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 vertical="center" wrapText="1"/>
    </xf>
    <xf numFmtId="0" fontId="5" fillId="0" borderId="1" xfId="0" applyFont="1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0"/>
  <sheetViews>
    <sheetView zoomScale="70" zoomScaleNormal="70" workbookViewId="0">
      <selection activeCell="A12" sqref="A12:XFD12"/>
    </sheetView>
  </sheetViews>
  <sheetFormatPr baseColWidth="10" defaultRowHeight="14.25"/>
  <cols>
    <col min="1" max="1" width="5.875" customWidth="1"/>
    <col min="3" max="3" width="14.75" bestFit="1" customWidth="1"/>
    <col min="4" max="4" width="30.5" bestFit="1" customWidth="1"/>
    <col min="5" max="13" width="12.625" customWidth="1"/>
    <col min="14" max="14" width="12.625" style="1" customWidth="1"/>
    <col min="15" max="16" width="12.625" customWidth="1"/>
    <col min="17" max="17" width="15.625" customWidth="1"/>
  </cols>
  <sheetData>
    <row r="2" spans="1:17">
      <c r="D2" s="3" t="s">
        <v>110</v>
      </c>
      <c r="E2" s="4">
        <v>3</v>
      </c>
      <c r="F2" s="4">
        <v>2</v>
      </c>
      <c r="G2" s="4">
        <v>1</v>
      </c>
      <c r="H2" s="4">
        <v>2</v>
      </c>
      <c r="I2" s="4">
        <v>4</v>
      </c>
      <c r="J2" s="4">
        <v>3</v>
      </c>
      <c r="K2" s="5"/>
      <c r="L2" s="5" t="s">
        <v>115</v>
      </c>
      <c r="M2" s="15">
        <f>E2+F2+G2+H2+I2+J2</f>
        <v>15</v>
      </c>
      <c r="N2" s="4">
        <v>15</v>
      </c>
      <c r="O2" s="5"/>
      <c r="P2" s="5"/>
    </row>
    <row r="3" spans="1:17">
      <c r="D3" s="5"/>
      <c r="E3" s="6">
        <f>E2/N2</f>
        <v>0.2</v>
      </c>
      <c r="F3" s="6">
        <f>F2/N2</f>
        <v>0.13333333333333333</v>
      </c>
      <c r="G3" s="6">
        <f>G2/N2</f>
        <v>6.6666666666666666E-2</v>
      </c>
      <c r="H3" s="6">
        <f>H2/N2</f>
        <v>0.13333333333333333</v>
      </c>
      <c r="I3" s="6">
        <f>I2/N2</f>
        <v>0.26666666666666666</v>
      </c>
      <c r="J3" s="6">
        <f>J2/N2</f>
        <v>0.2</v>
      </c>
      <c r="K3" s="7" t="s">
        <v>112</v>
      </c>
      <c r="L3" s="7" t="s">
        <v>114</v>
      </c>
      <c r="M3" s="7" t="s">
        <v>113</v>
      </c>
      <c r="N3" s="6">
        <v>0.4</v>
      </c>
      <c r="O3" s="6">
        <v>1</v>
      </c>
      <c r="P3" s="6">
        <v>0.6</v>
      </c>
      <c r="Q3" s="2"/>
    </row>
    <row r="4" spans="1:17" ht="42.75">
      <c r="A4" s="11" t="s">
        <v>97</v>
      </c>
      <c r="B4" s="8" t="s">
        <v>84</v>
      </c>
      <c r="C4" s="8" t="s">
        <v>0</v>
      </c>
      <c r="D4" s="8" t="s">
        <v>1</v>
      </c>
      <c r="E4" s="12" t="s">
        <v>98</v>
      </c>
      <c r="F4" s="12" t="s">
        <v>101</v>
      </c>
      <c r="G4" s="12" t="s">
        <v>100</v>
      </c>
      <c r="H4" s="12" t="s">
        <v>99</v>
      </c>
      <c r="I4" s="12" t="s">
        <v>102</v>
      </c>
      <c r="J4" s="12" t="s">
        <v>103</v>
      </c>
      <c r="K4" s="12" t="s">
        <v>104</v>
      </c>
      <c r="L4" s="12" t="s">
        <v>105</v>
      </c>
      <c r="M4" s="12" t="s">
        <v>111</v>
      </c>
      <c r="N4" s="12" t="s">
        <v>106</v>
      </c>
      <c r="O4" s="12" t="s">
        <v>107</v>
      </c>
      <c r="P4" s="12" t="s">
        <v>108</v>
      </c>
      <c r="Q4" s="12" t="s">
        <v>109</v>
      </c>
    </row>
    <row r="5" spans="1:17">
      <c r="A5" s="9">
        <v>1</v>
      </c>
      <c r="B5" s="20" t="s">
        <v>85</v>
      </c>
      <c r="C5" s="9" t="s">
        <v>2</v>
      </c>
      <c r="D5" s="9" t="s">
        <v>3</v>
      </c>
      <c r="E5" s="10">
        <v>8</v>
      </c>
      <c r="F5" s="10">
        <v>6</v>
      </c>
      <c r="G5" s="10"/>
      <c r="H5" s="10">
        <f>AutoElec!J5</f>
        <v>8.15</v>
      </c>
      <c r="I5" s="10">
        <v>9.1999999999999993</v>
      </c>
      <c r="J5" s="10">
        <f>PLC!I5</f>
        <v>5.95</v>
      </c>
      <c r="K5" s="10"/>
      <c r="L5" s="10"/>
      <c r="M5" s="10"/>
      <c r="N5" s="10">
        <f>E5*$E$3+(F5+K5)*$F$3+G5*$G$3+H5*$H$3+(I5+L5)*$I$3+(J5+M5)*$J$3</f>
        <v>7.1300000000000008</v>
      </c>
      <c r="O5" s="10"/>
      <c r="P5" s="10">
        <f>O5</f>
        <v>0</v>
      </c>
      <c r="Q5" s="10">
        <f>N5*$N$3+P5*$P$3</f>
        <v>2.8520000000000003</v>
      </c>
    </row>
    <row r="6" spans="1:17">
      <c r="A6" s="9">
        <f>A5+1</f>
        <v>2</v>
      </c>
      <c r="B6" s="20"/>
      <c r="C6" s="9" t="s">
        <v>4</v>
      </c>
      <c r="D6" s="9" t="s">
        <v>5</v>
      </c>
      <c r="E6" s="10">
        <v>8</v>
      </c>
      <c r="F6" s="10">
        <v>6</v>
      </c>
      <c r="G6" s="10"/>
      <c r="H6" s="10">
        <f>AutoElec!J6</f>
        <v>8.15</v>
      </c>
      <c r="I6" s="10">
        <v>9.1999999999999993</v>
      </c>
      <c r="J6" s="10">
        <f>PLC!I6</f>
        <v>5.95</v>
      </c>
      <c r="K6" s="10"/>
      <c r="L6" s="10"/>
      <c r="M6" s="10"/>
      <c r="N6" s="10">
        <f t="shared" ref="N6:N50" si="0">E6*$E$3+(F6+K6)*$F$3+G6*$G$3+H6*$H$3+(I6+L6)*$I$3+(J6+M6)*$J$3</f>
        <v>7.1300000000000008</v>
      </c>
      <c r="O6" s="10"/>
      <c r="P6" s="10">
        <f t="shared" ref="P6:P50" si="1">O6</f>
        <v>0</v>
      </c>
      <c r="Q6" s="10">
        <f t="shared" ref="Q6:Q50" si="2">N6*$N$3+P6*$P$3</f>
        <v>2.8520000000000003</v>
      </c>
    </row>
    <row r="7" spans="1:17">
      <c r="A7" s="9">
        <f t="shared" ref="A7:A50" si="3">A6+1</f>
        <v>3</v>
      </c>
      <c r="B7" s="20"/>
      <c r="C7" s="9" t="s">
        <v>6</v>
      </c>
      <c r="D7" s="9" t="s">
        <v>7</v>
      </c>
      <c r="E7" s="10">
        <v>8</v>
      </c>
      <c r="F7" s="10">
        <v>6</v>
      </c>
      <c r="G7" s="10"/>
      <c r="H7" s="10">
        <f>AutoElec!J7</f>
        <v>8.15</v>
      </c>
      <c r="I7" s="10">
        <v>9.1999999999999993</v>
      </c>
      <c r="J7" s="10">
        <f>PLC!I7</f>
        <v>5.95</v>
      </c>
      <c r="K7" s="10"/>
      <c r="L7" s="10"/>
      <c r="M7" s="10"/>
      <c r="N7" s="10">
        <f t="shared" si="0"/>
        <v>7.1300000000000008</v>
      </c>
      <c r="O7" s="10"/>
      <c r="P7" s="10">
        <f t="shared" si="1"/>
        <v>0</v>
      </c>
      <c r="Q7" s="10">
        <f t="shared" si="2"/>
        <v>2.8520000000000003</v>
      </c>
    </row>
    <row r="8" spans="1:17">
      <c r="A8" s="9">
        <f t="shared" si="3"/>
        <v>4</v>
      </c>
      <c r="B8" s="20"/>
      <c r="C8" s="9" t="s">
        <v>8</v>
      </c>
      <c r="D8" s="9" t="s">
        <v>9</v>
      </c>
      <c r="E8" s="10">
        <v>8</v>
      </c>
      <c r="F8" s="10">
        <v>6</v>
      </c>
      <c r="G8" s="10"/>
      <c r="H8" s="10">
        <f>AutoElec!J8</f>
        <v>8.15</v>
      </c>
      <c r="I8" s="10">
        <v>9.1999999999999993</v>
      </c>
      <c r="J8" s="10">
        <f>PLC!I8</f>
        <v>5.95</v>
      </c>
      <c r="K8" s="10"/>
      <c r="L8" s="10"/>
      <c r="M8" s="10"/>
      <c r="N8" s="10">
        <f t="shared" si="0"/>
        <v>7.1300000000000008</v>
      </c>
      <c r="O8" s="10"/>
      <c r="P8" s="10">
        <f t="shared" si="1"/>
        <v>0</v>
      </c>
      <c r="Q8" s="10">
        <f t="shared" si="2"/>
        <v>2.8520000000000003</v>
      </c>
    </row>
    <row r="9" spans="1:17">
      <c r="A9" s="13">
        <f t="shared" si="3"/>
        <v>5</v>
      </c>
      <c r="B9" s="19" t="s">
        <v>86</v>
      </c>
      <c r="C9" s="13" t="s">
        <v>10</v>
      </c>
      <c r="D9" s="13" t="s">
        <v>11</v>
      </c>
      <c r="E9" s="14">
        <v>9</v>
      </c>
      <c r="F9" s="14">
        <v>8.5</v>
      </c>
      <c r="G9" s="14"/>
      <c r="H9" s="14">
        <f>AutoElec!J9</f>
        <v>8</v>
      </c>
      <c r="I9" s="14">
        <v>7.1</v>
      </c>
      <c r="J9" s="14">
        <f>PLC!I9</f>
        <v>7.9999999999999991</v>
      </c>
      <c r="K9" s="14"/>
      <c r="L9" s="14"/>
      <c r="M9" s="14"/>
      <c r="N9" s="14">
        <f t="shared" si="0"/>
        <v>7.4933333333333332</v>
      </c>
      <c r="O9" s="14"/>
      <c r="P9" s="14">
        <f t="shared" si="1"/>
        <v>0</v>
      </c>
      <c r="Q9" s="14">
        <f t="shared" si="2"/>
        <v>2.9973333333333336</v>
      </c>
    </row>
    <row r="10" spans="1:17">
      <c r="A10" s="13">
        <f t="shared" si="3"/>
        <v>6</v>
      </c>
      <c r="B10" s="19"/>
      <c r="C10" s="13" t="s">
        <v>12</v>
      </c>
      <c r="D10" s="13" t="s">
        <v>13</v>
      </c>
      <c r="E10" s="14">
        <v>9</v>
      </c>
      <c r="F10" s="14">
        <v>8.5</v>
      </c>
      <c r="G10" s="14"/>
      <c r="H10" s="14">
        <f>AutoElec!J10</f>
        <v>8</v>
      </c>
      <c r="I10" s="14">
        <v>7.1</v>
      </c>
      <c r="J10" s="14">
        <f>PLC!I10</f>
        <v>7.9999999999999991</v>
      </c>
      <c r="K10" s="14"/>
      <c r="L10" s="14"/>
      <c r="M10" s="14"/>
      <c r="N10" s="14">
        <f t="shared" si="0"/>
        <v>7.4933333333333332</v>
      </c>
      <c r="O10" s="14"/>
      <c r="P10" s="14">
        <f t="shared" si="1"/>
        <v>0</v>
      </c>
      <c r="Q10" s="14">
        <f t="shared" si="2"/>
        <v>2.9973333333333336</v>
      </c>
    </row>
    <row r="11" spans="1:17">
      <c r="A11" s="13">
        <f t="shared" si="3"/>
        <v>7</v>
      </c>
      <c r="B11" s="19"/>
      <c r="C11" s="13" t="s">
        <v>14</v>
      </c>
      <c r="D11" s="13" t="s">
        <v>15</v>
      </c>
      <c r="E11" s="14">
        <v>9</v>
      </c>
      <c r="F11" s="14">
        <v>8.5</v>
      </c>
      <c r="G11" s="14"/>
      <c r="H11" s="14">
        <f>AutoElec!J11</f>
        <v>8</v>
      </c>
      <c r="I11" s="14">
        <v>7.1</v>
      </c>
      <c r="J11" s="14">
        <f>PLC!I11</f>
        <v>7.9999999999999991</v>
      </c>
      <c r="K11" s="14"/>
      <c r="L11" s="14"/>
      <c r="M11" s="14"/>
      <c r="N11" s="14">
        <f t="shared" si="0"/>
        <v>7.4933333333333332</v>
      </c>
      <c r="O11" s="14"/>
      <c r="P11" s="14">
        <f t="shared" si="1"/>
        <v>0</v>
      </c>
      <c r="Q11" s="14">
        <f t="shared" si="2"/>
        <v>2.9973333333333336</v>
      </c>
    </row>
    <row r="12" spans="1:17">
      <c r="A12" s="13">
        <f t="shared" si="3"/>
        <v>8</v>
      </c>
      <c r="B12" s="19"/>
      <c r="C12" s="13" t="s">
        <v>16</v>
      </c>
      <c r="D12" s="13" t="s">
        <v>17</v>
      </c>
      <c r="E12" s="14">
        <v>9</v>
      </c>
      <c r="F12" s="14">
        <v>8.5</v>
      </c>
      <c r="G12" s="14"/>
      <c r="H12" s="14">
        <f>AutoElec!J12</f>
        <v>8</v>
      </c>
      <c r="I12" s="14">
        <v>7.1</v>
      </c>
      <c r="J12" s="14">
        <f>PLC!I12</f>
        <v>7.9999999999999991</v>
      </c>
      <c r="K12" s="14"/>
      <c r="L12" s="14"/>
      <c r="M12" s="14"/>
      <c r="N12" s="14">
        <f t="shared" si="0"/>
        <v>7.4933333333333332</v>
      </c>
      <c r="O12" s="14"/>
      <c r="P12" s="14">
        <f t="shared" si="1"/>
        <v>0</v>
      </c>
      <c r="Q12" s="14">
        <f t="shared" si="2"/>
        <v>2.9973333333333336</v>
      </c>
    </row>
    <row r="13" spans="1:17">
      <c r="A13" s="9">
        <f t="shared" si="3"/>
        <v>9</v>
      </c>
      <c r="B13" s="20" t="s">
        <v>87</v>
      </c>
      <c r="C13" s="9" t="s">
        <v>18</v>
      </c>
      <c r="D13" s="9" t="s">
        <v>19</v>
      </c>
      <c r="E13" s="10">
        <v>8.5</v>
      </c>
      <c r="F13" s="10">
        <v>5.5</v>
      </c>
      <c r="G13" s="10"/>
      <c r="H13" s="10">
        <f>AutoElec!J13</f>
        <v>9.1</v>
      </c>
      <c r="I13" s="10">
        <v>5.8</v>
      </c>
      <c r="J13" s="10">
        <f>PLC!I13</f>
        <v>8.3999999999999986</v>
      </c>
      <c r="K13" s="10"/>
      <c r="L13" s="10"/>
      <c r="M13" s="10"/>
      <c r="N13" s="10">
        <f t="shared" si="0"/>
        <v>6.8733333333333331</v>
      </c>
      <c r="O13" s="10"/>
      <c r="P13" s="10">
        <f t="shared" si="1"/>
        <v>0</v>
      </c>
      <c r="Q13" s="10">
        <f t="shared" si="2"/>
        <v>2.7493333333333334</v>
      </c>
    </row>
    <row r="14" spans="1:17">
      <c r="A14" s="9">
        <f t="shared" si="3"/>
        <v>10</v>
      </c>
      <c r="B14" s="20"/>
      <c r="C14" s="9" t="s">
        <v>20</v>
      </c>
      <c r="D14" s="9" t="s">
        <v>21</v>
      </c>
      <c r="E14" s="10">
        <v>8.5</v>
      </c>
      <c r="F14" s="10">
        <v>5.5</v>
      </c>
      <c r="G14" s="10"/>
      <c r="H14" s="10">
        <f>AutoElec!J14</f>
        <v>9.1</v>
      </c>
      <c r="I14" s="10">
        <v>5.8</v>
      </c>
      <c r="J14" s="10">
        <f>PLC!I14</f>
        <v>8.3999999999999986</v>
      </c>
      <c r="K14" s="10"/>
      <c r="L14" s="10"/>
      <c r="M14" s="10"/>
      <c r="N14" s="10">
        <f t="shared" si="0"/>
        <v>6.8733333333333331</v>
      </c>
      <c r="O14" s="10"/>
      <c r="P14" s="10">
        <f t="shared" si="1"/>
        <v>0</v>
      </c>
      <c r="Q14" s="10">
        <f t="shared" si="2"/>
        <v>2.7493333333333334</v>
      </c>
    </row>
    <row r="15" spans="1:17">
      <c r="A15" s="9">
        <f t="shared" si="3"/>
        <v>11</v>
      </c>
      <c r="B15" s="20"/>
      <c r="C15" s="9" t="s">
        <v>22</v>
      </c>
      <c r="D15" s="9" t="s">
        <v>23</v>
      </c>
      <c r="E15" s="10">
        <v>8.5</v>
      </c>
      <c r="F15" s="10">
        <v>5.5</v>
      </c>
      <c r="G15" s="10"/>
      <c r="H15" s="10">
        <f>AutoElec!J15</f>
        <v>9.1</v>
      </c>
      <c r="I15" s="10">
        <v>5.8</v>
      </c>
      <c r="J15" s="10">
        <f>PLC!I15</f>
        <v>8.3999999999999986</v>
      </c>
      <c r="K15" s="10"/>
      <c r="L15" s="10"/>
      <c r="M15" s="10"/>
      <c r="N15" s="10">
        <f t="shared" si="0"/>
        <v>6.8733333333333331</v>
      </c>
      <c r="O15" s="10"/>
      <c r="P15" s="10">
        <f t="shared" si="1"/>
        <v>0</v>
      </c>
      <c r="Q15" s="10">
        <f t="shared" si="2"/>
        <v>2.7493333333333334</v>
      </c>
    </row>
    <row r="16" spans="1:17">
      <c r="A16" s="9">
        <f t="shared" si="3"/>
        <v>12</v>
      </c>
      <c r="B16" s="20"/>
      <c r="C16" s="9" t="s">
        <v>24</v>
      </c>
      <c r="D16" s="9" t="s">
        <v>25</v>
      </c>
      <c r="E16" s="10">
        <v>8.5</v>
      </c>
      <c r="F16" s="10">
        <v>5.5</v>
      </c>
      <c r="G16" s="10"/>
      <c r="H16" s="10">
        <f>AutoElec!J16</f>
        <v>9.1</v>
      </c>
      <c r="I16" s="10">
        <v>5.8</v>
      </c>
      <c r="J16" s="10">
        <f>PLC!I16</f>
        <v>8.3999999999999986</v>
      </c>
      <c r="K16" s="10"/>
      <c r="L16" s="10"/>
      <c r="M16" s="10"/>
      <c r="N16" s="10">
        <f t="shared" si="0"/>
        <v>6.8733333333333331</v>
      </c>
      <c r="O16" s="10"/>
      <c r="P16" s="10">
        <f t="shared" si="1"/>
        <v>0</v>
      </c>
      <c r="Q16" s="10">
        <f t="shared" si="2"/>
        <v>2.7493333333333334</v>
      </c>
    </row>
    <row r="17" spans="1:17">
      <c r="A17" s="13">
        <f t="shared" si="3"/>
        <v>13</v>
      </c>
      <c r="B17" s="19" t="s">
        <v>88</v>
      </c>
      <c r="C17" s="13" t="s">
        <v>26</v>
      </c>
      <c r="D17" s="13" t="s">
        <v>27</v>
      </c>
      <c r="E17" s="14">
        <v>8</v>
      </c>
      <c r="F17" s="14">
        <v>5.25</v>
      </c>
      <c r="G17" s="14"/>
      <c r="H17" s="14">
        <f>AutoElec!J17</f>
        <v>6.7500000000000009</v>
      </c>
      <c r="I17" s="14">
        <v>4.2</v>
      </c>
      <c r="J17" s="14">
        <f>PLC!I17</f>
        <v>3.8499999999999996</v>
      </c>
      <c r="K17" s="14"/>
      <c r="L17" s="14"/>
      <c r="M17" s="14"/>
      <c r="N17" s="14">
        <f t="shared" si="0"/>
        <v>5.09</v>
      </c>
      <c r="O17" s="14"/>
      <c r="P17" s="14">
        <f t="shared" si="1"/>
        <v>0</v>
      </c>
      <c r="Q17" s="14">
        <f t="shared" si="2"/>
        <v>2.036</v>
      </c>
    </row>
    <row r="18" spans="1:17">
      <c r="A18" s="13">
        <f t="shared" si="3"/>
        <v>14</v>
      </c>
      <c r="B18" s="19"/>
      <c r="C18" s="13" t="s">
        <v>28</v>
      </c>
      <c r="D18" s="13" t="s">
        <v>29</v>
      </c>
      <c r="E18" s="14">
        <v>8</v>
      </c>
      <c r="F18" s="14">
        <v>5.25</v>
      </c>
      <c r="G18" s="14"/>
      <c r="H18" s="14">
        <f>AutoElec!J18</f>
        <v>6.7500000000000009</v>
      </c>
      <c r="I18" s="14">
        <v>4.2</v>
      </c>
      <c r="J18" s="14">
        <f>PLC!I18</f>
        <v>3.8499999999999996</v>
      </c>
      <c r="K18" s="14"/>
      <c r="L18" s="14"/>
      <c r="M18" s="14"/>
      <c r="N18" s="14">
        <f t="shared" si="0"/>
        <v>5.09</v>
      </c>
      <c r="O18" s="14"/>
      <c r="P18" s="14">
        <f t="shared" si="1"/>
        <v>0</v>
      </c>
      <c r="Q18" s="14">
        <f t="shared" si="2"/>
        <v>2.036</v>
      </c>
    </row>
    <row r="19" spans="1:17">
      <c r="A19" s="13">
        <f t="shared" si="3"/>
        <v>15</v>
      </c>
      <c r="B19" s="19"/>
      <c r="C19" s="13" t="s">
        <v>30</v>
      </c>
      <c r="D19" s="13" t="s">
        <v>31</v>
      </c>
      <c r="E19" s="14">
        <v>8</v>
      </c>
      <c r="F19" s="14">
        <v>5.25</v>
      </c>
      <c r="G19" s="14"/>
      <c r="H19" s="14">
        <f>AutoElec!J19</f>
        <v>6.7500000000000009</v>
      </c>
      <c r="I19" s="14">
        <v>4.2</v>
      </c>
      <c r="J19" s="14">
        <f>PLC!I19</f>
        <v>3.8499999999999996</v>
      </c>
      <c r="K19" s="14"/>
      <c r="L19" s="14"/>
      <c r="M19" s="14"/>
      <c r="N19" s="14">
        <f t="shared" si="0"/>
        <v>5.09</v>
      </c>
      <c r="O19" s="14"/>
      <c r="P19" s="14">
        <f t="shared" si="1"/>
        <v>0</v>
      </c>
      <c r="Q19" s="14">
        <f t="shared" si="2"/>
        <v>2.036</v>
      </c>
    </row>
    <row r="20" spans="1:17">
      <c r="A20" s="13">
        <f t="shared" si="3"/>
        <v>16</v>
      </c>
      <c r="B20" s="19"/>
      <c r="C20" s="13" t="s">
        <v>32</v>
      </c>
      <c r="D20" s="13" t="s">
        <v>33</v>
      </c>
      <c r="E20" s="14">
        <v>8</v>
      </c>
      <c r="F20" s="14">
        <v>5.25</v>
      </c>
      <c r="G20" s="14"/>
      <c r="H20" s="14">
        <f>AutoElec!J20</f>
        <v>6.7500000000000009</v>
      </c>
      <c r="I20" s="14">
        <v>4.2</v>
      </c>
      <c r="J20" s="14">
        <f>PLC!I20</f>
        <v>3.8499999999999996</v>
      </c>
      <c r="K20" s="14"/>
      <c r="L20" s="14"/>
      <c r="M20" s="14"/>
      <c r="N20" s="14">
        <f t="shared" si="0"/>
        <v>5.09</v>
      </c>
      <c r="O20" s="14"/>
      <c r="P20" s="14">
        <f t="shared" si="1"/>
        <v>0</v>
      </c>
      <c r="Q20" s="14">
        <f t="shared" si="2"/>
        <v>2.036</v>
      </c>
    </row>
    <row r="21" spans="1:17">
      <c r="A21" s="9">
        <f t="shared" si="3"/>
        <v>17</v>
      </c>
      <c r="B21" s="20" t="s">
        <v>89</v>
      </c>
      <c r="C21" s="9" t="s">
        <v>34</v>
      </c>
      <c r="D21" s="9" t="s">
        <v>35</v>
      </c>
      <c r="E21" s="10">
        <v>8.5</v>
      </c>
      <c r="F21" s="10">
        <v>6.5</v>
      </c>
      <c r="G21" s="10"/>
      <c r="H21" s="10">
        <f>AutoElec!J21</f>
        <v>7.1499999999999995</v>
      </c>
      <c r="I21" s="10">
        <v>7.9</v>
      </c>
      <c r="J21" s="10">
        <f>PLC!I21</f>
        <v>10</v>
      </c>
      <c r="K21" s="10"/>
      <c r="L21" s="10"/>
      <c r="M21" s="10"/>
      <c r="N21" s="10">
        <f t="shared" si="0"/>
        <v>7.6266666666666669</v>
      </c>
      <c r="O21" s="10"/>
      <c r="P21" s="10">
        <f t="shared" si="1"/>
        <v>0</v>
      </c>
      <c r="Q21" s="10">
        <f t="shared" si="2"/>
        <v>3.0506666666666669</v>
      </c>
    </row>
    <row r="22" spans="1:17">
      <c r="A22" s="9">
        <f t="shared" si="3"/>
        <v>18</v>
      </c>
      <c r="B22" s="20"/>
      <c r="C22" s="9" t="s">
        <v>18</v>
      </c>
      <c r="D22" s="9" t="s">
        <v>36</v>
      </c>
      <c r="E22" s="10">
        <v>8.5</v>
      </c>
      <c r="F22" s="10">
        <v>6.5</v>
      </c>
      <c r="G22" s="10"/>
      <c r="H22" s="10">
        <f>AutoElec!J22</f>
        <v>7.1499999999999995</v>
      </c>
      <c r="I22" s="10">
        <v>7.9</v>
      </c>
      <c r="J22" s="10">
        <f>PLC!I22</f>
        <v>10</v>
      </c>
      <c r="K22" s="10"/>
      <c r="L22" s="10"/>
      <c r="M22" s="10"/>
      <c r="N22" s="10">
        <f t="shared" si="0"/>
        <v>7.6266666666666669</v>
      </c>
      <c r="O22" s="10"/>
      <c r="P22" s="10">
        <f t="shared" si="1"/>
        <v>0</v>
      </c>
      <c r="Q22" s="10">
        <f t="shared" si="2"/>
        <v>3.0506666666666669</v>
      </c>
    </row>
    <row r="23" spans="1:17">
      <c r="A23" s="9">
        <f t="shared" si="3"/>
        <v>19</v>
      </c>
      <c r="B23" s="20"/>
      <c r="C23" s="9" t="s">
        <v>37</v>
      </c>
      <c r="D23" s="9" t="s">
        <v>38</v>
      </c>
      <c r="E23" s="10">
        <v>8.5</v>
      </c>
      <c r="F23" s="10">
        <v>6.5</v>
      </c>
      <c r="G23" s="10"/>
      <c r="H23" s="10">
        <f>AutoElec!J23</f>
        <v>7.1499999999999995</v>
      </c>
      <c r="I23" s="10">
        <v>7.9</v>
      </c>
      <c r="J23" s="10">
        <f>PLC!I23</f>
        <v>10</v>
      </c>
      <c r="K23" s="10"/>
      <c r="L23" s="10"/>
      <c r="M23" s="10"/>
      <c r="N23" s="10">
        <f t="shared" si="0"/>
        <v>7.6266666666666669</v>
      </c>
      <c r="O23" s="10"/>
      <c r="P23" s="10">
        <f t="shared" si="1"/>
        <v>0</v>
      </c>
      <c r="Q23" s="10">
        <f t="shared" si="2"/>
        <v>3.0506666666666669</v>
      </c>
    </row>
    <row r="24" spans="1:17">
      <c r="A24" s="9">
        <f t="shared" si="3"/>
        <v>20</v>
      </c>
      <c r="B24" s="20"/>
      <c r="C24" s="9" t="s">
        <v>39</v>
      </c>
      <c r="D24" s="9" t="s">
        <v>40</v>
      </c>
      <c r="E24" s="10">
        <v>8.5</v>
      </c>
      <c r="F24" s="10">
        <v>6.5</v>
      </c>
      <c r="G24" s="10"/>
      <c r="H24" s="10">
        <f>AutoElec!J24</f>
        <v>7.1499999999999995</v>
      </c>
      <c r="I24" s="10">
        <v>7.9</v>
      </c>
      <c r="J24" s="10">
        <f>PLC!I24</f>
        <v>10</v>
      </c>
      <c r="K24" s="10"/>
      <c r="L24" s="10"/>
      <c r="M24" s="10"/>
      <c r="N24" s="10">
        <f t="shared" si="0"/>
        <v>7.6266666666666669</v>
      </c>
      <c r="O24" s="10"/>
      <c r="P24" s="10">
        <f t="shared" si="1"/>
        <v>0</v>
      </c>
      <c r="Q24" s="10">
        <f t="shared" si="2"/>
        <v>3.0506666666666669</v>
      </c>
    </row>
    <row r="25" spans="1:17">
      <c r="A25" s="13">
        <f t="shared" si="3"/>
        <v>21</v>
      </c>
      <c r="B25" s="19" t="s">
        <v>90</v>
      </c>
      <c r="C25" s="13" t="s">
        <v>41</v>
      </c>
      <c r="D25" s="13" t="s">
        <v>42</v>
      </c>
      <c r="E25" s="14">
        <v>8.5</v>
      </c>
      <c r="F25" s="14">
        <v>5</v>
      </c>
      <c r="G25" s="14"/>
      <c r="H25" s="14">
        <f>AutoElec!J25</f>
        <v>6.0000000000000009</v>
      </c>
      <c r="I25" s="14">
        <v>9.3000000000000007</v>
      </c>
      <c r="J25" s="14">
        <f>PLC!I25</f>
        <v>7.7</v>
      </c>
      <c r="K25" s="14"/>
      <c r="L25" s="14"/>
      <c r="M25" s="14"/>
      <c r="N25" s="14">
        <f t="shared" si="0"/>
        <v>7.1866666666666665</v>
      </c>
      <c r="O25" s="14"/>
      <c r="P25" s="14">
        <f t="shared" si="1"/>
        <v>0</v>
      </c>
      <c r="Q25" s="14">
        <f t="shared" si="2"/>
        <v>2.8746666666666667</v>
      </c>
    </row>
    <row r="26" spans="1:17">
      <c r="A26" s="13">
        <f t="shared" si="3"/>
        <v>22</v>
      </c>
      <c r="B26" s="19"/>
      <c r="C26" s="13" t="s">
        <v>43</v>
      </c>
      <c r="D26" s="13" t="s">
        <v>44</v>
      </c>
      <c r="E26" s="14">
        <v>8.5</v>
      </c>
      <c r="F26" s="14">
        <v>5</v>
      </c>
      <c r="G26" s="14"/>
      <c r="H26" s="14">
        <f>AutoElec!J26</f>
        <v>6.0000000000000009</v>
      </c>
      <c r="I26" s="14">
        <v>9.3000000000000007</v>
      </c>
      <c r="J26" s="14">
        <f>PLC!I26</f>
        <v>7.7</v>
      </c>
      <c r="K26" s="14"/>
      <c r="L26" s="14"/>
      <c r="M26" s="14"/>
      <c r="N26" s="14">
        <f t="shared" si="0"/>
        <v>7.1866666666666665</v>
      </c>
      <c r="O26" s="14"/>
      <c r="P26" s="14">
        <f t="shared" si="1"/>
        <v>0</v>
      </c>
      <c r="Q26" s="14">
        <f t="shared" si="2"/>
        <v>2.8746666666666667</v>
      </c>
    </row>
    <row r="27" spans="1:17">
      <c r="A27" s="13">
        <f t="shared" si="3"/>
        <v>23</v>
      </c>
      <c r="B27" s="19"/>
      <c r="C27" s="13" t="s">
        <v>45</v>
      </c>
      <c r="D27" s="13" t="s">
        <v>46</v>
      </c>
      <c r="E27" s="14">
        <v>8.5</v>
      </c>
      <c r="F27" s="14">
        <v>5</v>
      </c>
      <c r="G27" s="14"/>
      <c r="H27" s="14">
        <f>AutoElec!J27</f>
        <v>6.0000000000000009</v>
      </c>
      <c r="I27" s="14">
        <v>9.3000000000000007</v>
      </c>
      <c r="J27" s="14">
        <f>PLC!I27</f>
        <v>7.7</v>
      </c>
      <c r="K27" s="14"/>
      <c r="L27" s="14"/>
      <c r="M27" s="14"/>
      <c r="N27" s="14">
        <f t="shared" si="0"/>
        <v>7.1866666666666665</v>
      </c>
      <c r="O27" s="14"/>
      <c r="P27" s="14">
        <f t="shared" si="1"/>
        <v>0</v>
      </c>
      <c r="Q27" s="14">
        <f t="shared" si="2"/>
        <v>2.8746666666666667</v>
      </c>
    </row>
    <row r="28" spans="1:17">
      <c r="A28" s="13">
        <f t="shared" si="3"/>
        <v>24</v>
      </c>
      <c r="B28" s="19"/>
      <c r="C28" s="13" t="s">
        <v>47</v>
      </c>
      <c r="D28" s="13" t="s">
        <v>48</v>
      </c>
      <c r="E28" s="14">
        <v>8.5</v>
      </c>
      <c r="F28" s="14">
        <v>5</v>
      </c>
      <c r="G28" s="14"/>
      <c r="H28" s="14">
        <f>AutoElec!J28</f>
        <v>6.0000000000000009</v>
      </c>
      <c r="I28" s="14">
        <v>9.3000000000000007</v>
      </c>
      <c r="J28" s="14">
        <f>PLC!I28</f>
        <v>7.7</v>
      </c>
      <c r="K28" s="14"/>
      <c r="L28" s="14"/>
      <c r="M28" s="14"/>
      <c r="N28" s="14">
        <f t="shared" si="0"/>
        <v>7.1866666666666665</v>
      </c>
      <c r="O28" s="14"/>
      <c r="P28" s="14">
        <f t="shared" si="1"/>
        <v>0</v>
      </c>
      <c r="Q28" s="14">
        <f t="shared" si="2"/>
        <v>2.8746666666666667</v>
      </c>
    </row>
    <row r="29" spans="1:17">
      <c r="A29" s="9">
        <f t="shared" si="3"/>
        <v>25</v>
      </c>
      <c r="B29" s="20" t="s">
        <v>91</v>
      </c>
      <c r="C29" s="9" t="s">
        <v>49</v>
      </c>
      <c r="D29" s="9" t="s">
        <v>50</v>
      </c>
      <c r="E29" s="10">
        <v>7</v>
      </c>
      <c r="F29" s="10">
        <v>6.5</v>
      </c>
      <c r="G29" s="10"/>
      <c r="H29" s="10">
        <f>AutoElec!J29</f>
        <v>7.1000000000000005</v>
      </c>
      <c r="I29" s="10">
        <v>6.5</v>
      </c>
      <c r="J29" s="10">
        <f>PLC!I29</f>
        <v>10</v>
      </c>
      <c r="K29" s="10"/>
      <c r="L29" s="10"/>
      <c r="M29" s="10"/>
      <c r="N29" s="10">
        <f t="shared" si="0"/>
        <v>6.9466666666666672</v>
      </c>
      <c r="O29" s="10"/>
      <c r="P29" s="10">
        <f t="shared" si="1"/>
        <v>0</v>
      </c>
      <c r="Q29" s="10">
        <f t="shared" si="2"/>
        <v>2.7786666666666671</v>
      </c>
    </row>
    <row r="30" spans="1:17">
      <c r="A30" s="9">
        <f t="shared" si="3"/>
        <v>26</v>
      </c>
      <c r="B30" s="20"/>
      <c r="C30" s="9" t="s">
        <v>51</v>
      </c>
      <c r="D30" s="9" t="s">
        <v>52</v>
      </c>
      <c r="E30" s="10">
        <v>7</v>
      </c>
      <c r="F30" s="10">
        <v>6.5</v>
      </c>
      <c r="G30" s="10"/>
      <c r="H30" s="10">
        <f>AutoElec!J30</f>
        <v>7.1000000000000005</v>
      </c>
      <c r="I30" s="10">
        <v>6.5</v>
      </c>
      <c r="J30" s="10">
        <f>PLC!I30</f>
        <v>10</v>
      </c>
      <c r="K30" s="10"/>
      <c r="L30" s="10"/>
      <c r="M30" s="10"/>
      <c r="N30" s="10">
        <f t="shared" si="0"/>
        <v>6.9466666666666672</v>
      </c>
      <c r="O30" s="10"/>
      <c r="P30" s="10">
        <f t="shared" si="1"/>
        <v>0</v>
      </c>
      <c r="Q30" s="10">
        <f t="shared" si="2"/>
        <v>2.7786666666666671</v>
      </c>
    </row>
    <row r="31" spans="1:17">
      <c r="A31" s="9">
        <f t="shared" si="3"/>
        <v>27</v>
      </c>
      <c r="B31" s="20"/>
      <c r="C31" s="9" t="s">
        <v>53</v>
      </c>
      <c r="D31" s="9" t="s">
        <v>54</v>
      </c>
      <c r="E31" s="10">
        <v>7</v>
      </c>
      <c r="F31" s="10">
        <v>6.5</v>
      </c>
      <c r="G31" s="10"/>
      <c r="H31" s="10">
        <f>AutoElec!J31</f>
        <v>7.1000000000000005</v>
      </c>
      <c r="I31" s="10">
        <v>6.5</v>
      </c>
      <c r="J31" s="10">
        <f>PLC!I31</f>
        <v>10</v>
      </c>
      <c r="K31" s="10"/>
      <c r="L31" s="10"/>
      <c r="M31" s="10"/>
      <c r="N31" s="10">
        <f t="shared" si="0"/>
        <v>6.9466666666666672</v>
      </c>
      <c r="O31" s="10"/>
      <c r="P31" s="10">
        <f t="shared" si="1"/>
        <v>0</v>
      </c>
      <c r="Q31" s="10">
        <f t="shared" si="2"/>
        <v>2.7786666666666671</v>
      </c>
    </row>
    <row r="32" spans="1:17">
      <c r="A32" s="9">
        <f t="shared" si="3"/>
        <v>28</v>
      </c>
      <c r="B32" s="20"/>
      <c r="C32" s="9" t="s">
        <v>34</v>
      </c>
      <c r="D32" s="9" t="s">
        <v>55</v>
      </c>
      <c r="E32" s="10">
        <v>7</v>
      </c>
      <c r="F32" s="10">
        <v>6.5</v>
      </c>
      <c r="G32" s="10"/>
      <c r="H32" s="10">
        <f>AutoElec!J32</f>
        <v>7.1000000000000005</v>
      </c>
      <c r="I32" s="10">
        <v>6.5</v>
      </c>
      <c r="J32" s="10">
        <f>PLC!I32</f>
        <v>10</v>
      </c>
      <c r="K32" s="10"/>
      <c r="L32" s="10"/>
      <c r="M32" s="10"/>
      <c r="N32" s="10">
        <f t="shared" si="0"/>
        <v>6.9466666666666672</v>
      </c>
      <c r="O32" s="10"/>
      <c r="P32" s="10">
        <f t="shared" si="1"/>
        <v>0</v>
      </c>
      <c r="Q32" s="10">
        <f t="shared" si="2"/>
        <v>2.7786666666666671</v>
      </c>
    </row>
    <row r="33" spans="1:17">
      <c r="A33" s="13">
        <f t="shared" si="3"/>
        <v>29</v>
      </c>
      <c r="B33" s="19" t="s">
        <v>92</v>
      </c>
      <c r="C33" s="13" t="s">
        <v>58</v>
      </c>
      <c r="D33" s="13" t="s">
        <v>59</v>
      </c>
      <c r="E33" s="14">
        <v>9</v>
      </c>
      <c r="F33" s="14">
        <v>5.5</v>
      </c>
      <c r="G33" s="14"/>
      <c r="H33" s="14">
        <f>AutoElec!J33</f>
        <v>7.9500000000000011</v>
      </c>
      <c r="I33" s="14">
        <v>7.5</v>
      </c>
      <c r="J33" s="14">
        <f>PLC!I33</f>
        <v>8.1999999999999993</v>
      </c>
      <c r="K33" s="14"/>
      <c r="L33" s="14"/>
      <c r="M33" s="14"/>
      <c r="N33" s="14">
        <f t="shared" si="0"/>
        <v>7.2333333333333334</v>
      </c>
      <c r="O33" s="14"/>
      <c r="P33" s="14">
        <f t="shared" si="1"/>
        <v>0</v>
      </c>
      <c r="Q33" s="14">
        <f t="shared" si="2"/>
        <v>2.8933333333333335</v>
      </c>
    </row>
    <row r="34" spans="1:17">
      <c r="A34" s="13">
        <f t="shared" si="3"/>
        <v>30</v>
      </c>
      <c r="B34" s="19"/>
      <c r="C34" s="13" t="s">
        <v>60</v>
      </c>
      <c r="D34" s="13" t="s">
        <v>61</v>
      </c>
      <c r="E34" s="14">
        <v>9</v>
      </c>
      <c r="F34" s="14">
        <v>5.5</v>
      </c>
      <c r="G34" s="14"/>
      <c r="H34" s="14">
        <f>AutoElec!J34</f>
        <v>7.9500000000000011</v>
      </c>
      <c r="I34" s="14">
        <v>7.5</v>
      </c>
      <c r="J34" s="14">
        <f>PLC!I34</f>
        <v>8.1999999999999993</v>
      </c>
      <c r="K34" s="14"/>
      <c r="L34" s="14"/>
      <c r="M34" s="14"/>
      <c r="N34" s="14">
        <f t="shared" si="0"/>
        <v>7.2333333333333334</v>
      </c>
      <c r="O34" s="14"/>
      <c r="P34" s="14">
        <f t="shared" si="1"/>
        <v>0</v>
      </c>
      <c r="Q34" s="14">
        <f t="shared" si="2"/>
        <v>2.8933333333333335</v>
      </c>
    </row>
    <row r="35" spans="1:17">
      <c r="A35" s="13">
        <f t="shared" si="3"/>
        <v>31</v>
      </c>
      <c r="B35" s="19"/>
      <c r="C35" s="13" t="s">
        <v>26</v>
      </c>
      <c r="D35" s="13" t="s">
        <v>62</v>
      </c>
      <c r="E35" s="14">
        <v>9</v>
      </c>
      <c r="F35" s="14">
        <v>5.5</v>
      </c>
      <c r="G35" s="14"/>
      <c r="H35" s="14">
        <f>AutoElec!J35</f>
        <v>7.9500000000000011</v>
      </c>
      <c r="I35" s="14">
        <v>7.5</v>
      </c>
      <c r="J35" s="14">
        <f>PLC!I35</f>
        <v>8.1999999999999993</v>
      </c>
      <c r="K35" s="14"/>
      <c r="L35" s="14"/>
      <c r="M35" s="14"/>
      <c r="N35" s="14">
        <f t="shared" si="0"/>
        <v>7.2333333333333334</v>
      </c>
      <c r="O35" s="14"/>
      <c r="P35" s="14">
        <f t="shared" si="1"/>
        <v>0</v>
      </c>
      <c r="Q35" s="14">
        <f t="shared" si="2"/>
        <v>2.8933333333333335</v>
      </c>
    </row>
    <row r="36" spans="1:17">
      <c r="A36" s="13">
        <f t="shared" si="3"/>
        <v>32</v>
      </c>
      <c r="B36" s="19"/>
      <c r="C36" s="13" t="s">
        <v>53</v>
      </c>
      <c r="D36" s="13" t="s">
        <v>63</v>
      </c>
      <c r="E36" s="14">
        <v>9</v>
      </c>
      <c r="F36" s="14">
        <v>5.5</v>
      </c>
      <c r="G36" s="14"/>
      <c r="H36" s="14">
        <f>AutoElec!J36</f>
        <v>7.9500000000000011</v>
      </c>
      <c r="I36" s="14">
        <v>7.5</v>
      </c>
      <c r="J36" s="14">
        <f>PLC!I36</f>
        <v>8.1999999999999993</v>
      </c>
      <c r="K36" s="14"/>
      <c r="L36" s="14"/>
      <c r="M36" s="14"/>
      <c r="N36" s="14">
        <f t="shared" si="0"/>
        <v>7.2333333333333334</v>
      </c>
      <c r="O36" s="14"/>
      <c r="P36" s="14">
        <f t="shared" si="1"/>
        <v>0</v>
      </c>
      <c r="Q36" s="14">
        <f t="shared" si="2"/>
        <v>2.8933333333333335</v>
      </c>
    </row>
    <row r="37" spans="1:17">
      <c r="A37" s="9">
        <f t="shared" si="3"/>
        <v>33</v>
      </c>
      <c r="B37" s="20" t="s">
        <v>93</v>
      </c>
      <c r="C37" s="9" t="s">
        <v>64</v>
      </c>
      <c r="D37" s="9" t="s">
        <v>65</v>
      </c>
      <c r="E37" s="10">
        <v>8</v>
      </c>
      <c r="F37" s="10">
        <v>5.75</v>
      </c>
      <c r="G37" s="10"/>
      <c r="H37" s="10">
        <f>AutoElec!J37</f>
        <v>9.25</v>
      </c>
      <c r="I37" s="10">
        <v>6.7</v>
      </c>
      <c r="J37" s="10">
        <f>PLC!I37</f>
        <v>9.1000000000000014</v>
      </c>
      <c r="K37" s="10"/>
      <c r="L37" s="10"/>
      <c r="M37" s="10"/>
      <c r="N37" s="10">
        <f t="shared" si="0"/>
        <v>7.206666666666667</v>
      </c>
      <c r="O37" s="10"/>
      <c r="P37" s="10">
        <f t="shared" si="1"/>
        <v>0</v>
      </c>
      <c r="Q37" s="10">
        <f t="shared" si="2"/>
        <v>2.8826666666666672</v>
      </c>
    </row>
    <row r="38" spans="1:17">
      <c r="A38" s="9">
        <f t="shared" si="3"/>
        <v>34</v>
      </c>
      <c r="B38" s="20"/>
      <c r="C38" s="9" t="s">
        <v>66</v>
      </c>
      <c r="D38" s="9" t="s">
        <v>67</v>
      </c>
      <c r="E38" s="10">
        <v>8</v>
      </c>
      <c r="F38" s="10">
        <v>5.75</v>
      </c>
      <c r="G38" s="10"/>
      <c r="H38" s="10">
        <f>AutoElec!J38</f>
        <v>9.25</v>
      </c>
      <c r="I38" s="10">
        <v>6.7</v>
      </c>
      <c r="J38" s="10">
        <f>PLC!I38</f>
        <v>9.1000000000000014</v>
      </c>
      <c r="K38" s="10"/>
      <c r="L38" s="10"/>
      <c r="M38" s="10"/>
      <c r="N38" s="10">
        <f t="shared" si="0"/>
        <v>7.206666666666667</v>
      </c>
      <c r="O38" s="10"/>
      <c r="P38" s="10">
        <f t="shared" si="1"/>
        <v>0</v>
      </c>
      <c r="Q38" s="10">
        <f t="shared" si="2"/>
        <v>2.8826666666666672</v>
      </c>
    </row>
    <row r="39" spans="1:17">
      <c r="A39" s="9">
        <f t="shared" si="3"/>
        <v>35</v>
      </c>
      <c r="B39" s="20"/>
      <c r="C39" s="9" t="s">
        <v>68</v>
      </c>
      <c r="D39" s="9" t="s">
        <v>69</v>
      </c>
      <c r="E39" s="10">
        <v>8</v>
      </c>
      <c r="F39" s="10">
        <v>5.75</v>
      </c>
      <c r="G39" s="10"/>
      <c r="H39" s="10">
        <f>AutoElec!J39</f>
        <v>9.25</v>
      </c>
      <c r="I39" s="10">
        <v>6.7</v>
      </c>
      <c r="J39" s="10">
        <f>PLC!I39</f>
        <v>9.1000000000000014</v>
      </c>
      <c r="K39" s="10"/>
      <c r="L39" s="10"/>
      <c r="M39" s="10"/>
      <c r="N39" s="10">
        <f t="shared" si="0"/>
        <v>7.206666666666667</v>
      </c>
      <c r="O39" s="10"/>
      <c r="P39" s="10">
        <f t="shared" si="1"/>
        <v>0</v>
      </c>
      <c r="Q39" s="10">
        <f t="shared" si="2"/>
        <v>2.8826666666666672</v>
      </c>
    </row>
    <row r="40" spans="1:17">
      <c r="A40" s="9">
        <f t="shared" si="3"/>
        <v>36</v>
      </c>
      <c r="B40" s="20"/>
      <c r="C40" s="9" t="s">
        <v>39</v>
      </c>
      <c r="D40" s="9" t="s">
        <v>70</v>
      </c>
      <c r="E40" s="10">
        <v>8</v>
      </c>
      <c r="F40" s="10">
        <v>5.75</v>
      </c>
      <c r="G40" s="10"/>
      <c r="H40" s="10">
        <f>AutoElec!J40</f>
        <v>9.25</v>
      </c>
      <c r="I40" s="10">
        <v>6.7</v>
      </c>
      <c r="J40" s="10">
        <f>PLC!I40</f>
        <v>9.1000000000000014</v>
      </c>
      <c r="K40" s="10"/>
      <c r="L40" s="10"/>
      <c r="M40" s="10"/>
      <c r="N40" s="10">
        <f t="shared" si="0"/>
        <v>7.206666666666667</v>
      </c>
      <c r="O40" s="10"/>
      <c r="P40" s="10">
        <f t="shared" si="1"/>
        <v>0</v>
      </c>
      <c r="Q40" s="10">
        <f t="shared" si="2"/>
        <v>2.8826666666666672</v>
      </c>
    </row>
    <row r="41" spans="1:17">
      <c r="A41" s="13">
        <f t="shared" si="3"/>
        <v>37</v>
      </c>
      <c r="B41" s="19" t="s">
        <v>94</v>
      </c>
      <c r="C41" s="13" t="s">
        <v>26</v>
      </c>
      <c r="D41" s="13" t="s">
        <v>71</v>
      </c>
      <c r="E41" s="14">
        <v>8</v>
      </c>
      <c r="F41" s="14">
        <v>9</v>
      </c>
      <c r="G41" s="14"/>
      <c r="H41" s="14">
        <f>AutoElec!J41</f>
        <v>7.8000000000000007</v>
      </c>
      <c r="I41" s="14">
        <v>9.8000000000000007</v>
      </c>
      <c r="J41" s="14">
        <f>PLC!I41</f>
        <v>6.3</v>
      </c>
      <c r="K41" s="14"/>
      <c r="L41" s="14"/>
      <c r="M41" s="14"/>
      <c r="N41" s="14">
        <f t="shared" si="0"/>
        <v>7.7133333333333329</v>
      </c>
      <c r="O41" s="14"/>
      <c r="P41" s="14">
        <f t="shared" si="1"/>
        <v>0</v>
      </c>
      <c r="Q41" s="14">
        <f t="shared" si="2"/>
        <v>3.0853333333333333</v>
      </c>
    </row>
    <row r="42" spans="1:17">
      <c r="A42" s="13">
        <f t="shared" si="3"/>
        <v>38</v>
      </c>
      <c r="B42" s="19"/>
      <c r="C42" s="13" t="s">
        <v>34</v>
      </c>
      <c r="D42" s="13" t="s">
        <v>72</v>
      </c>
      <c r="E42" s="14">
        <v>8</v>
      </c>
      <c r="F42" s="14">
        <v>9</v>
      </c>
      <c r="G42" s="14"/>
      <c r="H42" s="14">
        <f>AutoElec!J42</f>
        <v>7.8000000000000007</v>
      </c>
      <c r="I42" s="14">
        <v>9.8000000000000007</v>
      </c>
      <c r="J42" s="14">
        <f>PLC!I42</f>
        <v>6.3</v>
      </c>
      <c r="K42" s="14"/>
      <c r="L42" s="14"/>
      <c r="M42" s="14"/>
      <c r="N42" s="14">
        <f t="shared" si="0"/>
        <v>7.7133333333333329</v>
      </c>
      <c r="O42" s="14"/>
      <c r="P42" s="14">
        <f t="shared" si="1"/>
        <v>0</v>
      </c>
      <c r="Q42" s="14">
        <f t="shared" si="2"/>
        <v>3.0853333333333333</v>
      </c>
    </row>
    <row r="43" spans="1:17">
      <c r="A43" s="13">
        <f t="shared" si="3"/>
        <v>39</v>
      </c>
      <c r="B43" s="19"/>
      <c r="C43" s="13" t="s">
        <v>24</v>
      </c>
      <c r="D43" s="13" t="s">
        <v>73</v>
      </c>
      <c r="E43" s="14">
        <v>8</v>
      </c>
      <c r="F43" s="14">
        <v>9</v>
      </c>
      <c r="G43" s="14"/>
      <c r="H43" s="14">
        <f>AutoElec!J43</f>
        <v>7.8000000000000007</v>
      </c>
      <c r="I43" s="14">
        <v>9.8000000000000007</v>
      </c>
      <c r="J43" s="14">
        <f>PLC!I43</f>
        <v>6.3</v>
      </c>
      <c r="K43" s="14"/>
      <c r="L43" s="14"/>
      <c r="M43" s="14"/>
      <c r="N43" s="14">
        <f t="shared" si="0"/>
        <v>7.7133333333333329</v>
      </c>
      <c r="O43" s="14"/>
      <c r="P43" s="14">
        <f t="shared" si="1"/>
        <v>0</v>
      </c>
      <c r="Q43" s="14">
        <f t="shared" si="2"/>
        <v>3.0853333333333333</v>
      </c>
    </row>
    <row r="44" spans="1:17">
      <c r="A44" s="13">
        <f t="shared" si="3"/>
        <v>40</v>
      </c>
      <c r="B44" s="19"/>
      <c r="C44" s="13" t="s">
        <v>74</v>
      </c>
      <c r="D44" s="13" t="s">
        <v>75</v>
      </c>
      <c r="E44" s="14">
        <v>8</v>
      </c>
      <c r="F44" s="14">
        <v>9</v>
      </c>
      <c r="G44" s="14"/>
      <c r="H44" s="14">
        <f>AutoElec!J44</f>
        <v>7.8000000000000007</v>
      </c>
      <c r="I44" s="14">
        <v>9.8000000000000007</v>
      </c>
      <c r="J44" s="14">
        <f>PLC!I44</f>
        <v>6.3</v>
      </c>
      <c r="K44" s="14"/>
      <c r="L44" s="14"/>
      <c r="M44" s="14"/>
      <c r="N44" s="14">
        <f t="shared" si="0"/>
        <v>7.7133333333333329</v>
      </c>
      <c r="O44" s="14"/>
      <c r="P44" s="14">
        <f t="shared" si="1"/>
        <v>0</v>
      </c>
      <c r="Q44" s="14">
        <f t="shared" si="2"/>
        <v>3.0853333333333333</v>
      </c>
    </row>
    <row r="45" spans="1:17">
      <c r="A45" s="9">
        <f t="shared" si="3"/>
        <v>41</v>
      </c>
      <c r="B45" s="20" t="s">
        <v>95</v>
      </c>
      <c r="C45" s="9" t="s">
        <v>76</v>
      </c>
      <c r="D45" s="9" t="s">
        <v>77</v>
      </c>
      <c r="E45" s="10">
        <v>8.5</v>
      </c>
      <c r="F45" s="10">
        <v>7.75</v>
      </c>
      <c r="G45" s="10"/>
      <c r="H45" s="10">
        <f>AutoElec!J45</f>
        <v>7.75</v>
      </c>
      <c r="I45" s="10">
        <v>9.3000000000000007</v>
      </c>
      <c r="J45" s="10">
        <f>PLC!I45</f>
        <v>7.4</v>
      </c>
      <c r="K45" s="10"/>
      <c r="L45" s="10"/>
      <c r="M45" s="10"/>
      <c r="N45" s="10">
        <f t="shared" si="0"/>
        <v>7.7266666666666666</v>
      </c>
      <c r="O45" s="10"/>
      <c r="P45" s="10">
        <f t="shared" si="1"/>
        <v>0</v>
      </c>
      <c r="Q45" s="10">
        <f t="shared" si="2"/>
        <v>3.0906666666666669</v>
      </c>
    </row>
    <row r="46" spans="1:17">
      <c r="A46" s="9">
        <f t="shared" si="3"/>
        <v>42</v>
      </c>
      <c r="B46" s="20"/>
      <c r="C46" s="9" t="s">
        <v>39</v>
      </c>
      <c r="D46" s="9" t="s">
        <v>78</v>
      </c>
      <c r="E46" s="10">
        <v>8.5</v>
      </c>
      <c r="F46" s="10">
        <v>7.75</v>
      </c>
      <c r="G46" s="10"/>
      <c r="H46" s="10">
        <f>AutoElec!J46</f>
        <v>7.75</v>
      </c>
      <c r="I46" s="10">
        <v>9.3000000000000007</v>
      </c>
      <c r="J46" s="10">
        <f>PLC!I46</f>
        <v>7.4</v>
      </c>
      <c r="K46" s="10"/>
      <c r="L46" s="10"/>
      <c r="M46" s="10"/>
      <c r="N46" s="10">
        <f t="shared" si="0"/>
        <v>7.7266666666666666</v>
      </c>
      <c r="O46" s="10"/>
      <c r="P46" s="10">
        <f t="shared" si="1"/>
        <v>0</v>
      </c>
      <c r="Q46" s="10">
        <f t="shared" si="2"/>
        <v>3.0906666666666669</v>
      </c>
    </row>
    <row r="47" spans="1:17">
      <c r="A47" s="9">
        <f t="shared" si="3"/>
        <v>43</v>
      </c>
      <c r="B47" s="20"/>
      <c r="C47" s="9" t="s">
        <v>76</v>
      </c>
      <c r="D47" s="9" t="s">
        <v>79</v>
      </c>
      <c r="E47" s="10">
        <v>8.5</v>
      </c>
      <c r="F47" s="10">
        <v>7.75</v>
      </c>
      <c r="G47" s="10"/>
      <c r="H47" s="10">
        <f>AutoElec!J47</f>
        <v>7.75</v>
      </c>
      <c r="I47" s="10">
        <v>9.3000000000000007</v>
      </c>
      <c r="J47" s="10">
        <f>PLC!I47</f>
        <v>7.4</v>
      </c>
      <c r="K47" s="10"/>
      <c r="L47" s="10"/>
      <c r="M47" s="10"/>
      <c r="N47" s="10">
        <f t="shared" si="0"/>
        <v>7.7266666666666666</v>
      </c>
      <c r="O47" s="10"/>
      <c r="P47" s="10">
        <f t="shared" si="1"/>
        <v>0</v>
      </c>
      <c r="Q47" s="10">
        <f t="shared" si="2"/>
        <v>3.0906666666666669</v>
      </c>
    </row>
    <row r="48" spans="1:17">
      <c r="A48" s="13">
        <f t="shared" si="3"/>
        <v>44</v>
      </c>
      <c r="B48" s="19" t="s">
        <v>96</v>
      </c>
      <c r="C48" s="13" t="s">
        <v>80</v>
      </c>
      <c r="D48" s="13" t="s">
        <v>81</v>
      </c>
      <c r="E48" s="14">
        <v>8</v>
      </c>
      <c r="F48" s="14">
        <v>7.5</v>
      </c>
      <c r="G48" s="14"/>
      <c r="H48" s="14">
        <f>AutoElec!J48</f>
        <v>8</v>
      </c>
      <c r="I48" s="14">
        <v>6.6</v>
      </c>
      <c r="J48" s="14">
        <f>PLC!I48</f>
        <v>9.1999999999999993</v>
      </c>
      <c r="K48" s="14"/>
      <c r="L48" s="14"/>
      <c r="M48" s="14"/>
      <c r="N48" s="14">
        <f t="shared" si="0"/>
        <v>7.2666666666666666</v>
      </c>
      <c r="O48" s="14"/>
      <c r="P48" s="14">
        <f t="shared" si="1"/>
        <v>0</v>
      </c>
      <c r="Q48" s="14">
        <f t="shared" si="2"/>
        <v>2.9066666666666667</v>
      </c>
    </row>
    <row r="49" spans="1:17">
      <c r="A49" s="13">
        <f t="shared" si="3"/>
        <v>45</v>
      </c>
      <c r="B49" s="19"/>
      <c r="C49" s="13" t="s">
        <v>82</v>
      </c>
      <c r="D49" s="13" t="s">
        <v>83</v>
      </c>
      <c r="E49" s="14">
        <v>8</v>
      </c>
      <c r="F49" s="14">
        <v>7.5</v>
      </c>
      <c r="G49" s="14"/>
      <c r="H49" s="14">
        <f>AutoElec!J49</f>
        <v>8</v>
      </c>
      <c r="I49" s="14">
        <v>6.6</v>
      </c>
      <c r="J49" s="14">
        <f>PLC!I49</f>
        <v>9.1999999999999993</v>
      </c>
      <c r="K49" s="14"/>
      <c r="L49" s="14"/>
      <c r="M49" s="14"/>
      <c r="N49" s="14">
        <f t="shared" si="0"/>
        <v>7.2666666666666666</v>
      </c>
      <c r="O49" s="14"/>
      <c r="P49" s="14">
        <f t="shared" si="1"/>
        <v>0</v>
      </c>
      <c r="Q49" s="14">
        <f t="shared" si="2"/>
        <v>2.9066666666666667</v>
      </c>
    </row>
    <row r="50" spans="1:17">
      <c r="A50" s="13">
        <f t="shared" si="3"/>
        <v>46</v>
      </c>
      <c r="B50" s="19"/>
      <c r="C50" s="13" t="s">
        <v>56</v>
      </c>
      <c r="D50" s="13" t="s">
        <v>57</v>
      </c>
      <c r="E50" s="14">
        <v>8</v>
      </c>
      <c r="F50" s="14">
        <v>7.5</v>
      </c>
      <c r="G50" s="14"/>
      <c r="H50" s="14">
        <f>AutoElec!J50</f>
        <v>8</v>
      </c>
      <c r="I50" s="14">
        <v>6.6</v>
      </c>
      <c r="J50" s="14">
        <f>PLC!I50</f>
        <v>9.1999999999999993</v>
      </c>
      <c r="K50" s="14"/>
      <c r="L50" s="14"/>
      <c r="M50" s="14"/>
      <c r="N50" s="14">
        <f t="shared" si="0"/>
        <v>7.2666666666666666</v>
      </c>
      <c r="O50" s="14"/>
      <c r="P50" s="14">
        <f t="shared" si="1"/>
        <v>0</v>
      </c>
      <c r="Q50" s="14">
        <f t="shared" si="2"/>
        <v>2.9066666666666667</v>
      </c>
    </row>
  </sheetData>
  <mergeCells count="12">
    <mergeCell ref="B48:B50"/>
    <mergeCell ref="B5:B8"/>
    <mergeCell ref="B9:B12"/>
    <mergeCell ref="B13:B16"/>
    <mergeCell ref="B17:B20"/>
    <mergeCell ref="B21:B24"/>
    <mergeCell ref="B25:B28"/>
    <mergeCell ref="B29:B32"/>
    <mergeCell ref="B33:B36"/>
    <mergeCell ref="B37:B40"/>
    <mergeCell ref="B41:B44"/>
    <mergeCell ref="B45:B4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03A5-D80B-4298-A937-75F0E363D5FC}">
  <dimension ref="A2:J50"/>
  <sheetViews>
    <sheetView zoomScale="70" zoomScaleNormal="70" workbookViewId="0">
      <selection sqref="A1:XFD1048576"/>
    </sheetView>
  </sheetViews>
  <sheetFormatPr baseColWidth="10" defaultRowHeight="14.25"/>
  <cols>
    <col min="3" max="3" width="15.125" bestFit="1" customWidth="1"/>
    <col min="4" max="4" width="30.5" bestFit="1" customWidth="1"/>
    <col min="5" max="5" width="14" customWidth="1"/>
    <col min="7" max="7" width="15.125" customWidth="1"/>
    <col min="9" max="9" width="14.25" customWidth="1"/>
  </cols>
  <sheetData>
    <row r="2" spans="1:10">
      <c r="D2" s="3"/>
      <c r="E2" s="4"/>
      <c r="F2" s="4"/>
      <c r="G2" s="4"/>
      <c r="H2" s="4"/>
      <c r="I2" s="4"/>
    </row>
    <row r="3" spans="1:10">
      <c r="D3" s="5"/>
      <c r="E3" s="6">
        <v>0.2</v>
      </c>
      <c r="F3" s="6">
        <v>0.15</v>
      </c>
      <c r="G3" s="6">
        <v>0.25</v>
      </c>
      <c r="H3" s="6">
        <v>0.2</v>
      </c>
      <c r="I3" s="6">
        <v>0.2</v>
      </c>
      <c r="J3" s="6">
        <f>I3+H3+G3+F3+E3</f>
        <v>1</v>
      </c>
    </row>
    <row r="4" spans="1:10" ht="28.5">
      <c r="A4" s="11" t="s">
        <v>97</v>
      </c>
      <c r="B4" s="8" t="s">
        <v>84</v>
      </c>
      <c r="C4" s="8" t="s">
        <v>0</v>
      </c>
      <c r="D4" s="8" t="s">
        <v>1</v>
      </c>
      <c r="E4" s="12" t="s">
        <v>116</v>
      </c>
      <c r="F4" s="12" t="s">
        <v>117</v>
      </c>
      <c r="G4" s="12" t="s">
        <v>118</v>
      </c>
      <c r="H4" s="12" t="s">
        <v>119</v>
      </c>
      <c r="I4" s="12" t="s">
        <v>120</v>
      </c>
      <c r="J4" s="12" t="s">
        <v>121</v>
      </c>
    </row>
    <row r="5" spans="1:10">
      <c r="A5" s="9">
        <v>1</v>
      </c>
      <c r="B5" s="20" t="s">
        <v>85</v>
      </c>
      <c r="C5" s="9" t="s">
        <v>2</v>
      </c>
      <c r="D5" s="9" t="s">
        <v>3</v>
      </c>
      <c r="E5" s="10">
        <v>8</v>
      </c>
      <c r="F5" s="10">
        <v>9</v>
      </c>
      <c r="G5" s="10">
        <v>8</v>
      </c>
      <c r="H5" s="10">
        <v>8</v>
      </c>
      <c r="I5" s="10">
        <v>8</v>
      </c>
      <c r="J5" s="10">
        <f>(E5*$E$3+F5*$F$3+G5*$G$3+H5*$H$3+I5*$I$3)/$J$3</f>
        <v>8.15</v>
      </c>
    </row>
    <row r="6" spans="1:10">
      <c r="A6" s="9">
        <f>A5+1</f>
        <v>2</v>
      </c>
      <c r="B6" s="20"/>
      <c r="C6" s="9" t="s">
        <v>4</v>
      </c>
      <c r="D6" s="9" t="s">
        <v>5</v>
      </c>
      <c r="E6" s="10">
        <v>8</v>
      </c>
      <c r="F6" s="10">
        <v>9</v>
      </c>
      <c r="G6" s="10">
        <v>8</v>
      </c>
      <c r="H6" s="10">
        <v>8</v>
      </c>
      <c r="I6" s="10">
        <v>8</v>
      </c>
      <c r="J6" s="10">
        <f t="shared" ref="J6:J50" si="0">(E6*$E$3+F6*$F$3+G6*$G$3+H6*$H$3+I6*$I$3)/$J$3</f>
        <v>8.15</v>
      </c>
    </row>
    <row r="7" spans="1:10">
      <c r="A7" s="9">
        <f t="shared" ref="A7:A50" si="1">A6+1</f>
        <v>3</v>
      </c>
      <c r="B7" s="20"/>
      <c r="C7" s="9" t="s">
        <v>6</v>
      </c>
      <c r="D7" s="9" t="s">
        <v>7</v>
      </c>
      <c r="E7" s="10">
        <v>8</v>
      </c>
      <c r="F7" s="10">
        <v>9</v>
      </c>
      <c r="G7" s="10">
        <v>8</v>
      </c>
      <c r="H7" s="10">
        <v>8</v>
      </c>
      <c r="I7" s="10">
        <v>8</v>
      </c>
      <c r="J7" s="10">
        <f t="shared" si="0"/>
        <v>8.15</v>
      </c>
    </row>
    <row r="8" spans="1:10">
      <c r="A8" s="9">
        <f t="shared" si="1"/>
        <v>4</v>
      </c>
      <c r="B8" s="20"/>
      <c r="C8" s="9" t="s">
        <v>8</v>
      </c>
      <c r="D8" s="9" t="s">
        <v>9</v>
      </c>
      <c r="E8" s="10">
        <v>8</v>
      </c>
      <c r="F8" s="10">
        <v>9</v>
      </c>
      <c r="G8" s="10">
        <v>8</v>
      </c>
      <c r="H8" s="10">
        <v>8</v>
      </c>
      <c r="I8" s="10">
        <v>8</v>
      </c>
      <c r="J8" s="10">
        <f t="shared" si="0"/>
        <v>8.15</v>
      </c>
    </row>
    <row r="9" spans="1:10">
      <c r="A9" s="13">
        <f t="shared" si="1"/>
        <v>5</v>
      </c>
      <c r="B9" s="19" t="s">
        <v>86</v>
      </c>
      <c r="C9" s="13" t="s">
        <v>10</v>
      </c>
      <c r="D9" s="13" t="s">
        <v>11</v>
      </c>
      <c r="E9" s="14">
        <v>8</v>
      </c>
      <c r="F9" s="14">
        <v>9</v>
      </c>
      <c r="G9" s="14">
        <v>9</v>
      </c>
      <c r="H9" s="14">
        <v>7</v>
      </c>
      <c r="I9" s="14">
        <v>7</v>
      </c>
      <c r="J9" s="14">
        <f t="shared" si="0"/>
        <v>8</v>
      </c>
    </row>
    <row r="10" spans="1:10">
      <c r="A10" s="13">
        <f t="shared" si="1"/>
        <v>6</v>
      </c>
      <c r="B10" s="19"/>
      <c r="C10" s="13" t="s">
        <v>12</v>
      </c>
      <c r="D10" s="13" t="s">
        <v>13</v>
      </c>
      <c r="E10" s="14">
        <v>8</v>
      </c>
      <c r="F10" s="14">
        <v>9</v>
      </c>
      <c r="G10" s="14">
        <v>9</v>
      </c>
      <c r="H10" s="14">
        <v>7</v>
      </c>
      <c r="I10" s="14">
        <v>7</v>
      </c>
      <c r="J10" s="14">
        <f t="shared" si="0"/>
        <v>8</v>
      </c>
    </row>
    <row r="11" spans="1:10">
      <c r="A11" s="13">
        <f t="shared" si="1"/>
        <v>7</v>
      </c>
      <c r="B11" s="19"/>
      <c r="C11" s="13" t="s">
        <v>14</v>
      </c>
      <c r="D11" s="13" t="s">
        <v>15</v>
      </c>
      <c r="E11" s="14">
        <v>8</v>
      </c>
      <c r="F11" s="14">
        <v>9</v>
      </c>
      <c r="G11" s="14">
        <v>9</v>
      </c>
      <c r="H11" s="14">
        <v>7</v>
      </c>
      <c r="I11" s="14">
        <v>7</v>
      </c>
      <c r="J11" s="14">
        <f t="shared" si="0"/>
        <v>8</v>
      </c>
    </row>
    <row r="12" spans="1:10">
      <c r="A12" s="13">
        <f t="shared" si="1"/>
        <v>8</v>
      </c>
      <c r="B12" s="19"/>
      <c r="C12" s="13" t="s">
        <v>16</v>
      </c>
      <c r="D12" s="13" t="s">
        <v>17</v>
      </c>
      <c r="E12" s="14">
        <v>8</v>
      </c>
      <c r="F12" s="14">
        <v>9</v>
      </c>
      <c r="G12" s="14">
        <v>9</v>
      </c>
      <c r="H12" s="14">
        <v>7</v>
      </c>
      <c r="I12" s="14">
        <v>7</v>
      </c>
      <c r="J12" s="14">
        <f t="shared" si="0"/>
        <v>8</v>
      </c>
    </row>
    <row r="13" spans="1:10">
      <c r="A13" s="9">
        <f t="shared" si="1"/>
        <v>9</v>
      </c>
      <c r="B13" s="20" t="s">
        <v>87</v>
      </c>
      <c r="C13" s="9" t="s">
        <v>18</v>
      </c>
      <c r="D13" s="9" t="s">
        <v>19</v>
      </c>
      <c r="E13" s="10">
        <v>9</v>
      </c>
      <c r="F13" s="10">
        <v>10</v>
      </c>
      <c r="G13" s="10">
        <v>8</v>
      </c>
      <c r="H13" s="10">
        <v>9</v>
      </c>
      <c r="I13" s="10">
        <v>10</v>
      </c>
      <c r="J13" s="10">
        <f t="shared" si="0"/>
        <v>9.1</v>
      </c>
    </row>
    <row r="14" spans="1:10">
      <c r="A14" s="9">
        <f t="shared" si="1"/>
        <v>10</v>
      </c>
      <c r="B14" s="20"/>
      <c r="C14" s="9" t="s">
        <v>20</v>
      </c>
      <c r="D14" s="9" t="s">
        <v>21</v>
      </c>
      <c r="E14" s="10">
        <v>9</v>
      </c>
      <c r="F14" s="10">
        <v>10</v>
      </c>
      <c r="G14" s="10">
        <v>8</v>
      </c>
      <c r="H14" s="10">
        <v>9</v>
      </c>
      <c r="I14" s="10">
        <v>10</v>
      </c>
      <c r="J14" s="10">
        <f t="shared" si="0"/>
        <v>9.1</v>
      </c>
    </row>
    <row r="15" spans="1:10">
      <c r="A15" s="9">
        <f t="shared" si="1"/>
        <v>11</v>
      </c>
      <c r="B15" s="20"/>
      <c r="C15" s="9" t="s">
        <v>22</v>
      </c>
      <c r="D15" s="9" t="s">
        <v>23</v>
      </c>
      <c r="E15" s="10">
        <v>9</v>
      </c>
      <c r="F15" s="10">
        <v>10</v>
      </c>
      <c r="G15" s="10">
        <v>8</v>
      </c>
      <c r="H15" s="10">
        <v>9</v>
      </c>
      <c r="I15" s="10">
        <v>10</v>
      </c>
      <c r="J15" s="10">
        <f t="shared" si="0"/>
        <v>9.1</v>
      </c>
    </row>
    <row r="16" spans="1:10">
      <c r="A16" s="9">
        <f t="shared" si="1"/>
        <v>12</v>
      </c>
      <c r="B16" s="20"/>
      <c r="C16" s="9" t="s">
        <v>24</v>
      </c>
      <c r="D16" s="9" t="s">
        <v>25</v>
      </c>
      <c r="E16" s="10">
        <v>9</v>
      </c>
      <c r="F16" s="10">
        <v>10</v>
      </c>
      <c r="G16" s="10">
        <v>8</v>
      </c>
      <c r="H16" s="10">
        <v>9</v>
      </c>
      <c r="I16" s="10">
        <v>10</v>
      </c>
      <c r="J16" s="10">
        <f t="shared" si="0"/>
        <v>9.1</v>
      </c>
    </row>
    <row r="17" spans="1:10">
      <c r="A17" s="13">
        <f t="shared" si="1"/>
        <v>13</v>
      </c>
      <c r="B17" s="19" t="s">
        <v>88</v>
      </c>
      <c r="C17" s="13" t="s">
        <v>26</v>
      </c>
      <c r="D17" s="13" t="s">
        <v>27</v>
      </c>
      <c r="E17" s="14">
        <v>6</v>
      </c>
      <c r="F17" s="14">
        <v>8</v>
      </c>
      <c r="G17" s="14">
        <v>7</v>
      </c>
      <c r="H17" s="14">
        <v>7</v>
      </c>
      <c r="I17" s="14">
        <v>6</v>
      </c>
      <c r="J17" s="14">
        <f t="shared" si="0"/>
        <v>6.7500000000000009</v>
      </c>
    </row>
    <row r="18" spans="1:10">
      <c r="A18" s="13">
        <f t="shared" si="1"/>
        <v>14</v>
      </c>
      <c r="B18" s="19"/>
      <c r="C18" s="13" t="s">
        <v>28</v>
      </c>
      <c r="D18" s="13" t="s">
        <v>29</v>
      </c>
      <c r="E18" s="14">
        <v>6</v>
      </c>
      <c r="F18" s="14">
        <v>8</v>
      </c>
      <c r="G18" s="14">
        <v>7</v>
      </c>
      <c r="H18" s="14">
        <v>7</v>
      </c>
      <c r="I18" s="14">
        <v>6</v>
      </c>
      <c r="J18" s="14">
        <f t="shared" si="0"/>
        <v>6.7500000000000009</v>
      </c>
    </row>
    <row r="19" spans="1:10">
      <c r="A19" s="13">
        <f t="shared" si="1"/>
        <v>15</v>
      </c>
      <c r="B19" s="19"/>
      <c r="C19" s="13" t="s">
        <v>30</v>
      </c>
      <c r="D19" s="13" t="s">
        <v>31</v>
      </c>
      <c r="E19" s="14">
        <v>6</v>
      </c>
      <c r="F19" s="14">
        <v>8</v>
      </c>
      <c r="G19" s="14">
        <v>7</v>
      </c>
      <c r="H19" s="14">
        <v>7</v>
      </c>
      <c r="I19" s="14">
        <v>6</v>
      </c>
      <c r="J19" s="14">
        <f t="shared" si="0"/>
        <v>6.7500000000000009</v>
      </c>
    </row>
    <row r="20" spans="1:10">
      <c r="A20" s="13">
        <f t="shared" si="1"/>
        <v>16</v>
      </c>
      <c r="B20" s="19"/>
      <c r="C20" s="13" t="s">
        <v>32</v>
      </c>
      <c r="D20" s="13" t="s">
        <v>33</v>
      </c>
      <c r="E20" s="14">
        <v>6</v>
      </c>
      <c r="F20" s="14">
        <v>8</v>
      </c>
      <c r="G20" s="14">
        <v>7</v>
      </c>
      <c r="H20" s="14">
        <v>7</v>
      </c>
      <c r="I20" s="14">
        <v>6</v>
      </c>
      <c r="J20" s="14">
        <f t="shared" si="0"/>
        <v>6.7500000000000009</v>
      </c>
    </row>
    <row r="21" spans="1:10">
      <c r="A21" s="9">
        <f t="shared" si="1"/>
        <v>17</v>
      </c>
      <c r="B21" s="20" t="s">
        <v>89</v>
      </c>
      <c r="C21" s="9" t="s">
        <v>34</v>
      </c>
      <c r="D21" s="9" t="s">
        <v>35</v>
      </c>
      <c r="E21" s="10">
        <v>7</v>
      </c>
      <c r="F21" s="10">
        <v>8</v>
      </c>
      <c r="G21" s="10">
        <v>7</v>
      </c>
      <c r="H21" s="10">
        <v>8</v>
      </c>
      <c r="I21" s="10">
        <v>6</v>
      </c>
      <c r="J21" s="10">
        <f t="shared" si="0"/>
        <v>7.1499999999999995</v>
      </c>
    </row>
    <row r="22" spans="1:10">
      <c r="A22" s="9">
        <f t="shared" si="1"/>
        <v>18</v>
      </c>
      <c r="B22" s="20"/>
      <c r="C22" s="9" t="s">
        <v>18</v>
      </c>
      <c r="D22" s="9" t="s">
        <v>36</v>
      </c>
      <c r="E22" s="10">
        <v>7</v>
      </c>
      <c r="F22" s="10">
        <v>8</v>
      </c>
      <c r="G22" s="10">
        <v>7</v>
      </c>
      <c r="H22" s="10">
        <v>8</v>
      </c>
      <c r="I22" s="10">
        <v>6</v>
      </c>
      <c r="J22" s="10">
        <f t="shared" si="0"/>
        <v>7.1499999999999995</v>
      </c>
    </row>
    <row r="23" spans="1:10">
      <c r="A23" s="9">
        <f t="shared" si="1"/>
        <v>19</v>
      </c>
      <c r="B23" s="20"/>
      <c r="C23" s="9" t="s">
        <v>37</v>
      </c>
      <c r="D23" s="9" t="s">
        <v>38</v>
      </c>
      <c r="E23" s="10">
        <v>7</v>
      </c>
      <c r="F23" s="10">
        <v>8</v>
      </c>
      <c r="G23" s="10">
        <v>7</v>
      </c>
      <c r="H23" s="10">
        <v>8</v>
      </c>
      <c r="I23" s="10">
        <v>6</v>
      </c>
      <c r="J23" s="10">
        <f t="shared" si="0"/>
        <v>7.1499999999999995</v>
      </c>
    </row>
    <row r="24" spans="1:10">
      <c r="A24" s="9">
        <f t="shared" si="1"/>
        <v>20</v>
      </c>
      <c r="B24" s="20"/>
      <c r="C24" s="9" t="s">
        <v>39</v>
      </c>
      <c r="D24" s="9" t="s">
        <v>40</v>
      </c>
      <c r="E24" s="10">
        <v>7</v>
      </c>
      <c r="F24" s="10">
        <v>8</v>
      </c>
      <c r="G24" s="10">
        <v>7</v>
      </c>
      <c r="H24" s="10">
        <v>8</v>
      </c>
      <c r="I24" s="10">
        <v>6</v>
      </c>
      <c r="J24" s="10">
        <f t="shared" si="0"/>
        <v>7.1499999999999995</v>
      </c>
    </row>
    <row r="25" spans="1:10">
      <c r="A25" s="13">
        <f t="shared" si="1"/>
        <v>21</v>
      </c>
      <c r="B25" s="19" t="s">
        <v>90</v>
      </c>
      <c r="C25" s="13" t="s">
        <v>41</v>
      </c>
      <c r="D25" s="13" t="s">
        <v>42</v>
      </c>
      <c r="E25" s="14">
        <v>6</v>
      </c>
      <c r="F25" s="14">
        <v>6</v>
      </c>
      <c r="G25" s="14">
        <v>6</v>
      </c>
      <c r="H25" s="14">
        <v>6</v>
      </c>
      <c r="I25" s="14">
        <v>6</v>
      </c>
      <c r="J25" s="14">
        <f t="shared" si="0"/>
        <v>6.0000000000000009</v>
      </c>
    </row>
    <row r="26" spans="1:10">
      <c r="A26" s="13">
        <f t="shared" si="1"/>
        <v>22</v>
      </c>
      <c r="B26" s="19"/>
      <c r="C26" s="13" t="s">
        <v>43</v>
      </c>
      <c r="D26" s="13" t="s">
        <v>44</v>
      </c>
      <c r="E26" s="14">
        <v>6</v>
      </c>
      <c r="F26" s="14">
        <v>6</v>
      </c>
      <c r="G26" s="14">
        <v>6</v>
      </c>
      <c r="H26" s="14">
        <v>6</v>
      </c>
      <c r="I26" s="14">
        <v>6</v>
      </c>
      <c r="J26" s="14">
        <f t="shared" si="0"/>
        <v>6.0000000000000009</v>
      </c>
    </row>
    <row r="27" spans="1:10">
      <c r="A27" s="13">
        <f t="shared" si="1"/>
        <v>23</v>
      </c>
      <c r="B27" s="19"/>
      <c r="C27" s="13" t="s">
        <v>45</v>
      </c>
      <c r="D27" s="13" t="s">
        <v>46</v>
      </c>
      <c r="E27" s="14">
        <v>6</v>
      </c>
      <c r="F27" s="14">
        <v>6</v>
      </c>
      <c r="G27" s="14">
        <v>6</v>
      </c>
      <c r="H27" s="14">
        <v>6</v>
      </c>
      <c r="I27" s="14">
        <v>6</v>
      </c>
      <c r="J27" s="14">
        <f t="shared" si="0"/>
        <v>6.0000000000000009</v>
      </c>
    </row>
    <row r="28" spans="1:10">
      <c r="A28" s="13">
        <f t="shared" si="1"/>
        <v>24</v>
      </c>
      <c r="B28" s="19"/>
      <c r="C28" s="13" t="s">
        <v>47</v>
      </c>
      <c r="D28" s="13" t="s">
        <v>48</v>
      </c>
      <c r="E28" s="14">
        <v>6</v>
      </c>
      <c r="F28" s="14">
        <v>6</v>
      </c>
      <c r="G28" s="14">
        <v>6</v>
      </c>
      <c r="H28" s="14">
        <v>6</v>
      </c>
      <c r="I28" s="14">
        <v>6</v>
      </c>
      <c r="J28" s="14">
        <f t="shared" si="0"/>
        <v>6.0000000000000009</v>
      </c>
    </row>
    <row r="29" spans="1:10">
      <c r="A29" s="9">
        <f t="shared" si="1"/>
        <v>25</v>
      </c>
      <c r="B29" s="20" t="s">
        <v>91</v>
      </c>
      <c r="C29" s="9" t="s">
        <v>49</v>
      </c>
      <c r="D29" s="9" t="s">
        <v>50</v>
      </c>
      <c r="E29" s="10">
        <v>7</v>
      </c>
      <c r="F29" s="10">
        <v>9</v>
      </c>
      <c r="G29" s="10">
        <v>7</v>
      </c>
      <c r="H29" s="10">
        <v>6</v>
      </c>
      <c r="I29" s="10">
        <v>7</v>
      </c>
      <c r="J29" s="10">
        <f t="shared" si="0"/>
        <v>7.1000000000000005</v>
      </c>
    </row>
    <row r="30" spans="1:10">
      <c r="A30" s="9">
        <f t="shared" si="1"/>
        <v>26</v>
      </c>
      <c r="B30" s="20"/>
      <c r="C30" s="9" t="s">
        <v>51</v>
      </c>
      <c r="D30" s="9" t="s">
        <v>52</v>
      </c>
      <c r="E30" s="10">
        <v>7</v>
      </c>
      <c r="F30" s="10">
        <v>9</v>
      </c>
      <c r="G30" s="10">
        <v>7</v>
      </c>
      <c r="H30" s="10">
        <v>6</v>
      </c>
      <c r="I30" s="10">
        <v>7</v>
      </c>
      <c r="J30" s="10">
        <f t="shared" si="0"/>
        <v>7.1000000000000005</v>
      </c>
    </row>
    <row r="31" spans="1:10">
      <c r="A31" s="9">
        <f t="shared" si="1"/>
        <v>27</v>
      </c>
      <c r="B31" s="20"/>
      <c r="C31" s="9" t="s">
        <v>53</v>
      </c>
      <c r="D31" s="9" t="s">
        <v>54</v>
      </c>
      <c r="E31" s="10">
        <v>7</v>
      </c>
      <c r="F31" s="10">
        <v>9</v>
      </c>
      <c r="G31" s="10">
        <v>7</v>
      </c>
      <c r="H31" s="10">
        <v>6</v>
      </c>
      <c r="I31" s="10">
        <v>7</v>
      </c>
      <c r="J31" s="10">
        <f t="shared" si="0"/>
        <v>7.1000000000000005</v>
      </c>
    </row>
    <row r="32" spans="1:10">
      <c r="A32" s="9">
        <f t="shared" si="1"/>
        <v>28</v>
      </c>
      <c r="B32" s="20"/>
      <c r="C32" s="9" t="s">
        <v>34</v>
      </c>
      <c r="D32" s="9" t="s">
        <v>55</v>
      </c>
      <c r="E32" s="10">
        <v>7</v>
      </c>
      <c r="F32" s="10">
        <v>9</v>
      </c>
      <c r="G32" s="10">
        <v>7</v>
      </c>
      <c r="H32" s="10">
        <v>6</v>
      </c>
      <c r="I32" s="10">
        <v>7</v>
      </c>
      <c r="J32" s="10">
        <f t="shared" si="0"/>
        <v>7.1000000000000005</v>
      </c>
    </row>
    <row r="33" spans="1:10">
      <c r="A33" s="13">
        <f t="shared" si="1"/>
        <v>29</v>
      </c>
      <c r="B33" s="19" t="s">
        <v>92</v>
      </c>
      <c r="C33" s="13" t="s">
        <v>58</v>
      </c>
      <c r="D33" s="13" t="s">
        <v>59</v>
      </c>
      <c r="E33" s="14">
        <v>8</v>
      </c>
      <c r="F33" s="14">
        <v>9</v>
      </c>
      <c r="G33" s="14">
        <v>8</v>
      </c>
      <c r="H33" s="14">
        <v>8</v>
      </c>
      <c r="I33" s="14">
        <v>7</v>
      </c>
      <c r="J33" s="14">
        <f t="shared" si="0"/>
        <v>7.9500000000000011</v>
      </c>
    </row>
    <row r="34" spans="1:10">
      <c r="A34" s="13">
        <f t="shared" si="1"/>
        <v>30</v>
      </c>
      <c r="B34" s="19"/>
      <c r="C34" s="13" t="s">
        <v>60</v>
      </c>
      <c r="D34" s="13" t="s">
        <v>61</v>
      </c>
      <c r="E34" s="14">
        <v>8</v>
      </c>
      <c r="F34" s="14">
        <v>9</v>
      </c>
      <c r="G34" s="14">
        <v>8</v>
      </c>
      <c r="H34" s="14">
        <v>8</v>
      </c>
      <c r="I34" s="14">
        <v>7</v>
      </c>
      <c r="J34" s="14">
        <f t="shared" si="0"/>
        <v>7.9500000000000011</v>
      </c>
    </row>
    <row r="35" spans="1:10">
      <c r="A35" s="13">
        <f t="shared" si="1"/>
        <v>31</v>
      </c>
      <c r="B35" s="19"/>
      <c r="C35" s="13" t="s">
        <v>26</v>
      </c>
      <c r="D35" s="13" t="s">
        <v>62</v>
      </c>
      <c r="E35" s="14">
        <v>8</v>
      </c>
      <c r="F35" s="14">
        <v>9</v>
      </c>
      <c r="G35" s="14">
        <v>8</v>
      </c>
      <c r="H35" s="14">
        <v>8</v>
      </c>
      <c r="I35" s="14">
        <v>7</v>
      </c>
      <c r="J35" s="14">
        <f t="shared" si="0"/>
        <v>7.9500000000000011</v>
      </c>
    </row>
    <row r="36" spans="1:10">
      <c r="A36" s="13">
        <f t="shared" si="1"/>
        <v>32</v>
      </c>
      <c r="B36" s="19"/>
      <c r="C36" s="13" t="s">
        <v>53</v>
      </c>
      <c r="D36" s="13" t="s">
        <v>63</v>
      </c>
      <c r="E36" s="14">
        <v>8</v>
      </c>
      <c r="F36" s="14">
        <v>9</v>
      </c>
      <c r="G36" s="14">
        <v>8</v>
      </c>
      <c r="H36" s="14">
        <v>8</v>
      </c>
      <c r="I36" s="14">
        <v>7</v>
      </c>
      <c r="J36" s="14">
        <f t="shared" si="0"/>
        <v>7.9500000000000011</v>
      </c>
    </row>
    <row r="37" spans="1:10">
      <c r="A37" s="9">
        <f t="shared" si="1"/>
        <v>33</v>
      </c>
      <c r="B37" s="20" t="s">
        <v>93</v>
      </c>
      <c r="C37" s="9" t="s">
        <v>64</v>
      </c>
      <c r="D37" s="9" t="s">
        <v>65</v>
      </c>
      <c r="E37" s="10">
        <v>9</v>
      </c>
      <c r="F37" s="10">
        <v>9</v>
      </c>
      <c r="G37" s="10">
        <v>10</v>
      </c>
      <c r="H37" s="10">
        <v>9</v>
      </c>
      <c r="I37" s="10">
        <v>9</v>
      </c>
      <c r="J37" s="10">
        <f t="shared" si="0"/>
        <v>9.25</v>
      </c>
    </row>
    <row r="38" spans="1:10">
      <c r="A38" s="9">
        <f t="shared" si="1"/>
        <v>34</v>
      </c>
      <c r="B38" s="20"/>
      <c r="C38" s="9" t="s">
        <v>66</v>
      </c>
      <c r="D38" s="9" t="s">
        <v>67</v>
      </c>
      <c r="E38" s="10">
        <v>9</v>
      </c>
      <c r="F38" s="10">
        <v>9</v>
      </c>
      <c r="G38" s="10">
        <v>10</v>
      </c>
      <c r="H38" s="10">
        <v>9</v>
      </c>
      <c r="I38" s="10">
        <v>9</v>
      </c>
      <c r="J38" s="10">
        <f t="shared" si="0"/>
        <v>9.25</v>
      </c>
    </row>
    <row r="39" spans="1:10">
      <c r="A39" s="9">
        <f t="shared" si="1"/>
        <v>35</v>
      </c>
      <c r="B39" s="20"/>
      <c r="C39" s="9" t="s">
        <v>68</v>
      </c>
      <c r="D39" s="9" t="s">
        <v>69</v>
      </c>
      <c r="E39" s="10">
        <v>9</v>
      </c>
      <c r="F39" s="10">
        <v>9</v>
      </c>
      <c r="G39" s="10">
        <v>10</v>
      </c>
      <c r="H39" s="10">
        <v>9</v>
      </c>
      <c r="I39" s="10">
        <v>9</v>
      </c>
      <c r="J39" s="10">
        <f t="shared" si="0"/>
        <v>9.25</v>
      </c>
    </row>
    <row r="40" spans="1:10">
      <c r="A40" s="9">
        <f t="shared" si="1"/>
        <v>36</v>
      </c>
      <c r="B40" s="20"/>
      <c r="C40" s="9" t="s">
        <v>39</v>
      </c>
      <c r="D40" s="9" t="s">
        <v>70</v>
      </c>
      <c r="E40" s="10">
        <v>9</v>
      </c>
      <c r="F40" s="10">
        <v>9</v>
      </c>
      <c r="G40" s="10">
        <v>10</v>
      </c>
      <c r="H40" s="10">
        <v>9</v>
      </c>
      <c r="I40" s="10">
        <v>9</v>
      </c>
      <c r="J40" s="10">
        <f t="shared" si="0"/>
        <v>9.25</v>
      </c>
    </row>
    <row r="41" spans="1:10">
      <c r="A41" s="13">
        <f t="shared" si="1"/>
        <v>37</v>
      </c>
      <c r="B41" s="19" t="s">
        <v>94</v>
      </c>
      <c r="C41" s="13" t="s">
        <v>26</v>
      </c>
      <c r="D41" s="13" t="s">
        <v>71</v>
      </c>
      <c r="E41" s="14">
        <v>8</v>
      </c>
      <c r="F41" s="14">
        <v>7</v>
      </c>
      <c r="G41" s="14">
        <v>7</v>
      </c>
      <c r="H41" s="14">
        <v>9</v>
      </c>
      <c r="I41" s="14">
        <v>8</v>
      </c>
      <c r="J41" s="14">
        <f t="shared" si="0"/>
        <v>7.8000000000000007</v>
      </c>
    </row>
    <row r="42" spans="1:10">
      <c r="A42" s="13">
        <f t="shared" si="1"/>
        <v>38</v>
      </c>
      <c r="B42" s="19"/>
      <c r="C42" s="13" t="s">
        <v>34</v>
      </c>
      <c r="D42" s="13" t="s">
        <v>72</v>
      </c>
      <c r="E42" s="14">
        <v>8</v>
      </c>
      <c r="F42" s="14">
        <v>7</v>
      </c>
      <c r="G42" s="14">
        <v>7</v>
      </c>
      <c r="H42" s="14">
        <v>9</v>
      </c>
      <c r="I42" s="14">
        <v>8</v>
      </c>
      <c r="J42" s="14">
        <f t="shared" si="0"/>
        <v>7.8000000000000007</v>
      </c>
    </row>
    <row r="43" spans="1:10">
      <c r="A43" s="13">
        <f t="shared" si="1"/>
        <v>39</v>
      </c>
      <c r="B43" s="19"/>
      <c r="C43" s="13" t="s">
        <v>24</v>
      </c>
      <c r="D43" s="13" t="s">
        <v>73</v>
      </c>
      <c r="E43" s="14">
        <v>8</v>
      </c>
      <c r="F43" s="14">
        <v>7</v>
      </c>
      <c r="G43" s="14">
        <v>7</v>
      </c>
      <c r="H43" s="14">
        <v>9</v>
      </c>
      <c r="I43" s="14">
        <v>8</v>
      </c>
      <c r="J43" s="14">
        <f t="shared" si="0"/>
        <v>7.8000000000000007</v>
      </c>
    </row>
    <row r="44" spans="1:10">
      <c r="A44" s="13">
        <f t="shared" si="1"/>
        <v>40</v>
      </c>
      <c r="B44" s="19"/>
      <c r="C44" s="13" t="s">
        <v>74</v>
      </c>
      <c r="D44" s="13" t="s">
        <v>75</v>
      </c>
      <c r="E44" s="14">
        <v>8</v>
      </c>
      <c r="F44" s="14">
        <v>7</v>
      </c>
      <c r="G44" s="14">
        <v>7</v>
      </c>
      <c r="H44" s="14">
        <v>9</v>
      </c>
      <c r="I44" s="14">
        <v>8</v>
      </c>
      <c r="J44" s="14">
        <f t="shared" si="0"/>
        <v>7.8000000000000007</v>
      </c>
    </row>
    <row r="45" spans="1:10">
      <c r="A45" s="9">
        <f t="shared" si="1"/>
        <v>41</v>
      </c>
      <c r="B45" s="20" t="s">
        <v>95</v>
      </c>
      <c r="C45" s="9" t="s">
        <v>76</v>
      </c>
      <c r="D45" s="9" t="s">
        <v>77</v>
      </c>
      <c r="E45" s="10">
        <v>7</v>
      </c>
      <c r="F45" s="10">
        <v>9</v>
      </c>
      <c r="G45" s="10">
        <v>8</v>
      </c>
      <c r="H45" s="10">
        <v>7</v>
      </c>
      <c r="I45" s="10">
        <v>8</v>
      </c>
      <c r="J45" s="10">
        <f t="shared" si="0"/>
        <v>7.75</v>
      </c>
    </row>
    <row r="46" spans="1:10">
      <c r="A46" s="9">
        <f t="shared" si="1"/>
        <v>42</v>
      </c>
      <c r="B46" s="20"/>
      <c r="C46" s="9" t="s">
        <v>39</v>
      </c>
      <c r="D46" s="9" t="s">
        <v>78</v>
      </c>
      <c r="E46" s="10">
        <v>7</v>
      </c>
      <c r="F46" s="10">
        <v>9</v>
      </c>
      <c r="G46" s="10">
        <v>8</v>
      </c>
      <c r="H46" s="10">
        <v>7</v>
      </c>
      <c r="I46" s="10">
        <v>8</v>
      </c>
      <c r="J46" s="10">
        <f t="shared" si="0"/>
        <v>7.75</v>
      </c>
    </row>
    <row r="47" spans="1:10">
      <c r="A47" s="9">
        <f t="shared" si="1"/>
        <v>43</v>
      </c>
      <c r="B47" s="20"/>
      <c r="C47" s="9" t="s">
        <v>76</v>
      </c>
      <c r="D47" s="9" t="s">
        <v>79</v>
      </c>
      <c r="E47" s="10">
        <v>7</v>
      </c>
      <c r="F47" s="10">
        <v>9</v>
      </c>
      <c r="G47" s="10">
        <v>8</v>
      </c>
      <c r="H47" s="10">
        <v>7</v>
      </c>
      <c r="I47" s="10">
        <v>8</v>
      </c>
      <c r="J47" s="10">
        <f t="shared" si="0"/>
        <v>7.75</v>
      </c>
    </row>
    <row r="48" spans="1:10">
      <c r="A48" s="13">
        <f t="shared" si="1"/>
        <v>44</v>
      </c>
      <c r="B48" s="19" t="s">
        <v>96</v>
      </c>
      <c r="C48" s="13" t="s">
        <v>80</v>
      </c>
      <c r="D48" s="13" t="s">
        <v>81</v>
      </c>
      <c r="E48" s="14">
        <v>6</v>
      </c>
      <c r="F48" s="14">
        <v>9</v>
      </c>
      <c r="G48" s="14">
        <v>9</v>
      </c>
      <c r="H48" s="14">
        <v>8</v>
      </c>
      <c r="I48" s="14">
        <v>8</v>
      </c>
      <c r="J48" s="14">
        <f t="shared" si="0"/>
        <v>8</v>
      </c>
    </row>
    <row r="49" spans="1:10">
      <c r="A49" s="13">
        <f t="shared" si="1"/>
        <v>45</v>
      </c>
      <c r="B49" s="19"/>
      <c r="C49" s="13" t="s">
        <v>82</v>
      </c>
      <c r="D49" s="13" t="s">
        <v>83</v>
      </c>
      <c r="E49" s="14">
        <v>6</v>
      </c>
      <c r="F49" s="14">
        <v>9</v>
      </c>
      <c r="G49" s="14">
        <v>9</v>
      </c>
      <c r="H49" s="14">
        <v>8</v>
      </c>
      <c r="I49" s="14">
        <v>8</v>
      </c>
      <c r="J49" s="14">
        <f t="shared" si="0"/>
        <v>8</v>
      </c>
    </row>
    <row r="50" spans="1:10">
      <c r="A50" s="13">
        <f t="shared" si="1"/>
        <v>46</v>
      </c>
      <c r="B50" s="19"/>
      <c r="C50" s="13" t="s">
        <v>56</v>
      </c>
      <c r="D50" s="13" t="s">
        <v>57</v>
      </c>
      <c r="E50" s="14">
        <v>6</v>
      </c>
      <c r="F50" s="14">
        <v>9</v>
      </c>
      <c r="G50" s="14">
        <v>9</v>
      </c>
      <c r="H50" s="14">
        <v>8</v>
      </c>
      <c r="I50" s="14">
        <v>8</v>
      </c>
      <c r="J50" s="14">
        <f t="shared" si="0"/>
        <v>8</v>
      </c>
    </row>
  </sheetData>
  <mergeCells count="12">
    <mergeCell ref="B48:B50"/>
    <mergeCell ref="B5:B8"/>
    <mergeCell ref="B9:B12"/>
    <mergeCell ref="B13:B16"/>
    <mergeCell ref="B17:B20"/>
    <mergeCell ref="B21:B24"/>
    <mergeCell ref="B25:B28"/>
    <mergeCell ref="B29:B32"/>
    <mergeCell ref="B33:B36"/>
    <mergeCell ref="B37:B40"/>
    <mergeCell ref="B41:B44"/>
    <mergeCell ref="B45:B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E0CC6-D79B-4F0B-87FD-C5E248320FAC}">
  <dimension ref="A2:I50"/>
  <sheetViews>
    <sheetView zoomScale="70" zoomScaleNormal="70" workbookViewId="0">
      <selection activeCell="M6" sqref="M6"/>
    </sheetView>
  </sheetViews>
  <sheetFormatPr baseColWidth="10" defaultRowHeight="14.25"/>
  <cols>
    <col min="3" max="3" width="15.125" bestFit="1" customWidth="1"/>
    <col min="4" max="4" width="30.5" bestFit="1" customWidth="1"/>
    <col min="5" max="5" width="14" customWidth="1"/>
    <col min="6" max="6" width="15" customWidth="1"/>
    <col min="7" max="8" width="15.125" customWidth="1"/>
    <col min="9" max="9" width="12" bestFit="1" customWidth="1"/>
  </cols>
  <sheetData>
    <row r="2" spans="1:9">
      <c r="D2" s="3"/>
      <c r="E2" s="4"/>
      <c r="F2" s="4"/>
      <c r="G2" s="21" t="s">
        <v>126</v>
      </c>
      <c r="H2" s="21"/>
    </row>
    <row r="3" spans="1:9">
      <c r="D3" s="5"/>
      <c r="E3" s="6">
        <v>0.3</v>
      </c>
      <c r="F3" s="6">
        <v>0.7</v>
      </c>
      <c r="G3" s="6">
        <v>0.1</v>
      </c>
      <c r="H3" s="6">
        <v>0.1</v>
      </c>
      <c r="I3" s="6">
        <v>1</v>
      </c>
    </row>
    <row r="4" spans="1:9" ht="28.5">
      <c r="A4" s="11" t="s">
        <v>97</v>
      </c>
      <c r="B4" s="8" t="s">
        <v>84</v>
      </c>
      <c r="C4" s="8" t="s">
        <v>0</v>
      </c>
      <c r="D4" s="8" t="s">
        <v>1</v>
      </c>
      <c r="E4" s="12" t="s">
        <v>122</v>
      </c>
      <c r="F4" s="12" t="s">
        <v>123</v>
      </c>
      <c r="G4" s="12" t="s">
        <v>124</v>
      </c>
      <c r="H4" s="12" t="s">
        <v>125</v>
      </c>
      <c r="I4" s="12" t="s">
        <v>121</v>
      </c>
    </row>
    <row r="5" spans="1:9">
      <c r="A5" s="9">
        <v>1</v>
      </c>
      <c r="B5" s="20" t="s">
        <v>85</v>
      </c>
      <c r="C5" s="9" t="s">
        <v>2</v>
      </c>
      <c r="D5" s="9" t="s">
        <v>3</v>
      </c>
      <c r="E5" s="10">
        <v>3.5</v>
      </c>
      <c r="F5" s="10">
        <v>5</v>
      </c>
      <c r="G5" s="10">
        <v>7</v>
      </c>
      <c r="H5" s="10">
        <v>7</v>
      </c>
      <c r="I5" s="10">
        <f>MIN((E5*$E$3+F5*$F$3+G5*$G$3+H5*$H$3)/$I$3,10)</f>
        <v>5.95</v>
      </c>
    </row>
    <row r="6" spans="1:9">
      <c r="A6" s="9">
        <f>A5+1</f>
        <v>2</v>
      </c>
      <c r="B6" s="20"/>
      <c r="C6" s="9" t="s">
        <v>4</v>
      </c>
      <c r="D6" s="9" t="s">
        <v>5</v>
      </c>
      <c r="E6" s="10">
        <v>3.5</v>
      </c>
      <c r="F6" s="10">
        <v>5</v>
      </c>
      <c r="G6" s="10">
        <v>7</v>
      </c>
      <c r="H6" s="10">
        <v>7</v>
      </c>
      <c r="I6" s="10">
        <f t="shared" ref="I6:I50" si="0">MIN((E6*$E$3+F6*$F$3+G6*$G$3+H6*$H$3)/$I$3,10)</f>
        <v>5.95</v>
      </c>
    </row>
    <row r="7" spans="1:9">
      <c r="A7" s="9">
        <f t="shared" ref="A7:A50" si="1">A6+1</f>
        <v>3</v>
      </c>
      <c r="B7" s="20"/>
      <c r="C7" s="9" t="s">
        <v>6</v>
      </c>
      <c r="D7" s="9" t="s">
        <v>7</v>
      </c>
      <c r="E7" s="10">
        <v>3.5</v>
      </c>
      <c r="F7" s="10">
        <v>5</v>
      </c>
      <c r="G7" s="10">
        <v>7</v>
      </c>
      <c r="H7" s="10">
        <v>7</v>
      </c>
      <c r="I7" s="10">
        <f t="shared" si="0"/>
        <v>5.95</v>
      </c>
    </row>
    <row r="8" spans="1:9">
      <c r="A8" s="9">
        <f t="shared" si="1"/>
        <v>4</v>
      </c>
      <c r="B8" s="20"/>
      <c r="C8" s="9" t="s">
        <v>8</v>
      </c>
      <c r="D8" s="9" t="s">
        <v>9</v>
      </c>
      <c r="E8" s="10">
        <v>3.5</v>
      </c>
      <c r="F8" s="10">
        <v>5</v>
      </c>
      <c r="G8" s="10">
        <v>7</v>
      </c>
      <c r="H8" s="10">
        <v>7</v>
      </c>
      <c r="I8" s="10">
        <f t="shared" si="0"/>
        <v>5.95</v>
      </c>
    </row>
    <row r="9" spans="1:9">
      <c r="A9" s="13">
        <f t="shared" si="1"/>
        <v>5</v>
      </c>
      <c r="B9" s="19" t="s">
        <v>86</v>
      </c>
      <c r="C9" s="13" t="s">
        <v>10</v>
      </c>
      <c r="D9" s="13" t="s">
        <v>11</v>
      </c>
      <c r="E9" s="14">
        <v>5</v>
      </c>
      <c r="F9" s="14">
        <v>7</v>
      </c>
      <c r="G9" s="14">
        <v>8</v>
      </c>
      <c r="H9" s="14">
        <v>8</v>
      </c>
      <c r="I9" s="10">
        <f t="shared" si="0"/>
        <v>7.9999999999999991</v>
      </c>
    </row>
    <row r="10" spans="1:9">
      <c r="A10" s="13">
        <f t="shared" si="1"/>
        <v>6</v>
      </c>
      <c r="B10" s="19"/>
      <c r="C10" s="13" t="s">
        <v>12</v>
      </c>
      <c r="D10" s="13" t="s">
        <v>13</v>
      </c>
      <c r="E10" s="14">
        <v>5</v>
      </c>
      <c r="F10" s="14">
        <v>7</v>
      </c>
      <c r="G10" s="14">
        <v>8</v>
      </c>
      <c r="H10" s="14">
        <v>8</v>
      </c>
      <c r="I10" s="10">
        <f t="shared" si="0"/>
        <v>7.9999999999999991</v>
      </c>
    </row>
    <row r="11" spans="1:9">
      <c r="A11" s="13">
        <f t="shared" si="1"/>
        <v>7</v>
      </c>
      <c r="B11" s="19"/>
      <c r="C11" s="13" t="s">
        <v>14</v>
      </c>
      <c r="D11" s="13" t="s">
        <v>15</v>
      </c>
      <c r="E11" s="14">
        <v>5</v>
      </c>
      <c r="F11" s="14">
        <v>7</v>
      </c>
      <c r="G11" s="14">
        <v>8</v>
      </c>
      <c r="H11" s="14">
        <v>8</v>
      </c>
      <c r="I11" s="10">
        <f t="shared" si="0"/>
        <v>7.9999999999999991</v>
      </c>
    </row>
    <row r="12" spans="1:9">
      <c r="A12" s="13">
        <f t="shared" si="1"/>
        <v>8</v>
      </c>
      <c r="B12" s="19"/>
      <c r="C12" s="13" t="s">
        <v>16</v>
      </c>
      <c r="D12" s="13" t="s">
        <v>17</v>
      </c>
      <c r="E12" s="14">
        <v>5</v>
      </c>
      <c r="F12" s="14">
        <v>7</v>
      </c>
      <c r="G12" s="14">
        <v>8</v>
      </c>
      <c r="H12" s="14">
        <v>8</v>
      </c>
      <c r="I12" s="10">
        <f t="shared" si="0"/>
        <v>7.9999999999999991</v>
      </c>
    </row>
    <row r="13" spans="1:9">
      <c r="A13" s="9">
        <f t="shared" si="1"/>
        <v>9</v>
      </c>
      <c r="B13" s="20" t="s">
        <v>87</v>
      </c>
      <c r="C13" s="9" t="s">
        <v>18</v>
      </c>
      <c r="D13" s="9" t="s">
        <v>19</v>
      </c>
      <c r="E13" s="10">
        <v>7</v>
      </c>
      <c r="F13" s="10">
        <v>8</v>
      </c>
      <c r="G13" s="10">
        <v>5</v>
      </c>
      <c r="H13" s="10">
        <v>2</v>
      </c>
      <c r="I13" s="10">
        <f t="shared" si="0"/>
        <v>8.3999999999999986</v>
      </c>
    </row>
    <row r="14" spans="1:9">
      <c r="A14" s="9">
        <f t="shared" si="1"/>
        <v>10</v>
      </c>
      <c r="B14" s="20"/>
      <c r="C14" s="9" t="s">
        <v>20</v>
      </c>
      <c r="D14" s="9" t="s">
        <v>21</v>
      </c>
      <c r="E14" s="10">
        <v>7</v>
      </c>
      <c r="F14" s="10">
        <v>8</v>
      </c>
      <c r="G14" s="10">
        <v>5</v>
      </c>
      <c r="H14" s="10">
        <v>2</v>
      </c>
      <c r="I14" s="10">
        <f t="shared" si="0"/>
        <v>8.3999999999999986</v>
      </c>
    </row>
    <row r="15" spans="1:9">
      <c r="A15" s="9">
        <f t="shared" si="1"/>
        <v>11</v>
      </c>
      <c r="B15" s="20"/>
      <c r="C15" s="9" t="s">
        <v>22</v>
      </c>
      <c r="D15" s="9" t="s">
        <v>23</v>
      </c>
      <c r="E15" s="10">
        <v>7</v>
      </c>
      <c r="F15" s="10">
        <v>8</v>
      </c>
      <c r="G15" s="10">
        <v>5</v>
      </c>
      <c r="H15" s="10">
        <v>2</v>
      </c>
      <c r="I15" s="10">
        <f t="shared" si="0"/>
        <v>8.3999999999999986</v>
      </c>
    </row>
    <row r="16" spans="1:9">
      <c r="A16" s="9">
        <f t="shared" si="1"/>
        <v>12</v>
      </c>
      <c r="B16" s="20"/>
      <c r="C16" s="9" t="s">
        <v>24</v>
      </c>
      <c r="D16" s="9" t="s">
        <v>25</v>
      </c>
      <c r="E16" s="10">
        <v>7</v>
      </c>
      <c r="F16" s="10">
        <v>8</v>
      </c>
      <c r="G16" s="10">
        <v>5</v>
      </c>
      <c r="H16" s="10">
        <v>2</v>
      </c>
      <c r="I16" s="10">
        <f t="shared" si="0"/>
        <v>8.3999999999999986</v>
      </c>
    </row>
    <row r="17" spans="1:9">
      <c r="A17" s="13">
        <f t="shared" si="1"/>
        <v>13</v>
      </c>
      <c r="B17" s="19" t="s">
        <v>88</v>
      </c>
      <c r="C17" s="13" t="s">
        <v>26</v>
      </c>
      <c r="D17" s="13" t="s">
        <v>27</v>
      </c>
      <c r="E17" s="14">
        <v>3.5</v>
      </c>
      <c r="F17" s="14">
        <v>4</v>
      </c>
      <c r="G17" s="14">
        <v>0</v>
      </c>
      <c r="H17" s="14">
        <v>0</v>
      </c>
      <c r="I17" s="10">
        <f t="shared" si="0"/>
        <v>3.8499999999999996</v>
      </c>
    </row>
    <row r="18" spans="1:9">
      <c r="A18" s="13">
        <f t="shared" si="1"/>
        <v>14</v>
      </c>
      <c r="B18" s="19"/>
      <c r="C18" s="13" t="s">
        <v>28</v>
      </c>
      <c r="D18" s="13" t="s">
        <v>29</v>
      </c>
      <c r="E18" s="14">
        <v>3.5</v>
      </c>
      <c r="F18" s="14">
        <v>4</v>
      </c>
      <c r="G18" s="14">
        <v>0</v>
      </c>
      <c r="H18" s="14">
        <v>0</v>
      </c>
      <c r="I18" s="10">
        <f t="shared" si="0"/>
        <v>3.8499999999999996</v>
      </c>
    </row>
    <row r="19" spans="1:9">
      <c r="A19" s="13">
        <f t="shared" si="1"/>
        <v>15</v>
      </c>
      <c r="B19" s="19"/>
      <c r="C19" s="13" t="s">
        <v>30</v>
      </c>
      <c r="D19" s="13" t="s">
        <v>31</v>
      </c>
      <c r="E19" s="14">
        <v>3.5</v>
      </c>
      <c r="F19" s="14">
        <v>4</v>
      </c>
      <c r="G19" s="14">
        <v>0</v>
      </c>
      <c r="H19" s="14">
        <v>0</v>
      </c>
      <c r="I19" s="10">
        <f t="shared" si="0"/>
        <v>3.8499999999999996</v>
      </c>
    </row>
    <row r="20" spans="1:9">
      <c r="A20" s="13">
        <f t="shared" si="1"/>
        <v>16</v>
      </c>
      <c r="B20" s="19"/>
      <c r="C20" s="13" t="s">
        <v>32</v>
      </c>
      <c r="D20" s="13" t="s">
        <v>33</v>
      </c>
      <c r="E20" s="14">
        <v>3.5</v>
      </c>
      <c r="F20" s="14">
        <v>4</v>
      </c>
      <c r="G20" s="14">
        <v>0</v>
      </c>
      <c r="H20" s="14">
        <v>0</v>
      </c>
      <c r="I20" s="10">
        <f t="shared" si="0"/>
        <v>3.8499999999999996</v>
      </c>
    </row>
    <row r="21" spans="1:9">
      <c r="A21" s="9">
        <f t="shared" si="1"/>
        <v>17</v>
      </c>
      <c r="B21" s="20" t="s">
        <v>89</v>
      </c>
      <c r="C21" s="9" t="s">
        <v>34</v>
      </c>
      <c r="D21" s="9" t="s">
        <v>35</v>
      </c>
      <c r="E21" s="10">
        <v>9</v>
      </c>
      <c r="F21" s="10">
        <v>8.5</v>
      </c>
      <c r="G21" s="10">
        <v>9</v>
      </c>
      <c r="H21" s="10">
        <v>8</v>
      </c>
      <c r="I21" s="10">
        <f t="shared" si="0"/>
        <v>10</v>
      </c>
    </row>
    <row r="22" spans="1:9">
      <c r="A22" s="9">
        <f t="shared" si="1"/>
        <v>18</v>
      </c>
      <c r="B22" s="20"/>
      <c r="C22" s="9" t="s">
        <v>18</v>
      </c>
      <c r="D22" s="9" t="s">
        <v>36</v>
      </c>
      <c r="E22" s="10">
        <v>9</v>
      </c>
      <c r="F22" s="10">
        <v>8.5</v>
      </c>
      <c r="G22" s="10">
        <v>9</v>
      </c>
      <c r="H22" s="10">
        <v>8</v>
      </c>
      <c r="I22" s="10">
        <f t="shared" si="0"/>
        <v>10</v>
      </c>
    </row>
    <row r="23" spans="1:9">
      <c r="A23" s="9">
        <f t="shared" si="1"/>
        <v>19</v>
      </c>
      <c r="B23" s="20"/>
      <c r="C23" s="9" t="s">
        <v>37</v>
      </c>
      <c r="D23" s="9" t="s">
        <v>38</v>
      </c>
      <c r="E23" s="10">
        <v>9</v>
      </c>
      <c r="F23" s="10">
        <v>8.5</v>
      </c>
      <c r="G23" s="10">
        <v>9</v>
      </c>
      <c r="H23" s="10">
        <v>8</v>
      </c>
      <c r="I23" s="10">
        <f t="shared" si="0"/>
        <v>10</v>
      </c>
    </row>
    <row r="24" spans="1:9">
      <c r="A24" s="9">
        <f t="shared" si="1"/>
        <v>20</v>
      </c>
      <c r="B24" s="20"/>
      <c r="C24" s="9" t="s">
        <v>39</v>
      </c>
      <c r="D24" s="9" t="s">
        <v>40</v>
      </c>
      <c r="E24" s="10">
        <v>9</v>
      </c>
      <c r="F24" s="10">
        <v>8.5</v>
      </c>
      <c r="G24" s="10">
        <v>9</v>
      </c>
      <c r="H24" s="10">
        <v>8</v>
      </c>
      <c r="I24" s="10">
        <f t="shared" si="0"/>
        <v>10</v>
      </c>
    </row>
    <row r="25" spans="1:9">
      <c r="A25" s="13">
        <f t="shared" si="1"/>
        <v>21</v>
      </c>
      <c r="B25" s="19" t="s">
        <v>90</v>
      </c>
      <c r="C25" s="13" t="s">
        <v>41</v>
      </c>
      <c r="D25" s="13" t="s">
        <v>42</v>
      </c>
      <c r="E25" s="14">
        <v>7</v>
      </c>
      <c r="F25" s="14">
        <v>7</v>
      </c>
      <c r="G25" s="14">
        <v>7</v>
      </c>
      <c r="H25" s="14">
        <v>0</v>
      </c>
      <c r="I25" s="10">
        <f t="shared" si="0"/>
        <v>7.7</v>
      </c>
    </row>
    <row r="26" spans="1:9">
      <c r="A26" s="13">
        <f t="shared" si="1"/>
        <v>22</v>
      </c>
      <c r="B26" s="19"/>
      <c r="C26" s="13" t="s">
        <v>43</v>
      </c>
      <c r="D26" s="13" t="s">
        <v>44</v>
      </c>
      <c r="E26" s="14">
        <v>7</v>
      </c>
      <c r="F26" s="14">
        <v>7</v>
      </c>
      <c r="G26" s="14">
        <v>7</v>
      </c>
      <c r="H26" s="14">
        <v>0</v>
      </c>
      <c r="I26" s="10">
        <f t="shared" si="0"/>
        <v>7.7</v>
      </c>
    </row>
    <row r="27" spans="1:9">
      <c r="A27" s="13">
        <f t="shared" si="1"/>
        <v>23</v>
      </c>
      <c r="B27" s="19"/>
      <c r="C27" s="13" t="s">
        <v>45</v>
      </c>
      <c r="D27" s="13" t="s">
        <v>46</v>
      </c>
      <c r="E27" s="14">
        <v>7</v>
      </c>
      <c r="F27" s="14">
        <v>7</v>
      </c>
      <c r="G27" s="14">
        <v>7</v>
      </c>
      <c r="H27" s="14">
        <v>0</v>
      </c>
      <c r="I27" s="10">
        <f t="shared" si="0"/>
        <v>7.7</v>
      </c>
    </row>
    <row r="28" spans="1:9">
      <c r="A28" s="13">
        <f t="shared" si="1"/>
        <v>24</v>
      </c>
      <c r="B28" s="19"/>
      <c r="C28" s="13" t="s">
        <v>47</v>
      </c>
      <c r="D28" s="13" t="s">
        <v>48</v>
      </c>
      <c r="E28" s="14">
        <v>7</v>
      </c>
      <c r="F28" s="14">
        <v>7</v>
      </c>
      <c r="G28" s="14">
        <v>7</v>
      </c>
      <c r="H28" s="14">
        <v>0</v>
      </c>
      <c r="I28" s="10">
        <f t="shared" si="0"/>
        <v>7.7</v>
      </c>
    </row>
    <row r="29" spans="1:9">
      <c r="A29" s="9">
        <f t="shared" si="1"/>
        <v>25</v>
      </c>
      <c r="B29" s="20" t="s">
        <v>91</v>
      </c>
      <c r="C29" s="9" t="s">
        <v>49</v>
      </c>
      <c r="D29" s="9" t="s">
        <v>50</v>
      </c>
      <c r="E29" s="10">
        <v>9</v>
      </c>
      <c r="F29" s="10">
        <v>9</v>
      </c>
      <c r="G29" s="10">
        <v>6</v>
      </c>
      <c r="H29" s="10">
        <v>8</v>
      </c>
      <c r="I29" s="10">
        <f t="shared" si="0"/>
        <v>10</v>
      </c>
    </row>
    <row r="30" spans="1:9">
      <c r="A30" s="9">
        <f t="shared" si="1"/>
        <v>26</v>
      </c>
      <c r="B30" s="20"/>
      <c r="C30" s="9" t="s">
        <v>51</v>
      </c>
      <c r="D30" s="9" t="s">
        <v>52</v>
      </c>
      <c r="E30" s="10">
        <v>9</v>
      </c>
      <c r="F30" s="10">
        <v>9</v>
      </c>
      <c r="G30" s="10">
        <v>6</v>
      </c>
      <c r="H30" s="10">
        <v>8</v>
      </c>
      <c r="I30" s="10">
        <f t="shared" si="0"/>
        <v>10</v>
      </c>
    </row>
    <row r="31" spans="1:9">
      <c r="A31" s="9">
        <f t="shared" si="1"/>
        <v>27</v>
      </c>
      <c r="B31" s="20"/>
      <c r="C31" s="9" t="s">
        <v>53</v>
      </c>
      <c r="D31" s="9" t="s">
        <v>54</v>
      </c>
      <c r="E31" s="10">
        <v>9</v>
      </c>
      <c r="F31" s="10">
        <v>9</v>
      </c>
      <c r="G31" s="10">
        <v>6</v>
      </c>
      <c r="H31" s="10">
        <v>8</v>
      </c>
      <c r="I31" s="10">
        <f t="shared" si="0"/>
        <v>10</v>
      </c>
    </row>
    <row r="32" spans="1:9">
      <c r="A32" s="9">
        <f t="shared" si="1"/>
        <v>28</v>
      </c>
      <c r="B32" s="20"/>
      <c r="C32" s="9" t="s">
        <v>34</v>
      </c>
      <c r="D32" s="9" t="s">
        <v>55</v>
      </c>
      <c r="E32" s="10">
        <v>9</v>
      </c>
      <c r="F32" s="10">
        <v>9</v>
      </c>
      <c r="G32" s="10">
        <v>6</v>
      </c>
      <c r="H32" s="10">
        <v>8</v>
      </c>
      <c r="I32" s="10">
        <f t="shared" si="0"/>
        <v>10</v>
      </c>
    </row>
    <row r="33" spans="1:9">
      <c r="A33" s="13">
        <f t="shared" si="1"/>
        <v>29</v>
      </c>
      <c r="B33" s="19" t="s">
        <v>92</v>
      </c>
      <c r="C33" s="13" t="s">
        <v>58</v>
      </c>
      <c r="D33" s="13" t="s">
        <v>59</v>
      </c>
      <c r="E33" s="14">
        <v>8</v>
      </c>
      <c r="F33" s="14">
        <v>6</v>
      </c>
      <c r="G33" s="14">
        <v>8</v>
      </c>
      <c r="H33" s="14">
        <v>8</v>
      </c>
      <c r="I33" s="10">
        <f t="shared" si="0"/>
        <v>8.1999999999999993</v>
      </c>
    </row>
    <row r="34" spans="1:9">
      <c r="A34" s="13">
        <f t="shared" si="1"/>
        <v>30</v>
      </c>
      <c r="B34" s="19"/>
      <c r="C34" s="13" t="s">
        <v>60</v>
      </c>
      <c r="D34" s="13" t="s">
        <v>61</v>
      </c>
      <c r="E34" s="14">
        <v>8</v>
      </c>
      <c r="F34" s="14">
        <v>6</v>
      </c>
      <c r="G34" s="14">
        <v>8</v>
      </c>
      <c r="H34" s="14">
        <v>8</v>
      </c>
      <c r="I34" s="10">
        <f t="shared" si="0"/>
        <v>8.1999999999999993</v>
      </c>
    </row>
    <row r="35" spans="1:9">
      <c r="A35" s="13">
        <f t="shared" si="1"/>
        <v>31</v>
      </c>
      <c r="B35" s="19"/>
      <c r="C35" s="13" t="s">
        <v>26</v>
      </c>
      <c r="D35" s="13" t="s">
        <v>62</v>
      </c>
      <c r="E35" s="14">
        <v>8</v>
      </c>
      <c r="F35" s="14">
        <v>6</v>
      </c>
      <c r="G35" s="14">
        <v>8</v>
      </c>
      <c r="H35" s="14">
        <v>8</v>
      </c>
      <c r="I35" s="10">
        <f t="shared" si="0"/>
        <v>8.1999999999999993</v>
      </c>
    </row>
    <row r="36" spans="1:9">
      <c r="A36" s="13">
        <f t="shared" si="1"/>
        <v>32</v>
      </c>
      <c r="B36" s="19"/>
      <c r="C36" s="13" t="s">
        <v>53</v>
      </c>
      <c r="D36" s="13" t="s">
        <v>63</v>
      </c>
      <c r="E36" s="14">
        <v>8</v>
      </c>
      <c r="F36" s="14">
        <v>6</v>
      </c>
      <c r="G36" s="14">
        <v>8</v>
      </c>
      <c r="H36" s="14">
        <v>8</v>
      </c>
      <c r="I36" s="10">
        <f t="shared" si="0"/>
        <v>8.1999999999999993</v>
      </c>
    </row>
    <row r="37" spans="1:9">
      <c r="A37" s="9">
        <f t="shared" si="1"/>
        <v>33</v>
      </c>
      <c r="B37" s="20" t="s">
        <v>93</v>
      </c>
      <c r="C37" s="9" t="s">
        <v>64</v>
      </c>
      <c r="D37" s="9" t="s">
        <v>65</v>
      </c>
      <c r="E37" s="10">
        <v>8.5</v>
      </c>
      <c r="F37" s="10">
        <v>8.5</v>
      </c>
      <c r="G37" s="10">
        <v>3</v>
      </c>
      <c r="H37" s="10">
        <v>3</v>
      </c>
      <c r="I37" s="10">
        <f t="shared" si="0"/>
        <v>9.1000000000000014</v>
      </c>
    </row>
    <row r="38" spans="1:9">
      <c r="A38" s="9">
        <f t="shared" si="1"/>
        <v>34</v>
      </c>
      <c r="B38" s="20"/>
      <c r="C38" s="9" t="s">
        <v>66</v>
      </c>
      <c r="D38" s="9" t="s">
        <v>67</v>
      </c>
      <c r="E38" s="10">
        <v>8.5</v>
      </c>
      <c r="F38" s="10">
        <v>8.5</v>
      </c>
      <c r="G38" s="10">
        <v>3</v>
      </c>
      <c r="H38" s="10">
        <v>3</v>
      </c>
      <c r="I38" s="10">
        <f t="shared" si="0"/>
        <v>9.1000000000000014</v>
      </c>
    </row>
    <row r="39" spans="1:9">
      <c r="A39" s="9">
        <f t="shared" si="1"/>
        <v>35</v>
      </c>
      <c r="B39" s="20"/>
      <c r="C39" s="9" t="s">
        <v>68</v>
      </c>
      <c r="D39" s="9" t="s">
        <v>69</v>
      </c>
      <c r="E39" s="10">
        <v>8.5</v>
      </c>
      <c r="F39" s="10">
        <v>8.5</v>
      </c>
      <c r="G39" s="10">
        <v>3</v>
      </c>
      <c r="H39" s="10">
        <v>3</v>
      </c>
      <c r="I39" s="10">
        <f t="shared" si="0"/>
        <v>9.1000000000000014</v>
      </c>
    </row>
    <row r="40" spans="1:9">
      <c r="A40" s="9">
        <f t="shared" si="1"/>
        <v>36</v>
      </c>
      <c r="B40" s="20"/>
      <c r="C40" s="9" t="s">
        <v>39</v>
      </c>
      <c r="D40" s="9" t="s">
        <v>70</v>
      </c>
      <c r="E40" s="10">
        <v>8.5</v>
      </c>
      <c r="F40" s="10">
        <v>8.5</v>
      </c>
      <c r="G40" s="10">
        <v>3</v>
      </c>
      <c r="H40" s="10">
        <v>3</v>
      </c>
      <c r="I40" s="10">
        <f t="shared" si="0"/>
        <v>9.1000000000000014</v>
      </c>
    </row>
    <row r="41" spans="1:9">
      <c r="A41" s="13">
        <f t="shared" si="1"/>
        <v>37</v>
      </c>
      <c r="B41" s="19" t="s">
        <v>94</v>
      </c>
      <c r="C41" s="13" t="s">
        <v>26</v>
      </c>
      <c r="D41" s="13" t="s">
        <v>71</v>
      </c>
      <c r="E41" s="14">
        <v>5</v>
      </c>
      <c r="F41" s="14">
        <v>5</v>
      </c>
      <c r="G41" s="14">
        <v>8</v>
      </c>
      <c r="H41" s="14">
        <v>5</v>
      </c>
      <c r="I41" s="10">
        <f t="shared" si="0"/>
        <v>6.3</v>
      </c>
    </row>
    <row r="42" spans="1:9">
      <c r="A42" s="13">
        <f t="shared" si="1"/>
        <v>38</v>
      </c>
      <c r="B42" s="19"/>
      <c r="C42" s="13" t="s">
        <v>34</v>
      </c>
      <c r="D42" s="13" t="s">
        <v>72</v>
      </c>
      <c r="E42" s="14">
        <v>5</v>
      </c>
      <c r="F42" s="14">
        <v>5</v>
      </c>
      <c r="G42" s="14">
        <v>8</v>
      </c>
      <c r="H42" s="14">
        <v>5</v>
      </c>
      <c r="I42" s="10">
        <f t="shared" si="0"/>
        <v>6.3</v>
      </c>
    </row>
    <row r="43" spans="1:9">
      <c r="A43" s="13">
        <f t="shared" si="1"/>
        <v>39</v>
      </c>
      <c r="B43" s="19"/>
      <c r="C43" s="13" t="s">
        <v>24</v>
      </c>
      <c r="D43" s="13" t="s">
        <v>73</v>
      </c>
      <c r="E43" s="14">
        <v>5</v>
      </c>
      <c r="F43" s="14">
        <v>5</v>
      </c>
      <c r="G43" s="14">
        <v>8</v>
      </c>
      <c r="H43" s="14">
        <v>5</v>
      </c>
      <c r="I43" s="10">
        <f t="shared" si="0"/>
        <v>6.3</v>
      </c>
    </row>
    <row r="44" spans="1:9">
      <c r="A44" s="13">
        <f t="shared" si="1"/>
        <v>40</v>
      </c>
      <c r="B44" s="19"/>
      <c r="C44" s="13" t="s">
        <v>74</v>
      </c>
      <c r="D44" s="13" t="s">
        <v>75</v>
      </c>
      <c r="E44" s="14">
        <v>5</v>
      </c>
      <c r="F44" s="14">
        <v>5</v>
      </c>
      <c r="G44" s="14">
        <v>8</v>
      </c>
      <c r="H44" s="14">
        <v>5</v>
      </c>
      <c r="I44" s="10">
        <f t="shared" si="0"/>
        <v>6.3</v>
      </c>
    </row>
    <row r="45" spans="1:9">
      <c r="A45" s="9">
        <f t="shared" si="1"/>
        <v>41</v>
      </c>
      <c r="B45" s="20" t="s">
        <v>95</v>
      </c>
      <c r="C45" s="9" t="s">
        <v>76</v>
      </c>
      <c r="D45" s="9" t="s">
        <v>77</v>
      </c>
      <c r="E45" s="10">
        <v>9.5</v>
      </c>
      <c r="F45" s="10">
        <v>6.5</v>
      </c>
      <c r="G45" s="10">
        <v>0</v>
      </c>
      <c r="H45" s="10">
        <v>0</v>
      </c>
      <c r="I45" s="10">
        <f t="shared" si="0"/>
        <v>7.4</v>
      </c>
    </row>
    <row r="46" spans="1:9">
      <c r="A46" s="9">
        <f t="shared" si="1"/>
        <v>42</v>
      </c>
      <c r="B46" s="20"/>
      <c r="C46" s="9" t="s">
        <v>39</v>
      </c>
      <c r="D46" s="9" t="s">
        <v>78</v>
      </c>
      <c r="E46" s="10">
        <v>9.5</v>
      </c>
      <c r="F46" s="10">
        <v>6.5</v>
      </c>
      <c r="G46" s="10">
        <v>0</v>
      </c>
      <c r="H46" s="10">
        <v>0</v>
      </c>
      <c r="I46" s="10">
        <f t="shared" si="0"/>
        <v>7.4</v>
      </c>
    </row>
    <row r="47" spans="1:9">
      <c r="A47" s="9">
        <f t="shared" si="1"/>
        <v>43</v>
      </c>
      <c r="B47" s="20"/>
      <c r="C47" s="9" t="s">
        <v>76</v>
      </c>
      <c r="D47" s="9" t="s">
        <v>79</v>
      </c>
      <c r="E47" s="10">
        <v>9.5</v>
      </c>
      <c r="F47" s="10">
        <v>6.5</v>
      </c>
      <c r="G47" s="10">
        <v>0</v>
      </c>
      <c r="H47" s="10">
        <v>0</v>
      </c>
      <c r="I47" s="10">
        <f t="shared" si="0"/>
        <v>7.4</v>
      </c>
    </row>
    <row r="48" spans="1:9">
      <c r="A48" s="13">
        <f t="shared" si="1"/>
        <v>44</v>
      </c>
      <c r="B48" s="19" t="s">
        <v>96</v>
      </c>
      <c r="C48" s="13" t="s">
        <v>80</v>
      </c>
      <c r="D48" s="13" t="s">
        <v>81</v>
      </c>
      <c r="E48" s="14">
        <v>8</v>
      </c>
      <c r="F48" s="14">
        <v>8</v>
      </c>
      <c r="G48" s="14">
        <v>6</v>
      </c>
      <c r="H48" s="14">
        <v>6</v>
      </c>
      <c r="I48" s="10">
        <f t="shared" si="0"/>
        <v>9.1999999999999993</v>
      </c>
    </row>
    <row r="49" spans="1:9">
      <c r="A49" s="13">
        <f t="shared" si="1"/>
        <v>45</v>
      </c>
      <c r="B49" s="19"/>
      <c r="C49" s="13" t="s">
        <v>82</v>
      </c>
      <c r="D49" s="13" t="s">
        <v>83</v>
      </c>
      <c r="E49" s="14">
        <v>8</v>
      </c>
      <c r="F49" s="14">
        <v>8</v>
      </c>
      <c r="G49" s="14">
        <v>6</v>
      </c>
      <c r="H49" s="14">
        <v>6</v>
      </c>
      <c r="I49" s="10">
        <f t="shared" si="0"/>
        <v>9.1999999999999993</v>
      </c>
    </row>
    <row r="50" spans="1:9">
      <c r="A50" s="13">
        <f t="shared" si="1"/>
        <v>46</v>
      </c>
      <c r="B50" s="19"/>
      <c r="C50" s="13" t="s">
        <v>56</v>
      </c>
      <c r="D50" s="13" t="s">
        <v>57</v>
      </c>
      <c r="E50" s="14">
        <v>8</v>
      </c>
      <c r="F50" s="14">
        <v>8</v>
      </c>
      <c r="G50" s="14">
        <v>6</v>
      </c>
      <c r="H50" s="14">
        <v>6</v>
      </c>
      <c r="I50" s="10">
        <f t="shared" si="0"/>
        <v>9.1999999999999993</v>
      </c>
    </row>
  </sheetData>
  <mergeCells count="13">
    <mergeCell ref="G2:H2"/>
    <mergeCell ref="B48:B50"/>
    <mergeCell ref="B5:B8"/>
    <mergeCell ref="B9:B12"/>
    <mergeCell ref="B13:B16"/>
    <mergeCell ref="B17:B20"/>
    <mergeCell ref="B21:B24"/>
    <mergeCell ref="B25:B28"/>
    <mergeCell ref="B29:B32"/>
    <mergeCell ref="B33:B36"/>
    <mergeCell ref="B37:B40"/>
    <mergeCell ref="B41:B44"/>
    <mergeCell ref="B45:B47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3B95-9D3C-4846-A7DF-4938375B43A6}">
  <dimension ref="A2:F50"/>
  <sheetViews>
    <sheetView zoomScale="70" zoomScaleNormal="70" workbookViewId="0">
      <selection activeCell="E21" sqref="E21"/>
    </sheetView>
  </sheetViews>
  <sheetFormatPr baseColWidth="10" defaultRowHeight="14.25"/>
  <cols>
    <col min="1" max="1" width="5.875" customWidth="1"/>
    <col min="3" max="3" width="14.75" bestFit="1" customWidth="1"/>
    <col min="4" max="4" width="30.5" bestFit="1" customWidth="1"/>
    <col min="5" max="6" width="13.375" bestFit="1" customWidth="1"/>
  </cols>
  <sheetData>
    <row r="2" spans="1:6">
      <c r="D2" s="3"/>
    </row>
    <row r="3" spans="1:6">
      <c r="D3" s="5"/>
      <c r="E3" s="2"/>
      <c r="F3" s="2"/>
    </row>
    <row r="4" spans="1:6" ht="28.5">
      <c r="A4" s="11" t="s">
        <v>97</v>
      </c>
      <c r="B4" s="8" t="s">
        <v>84</v>
      </c>
      <c r="C4" s="8" t="s">
        <v>0</v>
      </c>
      <c r="D4" s="8" t="s">
        <v>1</v>
      </c>
      <c r="E4" s="12" t="s">
        <v>127</v>
      </c>
      <c r="F4" s="12" t="s">
        <v>128</v>
      </c>
    </row>
    <row r="5" spans="1:6">
      <c r="A5" s="9">
        <v>1</v>
      </c>
      <c r="B5" s="20" t="s">
        <v>85</v>
      </c>
      <c r="C5" s="9" t="s">
        <v>2</v>
      </c>
      <c r="D5" s="9" t="s">
        <v>3</v>
      </c>
      <c r="E5" s="16">
        <f>0+0+0+0+0.5+0+0+0+1+0</f>
        <v>1.5</v>
      </c>
      <c r="F5" s="16">
        <f>2.5/10*E5</f>
        <v>0.375</v>
      </c>
    </row>
    <row r="6" spans="1:6">
      <c r="A6" s="9">
        <f>A5+1</f>
        <v>2</v>
      </c>
      <c r="B6" s="20"/>
      <c r="C6" s="9" t="s">
        <v>4</v>
      </c>
      <c r="D6" s="9" t="s">
        <v>5</v>
      </c>
      <c r="E6" s="10">
        <f>1+0.25+1+0.5+1+1+1+1+1+1</f>
        <v>8.75</v>
      </c>
      <c r="F6" s="10">
        <f t="shared" ref="F6:F50" si="0">2.5/10*E6</f>
        <v>2.1875</v>
      </c>
    </row>
    <row r="7" spans="1:6">
      <c r="A7" s="9">
        <f t="shared" ref="A7:A50" si="1">A6+1</f>
        <v>3</v>
      </c>
      <c r="B7" s="20"/>
      <c r="C7" s="9" t="s">
        <v>6</v>
      </c>
      <c r="D7" s="9" t="s">
        <v>7</v>
      </c>
      <c r="E7" s="10">
        <f>0.5+0.5+1+0+1+1+0.25+0+1+1</f>
        <v>6.25</v>
      </c>
      <c r="F7" s="10">
        <f t="shared" si="0"/>
        <v>1.5625</v>
      </c>
    </row>
    <row r="8" spans="1:6">
      <c r="A8" s="9">
        <f t="shared" si="1"/>
        <v>4</v>
      </c>
      <c r="B8" s="20"/>
      <c r="C8" s="9" t="s">
        <v>8</v>
      </c>
      <c r="D8" s="9" t="s">
        <v>9</v>
      </c>
      <c r="E8" s="10">
        <f>0.75+0.5+1+1+1+1+0.25+0.75+1+0.25</f>
        <v>7.5</v>
      </c>
      <c r="F8" s="10">
        <f t="shared" si="0"/>
        <v>1.875</v>
      </c>
    </row>
    <row r="9" spans="1:6">
      <c r="A9" s="13">
        <f t="shared" si="1"/>
        <v>5</v>
      </c>
      <c r="B9" s="19" t="s">
        <v>86</v>
      </c>
      <c r="C9" s="13" t="s">
        <v>10</v>
      </c>
      <c r="D9" s="13" t="s">
        <v>11</v>
      </c>
      <c r="E9" s="14">
        <f>0+1+1+0+0+0.25+1+1+1+0.25</f>
        <v>5.5</v>
      </c>
      <c r="F9" s="14">
        <f t="shared" si="0"/>
        <v>1.375</v>
      </c>
    </row>
    <row r="10" spans="1:6">
      <c r="A10" s="13">
        <f t="shared" si="1"/>
        <v>6</v>
      </c>
      <c r="B10" s="19"/>
      <c r="C10" s="13" t="s">
        <v>12</v>
      </c>
      <c r="D10" s="13" t="s">
        <v>13</v>
      </c>
      <c r="E10" s="14">
        <f>0.75+1+1+1+0+0+1+1+1+1</f>
        <v>7.75</v>
      </c>
      <c r="F10" s="14">
        <f t="shared" si="0"/>
        <v>1.9375</v>
      </c>
    </row>
    <row r="11" spans="1:6">
      <c r="A11" s="13">
        <f t="shared" si="1"/>
        <v>7</v>
      </c>
      <c r="B11" s="19"/>
      <c r="C11" s="13" t="s">
        <v>14</v>
      </c>
      <c r="D11" s="13" t="s">
        <v>15</v>
      </c>
      <c r="E11" s="14">
        <f>1+0.5+1+1+1+1+0.75+1+1+1</f>
        <v>9.25</v>
      </c>
      <c r="F11" s="14">
        <f t="shared" si="0"/>
        <v>2.3125</v>
      </c>
    </row>
    <row r="12" spans="1:6">
      <c r="A12" s="13">
        <f t="shared" si="1"/>
        <v>8</v>
      </c>
      <c r="B12" s="19"/>
      <c r="C12" s="13" t="s">
        <v>16</v>
      </c>
      <c r="D12" s="13" t="s">
        <v>17</v>
      </c>
      <c r="E12" s="14">
        <f>0.5+0.5+1+1+0+0+1+1+0.75+0</f>
        <v>5.75</v>
      </c>
      <c r="F12" s="14">
        <f t="shared" si="0"/>
        <v>1.4375</v>
      </c>
    </row>
    <row r="13" spans="1:6">
      <c r="A13" s="9">
        <f t="shared" si="1"/>
        <v>9</v>
      </c>
      <c r="B13" s="20" t="s">
        <v>87</v>
      </c>
      <c r="C13" s="9" t="s">
        <v>18</v>
      </c>
      <c r="D13" s="9" t="s">
        <v>19</v>
      </c>
      <c r="E13" s="10">
        <f>0.25+1+1+1+1+0+0.25+0.75+1+0</f>
        <v>6.25</v>
      </c>
      <c r="F13" s="10">
        <f t="shared" si="0"/>
        <v>1.5625</v>
      </c>
    </row>
    <row r="14" spans="1:6">
      <c r="A14" s="9">
        <f t="shared" si="1"/>
        <v>10</v>
      </c>
      <c r="B14" s="20"/>
      <c r="C14" s="9" t="s">
        <v>20</v>
      </c>
      <c r="D14" s="9" t="s">
        <v>21</v>
      </c>
      <c r="E14" s="10">
        <f>0.25+0.75+0.5+1+1+1+1+1+1+1</f>
        <v>8.5</v>
      </c>
      <c r="F14" s="10">
        <f t="shared" si="0"/>
        <v>2.125</v>
      </c>
    </row>
    <row r="15" spans="1:6">
      <c r="A15" s="9">
        <f t="shared" si="1"/>
        <v>11</v>
      </c>
      <c r="B15" s="20"/>
      <c r="C15" s="9" t="s">
        <v>22</v>
      </c>
      <c r="D15" s="9" t="s">
        <v>23</v>
      </c>
      <c r="E15" s="10">
        <f>0.75+0+0+1+0+1+1+1+1+1</f>
        <v>6.75</v>
      </c>
      <c r="F15" s="10">
        <f t="shared" si="0"/>
        <v>1.6875</v>
      </c>
    </row>
    <row r="16" spans="1:6">
      <c r="A16" s="9">
        <f t="shared" si="1"/>
        <v>12</v>
      </c>
      <c r="B16" s="20"/>
      <c r="C16" s="9" t="s">
        <v>24</v>
      </c>
      <c r="D16" s="9" t="s">
        <v>25</v>
      </c>
      <c r="E16" s="10">
        <f>1+0.25+1+1+1+1+0.25+1+1+1</f>
        <v>8.5</v>
      </c>
      <c r="F16" s="10">
        <f t="shared" si="0"/>
        <v>2.125</v>
      </c>
    </row>
    <row r="17" spans="1:6">
      <c r="A17" s="13">
        <f t="shared" si="1"/>
        <v>13</v>
      </c>
      <c r="B17" s="19" t="s">
        <v>88</v>
      </c>
      <c r="C17" s="13" t="s">
        <v>26</v>
      </c>
      <c r="D17" s="13" t="s">
        <v>27</v>
      </c>
      <c r="E17" s="14">
        <f>0+0.5+0+0+0+0.25+0+0+0.25+0</f>
        <v>1</v>
      </c>
      <c r="F17" s="14">
        <f t="shared" si="0"/>
        <v>0.25</v>
      </c>
    </row>
    <row r="18" spans="1:6">
      <c r="A18" s="13">
        <f t="shared" si="1"/>
        <v>14</v>
      </c>
      <c r="B18" s="19"/>
      <c r="C18" s="13" t="s">
        <v>28</v>
      </c>
      <c r="D18" s="13" t="s">
        <v>29</v>
      </c>
      <c r="E18" s="14">
        <f>0.25+0.25+1+0+0+0.25+0.25+1+0+0.25</f>
        <v>3.25</v>
      </c>
      <c r="F18" s="14">
        <f t="shared" si="0"/>
        <v>0.8125</v>
      </c>
    </row>
    <row r="19" spans="1:6">
      <c r="A19" s="13">
        <f t="shared" si="1"/>
        <v>15</v>
      </c>
      <c r="B19" s="19"/>
      <c r="C19" s="13" t="s">
        <v>30</v>
      </c>
      <c r="D19" s="13" t="s">
        <v>31</v>
      </c>
      <c r="E19" s="14">
        <f>0+0+0+0+0+0+0+0+1+1</f>
        <v>2</v>
      </c>
      <c r="F19" s="14">
        <f t="shared" si="0"/>
        <v>0.5</v>
      </c>
    </row>
    <row r="20" spans="1:6">
      <c r="A20" s="13">
        <f t="shared" si="1"/>
        <v>16</v>
      </c>
      <c r="B20" s="19"/>
      <c r="C20" s="13" t="s">
        <v>32</v>
      </c>
      <c r="D20" s="13" t="s">
        <v>33</v>
      </c>
      <c r="E20" s="14">
        <f>0.5+0+1+1+1+0+0.75+1+1+0.25</f>
        <v>6.5</v>
      </c>
      <c r="F20" s="14">
        <f t="shared" si="0"/>
        <v>1.625</v>
      </c>
    </row>
    <row r="21" spans="1:6">
      <c r="A21" s="9">
        <f t="shared" si="1"/>
        <v>17</v>
      </c>
      <c r="B21" s="20" t="s">
        <v>89</v>
      </c>
      <c r="C21" s="9" t="s">
        <v>34</v>
      </c>
      <c r="D21" s="9" t="s">
        <v>35</v>
      </c>
      <c r="E21" s="10">
        <f>1+1+1+1+1+1+1+1+1+1</f>
        <v>10</v>
      </c>
      <c r="F21" s="10">
        <f t="shared" si="0"/>
        <v>2.5</v>
      </c>
    </row>
    <row r="22" spans="1:6">
      <c r="A22" s="9">
        <f t="shared" si="1"/>
        <v>18</v>
      </c>
      <c r="B22" s="20"/>
      <c r="C22" s="9" t="s">
        <v>18</v>
      </c>
      <c r="D22" s="9" t="s">
        <v>36</v>
      </c>
      <c r="E22" s="10">
        <f>0.5+0.5+0.25+1+1+0+0.25+1+0.5+1</f>
        <v>6</v>
      </c>
      <c r="F22" s="10">
        <f t="shared" si="0"/>
        <v>1.5</v>
      </c>
    </row>
    <row r="23" spans="1:6">
      <c r="A23" s="9">
        <f t="shared" si="1"/>
        <v>19</v>
      </c>
      <c r="B23" s="20"/>
      <c r="C23" s="9" t="s">
        <v>37</v>
      </c>
      <c r="D23" s="9" t="s">
        <v>38</v>
      </c>
      <c r="E23" s="10">
        <f>1+0.5+1+1+0+1+1+1+1+1</f>
        <v>8.5</v>
      </c>
      <c r="F23" s="10">
        <f t="shared" si="0"/>
        <v>2.125</v>
      </c>
    </row>
    <row r="24" spans="1:6">
      <c r="A24" s="9">
        <f t="shared" si="1"/>
        <v>20</v>
      </c>
      <c r="B24" s="20"/>
      <c r="C24" s="9" t="s">
        <v>39</v>
      </c>
      <c r="D24" s="9" t="s">
        <v>40</v>
      </c>
      <c r="E24" s="10">
        <f>0.25+0+0+0.5+1+1+1+1+1+0.25</f>
        <v>6</v>
      </c>
      <c r="F24" s="10">
        <f t="shared" si="0"/>
        <v>1.5</v>
      </c>
    </row>
    <row r="25" spans="1:6">
      <c r="A25" s="13">
        <f t="shared" si="1"/>
        <v>21</v>
      </c>
      <c r="B25" s="19" t="s">
        <v>90</v>
      </c>
      <c r="C25" s="13" t="s">
        <v>41</v>
      </c>
      <c r="D25" s="13" t="s">
        <v>42</v>
      </c>
      <c r="E25" s="14">
        <f>0.5+0+1+0.25+1+1+0.25+1+1+0.75</f>
        <v>6.75</v>
      </c>
      <c r="F25" s="14">
        <f t="shared" si="0"/>
        <v>1.6875</v>
      </c>
    </row>
    <row r="26" spans="1:6">
      <c r="A26" s="13">
        <f t="shared" si="1"/>
        <v>22</v>
      </c>
      <c r="B26" s="19"/>
      <c r="C26" s="13" t="s">
        <v>43</v>
      </c>
      <c r="D26" s="13" t="s">
        <v>44</v>
      </c>
      <c r="E26" s="14">
        <f>1+1+1+0.5+1+0+0.5+1+1+0.75</f>
        <v>7.75</v>
      </c>
      <c r="F26" s="14">
        <f t="shared" si="0"/>
        <v>1.9375</v>
      </c>
    </row>
    <row r="27" spans="1:6">
      <c r="A27" s="13">
        <f t="shared" si="1"/>
        <v>23</v>
      </c>
      <c r="B27" s="19"/>
      <c r="C27" s="13" t="s">
        <v>45</v>
      </c>
      <c r="D27" s="13" t="s">
        <v>46</v>
      </c>
      <c r="E27" s="14">
        <f>0.5+0.5+0+1+0+1+0.5+1+1+2</f>
        <v>7.5</v>
      </c>
      <c r="F27" s="14">
        <f t="shared" si="0"/>
        <v>1.875</v>
      </c>
    </row>
    <row r="28" spans="1:6">
      <c r="A28" s="13">
        <f t="shared" si="1"/>
        <v>24</v>
      </c>
      <c r="B28" s="19"/>
      <c r="C28" s="13" t="s">
        <v>47</v>
      </c>
      <c r="D28" s="13" t="s">
        <v>48</v>
      </c>
      <c r="E28" s="14">
        <f>0.25+0+1+0.5+1+0+0.5+1+1+0.25</f>
        <v>5.5</v>
      </c>
      <c r="F28" s="14">
        <f t="shared" si="0"/>
        <v>1.375</v>
      </c>
    </row>
    <row r="29" spans="1:6">
      <c r="A29" s="9">
        <f t="shared" si="1"/>
        <v>25</v>
      </c>
      <c r="B29" s="20" t="s">
        <v>91</v>
      </c>
      <c r="C29" s="9" t="s">
        <v>49</v>
      </c>
      <c r="D29" s="9" t="s">
        <v>50</v>
      </c>
      <c r="E29" s="10">
        <f>0.25+0.25+1+1+0+0+0.75+1+0.25+0.25</f>
        <v>4.75</v>
      </c>
      <c r="F29" s="10">
        <f t="shared" si="0"/>
        <v>1.1875</v>
      </c>
    </row>
    <row r="30" spans="1:6">
      <c r="A30" s="9">
        <f t="shared" si="1"/>
        <v>26</v>
      </c>
      <c r="B30" s="20"/>
      <c r="C30" s="9" t="s">
        <v>51</v>
      </c>
      <c r="D30" s="9" t="s">
        <v>52</v>
      </c>
      <c r="E30" s="10">
        <f>0.5+0+0+0.5+1+1+0.75+1+1+1</f>
        <v>6.75</v>
      </c>
      <c r="F30" s="10">
        <f t="shared" si="0"/>
        <v>1.6875</v>
      </c>
    </row>
    <row r="31" spans="1:6">
      <c r="A31" s="9">
        <f t="shared" si="1"/>
        <v>27</v>
      </c>
      <c r="B31" s="20"/>
      <c r="C31" s="9" t="s">
        <v>53</v>
      </c>
      <c r="D31" s="9" t="s">
        <v>54</v>
      </c>
      <c r="E31" s="10">
        <f>0.75+1+1+0.5+1+1+1+1+1+0.5</f>
        <v>8.75</v>
      </c>
      <c r="F31" s="10">
        <f t="shared" si="0"/>
        <v>2.1875</v>
      </c>
    </row>
    <row r="32" spans="1:6">
      <c r="A32" s="9">
        <f t="shared" si="1"/>
        <v>28</v>
      </c>
      <c r="B32" s="20"/>
      <c r="C32" s="9" t="s">
        <v>34</v>
      </c>
      <c r="D32" s="9" t="s">
        <v>55</v>
      </c>
      <c r="E32" s="10">
        <f>0.25+0.25+1+1+0+0+0+0+0.5+0.5</f>
        <v>3.5</v>
      </c>
      <c r="F32" s="10">
        <f t="shared" si="0"/>
        <v>0.875</v>
      </c>
    </row>
    <row r="33" spans="1:6">
      <c r="A33" s="13">
        <f t="shared" si="1"/>
        <v>29</v>
      </c>
      <c r="B33" s="19" t="s">
        <v>92</v>
      </c>
      <c r="C33" s="13" t="s">
        <v>58</v>
      </c>
      <c r="D33" s="13" t="s">
        <v>59</v>
      </c>
      <c r="E33" s="14">
        <f>1+1+1+1+1+1+1+1+1+1</f>
        <v>10</v>
      </c>
      <c r="F33" s="14">
        <f t="shared" si="0"/>
        <v>2.5</v>
      </c>
    </row>
    <row r="34" spans="1:6">
      <c r="A34" s="13">
        <f t="shared" si="1"/>
        <v>30</v>
      </c>
      <c r="B34" s="19"/>
      <c r="C34" s="13" t="s">
        <v>60</v>
      </c>
      <c r="D34" s="13" t="s">
        <v>61</v>
      </c>
      <c r="E34" s="14">
        <f>1+1+1+1+1+1+1+1+1+1</f>
        <v>10</v>
      </c>
      <c r="F34" s="14">
        <f t="shared" si="0"/>
        <v>2.5</v>
      </c>
    </row>
    <row r="35" spans="1:6">
      <c r="A35" s="13">
        <f t="shared" si="1"/>
        <v>31</v>
      </c>
      <c r="B35" s="19"/>
      <c r="C35" s="13" t="s">
        <v>26</v>
      </c>
      <c r="D35" s="13" t="s">
        <v>62</v>
      </c>
      <c r="E35" s="14">
        <f>0.25+0+1+0.5+0.75+0+0.5+1+0+0.25</f>
        <v>4.25</v>
      </c>
      <c r="F35" s="14">
        <f t="shared" si="0"/>
        <v>1.0625</v>
      </c>
    </row>
    <row r="36" spans="1:6">
      <c r="A36" s="13">
        <f t="shared" si="1"/>
        <v>32</v>
      </c>
      <c r="B36" s="19"/>
      <c r="C36" s="13" t="s">
        <v>53</v>
      </c>
      <c r="D36" s="13" t="s">
        <v>63</v>
      </c>
      <c r="E36" s="14">
        <f>0+0.25+1+1+0+0+0.25+0.5+0.25+0.25</f>
        <v>3.5</v>
      </c>
      <c r="F36" s="14">
        <f t="shared" si="0"/>
        <v>0.875</v>
      </c>
    </row>
    <row r="37" spans="1:6">
      <c r="A37" s="9">
        <f t="shared" si="1"/>
        <v>33</v>
      </c>
      <c r="B37" s="20" t="s">
        <v>93</v>
      </c>
      <c r="C37" s="9" t="s">
        <v>64</v>
      </c>
      <c r="D37" s="9" t="s">
        <v>65</v>
      </c>
      <c r="E37" s="10">
        <f>0.75+0+1+1+1+1+0.75+1+1+1</f>
        <v>8.5</v>
      </c>
      <c r="F37" s="10">
        <f t="shared" si="0"/>
        <v>2.125</v>
      </c>
    </row>
    <row r="38" spans="1:6">
      <c r="A38" s="9">
        <f t="shared" si="1"/>
        <v>34</v>
      </c>
      <c r="B38" s="20"/>
      <c r="C38" s="9" t="s">
        <v>66</v>
      </c>
      <c r="D38" s="9" t="s">
        <v>67</v>
      </c>
      <c r="E38" s="10">
        <f>0.5+0+0+1+1+1+0.25+0+1+1</f>
        <v>5.75</v>
      </c>
      <c r="F38" s="10">
        <f t="shared" si="0"/>
        <v>1.4375</v>
      </c>
    </row>
    <row r="39" spans="1:6">
      <c r="A39" s="9">
        <f t="shared" si="1"/>
        <v>35</v>
      </c>
      <c r="B39" s="20"/>
      <c r="C39" s="9" t="s">
        <v>68</v>
      </c>
      <c r="D39" s="9" t="s">
        <v>69</v>
      </c>
      <c r="E39" s="10">
        <f>1+0.5+1+1+1+0+0.25+1+1+1</f>
        <v>7.75</v>
      </c>
      <c r="F39" s="10">
        <f t="shared" si="0"/>
        <v>1.9375</v>
      </c>
    </row>
    <row r="40" spans="1:6">
      <c r="A40" s="9">
        <f t="shared" si="1"/>
        <v>36</v>
      </c>
      <c r="B40" s="20"/>
      <c r="C40" s="9" t="s">
        <v>39</v>
      </c>
      <c r="D40" s="9" t="s">
        <v>70</v>
      </c>
      <c r="E40" s="10">
        <f>0.75+1+1+1+1+0+1+1+1+0.25</f>
        <v>8</v>
      </c>
      <c r="F40" s="10">
        <f t="shared" si="0"/>
        <v>2</v>
      </c>
    </row>
    <row r="41" spans="1:6">
      <c r="A41" s="13">
        <f t="shared" si="1"/>
        <v>37</v>
      </c>
      <c r="B41" s="19" t="s">
        <v>94</v>
      </c>
      <c r="C41" s="13" t="s">
        <v>26</v>
      </c>
      <c r="D41" s="13" t="s">
        <v>71</v>
      </c>
      <c r="E41" s="14">
        <f>0+1+1+0+1+1+0.5+1+1+0.25</f>
        <v>6.75</v>
      </c>
      <c r="F41" s="14">
        <f t="shared" si="0"/>
        <v>1.6875</v>
      </c>
    </row>
    <row r="42" spans="1:6">
      <c r="A42" s="13">
        <f t="shared" si="1"/>
        <v>38</v>
      </c>
      <c r="B42" s="19"/>
      <c r="C42" s="13" t="s">
        <v>34</v>
      </c>
      <c r="D42" s="13" t="s">
        <v>72</v>
      </c>
      <c r="E42" s="14">
        <f>1+0.5+1+1+1+1+1+1+1+1</f>
        <v>9.5</v>
      </c>
      <c r="F42" s="14">
        <f t="shared" si="0"/>
        <v>2.375</v>
      </c>
    </row>
    <row r="43" spans="1:6">
      <c r="A43" s="13">
        <f t="shared" si="1"/>
        <v>39</v>
      </c>
      <c r="B43" s="19"/>
      <c r="C43" s="13" t="s">
        <v>24</v>
      </c>
      <c r="D43" s="13" t="s">
        <v>73</v>
      </c>
      <c r="E43" s="14">
        <f>0+0+0+0+0+0+0.25+1+0+0</f>
        <v>1.25</v>
      </c>
      <c r="F43" s="14">
        <f t="shared" si="0"/>
        <v>0.3125</v>
      </c>
    </row>
    <row r="44" spans="1:6">
      <c r="A44" s="13">
        <f t="shared" si="1"/>
        <v>40</v>
      </c>
      <c r="B44" s="19"/>
      <c r="C44" s="13" t="s">
        <v>74</v>
      </c>
      <c r="D44" s="13" t="s">
        <v>75</v>
      </c>
      <c r="E44" s="14">
        <f>0+0+0+0+1+0+0.25+0.25+0+0</f>
        <v>1.5</v>
      </c>
      <c r="F44" s="14">
        <f t="shared" si="0"/>
        <v>0.375</v>
      </c>
    </row>
    <row r="45" spans="1:6">
      <c r="A45" s="9">
        <f t="shared" si="1"/>
        <v>41</v>
      </c>
      <c r="B45" s="20" t="s">
        <v>95</v>
      </c>
      <c r="C45" s="9" t="s">
        <v>76</v>
      </c>
      <c r="D45" s="9" t="s">
        <v>77</v>
      </c>
      <c r="E45" s="10">
        <f>1+1+1+1+1+1+1+1+1+1</f>
        <v>10</v>
      </c>
      <c r="F45" s="10">
        <f t="shared" si="0"/>
        <v>2.5</v>
      </c>
    </row>
    <row r="46" spans="1:6">
      <c r="A46" s="9">
        <f t="shared" si="1"/>
        <v>42</v>
      </c>
      <c r="B46" s="20"/>
      <c r="C46" s="9" t="s">
        <v>39</v>
      </c>
      <c r="D46" s="9" t="s">
        <v>78</v>
      </c>
      <c r="E46" s="10">
        <f>1+1+1+1+1+1+1+1+1+1</f>
        <v>10</v>
      </c>
      <c r="F46" s="10">
        <f t="shared" si="0"/>
        <v>2.5</v>
      </c>
    </row>
    <row r="47" spans="1:6">
      <c r="A47" s="9">
        <f t="shared" si="1"/>
        <v>43</v>
      </c>
      <c r="B47" s="20"/>
      <c r="C47" s="9" t="s">
        <v>76</v>
      </c>
      <c r="D47" s="9" t="s">
        <v>79</v>
      </c>
      <c r="E47" s="10">
        <f>0+0+1+0+0+0+1+1+1+0</f>
        <v>4</v>
      </c>
      <c r="F47" s="10">
        <f t="shared" si="0"/>
        <v>1</v>
      </c>
    </row>
    <row r="48" spans="1:6">
      <c r="A48" s="13">
        <f t="shared" si="1"/>
        <v>44</v>
      </c>
      <c r="B48" s="19" t="s">
        <v>96</v>
      </c>
      <c r="C48" s="13" t="s">
        <v>80</v>
      </c>
      <c r="D48" s="13" t="s">
        <v>81</v>
      </c>
      <c r="E48" s="14">
        <f>0+0.5+1+1+1+0+0.75+0.25+1+0</f>
        <v>5.5</v>
      </c>
      <c r="F48" s="14">
        <f t="shared" si="0"/>
        <v>1.375</v>
      </c>
    </row>
    <row r="49" spans="1:6">
      <c r="A49" s="13">
        <f t="shared" si="1"/>
        <v>45</v>
      </c>
      <c r="B49" s="19"/>
      <c r="C49" s="13" t="s">
        <v>82</v>
      </c>
      <c r="D49" s="13" t="s">
        <v>83</v>
      </c>
      <c r="E49" s="14">
        <f>0.5+0.5+1+0.5+1+0+0.25+1+1+0.25</f>
        <v>6</v>
      </c>
      <c r="F49" s="14">
        <f t="shared" si="0"/>
        <v>1.5</v>
      </c>
    </row>
    <row r="50" spans="1:6">
      <c r="A50" s="13">
        <f t="shared" si="1"/>
        <v>46</v>
      </c>
      <c r="B50" s="19"/>
      <c r="C50" s="13" t="s">
        <v>56</v>
      </c>
      <c r="D50" s="13" t="s">
        <v>57</v>
      </c>
      <c r="E50" s="14">
        <f>0.5+0.5+0+1+1+0.5+0.25+0+0.5+1</f>
        <v>5.25</v>
      </c>
      <c r="F50" s="14">
        <f t="shared" si="0"/>
        <v>1.3125</v>
      </c>
    </row>
  </sheetData>
  <mergeCells count="12">
    <mergeCell ref="B48:B50"/>
    <mergeCell ref="B5:B8"/>
    <mergeCell ref="B9:B12"/>
    <mergeCell ref="B13:B16"/>
    <mergeCell ref="B17:B20"/>
    <mergeCell ref="B21:B24"/>
    <mergeCell ref="B25:B28"/>
    <mergeCell ref="B29:B32"/>
    <mergeCell ref="B33:B36"/>
    <mergeCell ref="B37:B40"/>
    <mergeCell ref="B41:B44"/>
    <mergeCell ref="B45:B47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1954-49D0-4912-B3AC-981DFBDC2EEF}">
  <dimension ref="A1:I47"/>
  <sheetViews>
    <sheetView tabSelected="1" zoomScale="85" zoomScaleNormal="85" workbookViewId="0">
      <selection activeCell="B38" sqref="B38:B41"/>
    </sheetView>
  </sheetViews>
  <sheetFormatPr baseColWidth="10" defaultRowHeight="14.25"/>
  <cols>
    <col min="3" max="3" width="18.75" customWidth="1"/>
    <col min="4" max="4" width="29.5" customWidth="1"/>
    <col min="6" max="6" width="18.375" customWidth="1"/>
  </cols>
  <sheetData>
    <row r="1" spans="1:9">
      <c r="A1" s="11" t="s">
        <v>97</v>
      </c>
      <c r="B1" s="8" t="s">
        <v>84</v>
      </c>
      <c r="C1" s="18" t="s">
        <v>0</v>
      </c>
      <c r="D1" s="8" t="s">
        <v>1</v>
      </c>
      <c r="E1" s="12" t="s">
        <v>133</v>
      </c>
      <c r="F1" s="12" t="s">
        <v>132</v>
      </c>
      <c r="G1" s="12" t="s">
        <v>131</v>
      </c>
      <c r="H1" s="12" t="s">
        <v>130</v>
      </c>
      <c r="I1" s="17" t="s">
        <v>129</v>
      </c>
    </row>
    <row r="2" spans="1:9">
      <c r="A2" s="9">
        <v>1</v>
      </c>
      <c r="B2" s="20" t="s">
        <v>85</v>
      </c>
      <c r="C2" s="9" t="s">
        <v>2</v>
      </c>
      <c r="D2" s="9" t="s">
        <v>3</v>
      </c>
      <c r="E2" s="10">
        <v>0</v>
      </c>
      <c r="F2" s="10">
        <v>0</v>
      </c>
      <c r="G2" s="10">
        <v>0</v>
      </c>
      <c r="H2" s="10">
        <f t="shared" ref="H2:H47" si="0">E2*0.7+F2*0.2+G2*0.1</f>
        <v>0</v>
      </c>
      <c r="I2">
        <f t="shared" ref="I2:I47" si="1">H2*4/10</f>
        <v>0</v>
      </c>
    </row>
    <row r="3" spans="1:9">
      <c r="A3" s="9">
        <f t="shared" ref="A3:A47" si="2">A2+1</f>
        <v>2</v>
      </c>
      <c r="B3" s="20"/>
      <c r="C3" s="9" t="s">
        <v>4</v>
      </c>
      <c r="D3" s="9" t="s">
        <v>5</v>
      </c>
      <c r="E3" s="10">
        <v>4</v>
      </c>
      <c r="F3" s="10">
        <v>0</v>
      </c>
      <c r="G3" s="10">
        <v>10</v>
      </c>
      <c r="H3" s="10">
        <f t="shared" si="0"/>
        <v>3.8</v>
      </c>
      <c r="I3">
        <f t="shared" si="1"/>
        <v>1.52</v>
      </c>
    </row>
    <row r="4" spans="1:9">
      <c r="A4" s="9">
        <f t="shared" si="2"/>
        <v>3</v>
      </c>
      <c r="B4" s="20"/>
      <c r="C4" s="9" t="s">
        <v>6</v>
      </c>
      <c r="D4" s="9" t="s">
        <v>7</v>
      </c>
      <c r="E4" s="10">
        <v>7.5</v>
      </c>
      <c r="F4" s="10">
        <v>0</v>
      </c>
      <c r="G4" s="10">
        <v>10</v>
      </c>
      <c r="H4" s="10">
        <f t="shared" si="0"/>
        <v>6.25</v>
      </c>
      <c r="I4">
        <f t="shared" si="1"/>
        <v>2.5</v>
      </c>
    </row>
    <row r="5" spans="1:9">
      <c r="A5" s="9">
        <f t="shared" si="2"/>
        <v>4</v>
      </c>
      <c r="B5" s="20"/>
      <c r="C5" s="9" t="s">
        <v>8</v>
      </c>
      <c r="D5" s="9" t="s">
        <v>9</v>
      </c>
      <c r="E5" s="10">
        <v>9</v>
      </c>
      <c r="F5" s="10">
        <v>10</v>
      </c>
      <c r="G5" s="10">
        <v>10</v>
      </c>
      <c r="H5" s="10">
        <f t="shared" si="0"/>
        <v>9.3000000000000007</v>
      </c>
      <c r="I5">
        <f t="shared" si="1"/>
        <v>3.72</v>
      </c>
    </row>
    <row r="6" spans="1:9">
      <c r="A6" s="13">
        <f t="shared" si="2"/>
        <v>5</v>
      </c>
      <c r="B6" s="19" t="s">
        <v>86</v>
      </c>
      <c r="C6" s="13" t="s">
        <v>10</v>
      </c>
      <c r="D6" s="13" t="s">
        <v>11</v>
      </c>
      <c r="E6" s="14">
        <v>5</v>
      </c>
      <c r="F6" s="14">
        <v>0</v>
      </c>
      <c r="G6" s="14">
        <v>10</v>
      </c>
      <c r="H6" s="10">
        <f t="shared" si="0"/>
        <v>4.5</v>
      </c>
      <c r="I6">
        <f t="shared" si="1"/>
        <v>1.8</v>
      </c>
    </row>
    <row r="7" spans="1:9">
      <c r="A7" s="13">
        <f t="shared" si="2"/>
        <v>6</v>
      </c>
      <c r="B7" s="19"/>
      <c r="C7" s="13" t="s">
        <v>12</v>
      </c>
      <c r="D7" s="13" t="s">
        <v>13</v>
      </c>
      <c r="E7" s="14">
        <v>9</v>
      </c>
      <c r="F7" s="14">
        <v>2</v>
      </c>
      <c r="G7" s="14">
        <v>10</v>
      </c>
      <c r="H7" s="10">
        <f t="shared" si="0"/>
        <v>7.7</v>
      </c>
      <c r="I7">
        <f t="shared" si="1"/>
        <v>3.08</v>
      </c>
    </row>
    <row r="8" spans="1:9">
      <c r="A8" s="13">
        <f t="shared" si="2"/>
        <v>7</v>
      </c>
      <c r="B8" s="19"/>
      <c r="C8" s="13" t="s">
        <v>14</v>
      </c>
      <c r="D8" s="13" t="s">
        <v>15</v>
      </c>
      <c r="E8" s="14">
        <v>6</v>
      </c>
      <c r="F8" s="14">
        <v>0</v>
      </c>
      <c r="G8" s="14">
        <v>7</v>
      </c>
      <c r="H8" s="10">
        <f t="shared" si="0"/>
        <v>4.8999999999999995</v>
      </c>
      <c r="I8">
        <f t="shared" si="1"/>
        <v>1.9599999999999997</v>
      </c>
    </row>
    <row r="9" spans="1:9">
      <c r="A9" s="13">
        <f t="shared" si="2"/>
        <v>8</v>
      </c>
      <c r="B9" s="19"/>
      <c r="C9" s="13" t="s">
        <v>16</v>
      </c>
      <c r="D9" s="13" t="s">
        <v>17</v>
      </c>
      <c r="E9" s="14">
        <v>2</v>
      </c>
      <c r="F9" s="14">
        <v>0</v>
      </c>
      <c r="G9" s="14">
        <v>0</v>
      </c>
      <c r="H9" s="10">
        <f t="shared" si="0"/>
        <v>1.4</v>
      </c>
      <c r="I9">
        <f t="shared" si="1"/>
        <v>0.55999999999999994</v>
      </c>
    </row>
    <row r="10" spans="1:9">
      <c r="A10" s="9">
        <f t="shared" si="2"/>
        <v>9</v>
      </c>
      <c r="B10" s="20" t="s">
        <v>87</v>
      </c>
      <c r="C10" s="9" t="s">
        <v>18</v>
      </c>
      <c r="D10" s="9" t="s">
        <v>19</v>
      </c>
      <c r="E10" s="10">
        <v>9.5</v>
      </c>
      <c r="F10" s="10">
        <v>8</v>
      </c>
      <c r="G10" s="10">
        <v>10</v>
      </c>
      <c r="H10" s="10">
        <f t="shared" si="0"/>
        <v>9.25</v>
      </c>
      <c r="I10">
        <f t="shared" si="1"/>
        <v>3.7</v>
      </c>
    </row>
    <row r="11" spans="1:9">
      <c r="A11" s="9">
        <f t="shared" si="2"/>
        <v>10</v>
      </c>
      <c r="B11" s="20"/>
      <c r="C11" s="9" t="s">
        <v>20</v>
      </c>
      <c r="D11" s="9" t="s">
        <v>21</v>
      </c>
      <c r="E11" s="10">
        <v>9.5</v>
      </c>
      <c r="F11" s="10">
        <v>10</v>
      </c>
      <c r="G11" s="10">
        <v>10</v>
      </c>
      <c r="H11" s="10">
        <f t="shared" si="0"/>
        <v>9.6499999999999986</v>
      </c>
      <c r="I11">
        <f t="shared" si="1"/>
        <v>3.8599999999999994</v>
      </c>
    </row>
    <row r="12" spans="1:9">
      <c r="A12" s="9">
        <f t="shared" si="2"/>
        <v>11</v>
      </c>
      <c r="B12" s="20"/>
      <c r="C12" s="9" t="s">
        <v>22</v>
      </c>
      <c r="D12" s="9" t="s">
        <v>23</v>
      </c>
      <c r="E12" s="10">
        <v>2</v>
      </c>
      <c r="F12" s="10">
        <v>4</v>
      </c>
      <c r="G12" s="10">
        <v>0</v>
      </c>
      <c r="H12" s="10">
        <f t="shared" si="0"/>
        <v>2.2000000000000002</v>
      </c>
      <c r="I12">
        <f t="shared" si="1"/>
        <v>0.88000000000000012</v>
      </c>
    </row>
    <row r="13" spans="1:9">
      <c r="A13" s="9">
        <f t="shared" si="2"/>
        <v>12</v>
      </c>
      <c r="B13" s="20"/>
      <c r="C13" s="9" t="s">
        <v>24</v>
      </c>
      <c r="D13" s="9" t="s">
        <v>25</v>
      </c>
      <c r="E13" s="10">
        <v>10</v>
      </c>
      <c r="F13" s="10">
        <v>10</v>
      </c>
      <c r="G13" s="10">
        <v>10</v>
      </c>
      <c r="H13" s="10">
        <f t="shared" si="0"/>
        <v>10</v>
      </c>
      <c r="I13">
        <f t="shared" si="1"/>
        <v>4</v>
      </c>
    </row>
    <row r="14" spans="1:9">
      <c r="A14" s="13">
        <f t="shared" si="2"/>
        <v>13</v>
      </c>
      <c r="B14" s="19" t="s">
        <v>88</v>
      </c>
      <c r="C14" s="13" t="s">
        <v>26</v>
      </c>
      <c r="D14" s="13" t="s">
        <v>27</v>
      </c>
      <c r="E14" s="14">
        <v>8.5</v>
      </c>
      <c r="F14" s="14">
        <v>5</v>
      </c>
      <c r="G14" s="14">
        <v>9</v>
      </c>
      <c r="H14" s="10">
        <f t="shared" si="0"/>
        <v>7.85</v>
      </c>
      <c r="I14">
        <f t="shared" si="1"/>
        <v>3.1399999999999997</v>
      </c>
    </row>
    <row r="15" spans="1:9">
      <c r="A15" s="13">
        <f t="shared" si="2"/>
        <v>14</v>
      </c>
      <c r="B15" s="19"/>
      <c r="C15" s="13" t="s">
        <v>28</v>
      </c>
      <c r="D15" s="13" t="s">
        <v>29</v>
      </c>
      <c r="E15" s="14">
        <v>7</v>
      </c>
      <c r="F15" s="14">
        <v>5</v>
      </c>
      <c r="G15" s="14">
        <v>10</v>
      </c>
      <c r="H15" s="10">
        <f t="shared" si="0"/>
        <v>6.8999999999999995</v>
      </c>
      <c r="I15">
        <f t="shared" si="1"/>
        <v>2.76</v>
      </c>
    </row>
    <row r="16" spans="1:9">
      <c r="A16" s="13">
        <f t="shared" si="2"/>
        <v>15</v>
      </c>
      <c r="B16" s="19"/>
      <c r="C16" s="13" t="s">
        <v>30</v>
      </c>
      <c r="D16" s="13" t="s">
        <v>31</v>
      </c>
      <c r="E16" s="14">
        <v>9</v>
      </c>
      <c r="F16" s="14">
        <v>3</v>
      </c>
      <c r="G16" s="14">
        <v>10</v>
      </c>
      <c r="H16" s="10">
        <f t="shared" si="0"/>
        <v>7.9</v>
      </c>
      <c r="I16">
        <f t="shared" si="1"/>
        <v>3.16</v>
      </c>
    </row>
    <row r="17" spans="1:9">
      <c r="A17" s="13">
        <f t="shared" si="2"/>
        <v>16</v>
      </c>
      <c r="B17" s="19"/>
      <c r="C17" s="13" t="s">
        <v>32</v>
      </c>
      <c r="D17" s="13" t="s">
        <v>33</v>
      </c>
      <c r="E17" s="14">
        <v>0</v>
      </c>
      <c r="F17" s="14">
        <v>0</v>
      </c>
      <c r="G17" s="14">
        <v>0</v>
      </c>
      <c r="H17" s="10">
        <f t="shared" si="0"/>
        <v>0</v>
      </c>
      <c r="I17">
        <f t="shared" si="1"/>
        <v>0</v>
      </c>
    </row>
    <row r="18" spans="1:9">
      <c r="A18" s="9">
        <f t="shared" si="2"/>
        <v>17</v>
      </c>
      <c r="B18" s="20" t="s">
        <v>89</v>
      </c>
      <c r="C18" s="9" t="s">
        <v>34</v>
      </c>
      <c r="D18" s="9" t="s">
        <v>35</v>
      </c>
      <c r="E18" s="10">
        <v>9</v>
      </c>
      <c r="F18" s="10">
        <v>10</v>
      </c>
      <c r="G18" s="10">
        <v>6</v>
      </c>
      <c r="H18" s="10">
        <f t="shared" si="0"/>
        <v>8.9</v>
      </c>
      <c r="I18">
        <f t="shared" si="1"/>
        <v>3.56</v>
      </c>
    </row>
    <row r="19" spans="1:9">
      <c r="A19" s="9">
        <f t="shared" si="2"/>
        <v>18</v>
      </c>
      <c r="B19" s="20"/>
      <c r="C19" s="9" t="s">
        <v>18</v>
      </c>
      <c r="D19" s="9" t="s">
        <v>36</v>
      </c>
      <c r="E19" s="10">
        <v>4</v>
      </c>
      <c r="F19" s="10">
        <v>6</v>
      </c>
      <c r="G19" s="10">
        <v>7</v>
      </c>
      <c r="H19" s="10">
        <f t="shared" si="0"/>
        <v>4.7</v>
      </c>
      <c r="I19">
        <f t="shared" si="1"/>
        <v>1.8800000000000001</v>
      </c>
    </row>
    <row r="20" spans="1:9">
      <c r="A20" s="9">
        <f t="shared" si="2"/>
        <v>19</v>
      </c>
      <c r="B20" s="20"/>
      <c r="C20" s="9" t="s">
        <v>37</v>
      </c>
      <c r="D20" s="9" t="s">
        <v>38</v>
      </c>
      <c r="E20" s="10">
        <v>10</v>
      </c>
      <c r="F20" s="10">
        <v>9.5</v>
      </c>
      <c r="G20" s="10">
        <v>10</v>
      </c>
      <c r="H20" s="10">
        <f t="shared" si="0"/>
        <v>9.9</v>
      </c>
      <c r="I20">
        <f t="shared" si="1"/>
        <v>3.96</v>
      </c>
    </row>
    <row r="21" spans="1:9">
      <c r="A21" s="9">
        <f t="shared" si="2"/>
        <v>20</v>
      </c>
      <c r="B21" s="20"/>
      <c r="C21" s="9" t="s">
        <v>39</v>
      </c>
      <c r="D21" s="9" t="s">
        <v>40</v>
      </c>
      <c r="E21" s="10">
        <v>8</v>
      </c>
      <c r="F21" s="10">
        <v>7</v>
      </c>
      <c r="G21" s="10">
        <v>10</v>
      </c>
      <c r="H21" s="10">
        <f t="shared" si="0"/>
        <v>8</v>
      </c>
      <c r="I21">
        <f t="shared" si="1"/>
        <v>3.2</v>
      </c>
    </row>
    <row r="22" spans="1:9">
      <c r="A22" s="13">
        <f t="shared" si="2"/>
        <v>21</v>
      </c>
      <c r="B22" s="19" t="s">
        <v>90</v>
      </c>
      <c r="C22" s="13" t="s">
        <v>41</v>
      </c>
      <c r="D22" s="13" t="s">
        <v>42</v>
      </c>
      <c r="E22" s="14">
        <v>10</v>
      </c>
      <c r="F22" s="14">
        <v>6</v>
      </c>
      <c r="G22" s="14">
        <v>9</v>
      </c>
      <c r="H22" s="10">
        <f t="shared" si="0"/>
        <v>9.1</v>
      </c>
      <c r="I22">
        <f t="shared" si="1"/>
        <v>3.6399999999999997</v>
      </c>
    </row>
    <row r="23" spans="1:9">
      <c r="A23" s="13">
        <f t="shared" si="2"/>
        <v>22</v>
      </c>
      <c r="B23" s="19"/>
      <c r="C23" s="13" t="s">
        <v>43</v>
      </c>
      <c r="D23" s="13" t="s">
        <v>44</v>
      </c>
      <c r="E23" s="14">
        <v>10</v>
      </c>
      <c r="F23" s="14">
        <v>8</v>
      </c>
      <c r="G23" s="14">
        <v>10</v>
      </c>
      <c r="H23" s="10">
        <f t="shared" si="0"/>
        <v>9.6</v>
      </c>
      <c r="I23">
        <f t="shared" si="1"/>
        <v>3.84</v>
      </c>
    </row>
    <row r="24" spans="1:9">
      <c r="A24" s="13">
        <f t="shared" si="2"/>
        <v>23</v>
      </c>
      <c r="B24" s="19"/>
      <c r="C24" s="13" t="s">
        <v>45</v>
      </c>
      <c r="D24" s="13" t="s">
        <v>46</v>
      </c>
      <c r="E24" s="14">
        <v>7.5</v>
      </c>
      <c r="F24" s="14">
        <v>8</v>
      </c>
      <c r="G24" s="14">
        <v>10</v>
      </c>
      <c r="H24" s="10">
        <f t="shared" si="0"/>
        <v>7.85</v>
      </c>
      <c r="I24">
        <f t="shared" si="1"/>
        <v>3.1399999999999997</v>
      </c>
    </row>
    <row r="25" spans="1:9">
      <c r="A25" s="13">
        <f t="shared" si="2"/>
        <v>24</v>
      </c>
      <c r="B25" s="19"/>
      <c r="C25" s="13" t="s">
        <v>47</v>
      </c>
      <c r="D25" s="13" t="s">
        <v>48</v>
      </c>
      <c r="E25" s="14">
        <v>5</v>
      </c>
      <c r="F25" s="14">
        <v>0</v>
      </c>
      <c r="G25" s="14">
        <v>7</v>
      </c>
      <c r="H25" s="10">
        <f t="shared" si="0"/>
        <v>4.2</v>
      </c>
      <c r="I25">
        <f t="shared" si="1"/>
        <v>1.6800000000000002</v>
      </c>
    </row>
    <row r="26" spans="1:9">
      <c r="A26" s="9">
        <f t="shared" si="2"/>
        <v>25</v>
      </c>
      <c r="B26" s="20" t="s">
        <v>91</v>
      </c>
      <c r="C26" s="9" t="s">
        <v>49</v>
      </c>
      <c r="D26" s="9" t="s">
        <v>50</v>
      </c>
      <c r="E26" s="10">
        <v>8.5</v>
      </c>
      <c r="F26" s="10">
        <v>9</v>
      </c>
      <c r="G26" s="10">
        <v>10</v>
      </c>
      <c r="H26" s="10">
        <f t="shared" si="0"/>
        <v>8.75</v>
      </c>
      <c r="I26">
        <f t="shared" si="1"/>
        <v>3.5</v>
      </c>
    </row>
    <row r="27" spans="1:9">
      <c r="A27" s="9">
        <f t="shared" si="2"/>
        <v>26</v>
      </c>
      <c r="B27" s="20"/>
      <c r="C27" s="9" t="s">
        <v>51</v>
      </c>
      <c r="D27" s="9" t="s">
        <v>52</v>
      </c>
      <c r="E27" s="10">
        <v>6.5</v>
      </c>
      <c r="F27" s="10">
        <v>0</v>
      </c>
      <c r="G27" s="10">
        <v>10</v>
      </c>
      <c r="H27" s="10">
        <f t="shared" si="0"/>
        <v>5.55</v>
      </c>
      <c r="I27">
        <f t="shared" si="1"/>
        <v>2.2199999999999998</v>
      </c>
    </row>
    <row r="28" spans="1:9">
      <c r="A28" s="9">
        <f t="shared" si="2"/>
        <v>27</v>
      </c>
      <c r="B28" s="20"/>
      <c r="C28" s="9" t="s">
        <v>53</v>
      </c>
      <c r="D28" s="9" t="s">
        <v>54</v>
      </c>
      <c r="E28" s="10">
        <v>9</v>
      </c>
      <c r="F28" s="10">
        <v>10</v>
      </c>
      <c r="G28" s="10">
        <v>10</v>
      </c>
      <c r="H28" s="10">
        <f t="shared" si="0"/>
        <v>9.3000000000000007</v>
      </c>
      <c r="I28">
        <f t="shared" si="1"/>
        <v>3.72</v>
      </c>
    </row>
    <row r="29" spans="1:9">
      <c r="A29" s="9">
        <f t="shared" si="2"/>
        <v>28</v>
      </c>
      <c r="B29" s="20"/>
      <c r="C29" s="9" t="s">
        <v>34</v>
      </c>
      <c r="D29" s="9" t="s">
        <v>55</v>
      </c>
      <c r="E29" s="10">
        <v>5</v>
      </c>
      <c r="F29" s="10">
        <v>1</v>
      </c>
      <c r="G29" s="10">
        <v>5</v>
      </c>
      <c r="H29" s="10">
        <f t="shared" si="0"/>
        <v>4.2</v>
      </c>
      <c r="I29">
        <f t="shared" si="1"/>
        <v>1.6800000000000002</v>
      </c>
    </row>
    <row r="30" spans="1:9">
      <c r="A30" s="13">
        <f t="shared" si="2"/>
        <v>29</v>
      </c>
      <c r="B30" s="19" t="s">
        <v>92</v>
      </c>
      <c r="C30" s="13" t="s">
        <v>58</v>
      </c>
      <c r="D30" s="13" t="s">
        <v>59</v>
      </c>
      <c r="E30" s="14">
        <v>9</v>
      </c>
      <c r="F30" s="14">
        <v>10</v>
      </c>
      <c r="G30" s="14">
        <v>5</v>
      </c>
      <c r="H30" s="10">
        <f t="shared" si="0"/>
        <v>8.8000000000000007</v>
      </c>
      <c r="I30">
        <f t="shared" si="1"/>
        <v>3.5200000000000005</v>
      </c>
    </row>
    <row r="31" spans="1:9">
      <c r="A31" s="13">
        <f t="shared" si="2"/>
        <v>30</v>
      </c>
      <c r="B31" s="19"/>
      <c r="C31" s="13" t="s">
        <v>60</v>
      </c>
      <c r="D31" s="13" t="s">
        <v>61</v>
      </c>
      <c r="E31" s="14">
        <v>9</v>
      </c>
      <c r="F31" s="14">
        <v>9</v>
      </c>
      <c r="G31" s="14">
        <v>10</v>
      </c>
      <c r="H31" s="10">
        <f t="shared" si="0"/>
        <v>9.1</v>
      </c>
      <c r="I31">
        <f t="shared" si="1"/>
        <v>3.6399999999999997</v>
      </c>
    </row>
    <row r="32" spans="1:9">
      <c r="A32" s="13">
        <f t="shared" si="2"/>
        <v>31</v>
      </c>
      <c r="B32" s="19"/>
      <c r="C32" s="13" t="s">
        <v>26</v>
      </c>
      <c r="D32" s="13" t="s">
        <v>62</v>
      </c>
      <c r="E32" s="14">
        <v>6</v>
      </c>
      <c r="F32" s="14">
        <v>0</v>
      </c>
      <c r="G32" s="14">
        <v>0</v>
      </c>
      <c r="H32" s="10">
        <f t="shared" si="0"/>
        <v>4.1999999999999993</v>
      </c>
      <c r="I32">
        <f t="shared" si="1"/>
        <v>1.6799999999999997</v>
      </c>
    </row>
    <row r="33" spans="1:9">
      <c r="A33" s="13">
        <f t="shared" si="2"/>
        <v>32</v>
      </c>
      <c r="B33" s="19"/>
      <c r="C33" s="13" t="s">
        <v>53</v>
      </c>
      <c r="D33" s="13" t="s">
        <v>63</v>
      </c>
      <c r="E33" s="14">
        <v>2</v>
      </c>
      <c r="F33" s="14">
        <v>1</v>
      </c>
      <c r="G33" s="14">
        <v>5</v>
      </c>
      <c r="H33" s="10">
        <f t="shared" si="0"/>
        <v>2.0999999999999996</v>
      </c>
      <c r="I33">
        <f t="shared" si="1"/>
        <v>0.83999999999999986</v>
      </c>
    </row>
    <row r="34" spans="1:9">
      <c r="A34" s="9">
        <f t="shared" si="2"/>
        <v>33</v>
      </c>
      <c r="B34" s="20" t="s">
        <v>93</v>
      </c>
      <c r="C34" s="9" t="s">
        <v>64</v>
      </c>
      <c r="D34" s="9" t="s">
        <v>65</v>
      </c>
      <c r="E34" s="10">
        <v>7.5</v>
      </c>
      <c r="F34" s="10">
        <v>9</v>
      </c>
      <c r="G34" s="10">
        <v>0</v>
      </c>
      <c r="H34" s="10">
        <f t="shared" si="0"/>
        <v>7.05</v>
      </c>
      <c r="I34">
        <f t="shared" si="1"/>
        <v>2.82</v>
      </c>
    </row>
    <row r="35" spans="1:9">
      <c r="A35" s="9">
        <f t="shared" si="2"/>
        <v>34</v>
      </c>
      <c r="B35" s="20"/>
      <c r="C35" s="9" t="s">
        <v>66</v>
      </c>
      <c r="D35" s="9" t="s">
        <v>67</v>
      </c>
      <c r="E35" s="10">
        <v>2</v>
      </c>
      <c r="F35" s="10">
        <v>0</v>
      </c>
      <c r="G35" s="10">
        <v>10</v>
      </c>
      <c r="H35" s="10">
        <f t="shared" si="0"/>
        <v>2.4</v>
      </c>
      <c r="I35">
        <f t="shared" si="1"/>
        <v>0.96</v>
      </c>
    </row>
    <row r="36" spans="1:9">
      <c r="A36" s="9">
        <f t="shared" si="2"/>
        <v>35</v>
      </c>
      <c r="B36" s="20"/>
      <c r="C36" s="9" t="s">
        <v>68</v>
      </c>
      <c r="D36" s="9" t="s">
        <v>69</v>
      </c>
      <c r="E36" s="10">
        <v>8.5</v>
      </c>
      <c r="F36" s="10">
        <v>0</v>
      </c>
      <c r="G36" s="10">
        <v>10</v>
      </c>
      <c r="H36" s="10">
        <f t="shared" si="0"/>
        <v>6.9499999999999993</v>
      </c>
      <c r="I36">
        <f t="shared" si="1"/>
        <v>2.78</v>
      </c>
    </row>
    <row r="37" spans="1:9">
      <c r="A37" s="9">
        <f t="shared" si="2"/>
        <v>36</v>
      </c>
      <c r="B37" s="20"/>
      <c r="C37" s="9" t="s">
        <v>39</v>
      </c>
      <c r="D37" s="9" t="s">
        <v>70</v>
      </c>
      <c r="E37" s="10">
        <v>8</v>
      </c>
      <c r="F37" s="10">
        <v>0</v>
      </c>
      <c r="G37" s="10">
        <v>7</v>
      </c>
      <c r="H37" s="10">
        <f t="shared" si="0"/>
        <v>6.3</v>
      </c>
      <c r="I37">
        <f t="shared" si="1"/>
        <v>2.52</v>
      </c>
    </row>
    <row r="38" spans="1:9">
      <c r="A38" s="13">
        <f t="shared" si="2"/>
        <v>37</v>
      </c>
      <c r="B38" s="19" t="s">
        <v>94</v>
      </c>
      <c r="C38" s="13" t="s">
        <v>26</v>
      </c>
      <c r="D38" s="13" t="s">
        <v>71</v>
      </c>
      <c r="E38" s="14">
        <v>9.5</v>
      </c>
      <c r="F38" s="14">
        <v>10</v>
      </c>
      <c r="G38" s="14">
        <v>10</v>
      </c>
      <c r="H38" s="10">
        <f t="shared" si="0"/>
        <v>9.6499999999999986</v>
      </c>
      <c r="I38">
        <f t="shared" si="1"/>
        <v>3.8599999999999994</v>
      </c>
    </row>
    <row r="39" spans="1:9">
      <c r="A39" s="13">
        <f t="shared" si="2"/>
        <v>38</v>
      </c>
      <c r="B39" s="19"/>
      <c r="C39" s="13" t="s">
        <v>34</v>
      </c>
      <c r="D39" s="13" t="s">
        <v>72</v>
      </c>
      <c r="E39" s="14">
        <v>10</v>
      </c>
      <c r="F39" s="14">
        <v>9.5</v>
      </c>
      <c r="G39" s="14">
        <v>10</v>
      </c>
      <c r="H39" s="10">
        <f t="shared" si="0"/>
        <v>9.9</v>
      </c>
      <c r="I39">
        <f t="shared" si="1"/>
        <v>3.96</v>
      </c>
    </row>
    <row r="40" spans="1:9">
      <c r="A40" s="13">
        <f t="shared" si="2"/>
        <v>39</v>
      </c>
      <c r="B40" s="19"/>
      <c r="C40" s="13" t="s">
        <v>24</v>
      </c>
      <c r="D40" s="13" t="s">
        <v>73</v>
      </c>
      <c r="E40" s="14">
        <v>8</v>
      </c>
      <c r="F40" s="14">
        <v>8</v>
      </c>
      <c r="G40" s="14">
        <v>0</v>
      </c>
      <c r="H40" s="10">
        <f t="shared" si="0"/>
        <v>7.1999999999999993</v>
      </c>
      <c r="I40">
        <f t="shared" si="1"/>
        <v>2.88</v>
      </c>
    </row>
    <row r="41" spans="1:9">
      <c r="A41" s="13">
        <f t="shared" si="2"/>
        <v>40</v>
      </c>
      <c r="B41" s="19"/>
      <c r="C41" s="13" t="s">
        <v>74</v>
      </c>
      <c r="D41" s="13" t="s">
        <v>75</v>
      </c>
      <c r="E41" s="14">
        <v>2</v>
      </c>
      <c r="F41" s="14">
        <v>0</v>
      </c>
      <c r="G41" s="14">
        <v>10</v>
      </c>
      <c r="H41" s="10">
        <f t="shared" si="0"/>
        <v>2.4</v>
      </c>
      <c r="I41">
        <f t="shared" si="1"/>
        <v>0.96</v>
      </c>
    </row>
    <row r="42" spans="1:9">
      <c r="A42" s="9">
        <f t="shared" si="2"/>
        <v>41</v>
      </c>
      <c r="B42" s="20" t="s">
        <v>95</v>
      </c>
      <c r="C42" s="9" t="s">
        <v>76</v>
      </c>
      <c r="D42" s="9" t="s">
        <v>77</v>
      </c>
      <c r="E42" s="10">
        <v>4</v>
      </c>
      <c r="F42" s="10">
        <v>10</v>
      </c>
      <c r="G42" s="10">
        <v>10</v>
      </c>
      <c r="H42" s="10">
        <f t="shared" si="0"/>
        <v>5.8</v>
      </c>
      <c r="I42">
        <f t="shared" si="1"/>
        <v>2.3199999999999998</v>
      </c>
    </row>
    <row r="43" spans="1:9">
      <c r="A43" s="9">
        <f t="shared" si="2"/>
        <v>42</v>
      </c>
      <c r="B43" s="20"/>
      <c r="C43" s="9" t="s">
        <v>39</v>
      </c>
      <c r="D43" s="9" t="s">
        <v>78</v>
      </c>
      <c r="E43" s="10">
        <v>10</v>
      </c>
      <c r="F43" s="10">
        <v>10</v>
      </c>
      <c r="G43" s="10">
        <v>10</v>
      </c>
      <c r="H43" s="10">
        <f t="shared" si="0"/>
        <v>10</v>
      </c>
      <c r="I43">
        <f t="shared" si="1"/>
        <v>4</v>
      </c>
    </row>
    <row r="44" spans="1:9">
      <c r="A44" s="9">
        <f t="shared" si="2"/>
        <v>43</v>
      </c>
      <c r="B44" s="20"/>
      <c r="C44" s="9" t="s">
        <v>76</v>
      </c>
      <c r="D44" s="9" t="s">
        <v>79</v>
      </c>
      <c r="E44" s="10">
        <v>9</v>
      </c>
      <c r="F44" s="10">
        <v>8</v>
      </c>
      <c r="G44" s="10">
        <v>10</v>
      </c>
      <c r="H44" s="10">
        <f t="shared" si="0"/>
        <v>8.9</v>
      </c>
      <c r="I44">
        <f t="shared" si="1"/>
        <v>3.56</v>
      </c>
    </row>
    <row r="45" spans="1:9">
      <c r="A45" s="13">
        <f t="shared" si="2"/>
        <v>44</v>
      </c>
      <c r="B45" s="19" t="s">
        <v>96</v>
      </c>
      <c r="C45" s="13" t="s">
        <v>80</v>
      </c>
      <c r="D45" s="13" t="s">
        <v>81</v>
      </c>
      <c r="E45" s="14">
        <v>9</v>
      </c>
      <c r="F45" s="14">
        <v>5</v>
      </c>
      <c r="G45" s="14">
        <v>10</v>
      </c>
      <c r="H45" s="10">
        <f t="shared" si="0"/>
        <v>8.3000000000000007</v>
      </c>
      <c r="I45">
        <f t="shared" si="1"/>
        <v>3.3200000000000003</v>
      </c>
    </row>
    <row r="46" spans="1:9">
      <c r="A46" s="13">
        <f t="shared" si="2"/>
        <v>45</v>
      </c>
      <c r="B46" s="19"/>
      <c r="C46" s="13" t="s">
        <v>82</v>
      </c>
      <c r="D46" s="13" t="s">
        <v>83</v>
      </c>
      <c r="E46" s="14">
        <v>5</v>
      </c>
      <c r="F46" s="14">
        <v>2</v>
      </c>
      <c r="G46" s="14">
        <v>10</v>
      </c>
      <c r="H46" s="10">
        <f t="shared" si="0"/>
        <v>4.9000000000000004</v>
      </c>
      <c r="I46">
        <f t="shared" si="1"/>
        <v>1.9600000000000002</v>
      </c>
    </row>
    <row r="47" spans="1:9">
      <c r="A47" s="13">
        <f t="shared" si="2"/>
        <v>46</v>
      </c>
      <c r="B47" s="19"/>
      <c r="C47" s="13" t="s">
        <v>56</v>
      </c>
      <c r="D47" s="13" t="s">
        <v>57</v>
      </c>
      <c r="E47" s="14">
        <v>8</v>
      </c>
      <c r="F47" s="14">
        <v>0</v>
      </c>
      <c r="G47" s="14">
        <v>10</v>
      </c>
      <c r="H47" s="10">
        <f t="shared" si="0"/>
        <v>6.6</v>
      </c>
      <c r="I47">
        <f t="shared" si="1"/>
        <v>2.6399999999999997</v>
      </c>
    </row>
  </sheetData>
  <mergeCells count="12">
    <mergeCell ref="B42:B44"/>
    <mergeCell ref="B45:B47"/>
    <mergeCell ref="B22:B25"/>
    <mergeCell ref="B26:B29"/>
    <mergeCell ref="B30:B33"/>
    <mergeCell ref="B34:B37"/>
    <mergeCell ref="B38:B41"/>
    <mergeCell ref="B2:B5"/>
    <mergeCell ref="B6:B9"/>
    <mergeCell ref="B10:B13"/>
    <mergeCell ref="B14:B17"/>
    <mergeCell ref="B18:B2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Calificaciones</vt:lpstr>
      <vt:lpstr>AutoElec</vt:lpstr>
      <vt:lpstr>PLC</vt:lpstr>
      <vt:lpstr>Exa_ladder</vt:lpstr>
      <vt:lpstr>ExamenGrafcet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JOSÉ CASTILLO GARCÍA</dc:creator>
  <cp:lastModifiedBy>GUILLERMO RUBIO GÓMEZ</cp:lastModifiedBy>
  <dcterms:created xsi:type="dcterms:W3CDTF">2021-03-12T08:24:57Z</dcterms:created>
  <dcterms:modified xsi:type="dcterms:W3CDTF">2021-06-01T08:35:08Z</dcterms:modified>
</cp:coreProperties>
</file>