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98E9F67C-88CE-4BC4-A826-5D39CE03578D}" xr6:coauthVersionLast="43" xr6:coauthVersionMax="43" xr10:uidLastSave="{00000000-0000-0000-0000-000000000000}"/>
  <bookViews>
    <workbookView xWindow="-120" yWindow="-120" windowWidth="29040" windowHeight="15840" activeTab="1" xr2:uid="{3C24E7D4-FEE7-47C9-A1FD-E4D8DEF6E0AB}"/>
  </bookViews>
  <sheets>
    <sheet name="TODAS AS TABELAS" sheetId="15" r:id="rId1"/>
    <sheet name="2) DGNSS posição" sheetId="3" r:id="rId2"/>
    <sheet name="1) SSP Com ajuste Sirgas2019" sheetId="5" r:id="rId3"/>
    <sheet name="3) DGNSS observação" sheetId="4" r:id="rId4"/>
    <sheet name="4) SSP Filtrado" sheetId="11" r:id="rId5"/>
    <sheet name="OLD SSP Sem ajuste Sirgas2019" sheetId="1" r:id="rId6"/>
    <sheet name="SUPERADO 4) SSP Filtrado" sheetId="12" r:id="rId7"/>
    <sheet name="Planilha1" sheetId="13" r:id="rId8"/>
    <sheet name="SUPERADO 4) Static" sheetId="9" r:id="rId9"/>
    <sheet name="SUPERADO 3) DGNSS observação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15" l="1"/>
  <c r="G23" i="15"/>
  <c r="G15" i="15"/>
  <c r="G7" i="15"/>
  <c r="G20" i="15"/>
  <c r="G12" i="15"/>
  <c r="G4" i="15"/>
  <c r="H26" i="15"/>
  <c r="G27" i="15"/>
  <c r="H25" i="15"/>
  <c r="G26" i="15"/>
  <c r="H23" i="15"/>
  <c r="G24" i="15"/>
  <c r="H21" i="15"/>
  <c r="G22" i="15"/>
  <c r="H20" i="15"/>
  <c r="G21" i="15"/>
  <c r="H18" i="15"/>
  <c r="G19" i="15"/>
  <c r="H17" i="15"/>
  <c r="G18" i="15"/>
  <c r="H15" i="15"/>
  <c r="G16" i="15"/>
  <c r="H13" i="15"/>
  <c r="G14" i="15"/>
  <c r="H12" i="15"/>
  <c r="G13" i="15"/>
  <c r="H10" i="15"/>
  <c r="G11" i="15"/>
  <c r="H9" i="15"/>
  <c r="G10" i="15"/>
  <c r="H7" i="15"/>
  <c r="G8" i="15"/>
  <c r="H5" i="15"/>
  <c r="G6" i="15"/>
  <c r="H4" i="15"/>
  <c r="G5" i="15"/>
  <c r="J5" i="15" s="1"/>
  <c r="J23" i="15" l="1"/>
  <c r="J7" i="15"/>
  <c r="K5" i="15"/>
  <c r="K23" i="15"/>
  <c r="K7" i="15"/>
  <c r="B33" i="15"/>
  <c r="K13" i="15"/>
  <c r="K15" i="15"/>
  <c r="C30" i="15"/>
  <c r="B31" i="15"/>
  <c r="C32" i="15"/>
  <c r="B30" i="15"/>
  <c r="J13" i="15"/>
  <c r="B34" i="15"/>
  <c r="C34" i="15"/>
  <c r="B32" i="15"/>
  <c r="C33" i="15"/>
  <c r="C31" i="15"/>
  <c r="J15" i="15"/>
  <c r="J21" i="15"/>
  <c r="K21" i="15"/>
  <c r="H12" i="4"/>
  <c r="G12" i="4"/>
  <c r="H11" i="4"/>
  <c r="G11" i="4"/>
  <c r="H8" i="4"/>
  <c r="G8" i="4"/>
  <c r="H7" i="4"/>
  <c r="G7" i="4"/>
  <c r="H4" i="4"/>
  <c r="G4" i="4"/>
  <c r="H3" i="4"/>
  <c r="G3" i="4"/>
  <c r="D33" i="15" l="1"/>
  <c r="E32" i="15"/>
  <c r="E33" i="15"/>
  <c r="D32" i="15"/>
  <c r="E34" i="15"/>
  <c r="D31" i="15"/>
  <c r="D34" i="15"/>
  <c r="E31" i="15"/>
  <c r="G16" i="11"/>
  <c r="H16" i="11"/>
  <c r="C24" i="11" s="1"/>
  <c r="G11" i="11"/>
  <c r="B24" i="11" s="1"/>
  <c r="H11" i="11"/>
  <c r="G6" i="11"/>
  <c r="H6" i="11"/>
  <c r="H16" i="12"/>
  <c r="G16" i="12"/>
  <c r="H15" i="12"/>
  <c r="G15" i="12"/>
  <c r="H14" i="12"/>
  <c r="C22" i="12" s="1"/>
  <c r="G14" i="12"/>
  <c r="H13" i="12"/>
  <c r="G13" i="12"/>
  <c r="H12" i="12"/>
  <c r="K13" i="12" s="1"/>
  <c r="G12" i="12"/>
  <c r="H11" i="12"/>
  <c r="G11" i="12"/>
  <c r="H10" i="12"/>
  <c r="G10" i="12"/>
  <c r="H9" i="12"/>
  <c r="G9" i="12"/>
  <c r="J9" i="12" s="1"/>
  <c r="H8" i="12"/>
  <c r="G8" i="12"/>
  <c r="H7" i="12"/>
  <c r="G7" i="12"/>
  <c r="J8" i="12" s="1"/>
  <c r="H6" i="12"/>
  <c r="G6" i="12"/>
  <c r="H5" i="12"/>
  <c r="G5" i="12"/>
  <c r="H4" i="12"/>
  <c r="G4" i="12"/>
  <c r="H3" i="12"/>
  <c r="K4" i="12" s="1"/>
  <c r="G3" i="12"/>
  <c r="H2" i="12"/>
  <c r="K3" i="12" s="1"/>
  <c r="G2" i="12"/>
  <c r="G4" i="9"/>
  <c r="H15" i="11"/>
  <c r="G15" i="11"/>
  <c r="H14" i="11"/>
  <c r="G14" i="11"/>
  <c r="H13" i="11"/>
  <c r="K14" i="11" s="1"/>
  <c r="G13" i="11"/>
  <c r="H12" i="11"/>
  <c r="K13" i="11" s="1"/>
  <c r="G12" i="11"/>
  <c r="H10" i="11"/>
  <c r="G10" i="11"/>
  <c r="H9" i="11"/>
  <c r="G9" i="11"/>
  <c r="H8" i="11"/>
  <c r="G8" i="11"/>
  <c r="J9" i="11" s="1"/>
  <c r="H7" i="11"/>
  <c r="G7" i="11"/>
  <c r="J8" i="11" s="1"/>
  <c r="H5" i="11"/>
  <c r="G5" i="11"/>
  <c r="H4" i="11"/>
  <c r="G4" i="11"/>
  <c r="H3" i="11"/>
  <c r="K4" i="11" s="1"/>
  <c r="G3" i="11"/>
  <c r="H2" i="11"/>
  <c r="K3" i="11" s="1"/>
  <c r="G2" i="11"/>
  <c r="C20" i="10"/>
  <c r="K13" i="10"/>
  <c r="H13" i="10"/>
  <c r="G13" i="10"/>
  <c r="J13" i="10" s="1"/>
  <c r="H12" i="10"/>
  <c r="G12" i="10"/>
  <c r="J11" i="10"/>
  <c r="H11" i="10"/>
  <c r="K11" i="10" s="1"/>
  <c r="G11" i="10"/>
  <c r="H10" i="10"/>
  <c r="G10" i="10"/>
  <c r="H9" i="10"/>
  <c r="K9" i="10" s="1"/>
  <c r="G9" i="10"/>
  <c r="B20" i="10" s="1"/>
  <c r="H8" i="10"/>
  <c r="C19" i="10" s="1"/>
  <c r="G8" i="10"/>
  <c r="H7" i="10"/>
  <c r="K7" i="10" s="1"/>
  <c r="G7" i="10"/>
  <c r="J7" i="10" s="1"/>
  <c r="H6" i="10"/>
  <c r="C17" i="10" s="1"/>
  <c r="G6" i="10"/>
  <c r="B17" i="10" s="1"/>
  <c r="K5" i="10"/>
  <c r="H5" i="10"/>
  <c r="G5" i="10"/>
  <c r="J5" i="10" s="1"/>
  <c r="H4" i="10"/>
  <c r="G4" i="10"/>
  <c r="B19" i="10" s="1"/>
  <c r="J3" i="10"/>
  <c r="H3" i="10"/>
  <c r="K3" i="10" s="1"/>
  <c r="G3" i="10"/>
  <c r="H2" i="10"/>
  <c r="G2" i="10"/>
  <c r="B20" i="12" l="1"/>
  <c r="C23" i="12"/>
  <c r="K8" i="12"/>
  <c r="J3" i="12"/>
  <c r="B22" i="12"/>
  <c r="D22" i="12" s="1"/>
  <c r="K9" i="12"/>
  <c r="K14" i="12"/>
  <c r="B23" i="12"/>
  <c r="D23" i="12" s="1"/>
  <c r="C20" i="12"/>
  <c r="E22" i="12" s="1"/>
  <c r="B24" i="12"/>
  <c r="D24" i="12" s="1"/>
  <c r="J4" i="12"/>
  <c r="B21" i="12"/>
  <c r="D21" i="12" s="1"/>
  <c r="C24" i="12"/>
  <c r="E24" i="12" s="1"/>
  <c r="K9" i="11"/>
  <c r="J14" i="12"/>
  <c r="C21" i="12"/>
  <c r="J13" i="12"/>
  <c r="C23" i="11"/>
  <c r="J4" i="11"/>
  <c r="C21" i="11"/>
  <c r="K8" i="11"/>
  <c r="J3" i="11"/>
  <c r="B21" i="11"/>
  <c r="B22" i="11"/>
  <c r="C22" i="11"/>
  <c r="B23" i="11"/>
  <c r="B20" i="11"/>
  <c r="C20" i="11"/>
  <c r="J14" i="11"/>
  <c r="J13" i="11"/>
  <c r="J9" i="10"/>
  <c r="B18" i="10"/>
  <c r="C18" i="10"/>
  <c r="H10" i="9"/>
  <c r="G10" i="9"/>
  <c r="H9" i="9"/>
  <c r="G9" i="9"/>
  <c r="H8" i="9"/>
  <c r="G8" i="9"/>
  <c r="H7" i="9"/>
  <c r="G7" i="9"/>
  <c r="H6" i="9"/>
  <c r="G6" i="9"/>
  <c r="H5" i="9"/>
  <c r="G5" i="9"/>
  <c r="H4" i="9"/>
  <c r="H3" i="9"/>
  <c r="G3" i="9"/>
  <c r="H2" i="9"/>
  <c r="G2" i="9"/>
  <c r="B19" i="4"/>
  <c r="C19" i="4"/>
  <c r="B11" i="5"/>
  <c r="D23" i="1"/>
  <c r="D22" i="1"/>
  <c r="J14" i="1"/>
  <c r="C14" i="5"/>
  <c r="B14" i="5"/>
  <c r="H7" i="5"/>
  <c r="G7" i="5"/>
  <c r="H6" i="5"/>
  <c r="K7" i="5" s="1"/>
  <c r="G6" i="5"/>
  <c r="J7" i="5" s="1"/>
  <c r="H5" i="5"/>
  <c r="G5" i="5"/>
  <c r="H4" i="5"/>
  <c r="G4" i="5"/>
  <c r="H3" i="5"/>
  <c r="G3" i="5"/>
  <c r="H2" i="5"/>
  <c r="K3" i="5" s="1"/>
  <c r="G2" i="5"/>
  <c r="J3" i="5" s="1"/>
  <c r="G14" i="1"/>
  <c r="B22" i="1" s="1"/>
  <c r="B23" i="1"/>
  <c r="H6" i="1"/>
  <c r="G6" i="1"/>
  <c r="H5" i="1"/>
  <c r="G5" i="1"/>
  <c r="E22" i="1"/>
  <c r="E21" i="1"/>
  <c r="D21" i="1"/>
  <c r="B21" i="1"/>
  <c r="B20" i="1"/>
  <c r="C22" i="1"/>
  <c r="C23" i="1"/>
  <c r="E23" i="1" s="1"/>
  <c r="K14" i="1"/>
  <c r="K13" i="1"/>
  <c r="K9" i="1"/>
  <c r="J9" i="1"/>
  <c r="K8" i="1"/>
  <c r="J8" i="1"/>
  <c r="K3" i="1"/>
  <c r="K4" i="1"/>
  <c r="J4" i="1"/>
  <c r="J3" i="1"/>
  <c r="H15" i="1"/>
  <c r="G15" i="1"/>
  <c r="H10" i="1"/>
  <c r="G10" i="1"/>
  <c r="H14" i="1"/>
  <c r="H9" i="1"/>
  <c r="G9" i="1"/>
  <c r="H4" i="1"/>
  <c r="G4" i="1"/>
  <c r="E23" i="12" l="1"/>
  <c r="E21" i="12"/>
  <c r="D22" i="11"/>
  <c r="E22" i="11"/>
  <c r="B12" i="5"/>
  <c r="D12" i="5" s="1"/>
  <c r="C12" i="5"/>
  <c r="D14" i="5"/>
  <c r="E21" i="11"/>
  <c r="E24" i="11"/>
  <c r="E23" i="11"/>
  <c r="D21" i="11"/>
  <c r="D24" i="11"/>
  <c r="D23" i="11"/>
  <c r="K3" i="9"/>
  <c r="B14" i="9"/>
  <c r="J6" i="9"/>
  <c r="K6" i="9"/>
  <c r="K9" i="9"/>
  <c r="J3" i="9"/>
  <c r="B16" i="9"/>
  <c r="C16" i="9"/>
  <c r="C14" i="9"/>
  <c r="J9" i="9"/>
  <c r="B15" i="9"/>
  <c r="D16" i="9" s="1"/>
  <c r="C15" i="9"/>
  <c r="C11" i="5"/>
  <c r="E12" i="5" s="1"/>
  <c r="B15" i="5"/>
  <c r="J5" i="5"/>
  <c r="B13" i="5"/>
  <c r="D13" i="5" s="1"/>
  <c r="C13" i="5"/>
  <c r="C15" i="5"/>
  <c r="K5" i="5"/>
  <c r="J13" i="1"/>
  <c r="H13" i="4"/>
  <c r="G13" i="4"/>
  <c r="H10" i="4"/>
  <c r="G10" i="4"/>
  <c r="C20" i="4"/>
  <c r="H9" i="4"/>
  <c r="G9" i="4"/>
  <c r="H6" i="4"/>
  <c r="G6" i="4"/>
  <c r="H5" i="4"/>
  <c r="G5" i="4"/>
  <c r="H2" i="4"/>
  <c r="G2" i="4"/>
  <c r="H7" i="3"/>
  <c r="G7" i="3"/>
  <c r="H6" i="3"/>
  <c r="G6" i="3"/>
  <c r="H5" i="3"/>
  <c r="G5" i="3"/>
  <c r="H4" i="3"/>
  <c r="K5" i="3" s="1"/>
  <c r="G4" i="3"/>
  <c r="J5" i="3" s="1"/>
  <c r="H3" i="3"/>
  <c r="G3" i="3"/>
  <c r="J3" i="3" s="1"/>
  <c r="H2" i="3"/>
  <c r="K3" i="3" s="1"/>
  <c r="G2" i="3"/>
  <c r="J5" i="4" l="1"/>
  <c r="E14" i="5"/>
  <c r="E15" i="5"/>
  <c r="E13" i="5"/>
  <c r="B18" i="4"/>
  <c r="J9" i="4"/>
  <c r="J13" i="4"/>
  <c r="K13" i="4"/>
  <c r="C18" i="4"/>
  <c r="K9" i="4"/>
  <c r="K5" i="4"/>
  <c r="E16" i="9"/>
  <c r="D15" i="9"/>
  <c r="E15" i="9"/>
  <c r="B20" i="4"/>
  <c r="B17" i="4"/>
  <c r="C17" i="4"/>
  <c r="D15" i="5"/>
  <c r="B11" i="3"/>
  <c r="C11" i="3"/>
  <c r="B12" i="3"/>
  <c r="D12" i="3" s="1"/>
  <c r="C12" i="3"/>
  <c r="E12" i="3" s="1"/>
  <c r="J7" i="3"/>
  <c r="K7" i="3"/>
  <c r="H16" i="1"/>
  <c r="H13" i="1"/>
  <c r="H12" i="1"/>
  <c r="H11" i="1"/>
  <c r="H8" i="1"/>
  <c r="H7" i="1"/>
  <c r="H3" i="1"/>
  <c r="H2" i="1"/>
  <c r="G7" i="1"/>
  <c r="G8" i="1"/>
  <c r="G11" i="1"/>
  <c r="G16" i="1"/>
  <c r="G13" i="1"/>
  <c r="G12" i="1"/>
  <c r="B24" i="1" l="1"/>
  <c r="D24" i="1" s="1"/>
  <c r="C24" i="1"/>
  <c r="E24" i="1" s="1"/>
  <c r="C21" i="1"/>
  <c r="C20" i="1"/>
  <c r="G3" i="1"/>
  <c r="G2" i="1"/>
</calcChain>
</file>

<file path=xl/sharedStrings.xml><?xml version="1.0" encoding="utf-8"?>
<sst xmlns="http://schemas.openxmlformats.org/spreadsheetml/2006/main" count="396" uniqueCount="69">
  <si>
    <t>Dia</t>
  </si>
  <si>
    <t>Método</t>
  </si>
  <si>
    <t>EMQ E (m)</t>
  </si>
  <si>
    <t>EMQ N (m)</t>
  </si>
  <si>
    <t>EMQ H (m)</t>
  </si>
  <si>
    <t>NMEA</t>
  </si>
  <si>
    <t>(5.890632430290019, 5.864822683128327, 3.8623275188084802)</t>
  </si>
  <si>
    <t>N épocas</t>
  </si>
  <si>
    <t>SSP</t>
  </si>
  <si>
    <t>MÉDIA H</t>
  </si>
  <si>
    <t>MÉDIA Lat-Lon</t>
  </si>
  <si>
    <t>Lat-Lon Improvement</t>
  </si>
  <si>
    <t>H Improvement</t>
  </si>
  <si>
    <t xml:space="preserve">EMQ Planimétrico </t>
  </si>
  <si>
    <t>EMQ Vertical</t>
  </si>
  <si>
    <t>Planimetric Improvement</t>
  </si>
  <si>
    <t>Vertical Improvement</t>
  </si>
  <si>
    <t>NMEA vs Filtered</t>
  </si>
  <si>
    <t>DGNSS Obs</t>
  </si>
  <si>
    <t>Filtro_20s</t>
  </si>
  <si>
    <t>Filtro_5s</t>
  </si>
  <si>
    <t>FiltroAvgD</t>
  </si>
  <si>
    <t>SSP vs Filtered</t>
  </si>
  <si>
    <t>Erro Médio Planimétrica (m)</t>
  </si>
  <si>
    <t>Erro Médio Altimétrico (m)</t>
  </si>
  <si>
    <t>Plan Improvement</t>
  </si>
  <si>
    <t>Alt. Improvement</t>
  </si>
  <si>
    <t>DGNSS Filtro_20s</t>
  </si>
  <si>
    <t>SSP DGNS</t>
  </si>
  <si>
    <t xml:space="preserve">Filtro_20s DGNSS </t>
  </si>
  <si>
    <t>SSP Static</t>
  </si>
  <si>
    <t>SSP Static Filter</t>
  </si>
  <si>
    <t>SSP vs Diferencial</t>
  </si>
  <si>
    <t>Filtrado</t>
  </si>
  <si>
    <t>Melhoria entre 32 e 85% em planimetria</t>
  </si>
  <si>
    <t>E em altimetria é preciso mostrar o gráfico fica zerado</t>
  </si>
  <si>
    <t>Rinex DGNSS</t>
  </si>
  <si>
    <t>Rinex SSP</t>
  </si>
  <si>
    <t>Nas condições ionosféricas atuais</t>
  </si>
  <si>
    <t xml:space="preserve">Gráfico do ciclo solar </t>
  </si>
  <si>
    <t>Estação riod</t>
  </si>
  <si>
    <t>DGNSS</t>
  </si>
  <si>
    <t>Filtro Média do D</t>
  </si>
  <si>
    <t>Melhoria Planimétrica</t>
  </si>
  <si>
    <t>Melhoria Altimétrica</t>
  </si>
  <si>
    <t>NMEA vs Filtro</t>
  </si>
  <si>
    <t>SSP vs Filtro</t>
  </si>
  <si>
    <t>Comparação</t>
  </si>
  <si>
    <t>Filtro Delta W 0,05</t>
  </si>
  <si>
    <t>Filtro Delta W 0,20</t>
  </si>
  <si>
    <t>SSP Filtro Delta W 0,05</t>
  </si>
  <si>
    <t>DGNSS Filtro Delta W 0,05</t>
  </si>
  <si>
    <t>Estação RIOD</t>
  </si>
  <si>
    <t>EMQ</t>
  </si>
  <si>
    <t>H (m)</t>
  </si>
  <si>
    <t>N (m)</t>
  </si>
  <si>
    <t>E (m)</t>
  </si>
  <si>
    <t xml:space="preserve">Planimétrico </t>
  </si>
  <si>
    <t>Coluna1</t>
  </si>
  <si>
    <t>Coluna2</t>
  </si>
  <si>
    <t>Coluna3</t>
  </si>
  <si>
    <t>Coluna4</t>
  </si>
  <si>
    <t>Coluna5</t>
  </si>
  <si>
    <t>Coluna6</t>
  </si>
  <si>
    <t>Coluna7</t>
  </si>
  <si>
    <t>5389 (1006)</t>
  </si>
  <si>
    <t>3624 (629)</t>
  </si>
  <si>
    <t>5936 (3444)</t>
  </si>
  <si>
    <t>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</si>
</sst>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3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5" xfId="0" applyBorder="1"/>
    <xf numFmtId="2" fontId="0" fillId="0" borderId="5" xfId="0" applyNumberFormat="1" applyBorder="1"/>
    <xf numFmtId="0" fontId="0" fillId="0" borderId="7" xfId="0" applyBorder="1"/>
    <xf numFmtId="0" fontId="0" fillId="0" borderId="8" xfId="0" applyBorder="1"/>
    <xf numFmtId="2" fontId="0" fillId="0" borderId="9" xfId="0" applyNumberFormat="1" applyBorder="1"/>
    <xf numFmtId="2" fontId="0" fillId="0" borderId="2" xfId="0" applyNumberFormat="1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Fill="1" applyBorder="1"/>
    <xf numFmtId="2" fontId="0" fillId="0" borderId="18" xfId="0" applyNumberFormat="1" applyBorder="1"/>
    <xf numFmtId="2" fontId="0" fillId="0" borderId="4" xfId="0" applyNumberFormat="1" applyBorder="1"/>
    <xf numFmtId="2" fontId="0" fillId="0" borderId="19" xfId="0" applyNumberFormat="1" applyBorder="1"/>
    <xf numFmtId="9" fontId="0" fillId="0" borderId="1" xfId="1" applyFont="1" applyBorder="1"/>
    <xf numFmtId="0" fontId="0" fillId="0" borderId="17" xfId="0" applyBorder="1"/>
    <xf numFmtId="0" fontId="0" fillId="0" borderId="19" xfId="0" applyBorder="1"/>
    <xf numFmtId="9" fontId="0" fillId="0" borderId="5" xfId="1" applyFont="1" applyBorder="1"/>
    <xf numFmtId="9" fontId="0" fillId="0" borderId="6" xfId="1" applyFont="1" applyBorder="1"/>
    <xf numFmtId="0" fontId="0" fillId="0" borderId="2" xfId="0" applyFill="1" applyBorder="1"/>
    <xf numFmtId="0" fontId="0" fillId="0" borderId="18" xfId="0" applyBorder="1"/>
    <xf numFmtId="9" fontId="0" fillId="0" borderId="4" xfId="1" applyFont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4" xfId="0" applyBorder="1" applyAlignment="1">
      <alignment horizontal="right"/>
    </xf>
    <xf numFmtId="9" fontId="0" fillId="0" borderId="4" xfId="1" applyFont="1" applyBorder="1" applyAlignment="1">
      <alignment horizontal="right"/>
    </xf>
    <xf numFmtId="0" fontId="0" fillId="0" borderId="19" xfId="0" applyBorder="1" applyAlignment="1">
      <alignment horizontal="left"/>
    </xf>
    <xf numFmtId="2" fontId="0" fillId="0" borderId="5" xfId="0" applyNumberFormat="1" applyBorder="1" applyAlignment="1">
      <alignment horizontal="right"/>
    </xf>
    <xf numFmtId="9" fontId="0" fillId="0" borderId="5" xfId="1" applyFont="1" applyBorder="1" applyAlignment="1">
      <alignment horizontal="right"/>
    </xf>
    <xf numFmtId="9" fontId="0" fillId="0" borderId="6" xfId="1" applyFont="1" applyBorder="1" applyAlignment="1">
      <alignment horizontal="right"/>
    </xf>
    <xf numFmtId="0" fontId="0" fillId="0" borderId="20" xfId="0" applyBorder="1"/>
    <xf numFmtId="2" fontId="0" fillId="0" borderId="20" xfId="0" applyNumberFormat="1" applyBorder="1"/>
    <xf numFmtId="0" fontId="0" fillId="0" borderId="21" xfId="0" applyBorder="1"/>
    <xf numFmtId="0" fontId="0" fillId="0" borderId="22" xfId="0" applyBorder="1"/>
    <xf numFmtId="9" fontId="0" fillId="0" borderId="20" xfId="1" applyFont="1" applyBorder="1"/>
    <xf numFmtId="9" fontId="0" fillId="0" borderId="23" xfId="1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2" fontId="0" fillId="0" borderId="17" xfId="0" applyNumberFormat="1" applyBorder="1"/>
    <xf numFmtId="2" fontId="0" fillId="0" borderId="3" xfId="0" applyNumberFormat="1" applyBorder="1"/>
    <xf numFmtId="2" fontId="0" fillId="0" borderId="6" xfId="0" applyNumberFormat="1" applyBorder="1"/>
    <xf numFmtId="0" fontId="0" fillId="0" borderId="7" xfId="0" applyFill="1" applyBorder="1"/>
    <xf numFmtId="0" fontId="0" fillId="0" borderId="24" xfId="0" applyFill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4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9" fontId="0" fillId="0" borderId="0" xfId="0" applyNumberFormat="1"/>
    <xf numFmtId="0" fontId="0" fillId="0" borderId="9" xfId="0" applyBorder="1" applyAlignment="1">
      <alignment horizontal="center" vertical="center"/>
    </xf>
    <xf numFmtId="0" fontId="0" fillId="0" borderId="9" xfId="0" applyFill="1" applyBorder="1"/>
    <xf numFmtId="0" fontId="0" fillId="0" borderId="25" xfId="0" applyFill="1" applyBorder="1"/>
    <xf numFmtId="0" fontId="0" fillId="0" borderId="1" xfId="0" applyFill="1" applyBorder="1"/>
    <xf numFmtId="0" fontId="0" fillId="0" borderId="26" xfId="0" applyBorder="1"/>
    <xf numFmtId="0" fontId="0" fillId="0" borderId="29" xfId="0" applyBorder="1"/>
    <xf numFmtId="0" fontId="0" fillId="0" borderId="4" xfId="0" applyFill="1" applyBorder="1"/>
    <xf numFmtId="0" fontId="0" fillId="0" borderId="28" xfId="0" applyBorder="1"/>
    <xf numFmtId="0" fontId="0" fillId="0" borderId="27" xfId="0" applyBorder="1"/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7" xfId="0" applyNumberFormat="1" applyBorder="1" applyAlignment="1">
      <alignment vertical="center"/>
    </xf>
    <xf numFmtId="14" fontId="0" fillId="0" borderId="11" xfId="0" applyNumberFormat="1" applyBorder="1" applyAlignment="1">
      <alignment vertical="center"/>
    </xf>
    <xf numFmtId="14" fontId="0" fillId="0" borderId="17" xfId="0" applyNumberFormat="1" applyBorder="1" applyAlignment="1">
      <alignment vertical="center"/>
    </xf>
    <xf numFmtId="14" fontId="0" fillId="0" borderId="18" xfId="0" applyNumberFormat="1" applyBorder="1" applyAlignment="1">
      <alignment vertical="center"/>
    </xf>
    <xf numFmtId="14" fontId="0" fillId="0" borderId="19" xfId="0" applyNumberFormat="1" applyBorder="1" applyAlignment="1">
      <alignment vertical="center"/>
    </xf>
    <xf numFmtId="9" fontId="0" fillId="0" borderId="32" xfId="1" applyFont="1" applyBorder="1"/>
    <xf numFmtId="9" fontId="0" fillId="0" borderId="33" xfId="1" applyFont="1" applyBorder="1"/>
    <xf numFmtId="0" fontId="0" fillId="0" borderId="34" xfId="0" applyBorder="1"/>
    <xf numFmtId="0" fontId="0" fillId="0" borderId="35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34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2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Estação RIOD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('TODAS AS TABELAS'!$G$4,'TODAS AS TABELAS'!$G$12,'TODAS AS TABELAS'!$G$20)</c:f>
              <c:numCache>
                <c:formatCode>0.00</c:formatCode>
                <c:ptCount val="3"/>
                <c:pt idx="0">
                  <c:v>1.2336793040163037</c:v>
                </c:pt>
                <c:pt idx="1">
                  <c:v>0.8384201603462923</c:v>
                </c:pt>
                <c:pt idx="2">
                  <c:v>1.2204192427010425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49-438D-A666-97FDEAD3F6CF}"/>
            </c:ext>
          </c:extLst>
        </c:ser>
        <c:ser>
          <c:idx val="0"/>
          <c:order val="1"/>
          <c:tx>
            <c:v>NMEA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TABELAS'!$G$5,'TODAS AS TABELAS'!$G$13,'TODAS AS TABELAS'!$G$21)</c:f>
              <c:numCache>
                <c:formatCode>0.00</c:formatCode>
                <c:ptCount val="3"/>
                <c:pt idx="0">
                  <c:v>8.2349334328844552</c:v>
                </c:pt>
                <c:pt idx="1">
                  <c:v>20.339545396910868</c:v>
                </c:pt>
                <c:pt idx="2">
                  <c:v>8.1818188594751344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9-438D-A666-97FDEAD3F6CF}"/>
            </c:ext>
          </c:extLst>
        </c:ser>
        <c:ser>
          <c:idx val="1"/>
          <c:order val="2"/>
          <c:tx>
            <c:v>PPS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TABELAS'!$G$6,'TODAS AS TABELAS'!$G$14,'TODAS AS TABELAS'!$G$22)</c:f>
              <c:numCache>
                <c:formatCode>0.00</c:formatCode>
                <c:ptCount val="3"/>
                <c:pt idx="0">
                  <c:v>8.7532922108657978</c:v>
                </c:pt>
                <c:pt idx="1">
                  <c:v>11.013492067126842</c:v>
                </c:pt>
                <c:pt idx="2">
                  <c:v>12.127859850793255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9-438D-A666-97FDEAD3F6CF}"/>
            </c:ext>
          </c:extLst>
        </c:ser>
        <c:ser>
          <c:idx val="6"/>
          <c:order val="3"/>
          <c:tx>
            <c:v>DGNSS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('TODAS AS TABELAS'!$G$7,'TODAS AS TABELAS'!$G$15,'TODAS AS TABELAS'!$G$23)</c:f>
              <c:numCache>
                <c:formatCode>0.00</c:formatCode>
                <c:ptCount val="3"/>
                <c:pt idx="0">
                  <c:v>8.6622683520514752</c:v>
                </c:pt>
                <c:pt idx="1">
                  <c:v>11.117128586808601</c:v>
                </c:pt>
                <c:pt idx="2">
                  <c:v>12.241741214281477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49-438D-A666-97FDEAD3F6CF}"/>
            </c:ext>
          </c:extLst>
        </c:ser>
        <c:ser>
          <c:idx val="2"/>
          <c:order val="4"/>
          <c:tx>
            <c:v>PPS filtro Delta W 0,05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TABELAS'!$G$8,'TODAS AS TABELAS'!$G$16,'TODAS AS TABELAS'!$G$24)</c:f>
              <c:numCache>
                <c:formatCode>0.00</c:formatCode>
                <c:ptCount val="3"/>
                <c:pt idx="0">
                  <c:v>4.0121020942305226</c:v>
                </c:pt>
                <c:pt idx="1">
                  <c:v>3.0384597720560738</c:v>
                </c:pt>
                <c:pt idx="2">
                  <c:v>5.5543100160322068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49-438D-A666-97FDEAD3F6CF}"/>
            </c:ext>
          </c:extLst>
        </c:ser>
        <c:ser>
          <c:idx val="7"/>
          <c:order val="5"/>
          <c:tx>
            <c:v>DGNSS Filtro Delta W 0,05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('TODAS AS TABELAS'!$G$9,'TODAS AS TABELAS'!$G$17,'TODAS AS TABELAS'!$G$25)</c:f>
              <c:numCache>
                <c:formatCode>0.00</c:formatCode>
                <c:ptCount val="3"/>
                <c:pt idx="0">
                  <c:v>3.9365417515744054</c:v>
                </c:pt>
                <c:pt idx="1">
                  <c:v>2.9615855902526702</c:v>
                </c:pt>
                <c:pt idx="2">
                  <c:v>5.1382520714840227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49-438D-A666-97FDEAD3F6CF}"/>
            </c:ext>
          </c:extLst>
        </c:ser>
        <c:ser>
          <c:idx val="3"/>
          <c:order val="6"/>
          <c:tx>
            <c:v>PPS filtro Delta W 0,20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TABELAS'!$G$10,'TODAS AS TABELAS'!$G$18,'TODAS AS TABELAS'!$G$26)</c:f>
              <c:numCache>
                <c:formatCode>0.00</c:formatCode>
                <c:ptCount val="3"/>
                <c:pt idx="0">
                  <c:v>4.0795855363118241</c:v>
                </c:pt>
                <c:pt idx="1">
                  <c:v>3.2854845129454606</c:v>
                </c:pt>
                <c:pt idx="2">
                  <c:v>5.509506071210887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49-438D-A666-97FDEAD3F6CF}"/>
            </c:ext>
          </c:extLst>
        </c:ser>
        <c:ser>
          <c:idx val="4"/>
          <c:order val="7"/>
          <c:tx>
            <c:v>PPS filtro Delta W 0,05 ~D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TABELAS'!$G$11,'TODAS AS TABELAS'!$G$19,'TODAS AS TABELAS'!$G$27)</c:f>
              <c:numCache>
                <c:formatCode>0.00</c:formatCode>
                <c:ptCount val="3"/>
                <c:pt idx="0">
                  <c:v>4.5872670964760367</c:v>
                </c:pt>
                <c:pt idx="1">
                  <c:v>3.8394377096894599</c:v>
                </c:pt>
                <c:pt idx="2">
                  <c:v>5.5348686533079237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49-438D-A666-97FDEAD3F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Data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Altimétrico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Estação RIOD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('TODAS AS TABELAS'!$F$4,'TODAS AS TABELAS'!$F$12,'TODAS AS TABELAS'!$F$20)</c:f>
              <c:numCache>
                <c:formatCode>0.00</c:formatCode>
                <c:ptCount val="3"/>
                <c:pt idx="0">
                  <c:v>3.1737907920159598</c:v>
                </c:pt>
                <c:pt idx="1">
                  <c:v>3.08179787773734</c:v>
                </c:pt>
                <c:pt idx="2">
                  <c:v>3.6980847035180502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7-45C3-916D-F3C122B18A43}"/>
            </c:ext>
          </c:extLst>
        </c:ser>
        <c:ser>
          <c:idx val="0"/>
          <c:order val="1"/>
          <c:tx>
            <c:v>NMEA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TABELAS'!$F$5,'TODAS AS TABELAS'!$F$13,'TODAS AS TABELAS'!$F$21)</c:f>
              <c:numCache>
                <c:formatCode>0.00</c:formatCode>
                <c:ptCount val="3"/>
                <c:pt idx="0">
                  <c:v>3.9944410828025601</c:v>
                </c:pt>
                <c:pt idx="1">
                  <c:v>2.0461850746268699</c:v>
                </c:pt>
                <c:pt idx="2">
                  <c:v>3.64350275922162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7-45C3-916D-F3C122B18A43}"/>
            </c:ext>
          </c:extLst>
        </c:ser>
        <c:ser>
          <c:idx val="1"/>
          <c:order val="2"/>
          <c:tx>
            <c:v>PPS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TABELAS'!$F$6,'TODAS AS TABELAS'!$F$14,'TODAS AS TABELAS'!$F$22)</c:f>
              <c:numCache>
                <c:formatCode>0.00</c:formatCode>
                <c:ptCount val="3"/>
                <c:pt idx="0">
                  <c:v>13.985791685288399</c:v>
                </c:pt>
                <c:pt idx="1">
                  <c:v>17.674904362939799</c:v>
                </c:pt>
                <c:pt idx="2">
                  <c:v>20.177192762062901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7-45C3-916D-F3C122B18A43}"/>
            </c:ext>
          </c:extLst>
        </c:ser>
        <c:ser>
          <c:idx val="6"/>
          <c:order val="3"/>
          <c:tx>
            <c:v>DGNSS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('TODAS AS TABELAS'!$F$7,'TODAS AS TABELAS'!$F$15,'TODAS AS TABELAS'!$F$23)</c:f>
              <c:numCache>
                <c:formatCode>0.00</c:formatCode>
                <c:ptCount val="3"/>
                <c:pt idx="0">
                  <c:v>13.964606848052201</c:v>
                </c:pt>
                <c:pt idx="1">
                  <c:v>17.660712793094199</c:v>
                </c:pt>
                <c:pt idx="2">
                  <c:v>20.405572587687299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27-45C3-916D-F3C122B18A43}"/>
            </c:ext>
          </c:extLst>
        </c:ser>
        <c:ser>
          <c:idx val="2"/>
          <c:order val="4"/>
          <c:tx>
            <c:v>PPS filtro Delta W 0,05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TABELAS'!$F$8,'TODAS AS TABELAS'!$F$16,'TODAS AS TABELAS'!$F$24)</c:f>
              <c:numCache>
                <c:formatCode>0.00</c:formatCode>
                <c:ptCount val="3"/>
                <c:pt idx="0">
                  <c:v>6.7444843022293401</c:v>
                </c:pt>
                <c:pt idx="1">
                  <c:v>6.1509378545840301</c:v>
                </c:pt>
                <c:pt idx="2">
                  <c:v>7.9940310118094198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27-45C3-916D-F3C122B18A43}"/>
            </c:ext>
          </c:extLst>
        </c:ser>
        <c:ser>
          <c:idx val="7"/>
          <c:order val="5"/>
          <c:tx>
            <c:v>DGNSS Filtro Delta W 0,05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('TODAS AS TABELAS'!$F$9,'TODAS AS TABELAS'!$F$17,'TODAS AS TABELAS'!$F$25)</c:f>
              <c:numCache>
                <c:formatCode>0.00</c:formatCode>
                <c:ptCount val="3"/>
                <c:pt idx="0">
                  <c:v>6.7455109879491504</c:v>
                </c:pt>
                <c:pt idx="1">
                  <c:v>6.0368888078580802</c:v>
                </c:pt>
                <c:pt idx="2">
                  <c:v>7.6625698270561404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27-45C3-916D-F3C122B18A43}"/>
            </c:ext>
          </c:extLst>
        </c:ser>
        <c:ser>
          <c:idx val="3"/>
          <c:order val="6"/>
          <c:tx>
            <c:v>PPS filtro Delta W 0,20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TABELAS'!$F$10,'TODAS AS TABELAS'!$F$18,'TODAS AS TABELAS'!$F$26)</c:f>
              <c:numCache>
                <c:formatCode>0.00</c:formatCode>
                <c:ptCount val="3"/>
                <c:pt idx="0">
                  <c:v>6.8433019524305001</c:v>
                </c:pt>
                <c:pt idx="1">
                  <c:v>6.3735739461565499</c:v>
                </c:pt>
                <c:pt idx="2">
                  <c:v>8.1132574796105796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27-45C3-916D-F3C122B18A43}"/>
            </c:ext>
          </c:extLst>
        </c:ser>
        <c:ser>
          <c:idx val="4"/>
          <c:order val="7"/>
          <c:tx>
            <c:v>PPS filtro Delta W 0,05 ~D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('TODAS AS TABELAS'!$F$11,'TODAS AS TABELAS'!$F$19,'TODAS AS TABELAS'!$F$27)</c:f>
              <c:numCache>
                <c:formatCode>0.00</c:formatCode>
                <c:ptCount val="3"/>
                <c:pt idx="0">
                  <c:v>5.0305464826320803</c:v>
                </c:pt>
                <c:pt idx="1">
                  <c:v>9.17092643768191</c:v>
                </c:pt>
                <c:pt idx="2">
                  <c:v>13.3025866410925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27-45C3-916D-F3C122B1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Data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Estação RIOD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67-4430-A4FC-E381E9BE54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57-4B1A-9452-316E127AF2EB}"/>
              </c:ext>
            </c:extLst>
          </c:dPt>
          <c:cat>
            <c:strLit>
              <c:ptCount val="1"/>
              <c:pt idx="0">
                <c:v>15/01/2019</c:v>
              </c:pt>
            </c:strLit>
          </c:cat>
          <c:val>
            <c:numRef>
              <c:f>('2) DGNSS posição'!$G$2,'2) DGNSS posição'!$G$4,'2) DGNSS posição'!$G$6)</c:f>
              <c:numCache>
                <c:formatCode>0.00</c:formatCode>
                <c:ptCount val="3"/>
                <c:pt idx="0">
                  <c:v>1.2336793040163037</c:v>
                </c:pt>
                <c:pt idx="1">
                  <c:v>0.8384201603462923</c:v>
                </c:pt>
                <c:pt idx="2">
                  <c:v>1.2204192427010425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67-4430-A4FC-E381E9BE54EF}"/>
            </c:ext>
          </c:extLst>
        </c:ser>
        <c:ser>
          <c:idx val="0"/>
          <c:order val="1"/>
          <c:tx>
            <c:v>NMEA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57-4B1A-9452-316E127AF2E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67-4430-A4FC-E381E9BE54EF}"/>
              </c:ext>
            </c:extLst>
          </c:dPt>
          <c:cat>
            <c:strLit>
              <c:ptCount val="1"/>
              <c:pt idx="0">
                <c:v>15/01/2019</c:v>
              </c:pt>
            </c:strLit>
          </c:cat>
          <c:val>
            <c:numRef>
              <c:f>('2) DGNSS posição'!$G$3,'2) DGNSS posição'!$G$5,'2) DGNSS posição'!$G$7)</c:f>
              <c:numCache>
                <c:formatCode>0.00</c:formatCode>
                <c:ptCount val="3"/>
                <c:pt idx="0">
                  <c:v>8.2349334328844552</c:v>
                </c:pt>
                <c:pt idx="1">
                  <c:v>20.339545396910868</c:v>
                </c:pt>
                <c:pt idx="2">
                  <c:v>8.1818188594751344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67-4430-A4FC-E381E9BE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NMEA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52DA-4FB9-89D0-2D3A04C936B4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52DA-4FB9-89D0-2D3A04C936B4}"/>
                    </c:ext>
                  </c:extLst>
                </c:dPt>
                <c:cat>
                  <c:strLit>
                    <c:ptCount val="1"/>
                    <c:pt idx="0">
                      <c:v>15/01/2019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('1) SSP Com ajuste Sirgas2019'!$G$2,'1) SSP Com ajuste Sirgas2019'!$G$4,'1) SSP Com ajuste Sirgas2019'!$G$6)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8.2349334328844552</c:v>
                      </c:pt>
                      <c:pt idx="1">
                        <c:v>20.339545396910868</c:v>
                      </c:pt>
                      <c:pt idx="2">
                        <c:v>8.1818188594751344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CF-4DE0-9922-BC520B962F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SSP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Pt>
                  <c:idx val="1"/>
                  <c:invertIfNegative val="0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52DA-4FB9-89D0-2D3A04C936B4}"/>
                    </c:ext>
                  </c:extLst>
                </c:dPt>
                <c:cat>
                  <c:strLit>
                    <c:ptCount val="1"/>
                    <c:pt idx="0">
                      <c:v>15/01/2019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('1) SSP Com ajuste Sirgas2019'!$G$3,'1) SSP Com ajuste Sirgas2019'!$G$5,'1) SSP Com ajuste Sirgas2019'!$G$7)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8.7532922108657978</c:v>
                      </c:pt>
                      <c:pt idx="1">
                        <c:v>11.013492067126842</c:v>
                      </c:pt>
                      <c:pt idx="2">
                        <c:v>12.127859850793255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DE0-9922-BC520B962F25}"/>
                  </c:ext>
                </c:extLst>
              </c15:ser>
            </c15:filteredBarSeries>
          </c:ext>
        </c:extLst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('4) SSP Filtrado'!$G$3,'4) SSP Filtrado'!$G$8,'4) SSP Filtrado'!$G$13)</c:f>
              <c:numCache>
                <c:formatCode>0.00</c:formatCode>
                <c:ptCount val="3"/>
                <c:pt idx="0">
                  <c:v>8.7532922108657978</c:v>
                </c:pt>
                <c:pt idx="1">
                  <c:v>11.013492067126842</c:v>
                </c:pt>
                <c:pt idx="2">
                  <c:v>12.127859850793255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B3-966F-207406C39A93}"/>
            </c:ext>
          </c:extLst>
        </c:ser>
        <c:ser>
          <c:idx val="0"/>
          <c:order val="1"/>
          <c:tx>
            <c:v>DGNSS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('3) DGNSS observação'!$G$3,'3) DGNSS observação'!$G$7,'3) DGNSS observação'!$G$11)</c:f>
              <c:numCache>
                <c:formatCode>0.00</c:formatCode>
                <c:ptCount val="3"/>
                <c:pt idx="0">
                  <c:v>8.6622683520514752</c:v>
                </c:pt>
                <c:pt idx="1">
                  <c:v>11.117128586808601</c:v>
                </c:pt>
                <c:pt idx="2">
                  <c:v>12.241741214281477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8-4FB3-966F-207406C39A93}"/>
            </c:ext>
          </c:extLst>
        </c:ser>
        <c:ser>
          <c:idx val="2"/>
          <c:order val="2"/>
          <c:tx>
            <c:v>SSP Filtro Delta W 0,05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('3) DGNSS observação'!$G$4,'3) DGNSS observação'!$G$8,'3) DGNSS observação'!$G$12)</c:f>
              <c:numCache>
                <c:formatCode>0.00</c:formatCode>
                <c:ptCount val="3"/>
                <c:pt idx="0">
                  <c:v>4.0121020942305226</c:v>
                </c:pt>
                <c:pt idx="1">
                  <c:v>3.0384597720560738</c:v>
                </c:pt>
                <c:pt idx="2">
                  <c:v>5.5543100160322068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8-4FB3-966F-207406C39A93}"/>
            </c:ext>
          </c:extLst>
        </c:ser>
        <c:ser>
          <c:idx val="3"/>
          <c:order val="3"/>
          <c:tx>
            <c:v>DGNSS Filtro Delta W 0,05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15/01/2019</c:v>
              </c:pt>
              <c:pt idx="1">
                <c:v>11/02/2019</c:v>
              </c:pt>
              <c:pt idx="2">
                <c:v>12/02/2019</c:v>
              </c:pt>
            </c:strLit>
          </c:cat>
          <c:val>
            <c:numRef>
              <c:f>('3) DGNSS observação'!$G$5,'3) DGNSS observação'!$G$9,'3) DGNSS observação'!$G$13)</c:f>
              <c:numCache>
                <c:formatCode>0.00</c:formatCode>
                <c:ptCount val="3"/>
                <c:pt idx="0">
                  <c:v>3.9365417515744054</c:v>
                </c:pt>
                <c:pt idx="1">
                  <c:v>2.9615855902526702</c:v>
                </c:pt>
                <c:pt idx="2">
                  <c:v>5.1382520714840227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08-4FB3-966F-207406C3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EMQ</a:t>
            </a:r>
            <a:r>
              <a:rPr lang="en-US" baseline="0"/>
              <a:t> Planimétrico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NMEA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Filtrado'!$G$2,'4) SSP Filtrado'!$G$7,'4) SSP Filtrado'!$G$12)</c:f>
              <c:numCache>
                <c:formatCode>0.00</c:formatCode>
                <c:ptCount val="3"/>
                <c:pt idx="0">
                  <c:v>8.2349334328844552</c:v>
                </c:pt>
                <c:pt idx="1">
                  <c:v>20.339545396910868</c:v>
                </c:pt>
                <c:pt idx="2">
                  <c:v>8.1818188594751344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2-4959-AF22-37F1E040F092}"/>
            </c:ext>
          </c:extLst>
        </c:ser>
        <c:ser>
          <c:idx val="1"/>
          <c:order val="1"/>
          <c:tx>
            <c:v>SSP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Filtrado'!$G$3,'4) SSP Filtrado'!$G$8,'4) SSP Filtrado'!$G$13)</c:f>
              <c:numCache>
                <c:formatCode>0.00</c:formatCode>
                <c:ptCount val="3"/>
                <c:pt idx="0">
                  <c:v>8.7532922108657978</c:v>
                </c:pt>
                <c:pt idx="1">
                  <c:v>11.013492067126842</c:v>
                </c:pt>
                <c:pt idx="2">
                  <c:v>12.127859850793255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2-4959-AF22-37F1E040F092}"/>
            </c:ext>
          </c:extLst>
        </c:ser>
        <c:ser>
          <c:idx val="2"/>
          <c:order val="2"/>
          <c:tx>
            <c:v>Filtro Delta W 0,05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Filtrado'!$G$4,'4) SSP Filtrado'!$G$9,'4) SSP Filtrado'!$G$14)</c:f>
              <c:numCache>
                <c:formatCode>0.00</c:formatCode>
                <c:ptCount val="3"/>
                <c:pt idx="0">
                  <c:v>4.0121020942305226</c:v>
                </c:pt>
                <c:pt idx="1">
                  <c:v>3.0384597720560738</c:v>
                </c:pt>
                <c:pt idx="2">
                  <c:v>5.5543100160322068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F2-4959-AF22-37F1E040F092}"/>
            </c:ext>
          </c:extLst>
        </c:ser>
        <c:ser>
          <c:idx val="3"/>
          <c:order val="3"/>
          <c:tx>
            <c:v>Filtro Delta W 0,20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Filtrado'!$G$5,'4) SSP Filtrado'!$G$10,'4) SSP Filtrado'!$G$15)</c:f>
              <c:numCache>
                <c:formatCode>0.00</c:formatCode>
                <c:ptCount val="3"/>
                <c:pt idx="0">
                  <c:v>4.0795855363118241</c:v>
                </c:pt>
                <c:pt idx="1">
                  <c:v>3.2854845129454606</c:v>
                </c:pt>
                <c:pt idx="2">
                  <c:v>5.509506071210887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F2-4959-AF22-37F1E040F092}"/>
            </c:ext>
          </c:extLst>
        </c:ser>
        <c:ser>
          <c:idx val="4"/>
          <c:order val="4"/>
          <c:tx>
            <c:v>Filtro Média do 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15/01/2019</c:v>
              </c:pt>
            </c:strLit>
          </c:cat>
          <c:val>
            <c:numRef>
              <c:f>('4) SSP Filtrado'!$G$6,'4) SSP Filtrado'!$G$11,'4) SSP Filtrado'!$G$16)</c:f>
              <c:numCache>
                <c:formatCode>0.00</c:formatCode>
                <c:ptCount val="3"/>
                <c:pt idx="0">
                  <c:v>4.5872670964760367</c:v>
                </c:pt>
                <c:pt idx="1">
                  <c:v>3.8394377096894599</c:v>
                </c:pt>
                <c:pt idx="2">
                  <c:v>5.5348686533079237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F2-4959-AF22-37F1E040F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640488"/>
        <c:axId val="964640816"/>
      </c:barChart>
      <c:catAx>
        <c:axId val="964640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DD/MM/AAAA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816"/>
        <c:crosses val="autoZero"/>
        <c:auto val="1"/>
        <c:lblAlgn val="ctr"/>
        <c:lblOffset val="100"/>
        <c:noMultiLvlLbl val="0"/>
      </c:catAx>
      <c:valAx>
        <c:axId val="9646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40488"/>
        <c:crosses val="autoZero"/>
        <c:crossBetween val="between"/>
        <c:majorUnit val="2.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257173</xdr:colOff>
      <xdr:row>32</xdr:row>
      <xdr:rowOff>95250</xdr:rowOff>
    </xdr:from>
    <xdr:to>
      <xdr:col>10</xdr:col>
      <xdr:colOff>1228724</xdr:colOff>
      <xdr:row>54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6828F-915A-4D58-BA6A-37317C371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1314450</xdr:colOff>
      <xdr:row>32</xdr:row>
      <xdr:rowOff>180975</xdr:rowOff>
    </xdr:from>
    <xdr:to>
      <xdr:col>20</xdr:col>
      <xdr:colOff>161926</xdr:colOff>
      <xdr:row>54</xdr:row>
      <xdr:rowOff>104776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098A7A-DF73-4AE3-87DD-CF819E41B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923925</xdr:colOff>
      <xdr:row>11</xdr:row>
      <xdr:rowOff>152400</xdr:rowOff>
    </xdr:from>
    <xdr:to>
      <xdr:col>11</xdr:col>
      <xdr:colOff>1314451</xdr:colOff>
      <xdr:row>33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CC09B7-AFD7-40A8-BACF-D04761FB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57150</xdr:rowOff>
    </xdr:from>
    <xdr:to>
      <xdr:col>15</xdr:col>
      <xdr:colOff>485776</xdr:colOff>
      <xdr:row>33</xdr:row>
      <xdr:rowOff>171451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7B19A9-DEA8-4F31-8453-84044913F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15</xdr:row>
      <xdr:rowOff>76200</xdr:rowOff>
    </xdr:from>
    <xdr:to>
      <xdr:col>11</xdr:col>
      <xdr:colOff>876301</xdr:colOff>
      <xdr:row>36</xdr:row>
      <xdr:rowOff>180976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7F8FEE-B52C-4388-BA14-0007707B3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542923</xdr:colOff>
      <xdr:row>21</xdr:row>
      <xdr:rowOff>47625</xdr:rowOff>
    </xdr:from>
    <xdr:to>
      <xdr:col>14</xdr:col>
      <xdr:colOff>361949</xdr:colOff>
      <xdr:row>42</xdr:row>
      <xdr:rowOff>161926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2FC114-11EE-4E18-B47E-F2560B4E5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E3E6D1-BE49-4F79-8BCB-4146576E0923}" name="Tabela2" displayName="Tabela2" ref="A1:G27" totalsRowShown="0" headerRowDxfId="0" dataDxfId="1" headerRowBorderDxfId="10" tableBorderDxfId="11" totalsRowBorderDxfId="9">
  <autoFilter ref="A1:G27" xr:uid="{06541A02-666E-457C-9A0F-A8C7FB7FBEEF}"/>
  <tableColumns count="7">
    <tableColumn id="1" xr3:uid="{2A0D1EE6-7D8C-4085-8E18-8D1A25D59A9B}" name="Coluna1" dataDxfId="8"/>
    <tableColumn id="2" xr3:uid="{FE63AAA7-73DF-4F17-9BCA-115450663FD4}" name="Coluna2" dataDxfId="7"/>
    <tableColumn id="3" xr3:uid="{8EDB3180-E380-47C4-82E1-04A62B17A9D4}" name="Coluna3" dataDxfId="6"/>
    <tableColumn id="4" xr3:uid="{60357D93-1C51-4B78-B98D-A8F4BC957C7C}" name="Coluna4" dataDxfId="5"/>
    <tableColumn id="5" xr3:uid="{4AEEB2DD-F209-4975-A126-EB28BE9A40AA}" name="Coluna5" dataDxfId="4"/>
    <tableColumn id="6" xr3:uid="{D1E91222-C504-43A6-8CD1-28C8F2C14BE5}" name="Coluna6" dataDxfId="3"/>
    <tableColumn id="7" xr3:uid="{7AB189D5-CF18-46A8-89DE-FE79D3A45A33}" name="Coluna7" dataDxfId="2">
      <calculatedColumnFormula>SQRT(D2^2+E2^2)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6E2E-C223-469C-8F66-73CFA993B7B9}">
  <dimension ref="A1:R40"/>
  <sheetViews>
    <sheetView topLeftCell="E19" workbookViewId="0">
      <selection activeCell="J31" sqref="J31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1" x14ac:dyDescent="0.25">
      <c r="A1" s="126" t="s">
        <v>58</v>
      </c>
      <c r="B1" s="94" t="s">
        <v>59</v>
      </c>
      <c r="C1" s="94" t="s">
        <v>60</v>
      </c>
      <c r="D1" s="127" t="s">
        <v>61</v>
      </c>
      <c r="E1" s="127" t="s">
        <v>62</v>
      </c>
      <c r="F1" s="127" t="s">
        <v>63</v>
      </c>
      <c r="G1" s="128" t="s">
        <v>64</v>
      </c>
      <c r="H1" s="2"/>
    </row>
    <row r="2" spans="1:11" x14ac:dyDescent="0.25">
      <c r="A2" s="122" t="s">
        <v>0</v>
      </c>
      <c r="B2" s="68" t="s">
        <v>1</v>
      </c>
      <c r="C2" s="68" t="s">
        <v>7</v>
      </c>
      <c r="D2" s="121" t="s">
        <v>53</v>
      </c>
      <c r="E2" s="121"/>
      <c r="F2" s="121"/>
      <c r="G2" s="124"/>
      <c r="H2" s="120" t="s">
        <v>14</v>
      </c>
      <c r="I2" s="11"/>
    </row>
    <row r="3" spans="1:11" ht="15.75" thickBot="1" x14ac:dyDescent="0.3">
      <c r="A3" s="134"/>
      <c r="B3" s="130"/>
      <c r="C3" s="130"/>
      <c r="D3" s="130" t="s">
        <v>56</v>
      </c>
      <c r="E3" s="130" t="s">
        <v>55</v>
      </c>
      <c r="F3" s="130" t="s">
        <v>54</v>
      </c>
      <c r="G3" s="135" t="s">
        <v>57</v>
      </c>
      <c r="H3" s="120"/>
      <c r="I3" s="11"/>
    </row>
    <row r="4" spans="1:11" x14ac:dyDescent="0.25">
      <c r="A4" s="90">
        <v>43480</v>
      </c>
      <c r="B4" s="63" t="s">
        <v>52</v>
      </c>
      <c r="C4" s="63">
        <v>243</v>
      </c>
      <c r="D4" s="64">
        <v>1.11512985316833</v>
      </c>
      <c r="E4" s="138">
        <v>0.52768365118784</v>
      </c>
      <c r="F4" s="146">
        <v>3.1737907920159598</v>
      </c>
      <c r="G4" s="140">
        <f t="shared" ref="G4" si="0">SQRT(D4^2+E4^2)</f>
        <v>1.2336793040163037</v>
      </c>
      <c r="H4" s="133">
        <f>F5</f>
        <v>3.9944410828025601</v>
      </c>
      <c r="I4" s="98"/>
      <c r="J4" s="26" t="s">
        <v>15</v>
      </c>
      <c r="K4" s="17" t="s">
        <v>16</v>
      </c>
    </row>
    <row r="5" spans="1:11" x14ac:dyDescent="0.25">
      <c r="A5" s="91"/>
      <c r="B5" s="68" t="s">
        <v>5</v>
      </c>
      <c r="C5" s="68" t="s">
        <v>66</v>
      </c>
      <c r="D5" s="69">
        <v>5.7219633247950501</v>
      </c>
      <c r="E5" s="125">
        <v>5.92226851415389</v>
      </c>
      <c r="F5" s="147">
        <v>3.9944410828025601</v>
      </c>
      <c r="G5" s="141">
        <f>SQRT(D5^2+E5^2)</f>
        <v>8.2349334328844552</v>
      </c>
      <c r="H5" s="133">
        <f>F6</f>
        <v>13.985791685288399</v>
      </c>
      <c r="I5" s="99" t="s">
        <v>17</v>
      </c>
      <c r="J5" s="21">
        <f>(G5-G8)/G5</f>
        <v>0.51279483593527952</v>
      </c>
      <c r="K5" s="28">
        <f>(H4-H7)/H4</f>
        <v>-0.68846758843600431</v>
      </c>
    </row>
    <row r="6" spans="1:11" x14ac:dyDescent="0.25">
      <c r="A6" s="91"/>
      <c r="B6" s="68" t="s">
        <v>68</v>
      </c>
      <c r="C6" s="68">
        <v>1378</v>
      </c>
      <c r="D6" s="69">
        <v>6.9513665976951602</v>
      </c>
      <c r="E6" s="125">
        <v>5.3196453785240099</v>
      </c>
      <c r="F6" s="147">
        <v>13.985791685288399</v>
      </c>
      <c r="G6" s="141">
        <f>SQRT(D6^2+E6^2)</f>
        <v>8.7532922108657978</v>
      </c>
      <c r="H6" s="133"/>
      <c r="I6" s="118"/>
      <c r="J6" s="46"/>
      <c r="K6" s="47"/>
    </row>
    <row r="7" spans="1:11" x14ac:dyDescent="0.25">
      <c r="A7" s="91"/>
      <c r="B7" s="68" t="s">
        <v>41</v>
      </c>
      <c r="C7" s="68">
        <v>1378</v>
      </c>
      <c r="D7" s="69">
        <v>6.8501660571636203</v>
      </c>
      <c r="E7" s="125">
        <v>5.3018975840953404</v>
      </c>
      <c r="F7" s="147">
        <v>13.964606848052201</v>
      </c>
      <c r="G7" s="141">
        <f>SQRT(D7^2+E7^2)</f>
        <v>8.6622683520514752</v>
      </c>
      <c r="H7" s="133">
        <f>F8</f>
        <v>6.7444843022293401</v>
      </c>
      <c r="I7" s="118" t="s">
        <v>22</v>
      </c>
      <c r="J7" s="46">
        <f>(G6-G8)/G6</f>
        <v>0.5416465031008395</v>
      </c>
      <c r="K7" s="47">
        <f>(H5-H7)/H5</f>
        <v>0.51776170745315497</v>
      </c>
    </row>
    <row r="8" spans="1:11" x14ac:dyDescent="0.25">
      <c r="A8" s="91"/>
      <c r="B8" s="68" t="s">
        <v>48</v>
      </c>
      <c r="C8" s="68">
        <v>3502</v>
      </c>
      <c r="D8" s="69">
        <v>3.2555476511442198</v>
      </c>
      <c r="E8" s="125">
        <v>2.3448609139260901</v>
      </c>
      <c r="F8" s="147">
        <v>6.7444843022293401</v>
      </c>
      <c r="G8" s="141">
        <f>SQRT(D8^2+E8^2)</f>
        <v>4.0121020942305226</v>
      </c>
      <c r="H8" s="133"/>
      <c r="I8" s="118"/>
      <c r="J8" s="46"/>
      <c r="K8" s="47"/>
    </row>
    <row r="9" spans="1:11" x14ac:dyDescent="0.25">
      <c r="A9" s="91"/>
      <c r="B9" s="68" t="s">
        <v>51</v>
      </c>
      <c r="C9" s="68">
        <v>3502</v>
      </c>
      <c r="D9" s="69">
        <v>3.1691414151519499</v>
      </c>
      <c r="E9" s="125">
        <v>2.3351453172462699</v>
      </c>
      <c r="F9" s="147">
        <v>6.7455109879491504</v>
      </c>
      <c r="G9" s="141">
        <v>3.9365417515744054</v>
      </c>
      <c r="H9" s="133">
        <f>F10</f>
        <v>6.8433019524305001</v>
      </c>
      <c r="I9" s="118"/>
      <c r="J9" s="46"/>
      <c r="K9" s="47"/>
    </row>
    <row r="10" spans="1:11" ht="15.75" thickBot="1" x14ac:dyDescent="0.3">
      <c r="A10" s="91"/>
      <c r="B10" s="68" t="s">
        <v>49</v>
      </c>
      <c r="C10" s="68">
        <v>3495</v>
      </c>
      <c r="D10" s="69">
        <v>3.3742243910984899</v>
      </c>
      <c r="E10" s="125">
        <v>2.2929517889830699</v>
      </c>
      <c r="F10" s="147">
        <v>6.8433019524305001</v>
      </c>
      <c r="G10" s="141">
        <f>SQRT(D10^2+E10^2)</f>
        <v>4.0795855363118241</v>
      </c>
      <c r="H10" s="133">
        <f>F11</f>
        <v>5.0305464826320803</v>
      </c>
      <c r="I10" s="102"/>
      <c r="J10" s="24"/>
      <c r="K10" s="25"/>
    </row>
    <row r="11" spans="1:11" ht="15.75" thickBot="1" x14ac:dyDescent="0.3">
      <c r="A11" s="92"/>
      <c r="B11" s="73" t="s">
        <v>42</v>
      </c>
      <c r="C11" s="73">
        <v>3500</v>
      </c>
      <c r="D11" s="74">
        <v>2.9915918899835701</v>
      </c>
      <c r="E11" s="139">
        <v>3.4775562365253299</v>
      </c>
      <c r="F11" s="148">
        <v>5.0305464826320803</v>
      </c>
      <c r="G11" s="142">
        <f>SQRT(D11^2+E11^2)</f>
        <v>4.5872670964760367</v>
      </c>
      <c r="H11" s="133"/>
      <c r="I11" s="119"/>
      <c r="J11" s="116"/>
      <c r="K11" s="117"/>
    </row>
    <row r="12" spans="1:11" x14ac:dyDescent="0.25">
      <c r="A12" s="136">
        <v>43507</v>
      </c>
      <c r="B12" s="94" t="s">
        <v>52</v>
      </c>
      <c r="C12" s="94">
        <v>361</v>
      </c>
      <c r="D12" s="85">
        <v>0.54646894272239799</v>
      </c>
      <c r="E12" s="137">
        <v>0.63586166727910798</v>
      </c>
      <c r="F12" s="146">
        <v>3.08179787773734</v>
      </c>
      <c r="G12" s="143">
        <f>SQRT(D12^2+E12^2)</f>
        <v>0.8384201603462923</v>
      </c>
      <c r="H12" s="69">
        <f>F13</f>
        <v>2.0461850746268699</v>
      </c>
      <c r="I12" s="98"/>
      <c r="J12" s="26" t="s">
        <v>15</v>
      </c>
      <c r="K12" s="17" t="s">
        <v>16</v>
      </c>
    </row>
    <row r="13" spans="1:11" x14ac:dyDescent="0.25">
      <c r="A13" s="123"/>
      <c r="B13" s="68" t="s">
        <v>5</v>
      </c>
      <c r="C13" s="68" t="s">
        <v>65</v>
      </c>
      <c r="D13" s="69">
        <v>20.012158307143899</v>
      </c>
      <c r="E13" s="125">
        <v>3.6346426017986402</v>
      </c>
      <c r="F13" s="147">
        <v>2.0461850746268699</v>
      </c>
      <c r="G13" s="144">
        <f>SQRT(D13^2+E13^2)</f>
        <v>20.339545396910868</v>
      </c>
      <c r="H13" s="69">
        <f>F14</f>
        <v>17.674904362939799</v>
      </c>
      <c r="I13" s="99" t="s">
        <v>17</v>
      </c>
      <c r="J13" s="21">
        <f>(G13-G16)/G13</f>
        <v>0.85061319155552262</v>
      </c>
      <c r="K13" s="28">
        <f>(H12-H15)/H12</f>
        <v>-2.0060515692627061</v>
      </c>
    </row>
    <row r="14" spans="1:11" x14ac:dyDescent="0.25">
      <c r="A14" s="123"/>
      <c r="B14" s="68" t="s">
        <v>8</v>
      </c>
      <c r="C14" s="68">
        <v>1575</v>
      </c>
      <c r="D14" s="69">
        <v>8.0226695059320896</v>
      </c>
      <c r="E14" s="125">
        <v>7.54544773431327</v>
      </c>
      <c r="F14" s="147">
        <v>17.674904362939799</v>
      </c>
      <c r="G14" s="144">
        <f>SQRT(D14^2+E14^2)</f>
        <v>11.013492067126842</v>
      </c>
      <c r="H14" s="69"/>
      <c r="I14" s="118"/>
      <c r="J14" s="46"/>
      <c r="K14" s="47"/>
    </row>
    <row r="15" spans="1:11" x14ac:dyDescent="0.25">
      <c r="A15" s="123"/>
      <c r="B15" s="68" t="s">
        <v>41</v>
      </c>
      <c r="C15" s="68">
        <v>1575</v>
      </c>
      <c r="D15" s="69">
        <v>8.1315119893046095</v>
      </c>
      <c r="E15" s="125">
        <v>7.5808350980239902</v>
      </c>
      <c r="F15" s="147">
        <v>17.660712793094199</v>
      </c>
      <c r="G15" s="144">
        <f>SQRT(D15^2+E15^2)</f>
        <v>11.117128586808601</v>
      </c>
      <c r="H15" s="69">
        <f>F16</f>
        <v>6.1509378545840301</v>
      </c>
      <c r="I15" s="118" t="s">
        <v>22</v>
      </c>
      <c r="J15" s="46">
        <f>(G14-G16)/G14</f>
        <v>0.72411477181471873</v>
      </c>
      <c r="K15" s="47">
        <f>(H13-H15)/H13</f>
        <v>0.6519959752947162</v>
      </c>
    </row>
    <row r="16" spans="1:11" x14ac:dyDescent="0.25">
      <c r="A16" s="123"/>
      <c r="B16" s="68" t="s">
        <v>48</v>
      </c>
      <c r="C16" s="68">
        <v>3372</v>
      </c>
      <c r="D16" s="69">
        <v>2.1846528360502999</v>
      </c>
      <c r="E16" s="125">
        <v>2.1117598756346401</v>
      </c>
      <c r="F16" s="147">
        <v>6.1509378545840301</v>
      </c>
      <c r="G16" s="144">
        <f>SQRT(D16^2+E16^2)</f>
        <v>3.0384597720560738</v>
      </c>
      <c r="H16" s="69"/>
      <c r="I16" s="118"/>
      <c r="J16" s="46"/>
      <c r="K16" s="47"/>
    </row>
    <row r="17" spans="1:18" x14ac:dyDescent="0.25">
      <c r="A17" s="123"/>
      <c r="B17" s="68" t="s">
        <v>51</v>
      </c>
      <c r="C17" s="68">
        <v>3372</v>
      </c>
      <c r="D17" s="69">
        <v>2.1381807040121101</v>
      </c>
      <c r="E17" s="125">
        <v>2.0491882503524499</v>
      </c>
      <c r="F17" s="147">
        <v>6.0368888078580802</v>
      </c>
      <c r="G17" s="144">
        <v>2.9615855902526702</v>
      </c>
      <c r="H17" s="69">
        <f>F18</f>
        <v>6.3735739461565499</v>
      </c>
      <c r="I17" s="118"/>
      <c r="J17" s="46"/>
      <c r="K17" s="47"/>
    </row>
    <row r="18" spans="1:18" ht="15.75" thickBot="1" x14ac:dyDescent="0.3">
      <c r="A18" s="123"/>
      <c r="B18" s="68" t="s">
        <v>49</v>
      </c>
      <c r="C18" s="68">
        <v>3359</v>
      </c>
      <c r="D18" s="69">
        <v>2.42536899469795</v>
      </c>
      <c r="E18" s="125">
        <v>2.2163018125612601</v>
      </c>
      <c r="F18" s="147">
        <v>6.3735739461565499</v>
      </c>
      <c r="G18" s="144">
        <f>SQRT(D18^2+E18^2)</f>
        <v>3.2854845129454606</v>
      </c>
      <c r="H18" s="69">
        <f>F19</f>
        <v>9.17092643768191</v>
      </c>
      <c r="I18" s="102"/>
      <c r="J18" s="24"/>
      <c r="K18" s="25"/>
    </row>
    <row r="19" spans="1:18" ht="15.75" thickBot="1" x14ac:dyDescent="0.3">
      <c r="A19" s="129"/>
      <c r="B19" s="130" t="s">
        <v>42</v>
      </c>
      <c r="C19" s="130">
        <v>3356</v>
      </c>
      <c r="D19" s="131">
        <v>3.0541243235993201</v>
      </c>
      <c r="E19" s="132">
        <v>2.3267158276386999</v>
      </c>
      <c r="F19" s="148">
        <v>9.17092643768191</v>
      </c>
      <c r="G19" s="145">
        <f>SQRT(D19^2+E19^2)</f>
        <v>3.8394377096894599</v>
      </c>
      <c r="H19" s="69"/>
      <c r="I19" s="119"/>
      <c r="J19" s="116"/>
      <c r="K19" s="117"/>
    </row>
    <row r="20" spans="1:18" x14ac:dyDescent="0.25">
      <c r="A20" s="90">
        <v>43508</v>
      </c>
      <c r="B20" s="63" t="s">
        <v>52</v>
      </c>
      <c r="C20" s="63">
        <v>401</v>
      </c>
      <c r="D20" s="64">
        <v>1.0181735125209499</v>
      </c>
      <c r="E20" s="138">
        <v>0.67286389883522302</v>
      </c>
      <c r="F20" s="146">
        <v>3.6980847035180502</v>
      </c>
      <c r="G20" s="140">
        <f>SQRT(D20^2+E20^2)</f>
        <v>1.2204192427010425</v>
      </c>
      <c r="H20" s="133">
        <f>F21</f>
        <v>3.64350275922162</v>
      </c>
      <c r="I20" s="98"/>
      <c r="J20" s="26" t="s">
        <v>15</v>
      </c>
      <c r="K20" s="17" t="s">
        <v>16</v>
      </c>
      <c r="L20" s="1"/>
    </row>
    <row r="21" spans="1:18" x14ac:dyDescent="0.25">
      <c r="A21" s="91"/>
      <c r="B21" s="68" t="s">
        <v>5</v>
      </c>
      <c r="C21" s="68" t="s">
        <v>67</v>
      </c>
      <c r="D21" s="69">
        <v>5.2575891833484203</v>
      </c>
      <c r="E21" s="125">
        <v>6.2689644941091096</v>
      </c>
      <c r="F21" s="147">
        <v>3.64350275922162</v>
      </c>
      <c r="G21" s="141">
        <f>SQRT(D21^2+E21^2)</f>
        <v>8.1818188594751344</v>
      </c>
      <c r="H21" s="133">
        <f>F22</f>
        <v>20.177192762062901</v>
      </c>
      <c r="I21" s="99" t="s">
        <v>17</v>
      </c>
      <c r="J21" s="21">
        <f>(G21-G24)/G21</f>
        <v>0.32113994315580374</v>
      </c>
      <c r="K21" s="28">
        <f>(H20-H23)/H20</f>
        <v>-1.1940510382698943</v>
      </c>
      <c r="L21" s="1"/>
      <c r="R21" t="s">
        <v>6</v>
      </c>
    </row>
    <row r="22" spans="1:18" x14ac:dyDescent="0.25">
      <c r="A22" s="91"/>
      <c r="B22" s="68" t="s">
        <v>8</v>
      </c>
      <c r="C22" s="68">
        <v>2053</v>
      </c>
      <c r="D22" s="69">
        <v>8.2955347477795804</v>
      </c>
      <c r="E22" s="125">
        <v>8.8469818474361404</v>
      </c>
      <c r="F22" s="147">
        <v>20.177192762062901</v>
      </c>
      <c r="G22" s="141">
        <f>SQRT(D22^2+E22^2)</f>
        <v>12.127859850793255</v>
      </c>
      <c r="H22" s="133"/>
      <c r="I22" s="118"/>
      <c r="J22" s="46"/>
      <c r="K22" s="47"/>
      <c r="L22" s="1"/>
    </row>
    <row r="23" spans="1:18" x14ac:dyDescent="0.25">
      <c r="A23" s="91"/>
      <c r="B23" s="68" t="s">
        <v>41</v>
      </c>
      <c r="C23" s="68">
        <v>2053</v>
      </c>
      <c r="D23" s="69">
        <v>8.4320914976564403</v>
      </c>
      <c r="E23" s="125">
        <v>8.87468652587728</v>
      </c>
      <c r="F23" s="147">
        <v>20.405572587687299</v>
      </c>
      <c r="G23" s="141">
        <f>SQRT(D23^2+E23^2)</f>
        <v>12.241741214281477</v>
      </c>
      <c r="H23" s="133">
        <f>F24</f>
        <v>7.9940310118094198</v>
      </c>
      <c r="I23" s="118" t="s">
        <v>22</v>
      </c>
      <c r="J23" s="46">
        <f>(G22-G24)/G22</f>
        <v>0.54202059684348081</v>
      </c>
      <c r="K23" s="47">
        <f>(H21-H23)/H21</f>
        <v>0.60380856216828283</v>
      </c>
      <c r="L23" s="1"/>
    </row>
    <row r="24" spans="1:18" x14ac:dyDescent="0.25">
      <c r="A24" s="91"/>
      <c r="B24" s="68" t="s">
        <v>48</v>
      </c>
      <c r="C24" s="68">
        <v>2474</v>
      </c>
      <c r="D24" s="69">
        <v>3.9141984344274401</v>
      </c>
      <c r="E24" s="125">
        <v>3.94073728763051</v>
      </c>
      <c r="F24" s="147">
        <v>7.9940310118094198</v>
      </c>
      <c r="G24" s="141">
        <f>SQRT(D24^2+E24^2)</f>
        <v>5.5543100160322068</v>
      </c>
      <c r="H24" s="133"/>
      <c r="I24" s="118"/>
      <c r="J24" s="46"/>
      <c r="K24" s="47"/>
      <c r="L24" s="1"/>
    </row>
    <row r="25" spans="1:18" x14ac:dyDescent="0.25">
      <c r="A25" s="91"/>
      <c r="B25" s="68" t="s">
        <v>51</v>
      </c>
      <c r="C25" s="68">
        <v>2474</v>
      </c>
      <c r="D25" s="69">
        <v>3.4736619854876398</v>
      </c>
      <c r="E25" s="125">
        <v>3.7861995141154301</v>
      </c>
      <c r="F25" s="147">
        <v>7.6625698270561404</v>
      </c>
      <c r="G25" s="141">
        <f t="shared" ref="G25" si="1">SQRT(D25^2+E25^2)</f>
        <v>5.1382520714840227</v>
      </c>
      <c r="H25" s="133">
        <f>F26</f>
        <v>8.1132574796105796</v>
      </c>
      <c r="I25" s="118"/>
      <c r="J25" s="46"/>
      <c r="K25" s="47"/>
      <c r="L25" s="1"/>
    </row>
    <row r="26" spans="1:18" ht="15.75" thickBot="1" x14ac:dyDescent="0.3">
      <c r="A26" s="91"/>
      <c r="B26" s="68" t="s">
        <v>49</v>
      </c>
      <c r="C26" s="68">
        <v>2398</v>
      </c>
      <c r="D26" s="69">
        <v>3.7813396910379402</v>
      </c>
      <c r="E26" s="125">
        <v>4.0070097691034796</v>
      </c>
      <c r="F26" s="147">
        <v>8.1132574796105796</v>
      </c>
      <c r="G26" s="141">
        <f>SQRT(D26^2+E26^2)</f>
        <v>5.509506071210887</v>
      </c>
      <c r="H26" s="133">
        <f>F27</f>
        <v>13.3025866410925</v>
      </c>
      <c r="I26" s="102"/>
      <c r="J26" s="24"/>
      <c r="K26" s="25"/>
      <c r="L26" s="1"/>
    </row>
    <row r="27" spans="1:18" ht="15.75" thickBot="1" x14ac:dyDescent="0.3">
      <c r="A27" s="92"/>
      <c r="B27" s="73" t="s">
        <v>42</v>
      </c>
      <c r="C27" s="73">
        <v>2454</v>
      </c>
      <c r="D27" s="74">
        <v>3.3926924928281199</v>
      </c>
      <c r="E27" s="139">
        <v>4.3731463111218201</v>
      </c>
      <c r="F27" s="148">
        <v>13.3025866410925</v>
      </c>
      <c r="G27" s="142">
        <f>SQRT(D27^2+E27^2)</f>
        <v>5.5348686533079237</v>
      </c>
    </row>
    <row r="28" spans="1:18" ht="15.75" thickBot="1" x14ac:dyDescent="0.3">
      <c r="G28" t="s">
        <v>34</v>
      </c>
      <c r="K28" s="1"/>
      <c r="L28" s="1"/>
    </row>
    <row r="29" spans="1:18" ht="15.75" thickBot="1" x14ac:dyDescent="0.3">
      <c r="A29" s="32"/>
      <c r="B29" s="33" t="s">
        <v>23</v>
      </c>
      <c r="C29" s="33" t="s">
        <v>24</v>
      </c>
      <c r="D29" s="33" t="s">
        <v>25</v>
      </c>
      <c r="E29" s="34" t="s">
        <v>26</v>
      </c>
      <c r="G29" s="62" t="s">
        <v>35</v>
      </c>
    </row>
    <row r="30" spans="1:18" x14ac:dyDescent="0.25">
      <c r="A30" s="22" t="s">
        <v>5</v>
      </c>
      <c r="B30" s="29">
        <f>AVERAGE(G21,G13,G5)</f>
        <v>12.252099229756817</v>
      </c>
      <c r="C30" s="29">
        <f>AVERAGE(H20,H12,H4)</f>
        <v>3.2280429722170165</v>
      </c>
      <c r="D30" s="30"/>
      <c r="E30" s="36"/>
    </row>
    <row r="31" spans="1:18" x14ac:dyDescent="0.25">
      <c r="A31" s="27" t="s">
        <v>8</v>
      </c>
      <c r="B31" s="29">
        <f>AVERAGE(G22,G14,G6)</f>
        <v>10.631548042928632</v>
      </c>
      <c r="C31" s="29">
        <f>AVERAGE(H21,H13,H5)</f>
        <v>17.279296270097031</v>
      </c>
      <c r="D31" s="31">
        <f>-(B31-$B$30)/$B$30</f>
        <v>0.1322672267371402</v>
      </c>
      <c r="E31" s="37">
        <f>-(C31-$C$30)/C31</f>
        <v>-0.8131843495383918</v>
      </c>
    </row>
    <row r="32" spans="1:18" x14ac:dyDescent="0.25">
      <c r="A32" s="27" t="s">
        <v>19</v>
      </c>
      <c r="B32" s="29">
        <f>AVERAGE(G24,G16,G8)</f>
        <v>4.2016239607729338</v>
      </c>
      <c r="C32" s="29">
        <f>AVERAGE(H23,H15,H7)</f>
        <v>6.9631510562075967</v>
      </c>
      <c r="D32" s="31">
        <f t="shared" ref="D32:D34" si="2">-(B32-$B$30)/$B$30</f>
        <v>0.65706905551593975</v>
      </c>
      <c r="E32" s="37">
        <f t="shared" ref="E32:E34" si="3">-(C32-$C$30)/C32</f>
        <v>-0.53641060689912212</v>
      </c>
    </row>
    <row r="33" spans="1:7" x14ac:dyDescent="0.25">
      <c r="A33" s="27" t="s">
        <v>20</v>
      </c>
      <c r="B33" s="29">
        <f>AVERAGE(G26,G18,G10)</f>
        <v>4.2915253734893914</v>
      </c>
      <c r="C33" s="29">
        <f>AVERAGE(H25,H17,H9)</f>
        <v>7.1100444593992096</v>
      </c>
      <c r="D33" s="31">
        <f>-(B33-$B$30)/$B$30</f>
        <v>0.64973142210058887</v>
      </c>
      <c r="E33" s="37">
        <f t="shared" si="3"/>
        <v>-0.5459883562402108</v>
      </c>
    </row>
    <row r="34" spans="1:7" ht="15.75" thickBot="1" x14ac:dyDescent="0.3">
      <c r="A34" s="23" t="s">
        <v>21</v>
      </c>
      <c r="B34" s="39">
        <f>AVERAGE(G27,G19,G11)</f>
        <v>4.6538578198244736</v>
      </c>
      <c r="C34" s="39">
        <f>AVERAGE(H26,H18,H10)</f>
        <v>9.1680198538021624</v>
      </c>
      <c r="D34" s="40">
        <f t="shared" si="2"/>
        <v>0.62015833102938034</v>
      </c>
      <c r="E34" s="41">
        <f t="shared" si="3"/>
        <v>-0.64790183445356719</v>
      </c>
      <c r="G34" t="s">
        <v>38</v>
      </c>
    </row>
    <row r="35" spans="1:7" x14ac:dyDescent="0.25">
      <c r="G35" t="s">
        <v>39</v>
      </c>
    </row>
    <row r="38" spans="1:7" ht="15.75" thickBot="1" x14ac:dyDescent="0.3">
      <c r="D38" s="76">
        <v>3.9365417515744054</v>
      </c>
    </row>
    <row r="39" spans="1:7" ht="15.75" thickBot="1" x14ac:dyDescent="0.3">
      <c r="D39" s="76">
        <v>2.9615855902526702</v>
      </c>
    </row>
    <row r="40" spans="1:7" ht="15.75" thickBot="1" x14ac:dyDescent="0.3">
      <c r="D40" s="76">
        <v>5.1382520714840227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35A4-E44F-4E4A-8A84-F45E491401B1}">
  <dimension ref="A1:R20"/>
  <sheetViews>
    <sheetView topLeftCell="A19" workbookViewId="0">
      <selection activeCell="H24" sqref="H24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.140625" bestFit="1" customWidth="1"/>
    <col min="4" max="4" width="17.710937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05">
        <v>43480</v>
      </c>
      <c r="B2" s="4" t="s">
        <v>37</v>
      </c>
      <c r="C2" s="10">
        <v>6.9513665976951602</v>
      </c>
      <c r="D2" s="10">
        <v>5.3196453785240099</v>
      </c>
      <c r="E2" s="10">
        <v>13.985791685288399</v>
      </c>
      <c r="F2" s="13">
        <v>1378</v>
      </c>
      <c r="G2" s="51">
        <f t="shared" ref="G2:G13" si="0">SQRT(C2^2+D2^2)</f>
        <v>8.7532922108657978</v>
      </c>
      <c r="H2" s="52">
        <f t="shared" ref="H2:H13" si="1">E2</f>
        <v>13.985791685288399</v>
      </c>
      <c r="I2" s="22"/>
      <c r="J2" s="26" t="s">
        <v>15</v>
      </c>
      <c r="K2" s="17" t="s">
        <v>16</v>
      </c>
    </row>
    <row r="3" spans="1:18" x14ac:dyDescent="0.25">
      <c r="A3" s="107"/>
      <c r="B3" s="2" t="s">
        <v>36</v>
      </c>
      <c r="C3" s="3">
        <v>6.9513665976951602</v>
      </c>
      <c r="D3" s="3">
        <v>5.3196453785240099</v>
      </c>
      <c r="E3" s="3">
        <v>13.985791685288399</v>
      </c>
      <c r="F3" s="14">
        <v>1378</v>
      </c>
      <c r="G3" s="18">
        <f t="shared" si="0"/>
        <v>8.7532922108657978</v>
      </c>
      <c r="H3" s="19">
        <f t="shared" si="1"/>
        <v>13.985791685288399</v>
      </c>
      <c r="I3" s="27"/>
      <c r="J3" s="21">
        <f>-(G3-G2)/G2</f>
        <v>0</v>
      </c>
      <c r="K3" s="28">
        <f>-(H3-H2)/H2</f>
        <v>0</v>
      </c>
    </row>
    <row r="4" spans="1:18" x14ac:dyDescent="0.25">
      <c r="A4" s="107"/>
      <c r="B4" s="42" t="s">
        <v>19</v>
      </c>
      <c r="C4" s="43">
        <v>3.2555476511442198</v>
      </c>
      <c r="D4" s="43">
        <v>2.3448609139260901</v>
      </c>
      <c r="E4" s="43">
        <v>6.7444843022293401</v>
      </c>
      <c r="F4" s="44">
        <v>3502</v>
      </c>
      <c r="G4" s="18">
        <f t="shared" si="0"/>
        <v>4.0121020942305226</v>
      </c>
      <c r="H4" s="19">
        <f t="shared" si="1"/>
        <v>6.7444843022293401</v>
      </c>
      <c r="I4" s="45"/>
      <c r="J4" s="46"/>
      <c r="K4" s="47"/>
    </row>
    <row r="5" spans="1:18" ht="15.75" thickBot="1" x14ac:dyDescent="0.3">
      <c r="A5" s="106"/>
      <c r="B5" s="5" t="s">
        <v>29</v>
      </c>
      <c r="C5" s="6">
        <v>3.2555476511442198</v>
      </c>
      <c r="D5" s="6">
        <v>2.3448609139260901</v>
      </c>
      <c r="E5" s="6">
        <v>6.7444843022293401</v>
      </c>
      <c r="F5" s="15">
        <v>3502</v>
      </c>
      <c r="G5" s="20">
        <f t="shared" si="0"/>
        <v>4.0121020942305226</v>
      </c>
      <c r="H5" s="53">
        <f t="shared" si="1"/>
        <v>6.7444843022293401</v>
      </c>
      <c r="I5" s="23"/>
      <c r="J5" s="24">
        <f>-(G5-G4)/G4</f>
        <v>0</v>
      </c>
      <c r="K5" s="25">
        <f>-(H5-H4)/H4</f>
        <v>0</v>
      </c>
    </row>
    <row r="6" spans="1:18" x14ac:dyDescent="0.25">
      <c r="A6" s="105">
        <v>43507</v>
      </c>
      <c r="B6" s="4" t="s">
        <v>8</v>
      </c>
      <c r="C6" s="10">
        <v>8.0226695059320896</v>
      </c>
      <c r="D6" s="10">
        <v>7.54544773431327</v>
      </c>
      <c r="E6" s="10">
        <v>17.674904362939799</v>
      </c>
      <c r="F6" s="13">
        <v>1575</v>
      </c>
      <c r="G6" s="51">
        <f t="shared" si="0"/>
        <v>11.013492067126842</v>
      </c>
      <c r="H6" s="52">
        <f t="shared" si="1"/>
        <v>17.674904362939799</v>
      </c>
      <c r="I6" s="22"/>
      <c r="J6" s="26" t="s">
        <v>15</v>
      </c>
      <c r="K6" s="17" t="s">
        <v>16</v>
      </c>
    </row>
    <row r="7" spans="1:18" x14ac:dyDescent="0.25">
      <c r="A7" s="107"/>
      <c r="B7" s="2" t="s">
        <v>28</v>
      </c>
      <c r="C7" s="3">
        <v>9.3967308672571601</v>
      </c>
      <c r="D7" s="3">
        <v>1.03461717875116</v>
      </c>
      <c r="E7" s="3">
        <v>4.7254764251700401</v>
      </c>
      <c r="F7" s="14">
        <v>1575</v>
      </c>
      <c r="G7" s="18">
        <f t="shared" si="0"/>
        <v>9.4535170015307273</v>
      </c>
      <c r="H7" s="19">
        <f t="shared" si="1"/>
        <v>4.7254764251700401</v>
      </c>
      <c r="I7" s="27" t="s">
        <v>32</v>
      </c>
      <c r="J7" s="21">
        <f>-(G7-G6)/G6</f>
        <v>0.14164218361334646</v>
      </c>
      <c r="K7" s="28">
        <f>-(H7-H6)/H6</f>
        <v>0.73264486595592138</v>
      </c>
    </row>
    <row r="8" spans="1:18" x14ac:dyDescent="0.25">
      <c r="A8" s="107"/>
      <c r="B8" s="42" t="s">
        <v>19</v>
      </c>
      <c r="C8" s="43">
        <v>2.1846528360502999</v>
      </c>
      <c r="D8" s="43">
        <v>2.1117598756346401</v>
      </c>
      <c r="E8" s="43">
        <v>6.1509378545840301</v>
      </c>
      <c r="F8" s="44">
        <v>3372</v>
      </c>
      <c r="G8" s="18">
        <f t="shared" si="0"/>
        <v>3.0384597720560738</v>
      </c>
      <c r="H8" s="19">
        <f t="shared" si="1"/>
        <v>6.1509378545840301</v>
      </c>
      <c r="I8" s="45"/>
      <c r="J8" s="46"/>
      <c r="K8" s="47"/>
    </row>
    <row r="9" spans="1:18" ht="15.75" thickBot="1" x14ac:dyDescent="0.3">
      <c r="A9" s="106"/>
      <c r="B9" s="5" t="s">
        <v>29</v>
      </c>
      <c r="C9" s="6">
        <v>4.5754498409399202</v>
      </c>
      <c r="D9" s="6">
        <v>2.98862289619102</v>
      </c>
      <c r="E9" s="6">
        <v>0.921501729708055</v>
      </c>
      <c r="F9" s="15">
        <v>3372</v>
      </c>
      <c r="G9" s="20">
        <f t="shared" si="0"/>
        <v>5.46503504678555</v>
      </c>
      <c r="H9" s="53">
        <f t="shared" si="1"/>
        <v>0.921501729708055</v>
      </c>
      <c r="I9" s="23" t="s">
        <v>33</v>
      </c>
      <c r="J9" s="24">
        <f>-(G9-G8)/G8</f>
        <v>-0.79862017494720827</v>
      </c>
      <c r="K9" s="25">
        <f>-(H9-H8)/H8</f>
        <v>0.85018516663742594</v>
      </c>
    </row>
    <row r="10" spans="1:18" x14ac:dyDescent="0.25">
      <c r="A10" s="105">
        <v>43508</v>
      </c>
      <c r="B10" s="4" t="s">
        <v>8</v>
      </c>
      <c r="C10" s="9">
        <v>8.2955347477795804</v>
      </c>
      <c r="D10" s="9">
        <v>8.8469818474361404</v>
      </c>
      <c r="E10" s="9">
        <v>20.177192762062901</v>
      </c>
      <c r="F10" s="16">
        <v>2053</v>
      </c>
      <c r="G10" s="51">
        <f t="shared" si="0"/>
        <v>12.127859850793255</v>
      </c>
      <c r="H10" s="52">
        <f t="shared" si="1"/>
        <v>20.177192762062901</v>
      </c>
      <c r="I10" s="22"/>
      <c r="J10" s="26" t="s">
        <v>15</v>
      </c>
      <c r="K10" s="17" t="s">
        <v>16</v>
      </c>
      <c r="L10" s="1"/>
    </row>
    <row r="11" spans="1:18" x14ac:dyDescent="0.25">
      <c r="A11" s="107"/>
      <c r="B11" s="2" t="s">
        <v>28</v>
      </c>
      <c r="C11" s="3">
        <v>8.2955347477795804</v>
      </c>
      <c r="D11" s="3">
        <v>8.8469818474361404</v>
      </c>
      <c r="E11" s="3">
        <v>20.177192762062901</v>
      </c>
      <c r="F11" s="14">
        <v>2053</v>
      </c>
      <c r="G11" s="18">
        <f t="shared" si="0"/>
        <v>12.127859850793255</v>
      </c>
      <c r="H11" s="19">
        <f t="shared" si="1"/>
        <v>20.177192762062901</v>
      </c>
      <c r="I11" s="27"/>
      <c r="J11" s="21">
        <f>-(G11-G10)/G10</f>
        <v>0</v>
      </c>
      <c r="K11" s="28">
        <f>-(H11-H10)/H10</f>
        <v>0</v>
      </c>
      <c r="L11" s="1"/>
      <c r="R11" t="s">
        <v>6</v>
      </c>
    </row>
    <row r="12" spans="1:18" x14ac:dyDescent="0.25">
      <c r="A12" s="107"/>
      <c r="B12" s="42" t="s">
        <v>19</v>
      </c>
      <c r="C12" s="43">
        <v>3.9141984344274401</v>
      </c>
      <c r="D12" s="43">
        <v>3.94073728763051</v>
      </c>
      <c r="E12" s="43">
        <v>7.9940310118094198</v>
      </c>
      <c r="F12" s="44">
        <v>2474</v>
      </c>
      <c r="G12" s="18">
        <f t="shared" si="0"/>
        <v>5.5543100160322068</v>
      </c>
      <c r="H12" s="19">
        <f t="shared" si="1"/>
        <v>7.9940310118094198</v>
      </c>
      <c r="I12" s="45"/>
      <c r="J12" s="46"/>
      <c r="K12" s="47"/>
      <c r="L12" s="1"/>
    </row>
    <row r="13" spans="1:18" ht="15.75" thickBot="1" x14ac:dyDescent="0.3">
      <c r="A13" s="106"/>
      <c r="B13" s="5" t="s">
        <v>29</v>
      </c>
      <c r="C13" s="6">
        <v>3.9141984344274401</v>
      </c>
      <c r="D13" s="6">
        <v>3.94073728763051</v>
      </c>
      <c r="E13" s="6">
        <v>7.9940310118094198</v>
      </c>
      <c r="F13" s="15">
        <v>2474</v>
      </c>
      <c r="G13" s="20">
        <f t="shared" si="0"/>
        <v>5.5543100160322068</v>
      </c>
      <c r="H13" s="53">
        <f t="shared" si="1"/>
        <v>7.9940310118094198</v>
      </c>
      <c r="I13" s="23"/>
      <c r="J13" s="24">
        <f>-(G13-G12)/G12</f>
        <v>0</v>
      </c>
      <c r="K13" s="25">
        <f>-(H13-H12)/H12</f>
        <v>0</v>
      </c>
      <c r="L13" s="1"/>
    </row>
    <row r="15" spans="1:18" ht="15.75" thickBot="1" x14ac:dyDescent="0.3">
      <c r="K15" s="1"/>
      <c r="L15" s="1"/>
    </row>
    <row r="16" spans="1:18" ht="15.75" thickBot="1" x14ac:dyDescent="0.3">
      <c r="A16" s="32"/>
      <c r="B16" s="33" t="s">
        <v>23</v>
      </c>
      <c r="C16" s="33" t="s">
        <v>24</v>
      </c>
      <c r="D16" s="33" t="s">
        <v>25</v>
      </c>
      <c r="E16" s="34" t="s">
        <v>26</v>
      </c>
    </row>
    <row r="17" spans="1:5" x14ac:dyDescent="0.25">
      <c r="A17" s="22" t="s">
        <v>8</v>
      </c>
      <c r="B17" s="29">
        <f t="shared" ref="B17:C20" si="2">AVERAGE(G6,G2,G10)</f>
        <v>10.631548042928634</v>
      </c>
      <c r="C17" s="29">
        <f t="shared" si="2"/>
        <v>17.279296270097031</v>
      </c>
      <c r="D17" s="30"/>
      <c r="E17" s="36"/>
    </row>
    <row r="18" spans="1:5" x14ac:dyDescent="0.25">
      <c r="A18" s="27" t="s">
        <v>18</v>
      </c>
      <c r="B18" s="29">
        <f t="shared" si="2"/>
        <v>10.111556354396592</v>
      </c>
      <c r="C18" s="29">
        <f t="shared" si="2"/>
        <v>12.962820290840448</v>
      </c>
      <c r="D18" s="31"/>
      <c r="E18" s="37"/>
    </row>
    <row r="19" spans="1:5" x14ac:dyDescent="0.25">
      <c r="A19" s="45" t="s">
        <v>19</v>
      </c>
      <c r="B19" s="29">
        <f t="shared" si="2"/>
        <v>4.2016239607729347</v>
      </c>
      <c r="C19" s="29">
        <f t="shared" si="2"/>
        <v>6.9631510562075967</v>
      </c>
      <c r="D19" s="31"/>
      <c r="E19" s="37"/>
    </row>
    <row r="20" spans="1:5" ht="15.75" thickBot="1" x14ac:dyDescent="0.3">
      <c r="A20" s="23" t="s">
        <v>27</v>
      </c>
      <c r="B20" s="39">
        <f t="shared" si="2"/>
        <v>5.0104823856827601</v>
      </c>
      <c r="C20" s="39">
        <f t="shared" si="2"/>
        <v>5.2200056812489386</v>
      </c>
      <c r="D20" s="40"/>
      <c r="E20" s="41"/>
    </row>
  </sheetData>
  <mergeCells count="3">
    <mergeCell ref="A2:A5"/>
    <mergeCell ref="A6:A9"/>
    <mergeCell ref="A10:A1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5D6B-FB0F-4B87-A0EA-203817B84B8B}">
  <dimension ref="A1:R12"/>
  <sheetViews>
    <sheetView tabSelected="1" workbookViewId="0">
      <selection activeCell="C6" sqref="C6:G6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0.140625" bestFit="1" customWidth="1"/>
    <col min="4" max="4" width="10.5703125" bestFit="1" customWidth="1"/>
    <col min="5" max="5" width="10.4257812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8" t="s">
        <v>0</v>
      </c>
      <c r="B1" s="79" t="s">
        <v>1</v>
      </c>
      <c r="C1" s="80" t="s">
        <v>7</v>
      </c>
      <c r="D1" s="79" t="s">
        <v>2</v>
      </c>
      <c r="E1" s="79" t="s">
        <v>3</v>
      </c>
      <c r="F1" s="79" t="s">
        <v>4</v>
      </c>
      <c r="G1" s="81" t="s">
        <v>13</v>
      </c>
      <c r="H1" s="82" t="s">
        <v>14</v>
      </c>
      <c r="I1" s="11"/>
    </row>
    <row r="2" spans="1:18" x14ac:dyDescent="0.25">
      <c r="A2" s="105">
        <v>43480</v>
      </c>
      <c r="B2" s="63" t="s">
        <v>40</v>
      </c>
      <c r="C2" s="83">
        <v>243</v>
      </c>
      <c r="D2" s="64">
        <v>1.11512985316833</v>
      </c>
      <c r="E2" s="64">
        <v>0.52768365118784</v>
      </c>
      <c r="F2" s="64">
        <v>3.1737907920159598</v>
      </c>
      <c r="G2" s="71">
        <f t="shared" ref="G2:G7" si="0">SQRT(D2^2+E2^2)</f>
        <v>1.2336793040163037</v>
      </c>
      <c r="H2" s="72">
        <f t="shared" ref="H2:H7" si="1">F2</f>
        <v>3.1737907920159598</v>
      </c>
      <c r="I2" s="22"/>
      <c r="J2" s="26" t="s">
        <v>15</v>
      </c>
      <c r="K2" s="17" t="s">
        <v>16</v>
      </c>
    </row>
    <row r="3" spans="1:18" ht="15.75" thickBot="1" x14ac:dyDescent="0.3">
      <c r="A3" s="107"/>
      <c r="B3" s="68" t="s">
        <v>5</v>
      </c>
      <c r="C3" s="84">
        <v>3624</v>
      </c>
      <c r="D3" s="69">
        <v>5.7219633247950501</v>
      </c>
      <c r="E3" s="69">
        <v>5.92226851415389</v>
      </c>
      <c r="F3" s="69">
        <v>3.8623275188084798</v>
      </c>
      <c r="G3" s="71">
        <f t="shared" si="0"/>
        <v>8.2349334328844552</v>
      </c>
      <c r="H3" s="72">
        <f t="shared" si="1"/>
        <v>3.8623275188084798</v>
      </c>
      <c r="I3" s="27" t="s">
        <v>17</v>
      </c>
      <c r="J3" s="21">
        <f>-(G3-G2)/G3</f>
        <v>-0.85018952319761709</v>
      </c>
      <c r="K3" s="28" t="e">
        <f>-(#REF!-H2)/H2</f>
        <v>#REF!</v>
      </c>
    </row>
    <row r="4" spans="1:18" x14ac:dyDescent="0.25">
      <c r="A4" s="105">
        <v>43507</v>
      </c>
      <c r="B4" s="63" t="s">
        <v>40</v>
      </c>
      <c r="C4" s="83">
        <v>361</v>
      </c>
      <c r="D4" s="64">
        <v>0.54646894272239799</v>
      </c>
      <c r="E4" s="64">
        <v>0.63586166727910798</v>
      </c>
      <c r="F4" s="64">
        <v>3.08179787773734</v>
      </c>
      <c r="G4" s="71">
        <f t="shared" si="0"/>
        <v>0.8384201603462923</v>
      </c>
      <c r="H4" s="72">
        <f t="shared" si="1"/>
        <v>3.08179787773734</v>
      </c>
      <c r="I4" s="22"/>
      <c r="J4" s="26" t="s">
        <v>15</v>
      </c>
      <c r="K4" s="17" t="s">
        <v>16</v>
      </c>
    </row>
    <row r="5" spans="1:18" ht="15.75" thickBot="1" x14ac:dyDescent="0.3">
      <c r="A5" s="107"/>
      <c r="B5" s="68" t="s">
        <v>5</v>
      </c>
      <c r="C5" s="84">
        <v>5389</v>
      </c>
      <c r="D5" s="69">
        <v>20.012158307143899</v>
      </c>
      <c r="E5" s="69">
        <v>3.6346426017986402</v>
      </c>
      <c r="F5" s="69">
        <v>3.5178718244363201</v>
      </c>
      <c r="G5" s="71">
        <f t="shared" si="0"/>
        <v>20.339545396910868</v>
      </c>
      <c r="H5" s="72">
        <f t="shared" si="1"/>
        <v>3.5178718244363201</v>
      </c>
      <c r="I5" s="27" t="s">
        <v>17</v>
      </c>
      <c r="J5" s="21" t="e">
        <f>-(#REF!-G4)/G4</f>
        <v>#REF!</v>
      </c>
      <c r="K5" s="28" t="e">
        <f>-(#REF!-H4)/H4</f>
        <v>#REF!</v>
      </c>
    </row>
    <row r="6" spans="1:18" x14ac:dyDescent="0.25">
      <c r="A6" s="105">
        <v>43508</v>
      </c>
      <c r="B6" s="63" t="s">
        <v>40</v>
      </c>
      <c r="C6" s="86">
        <v>401</v>
      </c>
      <c r="D6" s="85">
        <v>1.0181735125209499</v>
      </c>
      <c r="E6" s="85">
        <v>0.67286389883522302</v>
      </c>
      <c r="F6" s="85">
        <v>3.6980847035180502</v>
      </c>
      <c r="G6" s="71">
        <f t="shared" si="0"/>
        <v>1.2204192427010425</v>
      </c>
      <c r="H6" s="72">
        <f t="shared" si="1"/>
        <v>3.6980847035180502</v>
      </c>
      <c r="I6" s="22"/>
      <c r="J6" s="26" t="s">
        <v>15</v>
      </c>
      <c r="K6" s="17" t="s">
        <v>16</v>
      </c>
      <c r="L6" s="1"/>
    </row>
    <row r="7" spans="1:18" ht="15.75" thickBot="1" x14ac:dyDescent="0.3">
      <c r="A7" s="106"/>
      <c r="B7" s="73" t="s">
        <v>5</v>
      </c>
      <c r="C7" s="87">
        <v>5936</v>
      </c>
      <c r="D7" s="74">
        <v>5.2575891833484203</v>
      </c>
      <c r="E7" s="74">
        <v>6.2689644941091096</v>
      </c>
      <c r="F7" s="74">
        <v>4.1090938304157696</v>
      </c>
      <c r="G7" s="76">
        <f t="shared" si="0"/>
        <v>8.1818188594751344</v>
      </c>
      <c r="H7" s="77">
        <f t="shared" si="1"/>
        <v>4.1090938304157696</v>
      </c>
      <c r="I7" s="23" t="s">
        <v>17</v>
      </c>
      <c r="J7" s="24" t="e">
        <f>-(#REF!-G6)/G6</f>
        <v>#REF!</v>
      </c>
      <c r="K7" s="25" t="e">
        <f>-(#REF!-H6)/H6</f>
        <v>#REF!</v>
      </c>
      <c r="L7" s="1"/>
      <c r="R7" t="s">
        <v>6</v>
      </c>
    </row>
    <row r="9" spans="1:18" ht="15.75" thickBot="1" x14ac:dyDescent="0.3">
      <c r="K9" s="1"/>
      <c r="L9" s="1"/>
    </row>
    <row r="10" spans="1:18" x14ac:dyDescent="0.25">
      <c r="A10" s="32"/>
      <c r="B10" s="33" t="s">
        <v>10</v>
      </c>
      <c r="C10" s="33" t="s">
        <v>9</v>
      </c>
      <c r="D10" s="33" t="s">
        <v>11</v>
      </c>
      <c r="E10" s="34" t="s">
        <v>12</v>
      </c>
    </row>
    <row r="11" spans="1:18" x14ac:dyDescent="0.25">
      <c r="A11" s="35" t="s">
        <v>5</v>
      </c>
      <c r="B11" s="29">
        <f>AVERAGE(G6,G4,G2)</f>
        <v>1.0975062356878795</v>
      </c>
      <c r="C11" s="29">
        <f>AVERAGE(H6,H4,H2)</f>
        <v>3.3178911244237832</v>
      </c>
      <c r="D11" s="30"/>
      <c r="E11" s="36"/>
    </row>
    <row r="12" spans="1:18" ht="15.75" thickBot="1" x14ac:dyDescent="0.3">
      <c r="A12" s="38" t="s">
        <v>8</v>
      </c>
      <c r="B12" s="39">
        <f>AVERAGE(G7,G5,G3)</f>
        <v>12.252099229756817</v>
      </c>
      <c r="C12" s="39">
        <f>AVERAGE(H7,H5,H3)</f>
        <v>3.8297643912201895</v>
      </c>
      <c r="D12" s="40">
        <f>-(B12-B11)/B11</f>
        <v>-10.163580516768198</v>
      </c>
      <c r="E12" s="41">
        <f>-(C12-C11)/C11</f>
        <v>-0.15427669191083029</v>
      </c>
    </row>
  </sheetData>
  <mergeCells count="3">
    <mergeCell ref="A2:A3"/>
    <mergeCell ref="A4:A5"/>
    <mergeCell ref="A6:A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752-558F-4839-818B-D887AB018A8B}">
  <dimension ref="A1:R16"/>
  <sheetViews>
    <sheetView workbookViewId="0">
      <selection activeCell="C34" sqref="C34"/>
    </sheetView>
  </sheetViews>
  <sheetFormatPr defaultRowHeight="15" x14ac:dyDescent="0.25"/>
  <cols>
    <col min="1" max="1" width="10.7109375" customWidth="1"/>
    <col min="2" max="2" width="14" customWidth="1"/>
    <col min="3" max="3" width="25" customWidth="1"/>
    <col min="4" max="4" width="20.28515625" customWidth="1"/>
    <col min="5" max="5" width="16.85546875" customWidth="1"/>
    <col min="6" max="6" width="12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05">
        <v>43480</v>
      </c>
      <c r="B2" s="4" t="s">
        <v>5</v>
      </c>
      <c r="C2" s="10">
        <v>5.7219633247950501</v>
      </c>
      <c r="D2" s="10">
        <v>5.92226851415389</v>
      </c>
      <c r="E2" s="10">
        <v>3.8623275188084798</v>
      </c>
      <c r="F2" s="48">
        <v>3624</v>
      </c>
      <c r="G2" s="51">
        <f t="shared" ref="G2:G7" si="0">SQRT(C2^2+D2^2)</f>
        <v>8.2349334328844552</v>
      </c>
      <c r="H2" s="52">
        <f t="shared" ref="H2:H7" si="1">E2</f>
        <v>3.8623275188084798</v>
      </c>
      <c r="I2" s="22"/>
      <c r="J2" s="26" t="s">
        <v>15</v>
      </c>
      <c r="K2" s="17" t="s">
        <v>16</v>
      </c>
    </row>
    <row r="3" spans="1:18" ht="15.75" thickBot="1" x14ac:dyDescent="0.3">
      <c r="A3" s="106"/>
      <c r="B3" s="2" t="s">
        <v>8</v>
      </c>
      <c r="C3" s="3">
        <v>6.9513665976951602</v>
      </c>
      <c r="D3" s="3">
        <v>5.3196453785240099</v>
      </c>
      <c r="E3" s="3">
        <v>13.985791685288399</v>
      </c>
      <c r="F3" s="49">
        <v>1378</v>
      </c>
      <c r="G3" s="18">
        <f t="shared" si="0"/>
        <v>8.7532922108657978</v>
      </c>
      <c r="H3" s="19">
        <f t="shared" si="1"/>
        <v>13.985791685288399</v>
      </c>
      <c r="I3" s="27" t="s">
        <v>17</v>
      </c>
      <c r="J3" s="21" t="e">
        <f>(G2-#REF!)/G2</f>
        <v>#REF!</v>
      </c>
      <c r="K3" s="28" t="e">
        <f>(H2-#REF!)/H2</f>
        <v>#REF!</v>
      </c>
    </row>
    <row r="4" spans="1:18" x14ac:dyDescent="0.25">
      <c r="A4" s="105">
        <v>43507</v>
      </c>
      <c r="B4" s="4" t="s">
        <v>5</v>
      </c>
      <c r="C4" s="10">
        <v>20.012158307143899</v>
      </c>
      <c r="D4" s="10">
        <v>3.6346426017986402</v>
      </c>
      <c r="E4" s="10">
        <v>3.5178718244363201</v>
      </c>
      <c r="F4" s="48">
        <v>5389</v>
      </c>
      <c r="G4" s="51">
        <f t="shared" si="0"/>
        <v>20.339545396910868</v>
      </c>
      <c r="H4" s="52">
        <f t="shared" si="1"/>
        <v>3.5178718244363201</v>
      </c>
      <c r="I4" s="22"/>
      <c r="J4" s="26" t="s">
        <v>15</v>
      </c>
      <c r="K4" s="17" t="s">
        <v>16</v>
      </c>
    </row>
    <row r="5" spans="1:18" ht="15.75" thickBot="1" x14ac:dyDescent="0.3">
      <c r="A5" s="106"/>
      <c r="B5" s="2" t="s">
        <v>8</v>
      </c>
      <c r="C5" s="3">
        <v>8.0226695059320896</v>
      </c>
      <c r="D5" s="3">
        <v>7.54544773431327</v>
      </c>
      <c r="E5" s="3">
        <v>17.674904362939799</v>
      </c>
      <c r="F5" s="49">
        <v>1575</v>
      </c>
      <c r="G5" s="18">
        <f t="shared" si="0"/>
        <v>11.013492067126842</v>
      </c>
      <c r="H5" s="19">
        <f t="shared" si="1"/>
        <v>17.674904362939799</v>
      </c>
      <c r="I5" s="27" t="s">
        <v>17</v>
      </c>
      <c r="J5" s="21" t="e">
        <f>(G4-#REF!)/G4</f>
        <v>#REF!</v>
      </c>
      <c r="K5" s="28" t="e">
        <f>(H4-#REF!)/H4</f>
        <v>#REF!</v>
      </c>
    </row>
    <row r="6" spans="1:18" x14ac:dyDescent="0.25">
      <c r="A6" s="105">
        <v>43508</v>
      </c>
      <c r="B6" s="4" t="s">
        <v>5</v>
      </c>
      <c r="C6" s="10">
        <v>5.2575891833484203</v>
      </c>
      <c r="D6" s="10">
        <v>6.2689644941091096</v>
      </c>
      <c r="E6" s="10">
        <v>4.1090938304157696</v>
      </c>
      <c r="F6" s="48">
        <v>5936</v>
      </c>
      <c r="G6" s="51">
        <f t="shared" si="0"/>
        <v>8.1818188594751344</v>
      </c>
      <c r="H6" s="52">
        <f t="shared" si="1"/>
        <v>4.1090938304157696</v>
      </c>
      <c r="I6" s="22"/>
      <c r="J6" s="26" t="s">
        <v>15</v>
      </c>
      <c r="K6" s="17" t="s">
        <v>16</v>
      </c>
      <c r="L6" s="1"/>
    </row>
    <row r="7" spans="1:18" ht="15.75" thickBot="1" x14ac:dyDescent="0.3">
      <c r="A7" s="106"/>
      <c r="B7" s="5" t="s">
        <v>8</v>
      </c>
      <c r="C7" s="6">
        <v>8.2955347477795804</v>
      </c>
      <c r="D7" s="6">
        <v>8.8469818474361404</v>
      </c>
      <c r="E7" s="6">
        <v>20.177192762062901</v>
      </c>
      <c r="F7" s="50">
        <v>2053</v>
      </c>
      <c r="G7" s="20">
        <f t="shared" si="0"/>
        <v>12.127859850793255</v>
      </c>
      <c r="H7" s="53">
        <f t="shared" si="1"/>
        <v>20.177192762062901</v>
      </c>
      <c r="I7" s="23" t="s">
        <v>17</v>
      </c>
      <c r="J7" s="24" t="e">
        <f>(G6-#REF!)/G6</f>
        <v>#REF!</v>
      </c>
      <c r="K7" s="25" t="e">
        <f>(H6-#REF!)/H6</f>
        <v>#REF!</v>
      </c>
      <c r="L7" s="1"/>
      <c r="R7" t="s">
        <v>6</v>
      </c>
    </row>
    <row r="9" spans="1:18" ht="15.75" thickBot="1" x14ac:dyDescent="0.3">
      <c r="G9" t="s">
        <v>34</v>
      </c>
      <c r="K9" s="1"/>
      <c r="L9" s="1"/>
    </row>
    <row r="10" spans="1:18" ht="15.75" thickBot="1" x14ac:dyDescent="0.3">
      <c r="A10" s="32"/>
      <c r="B10" s="33" t="s">
        <v>23</v>
      </c>
      <c r="C10" s="33" t="s">
        <v>24</v>
      </c>
      <c r="D10" s="33" t="s">
        <v>25</v>
      </c>
      <c r="E10" s="34" t="s">
        <v>26</v>
      </c>
      <c r="G10" s="62" t="s">
        <v>35</v>
      </c>
    </row>
    <row r="11" spans="1:18" x14ac:dyDescent="0.25">
      <c r="A11" s="22" t="s">
        <v>5</v>
      </c>
      <c r="B11" s="29">
        <f>AVERAGE(G6,G4,G2)</f>
        <v>12.252099229756817</v>
      </c>
      <c r="C11" s="29">
        <f>AVERAGE(H6,H4,H2)</f>
        <v>3.8297643912201895</v>
      </c>
      <c r="D11" s="30"/>
      <c r="E11" s="36"/>
    </row>
    <row r="12" spans="1:18" x14ac:dyDescent="0.25">
      <c r="A12" s="27" t="s">
        <v>8</v>
      </c>
      <c r="B12" s="29">
        <f>AVERAGE(G7,G5,G3)</f>
        <v>10.631548042928632</v>
      </c>
      <c r="C12" s="29">
        <f>AVERAGE(H7,H5,H3)</f>
        <v>17.279296270097031</v>
      </c>
      <c r="D12" s="31">
        <f>-(B12-$B$11)/$B$11</f>
        <v>0.1322672267371402</v>
      </c>
      <c r="E12" s="37">
        <f>-(C12-$C$11)/C12</f>
        <v>-0.7783610899798129</v>
      </c>
    </row>
    <row r="13" spans="1:18" x14ac:dyDescent="0.25">
      <c r="A13" s="27" t="s">
        <v>19</v>
      </c>
      <c r="B13" s="29" t="e">
        <f>AVERAGE(#REF!,#REF!,#REF!)</f>
        <v>#REF!</v>
      </c>
      <c r="C13" s="29" t="e">
        <f>AVERAGE(#REF!,#REF!,#REF!)</f>
        <v>#REF!</v>
      </c>
      <c r="D13" s="31" t="e">
        <f>-(B13-$B$11)/$B$11</f>
        <v>#REF!</v>
      </c>
      <c r="E13" s="37" t="e">
        <f t="shared" ref="E13:E15" si="2">-(C13-$C$11)/C13</f>
        <v>#REF!</v>
      </c>
    </row>
    <row r="14" spans="1:18" x14ac:dyDescent="0.25">
      <c r="A14" s="27" t="s">
        <v>20</v>
      </c>
      <c r="B14" s="29" t="e">
        <f>AVERAGE(#REF!,#REF!,#REF!)</f>
        <v>#REF!</v>
      </c>
      <c r="C14" s="29" t="e">
        <f>AVERAGE(#REF!,#REF!,#REF!)</f>
        <v>#REF!</v>
      </c>
      <c r="D14" s="31" t="e">
        <f>-(B14-$B$11)/$B$11</f>
        <v>#REF!</v>
      </c>
      <c r="E14" s="37" t="e">
        <f t="shared" si="2"/>
        <v>#REF!</v>
      </c>
    </row>
    <row r="15" spans="1:18" ht="15.75" thickBot="1" x14ac:dyDescent="0.3">
      <c r="A15" s="23" t="s">
        <v>21</v>
      </c>
      <c r="B15" s="39" t="e">
        <f>AVERAGE(#REF!,#REF!,#REF!)</f>
        <v>#REF!</v>
      </c>
      <c r="C15" s="39" t="e">
        <f>AVERAGE(#REF!,#REF!,#REF!)</f>
        <v>#REF!</v>
      </c>
      <c r="D15" s="40" t="e">
        <f>-(B15-$B$11)/$B$11</f>
        <v>#REF!</v>
      </c>
      <c r="E15" s="41" t="e">
        <f t="shared" si="2"/>
        <v>#REF!</v>
      </c>
      <c r="G15" t="s">
        <v>38</v>
      </c>
    </row>
    <row r="16" spans="1:18" x14ac:dyDescent="0.25">
      <c r="G16" t="s">
        <v>39</v>
      </c>
    </row>
  </sheetData>
  <mergeCells count="3">
    <mergeCell ref="A2:A3"/>
    <mergeCell ref="A4:A5"/>
    <mergeCell ref="A6:A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CDF1-4DCE-4938-A570-7490D7962A5C}">
  <dimension ref="A1:R20"/>
  <sheetViews>
    <sheetView workbookViewId="0">
      <selection activeCell="G13" activeCellId="2" sqref="G5 G9 G13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.140625" bestFit="1" customWidth="1"/>
    <col min="4" max="4" width="17.710937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8" t="s">
        <v>0</v>
      </c>
      <c r="B1" s="79" t="s">
        <v>1</v>
      </c>
      <c r="C1" s="80" t="s">
        <v>7</v>
      </c>
      <c r="D1" s="79" t="s">
        <v>2</v>
      </c>
      <c r="E1" s="79" t="s">
        <v>3</v>
      </c>
      <c r="F1" s="79" t="s">
        <v>4</v>
      </c>
      <c r="G1" s="103" t="s">
        <v>13</v>
      </c>
      <c r="H1" s="104" t="s">
        <v>14</v>
      </c>
      <c r="I1" s="11"/>
    </row>
    <row r="2" spans="1:18" ht="15.75" thickBot="1" x14ac:dyDescent="0.3">
      <c r="A2" s="111">
        <v>43480</v>
      </c>
      <c r="B2" s="63" t="s">
        <v>8</v>
      </c>
      <c r="C2" s="83">
        <v>1378</v>
      </c>
      <c r="D2" s="64">
        <v>6.9513665976951602</v>
      </c>
      <c r="E2" s="64">
        <v>5.3196453785240099</v>
      </c>
      <c r="F2" s="64">
        <v>13.985791685288399</v>
      </c>
      <c r="G2" s="66">
        <f t="shared" ref="G2:G13" si="0">SQRT(D2^2+E2^2)</f>
        <v>8.7532922108657978</v>
      </c>
      <c r="H2" s="67">
        <f t="shared" ref="H2:H13" si="1">F2</f>
        <v>13.985791685288399</v>
      </c>
      <c r="I2" s="98"/>
      <c r="J2" s="26" t="s">
        <v>15</v>
      </c>
      <c r="K2" s="17" t="s">
        <v>16</v>
      </c>
    </row>
    <row r="3" spans="1:18" ht="15.75" thickBot="1" x14ac:dyDescent="0.3">
      <c r="A3" s="113">
        <v>43507</v>
      </c>
      <c r="B3" s="94" t="s">
        <v>41</v>
      </c>
      <c r="C3" s="86">
        <v>1378</v>
      </c>
      <c r="D3" s="85">
        <v>6.8501660571636203</v>
      </c>
      <c r="E3" s="85">
        <v>5.3018975840953404</v>
      </c>
      <c r="F3" s="85">
        <v>13.964606848052201</v>
      </c>
      <c r="G3" s="71">
        <f t="shared" ref="G3:G4" si="2">SQRT(D3^2+E3^2)</f>
        <v>8.6622683520514752</v>
      </c>
      <c r="H3" s="72">
        <f t="shared" ref="H3:H4" si="3">F3</f>
        <v>13.964606848052201</v>
      </c>
      <c r="I3" s="101"/>
      <c r="J3" s="95"/>
      <c r="K3" s="96"/>
    </row>
    <row r="4" spans="1:18" x14ac:dyDescent="0.25">
      <c r="A4" s="113">
        <v>43508</v>
      </c>
      <c r="B4" s="94" t="s">
        <v>50</v>
      </c>
      <c r="C4" s="86">
        <v>3502</v>
      </c>
      <c r="D4" s="85">
        <v>3.2555476511442198</v>
      </c>
      <c r="E4" s="85">
        <v>2.3448609139260901</v>
      </c>
      <c r="F4" s="85">
        <v>6.7444843022293401</v>
      </c>
      <c r="G4" s="71">
        <f t="shared" si="2"/>
        <v>4.0121020942305226</v>
      </c>
      <c r="H4" s="72">
        <f t="shared" si="3"/>
        <v>6.7444843022293401</v>
      </c>
      <c r="I4" s="101"/>
      <c r="J4" s="95"/>
      <c r="K4" s="96"/>
    </row>
    <row r="5" spans="1:18" ht="15.75" thickBot="1" x14ac:dyDescent="0.3">
      <c r="A5" s="112"/>
      <c r="B5" s="73" t="s">
        <v>51</v>
      </c>
      <c r="C5" s="87">
        <v>3502</v>
      </c>
      <c r="D5" s="74">
        <v>3.1691414151519499</v>
      </c>
      <c r="E5" s="74">
        <v>2.3351453172462699</v>
      </c>
      <c r="F5" s="74">
        <v>6.7455109879491504</v>
      </c>
      <c r="G5" s="76">
        <f t="shared" si="0"/>
        <v>3.9365417515744054</v>
      </c>
      <c r="H5" s="77">
        <f t="shared" si="1"/>
        <v>6.7455109879491504</v>
      </c>
      <c r="I5" s="99"/>
      <c r="J5" s="21">
        <f>-(G5-G2)/G2</f>
        <v>0.55027872293720237</v>
      </c>
      <c r="K5" s="28">
        <f>-(H5-H2)/H2</f>
        <v>0.51768829825738594</v>
      </c>
    </row>
    <row r="6" spans="1:18" x14ac:dyDescent="0.25">
      <c r="A6" s="113">
        <v>43507</v>
      </c>
      <c r="B6" s="63" t="s">
        <v>8</v>
      </c>
      <c r="C6" s="83">
        <v>1575</v>
      </c>
      <c r="D6" s="64">
        <v>8.0226695059320896</v>
      </c>
      <c r="E6" s="64">
        <v>7.54544773431327</v>
      </c>
      <c r="F6" s="64">
        <v>17.674904362939799</v>
      </c>
      <c r="G6" s="66">
        <f t="shared" si="0"/>
        <v>11.013492067126842</v>
      </c>
      <c r="H6" s="67">
        <f t="shared" si="1"/>
        <v>17.674904362939799</v>
      </c>
      <c r="I6" s="98"/>
      <c r="J6" s="26" t="s">
        <v>15</v>
      </c>
      <c r="K6" s="17" t="s">
        <v>16</v>
      </c>
    </row>
    <row r="7" spans="1:18" x14ac:dyDescent="0.25">
      <c r="A7" s="114"/>
      <c r="B7" s="68" t="s">
        <v>41</v>
      </c>
      <c r="C7" s="84">
        <v>1575</v>
      </c>
      <c r="D7" s="69">
        <v>8.1315119893046095</v>
      </c>
      <c r="E7" s="69">
        <v>7.5808350980239902</v>
      </c>
      <c r="F7" s="69">
        <v>17.660712793094199</v>
      </c>
      <c r="G7" s="71">
        <f t="shared" ref="G7:G8" si="4">SQRT(D7^2+E7^2)</f>
        <v>11.117128586808601</v>
      </c>
      <c r="H7" s="72">
        <f t="shared" ref="H7:H8" si="5">F7</f>
        <v>17.660712793094199</v>
      </c>
      <c r="I7" s="99"/>
      <c r="J7" s="97"/>
      <c r="K7" s="100"/>
    </row>
    <row r="8" spans="1:18" x14ac:dyDescent="0.25">
      <c r="A8" s="114"/>
      <c r="B8" s="68" t="s">
        <v>50</v>
      </c>
      <c r="C8" s="84">
        <v>3372</v>
      </c>
      <c r="D8" s="69">
        <v>2.1846528360502999</v>
      </c>
      <c r="E8" s="69">
        <v>2.1117598756346401</v>
      </c>
      <c r="F8" s="69">
        <v>6.1509378545840301</v>
      </c>
      <c r="G8" s="71">
        <f t="shared" si="4"/>
        <v>3.0384597720560738</v>
      </c>
      <c r="H8" s="72">
        <f t="shared" si="5"/>
        <v>6.1509378545840301</v>
      </c>
      <c r="I8" s="99"/>
      <c r="J8" s="97"/>
      <c r="K8" s="100"/>
    </row>
    <row r="9" spans="1:18" ht="15.75" thickBot="1" x14ac:dyDescent="0.3">
      <c r="A9" s="115"/>
      <c r="B9" s="73" t="s">
        <v>51</v>
      </c>
      <c r="C9" s="87">
        <v>3372</v>
      </c>
      <c r="D9" s="74">
        <v>2.1381807040121101</v>
      </c>
      <c r="E9" s="74">
        <v>2.0491882503524499</v>
      </c>
      <c r="F9" s="74">
        <v>6.0368888078580802</v>
      </c>
      <c r="G9" s="76">
        <f t="shared" si="0"/>
        <v>2.9615855902526702</v>
      </c>
      <c r="H9" s="77">
        <f t="shared" si="1"/>
        <v>6.0368888078580802</v>
      </c>
      <c r="I9" s="102" t="s">
        <v>32</v>
      </c>
      <c r="J9" s="24">
        <f>-(G9-G6)/G6</f>
        <v>0.7310947724661796</v>
      </c>
      <c r="K9" s="25">
        <f>-(H9-H6)/H6</f>
        <v>0.6584485729656312</v>
      </c>
    </row>
    <row r="10" spans="1:18" x14ac:dyDescent="0.25">
      <c r="A10" s="113">
        <v>43508</v>
      </c>
      <c r="B10" s="63" t="s">
        <v>8</v>
      </c>
      <c r="C10" s="83">
        <v>2053</v>
      </c>
      <c r="D10" s="64">
        <v>8.2955347477795804</v>
      </c>
      <c r="E10" s="64">
        <v>8.8469818474361404</v>
      </c>
      <c r="F10" s="64">
        <v>20.177192762062901</v>
      </c>
      <c r="G10" s="66">
        <f t="shared" si="0"/>
        <v>12.127859850793255</v>
      </c>
      <c r="H10" s="67">
        <f t="shared" si="1"/>
        <v>20.177192762062901</v>
      </c>
      <c r="I10" s="98"/>
      <c r="J10" s="26" t="s">
        <v>15</v>
      </c>
      <c r="K10" s="17" t="s">
        <v>16</v>
      </c>
      <c r="L10" s="1"/>
    </row>
    <row r="11" spans="1:18" x14ac:dyDescent="0.25">
      <c r="A11" s="114"/>
      <c r="B11" s="68" t="s">
        <v>41</v>
      </c>
      <c r="C11" s="84">
        <v>2053</v>
      </c>
      <c r="D11" s="69">
        <v>8.4320914976564403</v>
      </c>
      <c r="E11" s="69">
        <v>8.87468652587728</v>
      </c>
      <c r="F11" s="69">
        <v>20.405572587687299</v>
      </c>
      <c r="G11" s="71">
        <f t="shared" ref="G11:G12" si="6">SQRT(D11^2+E11^2)</f>
        <v>12.241741214281477</v>
      </c>
      <c r="H11" s="72">
        <f t="shared" ref="H11:H12" si="7">F11</f>
        <v>20.405572587687299</v>
      </c>
      <c r="I11" s="99"/>
      <c r="J11" s="97"/>
      <c r="K11" s="100"/>
      <c r="L11" s="1"/>
    </row>
    <row r="12" spans="1:18" x14ac:dyDescent="0.25">
      <c r="A12" s="114"/>
      <c r="B12" s="68" t="s">
        <v>50</v>
      </c>
      <c r="C12" s="84">
        <v>2474</v>
      </c>
      <c r="D12" s="69">
        <v>3.9141984344274401</v>
      </c>
      <c r="E12" s="69">
        <v>3.94073728763051</v>
      </c>
      <c r="F12" s="69">
        <v>7.9940310118094198</v>
      </c>
      <c r="G12" s="71">
        <f t="shared" si="6"/>
        <v>5.5543100160322068</v>
      </c>
      <c r="H12" s="72">
        <f t="shared" si="7"/>
        <v>7.9940310118094198</v>
      </c>
      <c r="I12" s="99"/>
      <c r="J12" s="97"/>
      <c r="K12" s="100"/>
      <c r="L12" s="1"/>
    </row>
    <row r="13" spans="1:18" ht="15.75" thickBot="1" x14ac:dyDescent="0.3">
      <c r="A13" s="115"/>
      <c r="B13" s="73" t="s">
        <v>51</v>
      </c>
      <c r="C13" s="87">
        <v>2474</v>
      </c>
      <c r="D13" s="74">
        <v>3.4736619854876398</v>
      </c>
      <c r="E13" s="74">
        <v>3.7861995141154301</v>
      </c>
      <c r="F13" s="74">
        <v>7.6625698270561404</v>
      </c>
      <c r="G13" s="76">
        <f t="shared" si="0"/>
        <v>5.1382520714840227</v>
      </c>
      <c r="H13" s="77">
        <f t="shared" si="1"/>
        <v>7.6625698270561404</v>
      </c>
      <c r="I13" s="102"/>
      <c r="J13" s="24">
        <f>-(G13-G10)/G10</f>
        <v>0.57632656258408677</v>
      </c>
      <c r="K13" s="25">
        <f>-(H13-H10)/H10</f>
        <v>0.62023607954703774</v>
      </c>
      <c r="L13" s="1"/>
      <c r="R13" t="s">
        <v>6</v>
      </c>
    </row>
    <row r="15" spans="1:18" ht="15.75" thickBot="1" x14ac:dyDescent="0.3">
      <c r="K15" s="1"/>
      <c r="L15" s="1"/>
    </row>
    <row r="16" spans="1:18" ht="15.75" thickBot="1" x14ac:dyDescent="0.3">
      <c r="A16" s="32"/>
      <c r="B16" s="33" t="s">
        <v>23</v>
      </c>
      <c r="C16" s="33" t="s">
        <v>24</v>
      </c>
      <c r="D16" s="33" t="s">
        <v>25</v>
      </c>
      <c r="E16" s="34" t="s">
        <v>26</v>
      </c>
    </row>
    <row r="17" spans="1:5" x14ac:dyDescent="0.25">
      <c r="A17" s="22" t="s">
        <v>8</v>
      </c>
      <c r="B17" s="29">
        <f>AVERAGE(G6,G2,G10)</f>
        <v>10.631548042928634</v>
      </c>
      <c r="C17" s="29">
        <f>AVERAGE(H6,H2,H10)</f>
        <v>17.279296270097031</v>
      </c>
      <c r="D17" s="30"/>
      <c r="E17" s="36"/>
    </row>
    <row r="18" spans="1:5" x14ac:dyDescent="0.25">
      <c r="A18" s="27" t="s">
        <v>18</v>
      </c>
      <c r="B18" s="29">
        <f>AVERAGE(G9,G5,G13)</f>
        <v>4.0121264711036995</v>
      </c>
      <c r="C18" s="29">
        <f>AVERAGE(H9,H5,H13)</f>
        <v>6.8149898742877895</v>
      </c>
      <c r="D18" s="31"/>
      <c r="E18" s="37"/>
    </row>
    <row r="19" spans="1:5" x14ac:dyDescent="0.25">
      <c r="A19" s="45" t="s">
        <v>19</v>
      </c>
      <c r="B19" s="29" t="e">
        <f>AVERAGE(#REF!,#REF!,#REF!)</f>
        <v>#REF!</v>
      </c>
      <c r="C19" s="29" t="e">
        <f>AVERAGE(#REF!,#REF!,#REF!)</f>
        <v>#REF!</v>
      </c>
      <c r="D19" s="31"/>
      <c r="E19" s="37"/>
    </row>
    <row r="20" spans="1:5" ht="15.75" thickBot="1" x14ac:dyDescent="0.3">
      <c r="A20" s="23" t="s">
        <v>27</v>
      </c>
      <c r="B20" s="39" t="e">
        <f>AVERAGE(#REF!,#REF!,#REF!)</f>
        <v>#REF!</v>
      </c>
      <c r="C20" s="39" t="e">
        <f>AVERAGE(#REF!,#REF!,#REF!)</f>
        <v>#REF!</v>
      </c>
      <c r="D20" s="40"/>
      <c r="E20" s="4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ECAA-C126-4D59-90B7-D5C0A3016267}">
  <dimension ref="A1:R25"/>
  <sheetViews>
    <sheetView topLeftCell="A7" workbookViewId="0">
      <selection activeCell="E44" sqref="E44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8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80" t="s">
        <v>7</v>
      </c>
      <c r="G1" s="88" t="s">
        <v>13</v>
      </c>
      <c r="H1" s="89" t="s">
        <v>14</v>
      </c>
      <c r="I1" s="11"/>
    </row>
    <row r="2" spans="1:18" x14ac:dyDescent="0.25">
      <c r="A2" s="108">
        <v>43480</v>
      </c>
      <c r="B2" s="63" t="s">
        <v>5</v>
      </c>
      <c r="C2" s="64">
        <v>5.7219633247950501</v>
      </c>
      <c r="D2" s="64">
        <v>5.92226851415389</v>
      </c>
      <c r="E2" s="64">
        <v>3.8623275188084798</v>
      </c>
      <c r="F2" s="65">
        <v>3624</v>
      </c>
      <c r="G2" s="66">
        <f t="shared" ref="G2:G16" si="0">SQRT(C2^2+D2^2)</f>
        <v>8.2349334328844552</v>
      </c>
      <c r="H2" s="67">
        <f t="shared" ref="H2:H16" si="1">E2</f>
        <v>3.8623275188084798</v>
      </c>
      <c r="I2" s="22"/>
      <c r="J2" s="26" t="s">
        <v>15</v>
      </c>
      <c r="K2" s="17" t="s">
        <v>16</v>
      </c>
    </row>
    <row r="3" spans="1:18" x14ac:dyDescent="0.25">
      <c r="A3" s="109"/>
      <c r="B3" s="68" t="s">
        <v>8</v>
      </c>
      <c r="C3" s="69">
        <v>6.9513665976951602</v>
      </c>
      <c r="D3" s="69">
        <v>5.3196453785240099</v>
      </c>
      <c r="E3" s="69">
        <v>13.985791685288399</v>
      </c>
      <c r="F3" s="70">
        <v>1378</v>
      </c>
      <c r="G3" s="71">
        <f t="shared" si="0"/>
        <v>8.7532922108657978</v>
      </c>
      <c r="H3" s="72">
        <f t="shared" si="1"/>
        <v>13.985791685288399</v>
      </c>
      <c r="I3" s="27" t="s">
        <v>17</v>
      </c>
      <c r="J3" s="21">
        <f>(G2-G4)/G2</f>
        <v>0.51279483593527952</v>
      </c>
      <c r="K3" s="28">
        <f>(H2-H4)/H2</f>
        <v>-0.74622278131140984</v>
      </c>
    </row>
    <row r="4" spans="1:18" x14ac:dyDescent="0.25">
      <c r="A4" s="109"/>
      <c r="B4" s="68" t="s">
        <v>48</v>
      </c>
      <c r="C4" s="69">
        <v>3.2555476511442198</v>
      </c>
      <c r="D4" s="69">
        <v>2.3448609139260901</v>
      </c>
      <c r="E4" s="69">
        <v>6.7444843022293401</v>
      </c>
      <c r="F4" s="70">
        <v>3502</v>
      </c>
      <c r="G4" s="71">
        <f>SQRT(C4^2+D4^2)</f>
        <v>4.0121020942305226</v>
      </c>
      <c r="H4" s="72">
        <f>E4</f>
        <v>6.7444843022293401</v>
      </c>
      <c r="I4" s="45" t="s">
        <v>22</v>
      </c>
      <c r="J4" s="46">
        <f>(G3-G4)/G3</f>
        <v>0.5416465031008395</v>
      </c>
      <c r="K4" s="47">
        <f>(H3-H4)/H3</f>
        <v>0.51776170745315497</v>
      </c>
    </row>
    <row r="5" spans="1:18" x14ac:dyDescent="0.25">
      <c r="A5" s="109"/>
      <c r="B5" s="68" t="s">
        <v>49</v>
      </c>
      <c r="C5" s="69">
        <v>3.3742243910984899</v>
      </c>
      <c r="D5" s="69">
        <v>2.2929517889830699</v>
      </c>
      <c r="E5" s="69">
        <v>6.8433019524305001</v>
      </c>
      <c r="F5" s="70">
        <v>3495</v>
      </c>
      <c r="G5" s="71">
        <f>SQRT(C5^2+D5^2)</f>
        <v>4.0795855363118241</v>
      </c>
      <c r="H5" s="72">
        <f>E5</f>
        <v>6.8433019524305001</v>
      </c>
      <c r="I5" s="45"/>
      <c r="J5" s="46"/>
      <c r="K5" s="47"/>
    </row>
    <row r="6" spans="1:18" ht="15.75" thickBot="1" x14ac:dyDescent="0.3">
      <c r="A6" s="110"/>
      <c r="B6" s="73" t="s">
        <v>42</v>
      </c>
      <c r="C6" s="74">
        <v>2.9915918899835701</v>
      </c>
      <c r="D6" s="74">
        <v>3.4775562365253299</v>
      </c>
      <c r="E6" s="74">
        <v>5.0305464826320803</v>
      </c>
      <c r="F6" s="75">
        <v>3500</v>
      </c>
      <c r="G6" s="76">
        <f t="shared" ref="G6" si="2">SQRT(C6^2+D6^2)</f>
        <v>4.5872670964760367</v>
      </c>
      <c r="H6" s="77">
        <f t="shared" ref="H6" si="3">E6</f>
        <v>5.0305464826320803</v>
      </c>
      <c r="I6" s="23"/>
      <c r="J6" s="24"/>
      <c r="K6" s="25"/>
    </row>
    <row r="7" spans="1:18" x14ac:dyDescent="0.25">
      <c r="A7" s="108">
        <v>43507</v>
      </c>
      <c r="B7" s="63" t="s">
        <v>5</v>
      </c>
      <c r="C7" s="64">
        <v>20.012158307143899</v>
      </c>
      <c r="D7" s="64">
        <v>3.6346426017986402</v>
      </c>
      <c r="E7" s="64">
        <v>3.5178718244363201</v>
      </c>
      <c r="F7" s="65">
        <v>5389</v>
      </c>
      <c r="G7" s="66">
        <f t="shared" si="0"/>
        <v>20.339545396910868</v>
      </c>
      <c r="H7" s="67">
        <f t="shared" si="1"/>
        <v>3.5178718244363201</v>
      </c>
      <c r="I7" s="22"/>
      <c r="J7" s="26" t="s">
        <v>15</v>
      </c>
      <c r="K7" s="17" t="s">
        <v>16</v>
      </c>
    </row>
    <row r="8" spans="1:18" x14ac:dyDescent="0.25">
      <c r="A8" s="109"/>
      <c r="B8" s="68" t="s">
        <v>8</v>
      </c>
      <c r="C8" s="69">
        <v>8.0226695059320896</v>
      </c>
      <c r="D8" s="69">
        <v>7.54544773431327</v>
      </c>
      <c r="E8" s="69">
        <v>17.674904362939799</v>
      </c>
      <c r="F8" s="70">
        <v>1575</v>
      </c>
      <c r="G8" s="71">
        <f t="shared" si="0"/>
        <v>11.013492067126842</v>
      </c>
      <c r="H8" s="72">
        <f t="shared" si="1"/>
        <v>17.674904362939799</v>
      </c>
      <c r="I8" s="27" t="s">
        <v>17</v>
      </c>
      <c r="J8" s="21">
        <f>(G7-G9)/G7</f>
        <v>0.85061319155552262</v>
      </c>
      <c r="K8" s="28">
        <f>(H7-H9)/H7</f>
        <v>-0.74848265131706859</v>
      </c>
    </row>
    <row r="9" spans="1:18" x14ac:dyDescent="0.25">
      <c r="A9" s="109"/>
      <c r="B9" s="68" t="s">
        <v>48</v>
      </c>
      <c r="C9" s="69">
        <v>2.1846528360502999</v>
      </c>
      <c r="D9" s="69">
        <v>2.1117598756346401</v>
      </c>
      <c r="E9" s="69">
        <v>6.1509378545840301</v>
      </c>
      <c r="F9" s="70">
        <v>3372</v>
      </c>
      <c r="G9" s="71">
        <f t="shared" si="0"/>
        <v>3.0384597720560738</v>
      </c>
      <c r="H9" s="72">
        <f t="shared" si="1"/>
        <v>6.1509378545840301</v>
      </c>
      <c r="I9" s="45" t="s">
        <v>22</v>
      </c>
      <c r="J9" s="46">
        <f>(G8-G9)/G8</f>
        <v>0.72411477181471873</v>
      </c>
      <c r="K9" s="47">
        <f>(H8-H9)/H8</f>
        <v>0.6519959752947162</v>
      </c>
    </row>
    <row r="10" spans="1:18" x14ac:dyDescent="0.25">
      <c r="A10" s="109"/>
      <c r="B10" s="68" t="s">
        <v>49</v>
      </c>
      <c r="C10" s="69">
        <v>2.42536899469795</v>
      </c>
      <c r="D10" s="69">
        <v>2.2163018125612601</v>
      </c>
      <c r="E10" s="69">
        <v>6.3735739461565499</v>
      </c>
      <c r="F10" s="70">
        <v>3359</v>
      </c>
      <c r="G10" s="71">
        <f t="shared" si="0"/>
        <v>3.2854845129454606</v>
      </c>
      <c r="H10" s="72">
        <f t="shared" si="1"/>
        <v>6.3735739461565499</v>
      </c>
      <c r="I10" s="45"/>
      <c r="J10" s="46"/>
      <c r="K10" s="47"/>
    </row>
    <row r="11" spans="1:18" ht="15.75" thickBot="1" x14ac:dyDescent="0.3">
      <c r="A11" s="110"/>
      <c r="B11" s="73" t="s">
        <v>42</v>
      </c>
      <c r="C11" s="74">
        <v>3.0541243235993201</v>
      </c>
      <c r="D11" s="74">
        <v>2.3267158276386999</v>
      </c>
      <c r="E11" s="74">
        <v>9.17092643768191</v>
      </c>
      <c r="F11" s="75">
        <v>3356</v>
      </c>
      <c r="G11" s="76">
        <f t="shared" si="0"/>
        <v>3.8394377096894599</v>
      </c>
      <c r="H11" s="77">
        <f t="shared" si="1"/>
        <v>9.17092643768191</v>
      </c>
      <c r="I11" s="23"/>
      <c r="J11" s="24"/>
      <c r="K11" s="25"/>
    </row>
    <row r="12" spans="1:18" x14ac:dyDescent="0.25">
      <c r="A12" s="108">
        <v>43508</v>
      </c>
      <c r="B12" s="63" t="s">
        <v>5</v>
      </c>
      <c r="C12" s="64">
        <v>5.2575891833484203</v>
      </c>
      <c r="D12" s="64">
        <v>6.2689644941091096</v>
      </c>
      <c r="E12" s="64">
        <v>4.1090938304157696</v>
      </c>
      <c r="F12" s="65">
        <v>5936</v>
      </c>
      <c r="G12" s="66">
        <f t="shared" si="0"/>
        <v>8.1818188594751344</v>
      </c>
      <c r="H12" s="67">
        <f t="shared" si="1"/>
        <v>4.1090938304157696</v>
      </c>
      <c r="I12" s="22"/>
      <c r="J12" s="26" t="s">
        <v>15</v>
      </c>
      <c r="K12" s="17" t="s">
        <v>16</v>
      </c>
      <c r="L12" s="1"/>
    </row>
    <row r="13" spans="1:18" x14ac:dyDescent="0.25">
      <c r="A13" s="109"/>
      <c r="B13" s="68" t="s">
        <v>8</v>
      </c>
      <c r="C13" s="69">
        <v>8.2955347477795804</v>
      </c>
      <c r="D13" s="69">
        <v>8.8469818474361404</v>
      </c>
      <c r="E13" s="69">
        <v>20.177192762062901</v>
      </c>
      <c r="F13" s="70">
        <v>2053</v>
      </c>
      <c r="G13" s="71">
        <f t="shared" si="0"/>
        <v>12.127859850793255</v>
      </c>
      <c r="H13" s="72">
        <f t="shared" si="1"/>
        <v>20.177192762062901</v>
      </c>
      <c r="I13" s="27" t="s">
        <v>17</v>
      </c>
      <c r="J13" s="21">
        <f>(G12-G14)/G12</f>
        <v>0.32113994315580374</v>
      </c>
      <c r="K13" s="28">
        <f>(H12-H14)/H12</f>
        <v>-0.94544864189693167</v>
      </c>
      <c r="L13" s="1"/>
      <c r="R13" t="s">
        <v>6</v>
      </c>
    </row>
    <row r="14" spans="1:18" x14ac:dyDescent="0.25">
      <c r="A14" s="109"/>
      <c r="B14" s="68" t="s">
        <v>48</v>
      </c>
      <c r="C14" s="69">
        <v>3.9141984344274401</v>
      </c>
      <c r="D14" s="69">
        <v>3.94073728763051</v>
      </c>
      <c r="E14" s="69">
        <v>7.9940310118094198</v>
      </c>
      <c r="F14" s="70">
        <v>2474</v>
      </c>
      <c r="G14" s="71">
        <f>SQRT(C14^2+D14^2)</f>
        <v>5.5543100160322068</v>
      </c>
      <c r="H14" s="72">
        <f t="shared" si="1"/>
        <v>7.9940310118094198</v>
      </c>
      <c r="I14" s="45" t="s">
        <v>22</v>
      </c>
      <c r="J14" s="46">
        <f>(G13-G14)/G13</f>
        <v>0.54202059684348081</v>
      </c>
      <c r="K14" s="47">
        <f>(H13-H14)/H13</f>
        <v>0.60380856216828283</v>
      </c>
      <c r="L14" s="1"/>
    </row>
    <row r="15" spans="1:18" x14ac:dyDescent="0.25">
      <c r="A15" s="109"/>
      <c r="B15" s="68" t="s">
        <v>49</v>
      </c>
      <c r="C15" s="69">
        <v>3.7813396910379402</v>
      </c>
      <c r="D15" s="69">
        <v>4.0070097691034796</v>
      </c>
      <c r="E15" s="69">
        <v>8.1132574796105796</v>
      </c>
      <c r="F15" s="70">
        <v>2398</v>
      </c>
      <c r="G15" s="71">
        <f t="shared" ref="G15" si="4">SQRT(C15^2+D15^2)</f>
        <v>5.509506071210887</v>
      </c>
      <c r="H15" s="72">
        <f t="shared" si="1"/>
        <v>8.1132574796105796</v>
      </c>
      <c r="I15" s="45"/>
      <c r="J15" s="46"/>
      <c r="K15" s="47"/>
      <c r="L15" s="1"/>
    </row>
    <row r="16" spans="1:18" ht="15.75" thickBot="1" x14ac:dyDescent="0.3">
      <c r="A16" s="110"/>
      <c r="B16" s="73" t="s">
        <v>42</v>
      </c>
      <c r="C16" s="74">
        <v>3.3926924928281199</v>
      </c>
      <c r="D16" s="74">
        <v>4.3731463111218201</v>
      </c>
      <c r="E16" s="74">
        <v>13.3025866410925</v>
      </c>
      <c r="F16" s="75">
        <v>2454</v>
      </c>
      <c r="G16" s="76">
        <f t="shared" si="0"/>
        <v>5.5348686533079237</v>
      </c>
      <c r="H16" s="77">
        <f t="shared" si="1"/>
        <v>13.3025866410925</v>
      </c>
      <c r="I16" s="23"/>
      <c r="J16" s="24"/>
      <c r="K16" s="25"/>
      <c r="L16" s="1"/>
    </row>
    <row r="18" spans="1:12" ht="15.75" thickBot="1" x14ac:dyDescent="0.3">
      <c r="G18" t="s">
        <v>34</v>
      </c>
      <c r="K18" s="1"/>
      <c r="L18" s="1"/>
    </row>
    <row r="19" spans="1:12" ht="15.75" thickBot="1" x14ac:dyDescent="0.3">
      <c r="A19" s="32"/>
      <c r="B19" s="33" t="s">
        <v>23</v>
      </c>
      <c r="C19" s="33" t="s">
        <v>24</v>
      </c>
      <c r="D19" s="33" t="s">
        <v>25</v>
      </c>
      <c r="E19" s="34" t="s">
        <v>26</v>
      </c>
      <c r="G19" s="62" t="s">
        <v>35</v>
      </c>
    </row>
    <row r="20" spans="1:12" x14ac:dyDescent="0.25">
      <c r="A20" s="22" t="s">
        <v>5</v>
      </c>
      <c r="B20" s="29">
        <f t="shared" ref="B20:C24" si="5">AVERAGE(G12,G7,G2)</f>
        <v>12.252099229756817</v>
      </c>
      <c r="C20" s="29">
        <f t="shared" si="5"/>
        <v>3.8297643912201895</v>
      </c>
      <c r="D20" s="30"/>
      <c r="E20" s="36"/>
    </row>
    <row r="21" spans="1:12" x14ac:dyDescent="0.25">
      <c r="A21" s="27" t="s">
        <v>8</v>
      </c>
      <c r="B21" s="29">
        <f t="shared" si="5"/>
        <v>10.631548042928632</v>
      </c>
      <c r="C21" s="29">
        <f t="shared" si="5"/>
        <v>17.279296270097031</v>
      </c>
      <c r="D21" s="31">
        <f>-(B21-$B$20)/$B$20</f>
        <v>0.1322672267371402</v>
      </c>
      <c r="E21" s="37">
        <f>-(C21-$C$20)/C21</f>
        <v>-0.7783610899798129</v>
      </c>
    </row>
    <row r="22" spans="1:12" x14ac:dyDescent="0.25">
      <c r="A22" s="27" t="s">
        <v>19</v>
      </c>
      <c r="B22" s="29">
        <f t="shared" si="5"/>
        <v>4.2016239607729338</v>
      </c>
      <c r="C22" s="29">
        <f t="shared" si="5"/>
        <v>6.9631510562075967</v>
      </c>
      <c r="D22" s="31">
        <f t="shared" ref="D22:D24" si="6">-(B22-$B$20)/$B$20</f>
        <v>0.65706905551593975</v>
      </c>
      <c r="E22" s="37">
        <f t="shared" ref="E22:E24" si="7">-(C22-$C$20)/C22</f>
        <v>-0.44999550342858302</v>
      </c>
    </row>
    <row r="23" spans="1:12" x14ac:dyDescent="0.25">
      <c r="A23" s="27" t="s">
        <v>20</v>
      </c>
      <c r="B23" s="29">
        <f t="shared" si="5"/>
        <v>4.2915253734893914</v>
      </c>
      <c r="C23" s="29">
        <f t="shared" si="5"/>
        <v>7.1100444593992096</v>
      </c>
      <c r="D23" s="31">
        <f>-(B23-$B$20)/$B$20</f>
        <v>0.64973142210058887</v>
      </c>
      <c r="E23" s="37">
        <f t="shared" si="7"/>
        <v>-0.46135858740554203</v>
      </c>
    </row>
    <row r="24" spans="1:12" ht="15.75" thickBot="1" x14ac:dyDescent="0.3">
      <c r="A24" s="23" t="s">
        <v>21</v>
      </c>
      <c r="B24" s="39">
        <f t="shared" si="5"/>
        <v>4.6538578198244736</v>
      </c>
      <c r="C24" s="39">
        <f t="shared" si="5"/>
        <v>9.1680198538021624</v>
      </c>
      <c r="D24" s="40">
        <f t="shared" si="6"/>
        <v>0.62015833102938034</v>
      </c>
      <c r="E24" s="41">
        <f t="shared" si="7"/>
        <v>-0.58226918655374538</v>
      </c>
      <c r="G24" t="s">
        <v>38</v>
      </c>
    </row>
    <row r="25" spans="1:12" x14ac:dyDescent="0.25">
      <c r="G25" t="s">
        <v>39</v>
      </c>
    </row>
  </sheetData>
  <mergeCells count="3">
    <mergeCell ref="A2:A6"/>
    <mergeCell ref="A7:A11"/>
    <mergeCell ref="A12:A1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35E9-6747-49A5-BF9B-754FF728CB5F}">
  <dimension ref="A1:R24"/>
  <sheetViews>
    <sheetView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08">
        <v>43480</v>
      </c>
      <c r="B2" s="4" t="s">
        <v>5</v>
      </c>
      <c r="C2" s="10">
        <v>5.8906324302900099</v>
      </c>
      <c r="D2" s="10">
        <v>5.8648226831283203</v>
      </c>
      <c r="E2" s="10">
        <v>3.8623275188084798</v>
      </c>
      <c r="F2" s="48">
        <v>3624</v>
      </c>
      <c r="G2" s="51">
        <f t="shared" ref="G2:G16" si="0">SQRT(C2^2+D2^2)</f>
        <v>8.3123820613179742</v>
      </c>
      <c r="H2" s="52">
        <f t="shared" ref="H2:H16" si="1">E2</f>
        <v>3.8623275188084798</v>
      </c>
      <c r="I2" s="22"/>
      <c r="J2" s="26" t="s">
        <v>15</v>
      </c>
      <c r="K2" s="17" t="s">
        <v>16</v>
      </c>
    </row>
    <row r="3" spans="1:18" x14ac:dyDescent="0.25">
      <c r="A3" s="109"/>
      <c r="B3" s="2" t="s">
        <v>8</v>
      </c>
      <c r="C3" s="3">
        <v>6.8940976644169796</v>
      </c>
      <c r="D3" s="3">
        <v>5.3329067971995601</v>
      </c>
      <c r="E3" s="3">
        <v>13.985791685288399</v>
      </c>
      <c r="F3" s="49">
        <v>1378</v>
      </c>
      <c r="G3" s="18">
        <f t="shared" si="0"/>
        <v>8.7159897610160666</v>
      </c>
      <c r="H3" s="19">
        <f t="shared" si="1"/>
        <v>13.985791685288399</v>
      </c>
      <c r="I3" s="27" t="s">
        <v>17</v>
      </c>
      <c r="J3" s="21">
        <f>(G2-G4)/G2</f>
        <v>0.52341509093273175</v>
      </c>
      <c r="K3" s="28">
        <f>(H2-H4)/H2</f>
        <v>-0.74622278131140984</v>
      </c>
    </row>
    <row r="4" spans="1:18" x14ac:dyDescent="0.25">
      <c r="A4" s="109"/>
      <c r="B4" s="2" t="s">
        <v>19</v>
      </c>
      <c r="C4" s="3">
        <v>3.1537845336690702</v>
      </c>
      <c r="D4" s="3">
        <v>2.3974085714692501</v>
      </c>
      <c r="E4" s="3">
        <v>6.7444843022293401</v>
      </c>
      <c r="F4" s="49">
        <v>3502</v>
      </c>
      <c r="G4" s="18">
        <f>SQRT(C4^2+D4^2)</f>
        <v>3.9615558488256184</v>
      </c>
      <c r="H4" s="19">
        <f>E4</f>
        <v>6.7444843022293401</v>
      </c>
      <c r="I4" s="45" t="s">
        <v>22</v>
      </c>
      <c r="J4" s="46">
        <f>(G3-G4)/G3</f>
        <v>0.54548410938429093</v>
      </c>
      <c r="K4" s="47">
        <f>(H3-H4)/H3</f>
        <v>0.51776170745315497</v>
      </c>
    </row>
    <row r="5" spans="1:18" x14ac:dyDescent="0.25">
      <c r="A5" s="109"/>
      <c r="B5" s="2" t="s">
        <v>20</v>
      </c>
      <c r="C5" s="3">
        <v>3.2845992054921198</v>
      </c>
      <c r="D5" s="3">
        <v>2.3450463608618399</v>
      </c>
      <c r="E5" s="3">
        <v>6.8433019524305001</v>
      </c>
      <c r="F5" s="49">
        <v>3495</v>
      </c>
      <c r="G5" s="18">
        <f>SQRT(C5^2+D5^2)</f>
        <v>4.0358189225126075</v>
      </c>
      <c r="H5" s="19">
        <f>E5</f>
        <v>6.8433019524305001</v>
      </c>
      <c r="I5" s="45"/>
      <c r="J5" s="46"/>
      <c r="K5" s="47"/>
    </row>
    <row r="6" spans="1:18" ht="15.75" thickBot="1" x14ac:dyDescent="0.3">
      <c r="A6" s="110"/>
      <c r="B6" s="5" t="s">
        <v>21</v>
      </c>
      <c r="C6" s="6">
        <v>2.9455466002562298</v>
      </c>
      <c r="D6" s="6">
        <v>3.5436252316656498</v>
      </c>
      <c r="E6" s="6">
        <v>5.0305464826320803</v>
      </c>
      <c r="F6" s="50">
        <v>3500</v>
      </c>
      <c r="G6" s="20">
        <f t="shared" ref="G6" si="2">SQRT(C6^2+D6^2)</f>
        <v>4.6079848694172663</v>
      </c>
      <c r="H6" s="53">
        <f t="shared" ref="H6" si="3">E6</f>
        <v>5.0305464826320803</v>
      </c>
      <c r="I6" s="23"/>
      <c r="J6" s="24"/>
      <c r="K6" s="25"/>
    </row>
    <row r="7" spans="1:18" x14ac:dyDescent="0.25">
      <c r="A7" s="108">
        <v>43507</v>
      </c>
      <c r="B7" s="4" t="s">
        <v>5</v>
      </c>
      <c r="C7" s="10">
        <v>20.192386799887501</v>
      </c>
      <c r="D7" s="10">
        <v>3.6392972680626401</v>
      </c>
      <c r="E7" s="10">
        <v>3.5178718244363201</v>
      </c>
      <c r="F7" s="48">
        <v>5389</v>
      </c>
      <c r="G7" s="51">
        <f t="shared" si="0"/>
        <v>20.517723296740289</v>
      </c>
      <c r="H7" s="52">
        <f t="shared" si="1"/>
        <v>3.5178718244363201</v>
      </c>
      <c r="I7" s="22"/>
      <c r="J7" s="26" t="s">
        <v>15</v>
      </c>
      <c r="K7" s="17" t="s">
        <v>16</v>
      </c>
    </row>
    <row r="8" spans="1:18" x14ac:dyDescent="0.25">
      <c r="A8" s="109"/>
      <c r="B8" s="2" t="s">
        <v>8</v>
      </c>
      <c r="C8" s="3">
        <v>8.0174119103040802</v>
      </c>
      <c r="D8" s="3">
        <v>7.5584868584498297</v>
      </c>
      <c r="E8" s="3">
        <v>17.674904362939799</v>
      </c>
      <c r="F8" s="49">
        <v>1575</v>
      </c>
      <c r="G8" s="18">
        <f t="shared" si="0"/>
        <v>11.018603238561795</v>
      </c>
      <c r="H8" s="19">
        <f t="shared" si="1"/>
        <v>17.674904362939799</v>
      </c>
      <c r="I8" s="27" t="s">
        <v>17</v>
      </c>
      <c r="J8" s="21">
        <f>(G7-G9)/G7</f>
        <v>0.85144517955707122</v>
      </c>
      <c r="K8" s="28">
        <f>(H7-H9)/H7</f>
        <v>-0.74848265131706859</v>
      </c>
    </row>
    <row r="9" spans="1:18" x14ac:dyDescent="0.25">
      <c r="A9" s="109"/>
      <c r="B9" s="2" t="s">
        <v>19</v>
      </c>
      <c r="C9" s="3">
        <v>2.2040425581247001</v>
      </c>
      <c r="D9" s="3">
        <v>2.1053601228087402</v>
      </c>
      <c r="E9" s="3">
        <v>6.1509378545840301</v>
      </c>
      <c r="F9" s="49">
        <v>3372</v>
      </c>
      <c r="G9" s="18">
        <f t="shared" ref="G9" si="4">SQRT(C9^2+D9^2)</f>
        <v>3.0480067002449491</v>
      </c>
      <c r="H9" s="19">
        <f t="shared" ref="H9" si="5">E9</f>
        <v>6.1509378545840301</v>
      </c>
      <c r="I9" s="45" t="s">
        <v>22</v>
      </c>
      <c r="J9" s="46">
        <f>(G8-G9)/G8</f>
        <v>0.72337630875228875</v>
      </c>
      <c r="K9" s="47">
        <f>(H8-H9)/H8</f>
        <v>0.6519959752947162</v>
      </c>
    </row>
    <row r="10" spans="1:18" x14ac:dyDescent="0.25">
      <c r="A10" s="109"/>
      <c r="B10" s="2" t="s">
        <v>20</v>
      </c>
      <c r="C10" s="3">
        <v>2.46067779811125</v>
      </c>
      <c r="D10" s="3">
        <v>2.20619271687384</v>
      </c>
      <c r="E10" s="3">
        <v>6.3735739461565499</v>
      </c>
      <c r="F10" s="49">
        <v>3359</v>
      </c>
      <c r="G10" s="18">
        <f t="shared" ref="G10" si="6">SQRT(C10^2+D10^2)</f>
        <v>3.3048784440739731</v>
      </c>
      <c r="H10" s="19">
        <f t="shared" ref="H10" si="7">E10</f>
        <v>6.3735739461565499</v>
      </c>
      <c r="I10" s="45"/>
      <c r="J10" s="46"/>
      <c r="K10" s="47"/>
    </row>
    <row r="11" spans="1:18" ht="15.75" thickBot="1" x14ac:dyDescent="0.3">
      <c r="A11" s="110"/>
      <c r="B11" s="5" t="s">
        <v>21</v>
      </c>
      <c r="C11" s="6">
        <v>3.20566342669964</v>
      </c>
      <c r="D11" s="6">
        <v>2.2879548415150599</v>
      </c>
      <c r="E11" s="6">
        <v>9.17092643768191</v>
      </c>
      <c r="F11" s="50">
        <v>3356</v>
      </c>
      <c r="G11" s="20">
        <f t="shared" si="0"/>
        <v>3.93840264093095</v>
      </c>
      <c r="H11" s="53">
        <f t="shared" si="1"/>
        <v>9.17092643768191</v>
      </c>
      <c r="I11" s="23"/>
      <c r="J11" s="24"/>
      <c r="K11" s="25"/>
    </row>
    <row r="12" spans="1:18" x14ac:dyDescent="0.25">
      <c r="A12" s="108">
        <v>43508</v>
      </c>
      <c r="B12" s="4" t="s">
        <v>5</v>
      </c>
      <c r="C12" s="10">
        <v>5.0916277297171701</v>
      </c>
      <c r="D12" s="10">
        <v>6.2351332229726699</v>
      </c>
      <c r="E12" s="10">
        <v>4.1090938304157696</v>
      </c>
      <c r="F12" s="48">
        <v>5936</v>
      </c>
      <c r="G12" s="51">
        <f t="shared" si="0"/>
        <v>8.0499415678775197</v>
      </c>
      <c r="H12" s="52">
        <f t="shared" si="1"/>
        <v>4.1090938304157696</v>
      </c>
      <c r="I12" s="22"/>
      <c r="J12" s="26" t="s">
        <v>15</v>
      </c>
      <c r="K12" s="17" t="s">
        <v>16</v>
      </c>
      <c r="L12" s="1"/>
    </row>
    <row r="13" spans="1:18" x14ac:dyDescent="0.25">
      <c r="A13" s="109"/>
      <c r="B13" s="2" t="s">
        <v>8</v>
      </c>
      <c r="C13" s="3">
        <v>8.24128557368633</v>
      </c>
      <c r="D13" s="3">
        <v>8.8578026318409897</v>
      </c>
      <c r="E13" s="3">
        <v>20.177192762062901</v>
      </c>
      <c r="F13" s="49">
        <v>2053</v>
      </c>
      <c r="G13" s="18">
        <f t="shared" si="0"/>
        <v>12.098737759440015</v>
      </c>
      <c r="H13" s="19">
        <f t="shared" si="1"/>
        <v>20.177192762062901</v>
      </c>
      <c r="I13" s="27" t="s">
        <v>17</v>
      </c>
      <c r="J13" s="21">
        <f>(G12-G14)/G12</f>
        <v>0.31855801085303947</v>
      </c>
      <c r="K13" s="28">
        <f>(H12-H14)/H12</f>
        <v>-0.94544864189693167</v>
      </c>
      <c r="L13" s="1"/>
      <c r="R13" t="s">
        <v>6</v>
      </c>
    </row>
    <row r="14" spans="1:18" x14ac:dyDescent="0.25">
      <c r="A14" s="109"/>
      <c r="B14" s="2" t="s">
        <v>19</v>
      </c>
      <c r="C14" s="3">
        <v>3.79650507435889</v>
      </c>
      <c r="D14" s="3">
        <v>3.9595463928612</v>
      </c>
      <c r="E14" s="3">
        <v>7.9940310118094198</v>
      </c>
      <c r="F14" s="49">
        <v>2472</v>
      </c>
      <c r="G14" s="18">
        <f>SQRT(C14^2+D14^2)</f>
        <v>5.4855681945312593</v>
      </c>
      <c r="H14" s="19">
        <f t="shared" ref="H14:H15" si="8">E14</f>
        <v>7.9940310118094198</v>
      </c>
      <c r="I14" s="45" t="s">
        <v>22</v>
      </c>
      <c r="J14" s="46">
        <f>(G13-G14)/G13</f>
        <v>0.54659995913613746</v>
      </c>
      <c r="K14" s="47">
        <f>(H13-H14)/H13</f>
        <v>0.60380856216828283</v>
      </c>
      <c r="L14" s="1"/>
    </row>
    <row r="15" spans="1:18" x14ac:dyDescent="0.25">
      <c r="A15" s="109"/>
      <c r="B15" s="2" t="s">
        <v>20</v>
      </c>
      <c r="C15" s="3">
        <v>3.6526308682318702</v>
      </c>
      <c r="D15" s="3">
        <v>4.00652627518906</v>
      </c>
      <c r="E15" s="3">
        <v>8.1132574796105796</v>
      </c>
      <c r="F15" s="49">
        <v>2398</v>
      </c>
      <c r="G15" s="18">
        <f t="shared" ref="G15" si="9">SQRT(C15^2+D15^2)</f>
        <v>5.4216201502263717</v>
      </c>
      <c r="H15" s="19">
        <f t="shared" si="8"/>
        <v>8.1132574796105796</v>
      </c>
      <c r="I15" s="45"/>
      <c r="J15" s="46"/>
      <c r="K15" s="47"/>
      <c r="L15" s="1"/>
    </row>
    <row r="16" spans="1:18" ht="15.75" thickBot="1" x14ac:dyDescent="0.3">
      <c r="A16" s="110"/>
      <c r="B16" s="5" t="s">
        <v>21</v>
      </c>
      <c r="C16" s="6">
        <v>3.3830227925396001</v>
      </c>
      <c r="D16" s="6">
        <v>4.3775486449518501</v>
      </c>
      <c r="E16" s="6">
        <v>13.3025866410925</v>
      </c>
      <c r="F16" s="50">
        <v>2454</v>
      </c>
      <c r="G16" s="20">
        <f t="shared" si="0"/>
        <v>5.5324294260082718</v>
      </c>
      <c r="H16" s="53">
        <f t="shared" si="1"/>
        <v>13.3025866410925</v>
      </c>
      <c r="I16" s="23"/>
      <c r="J16" s="24"/>
      <c r="K16" s="25"/>
      <c r="L16" s="1"/>
    </row>
    <row r="18" spans="1:12" ht="15.75" thickBot="1" x14ac:dyDescent="0.3">
      <c r="K18" s="1"/>
      <c r="L18" s="1"/>
    </row>
    <row r="19" spans="1:12" ht="15.75" thickBot="1" x14ac:dyDescent="0.3">
      <c r="A19" s="32"/>
      <c r="B19" s="33" t="s">
        <v>23</v>
      </c>
      <c r="C19" s="33" t="s">
        <v>24</v>
      </c>
      <c r="D19" s="33" t="s">
        <v>25</v>
      </c>
      <c r="E19" s="34" t="s">
        <v>26</v>
      </c>
    </row>
    <row r="20" spans="1:12" x14ac:dyDescent="0.25">
      <c r="A20" s="22" t="s">
        <v>5</v>
      </c>
      <c r="B20" s="29">
        <f>AVERAGE(G12,G7,G2)</f>
        <v>12.293348975311929</v>
      </c>
      <c r="C20" s="29">
        <f>AVERAGE(H12,H7,H2)</f>
        <v>3.8297643912201895</v>
      </c>
      <c r="D20" s="30"/>
      <c r="E20" s="36"/>
    </row>
    <row r="21" spans="1:12" x14ac:dyDescent="0.25">
      <c r="A21" s="27" t="s">
        <v>8</v>
      </c>
      <c r="B21" s="29">
        <f>AVERAGE(G13,G8,G3)</f>
        <v>10.611110253005959</v>
      </c>
      <c r="C21" s="29">
        <f>AVERAGE(H13,H8,H3)</f>
        <v>17.279296270097031</v>
      </c>
      <c r="D21" s="31">
        <f>-(B21-$B$20)/$B$20</f>
        <v>0.13684137053981946</v>
      </c>
      <c r="E21" s="37">
        <f>-(C21-$C$20)/C21</f>
        <v>-0.7783610899798129</v>
      </c>
    </row>
    <row r="22" spans="1:12" x14ac:dyDescent="0.25">
      <c r="A22" s="27" t="s">
        <v>19</v>
      </c>
      <c r="B22" s="29">
        <f>AVERAGE(G14,G9,G4)</f>
        <v>4.1650435812006092</v>
      </c>
      <c r="C22" s="29">
        <f t="shared" ref="C22" si="10">AVERAGE(H14,H9,H4)</f>
        <v>6.9631510562075967</v>
      </c>
      <c r="D22" s="31">
        <f>-(B22-$B$20)/$B$20</f>
        <v>0.66119536754670816</v>
      </c>
      <c r="E22" s="37">
        <f t="shared" ref="E22:E24" si="11">-(C22-$C$20)/C22</f>
        <v>-0.44999550342858302</v>
      </c>
    </row>
    <row r="23" spans="1:12" x14ac:dyDescent="0.25">
      <c r="A23" s="27" t="s">
        <v>20</v>
      </c>
      <c r="B23" s="29">
        <f>AVERAGE(G15,G10,G5)</f>
        <v>4.2541058389376509</v>
      </c>
      <c r="C23" s="29">
        <f t="shared" ref="C23" si="12">AVERAGE(H15,H10,H5)</f>
        <v>7.1100444593992096</v>
      </c>
      <c r="D23" s="31">
        <f>-(B23-$B$20)/$B$20</f>
        <v>0.65395061610298844</v>
      </c>
      <c r="E23" s="37">
        <f t="shared" si="11"/>
        <v>-0.46135858740554203</v>
      </c>
    </row>
    <row r="24" spans="1:12" ht="15.75" thickBot="1" x14ac:dyDescent="0.3">
      <c r="A24" s="23" t="s">
        <v>21</v>
      </c>
      <c r="B24" s="39">
        <f>AVERAGE(G16,G11,G6)</f>
        <v>4.692938978785496</v>
      </c>
      <c r="C24" s="39">
        <f>AVERAGE(H16,H11,H6)</f>
        <v>9.1680198538021624</v>
      </c>
      <c r="D24" s="40">
        <f t="shared" ref="D24" si="13">-(B24-$B$20)/$B$20</f>
        <v>0.61825382259870176</v>
      </c>
      <c r="E24" s="41">
        <f t="shared" si="11"/>
        <v>-0.58226918655374538</v>
      </c>
    </row>
  </sheetData>
  <mergeCells count="3">
    <mergeCell ref="A2:A6"/>
    <mergeCell ref="A7:A11"/>
    <mergeCell ref="A12:A1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83C7-20F8-4018-AC13-2EBBA1AE900C}">
  <dimension ref="A1:R36"/>
  <sheetViews>
    <sheetView workbookViewId="0">
      <selection activeCell="K30" sqref="H30:K36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25" bestFit="1" customWidth="1"/>
    <col min="4" max="4" width="20.2851562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08">
        <v>43480</v>
      </c>
      <c r="B2" s="4" t="s">
        <v>5</v>
      </c>
      <c r="C2" s="10">
        <v>5.7219633247950501</v>
      </c>
      <c r="D2" s="10">
        <v>5.92226851415389</v>
      </c>
      <c r="E2" s="10">
        <v>3.8623275188084798</v>
      </c>
      <c r="F2" s="48">
        <v>3624</v>
      </c>
      <c r="G2" s="51">
        <f t="shared" ref="G2:G16" si="0">SQRT(C2^2+D2^2)</f>
        <v>8.2349334328844552</v>
      </c>
      <c r="H2" s="52">
        <f t="shared" ref="H2:H16" si="1">E2</f>
        <v>3.8623275188084798</v>
      </c>
      <c r="I2" s="22"/>
      <c r="J2" s="26" t="s">
        <v>43</v>
      </c>
      <c r="K2" s="17" t="s">
        <v>44</v>
      </c>
    </row>
    <row r="3" spans="1:18" x14ac:dyDescent="0.25">
      <c r="A3" s="109"/>
      <c r="B3" s="2" t="s">
        <v>8</v>
      </c>
      <c r="C3" s="3">
        <v>6.9513665976951602</v>
      </c>
      <c r="D3" s="3">
        <v>5.3196453785240099</v>
      </c>
      <c r="E3" s="3">
        <v>13.985791685288399</v>
      </c>
      <c r="F3" s="49">
        <v>1378</v>
      </c>
      <c r="G3" s="18">
        <f t="shared" si="0"/>
        <v>8.7532922108657978</v>
      </c>
      <c r="H3" s="19">
        <f t="shared" si="1"/>
        <v>13.985791685288399</v>
      </c>
      <c r="I3" s="27" t="s">
        <v>45</v>
      </c>
      <c r="J3" s="21">
        <f>(G2-G4)/G2</f>
        <v>0.51279483593527952</v>
      </c>
      <c r="K3" s="28">
        <f>(H2-H4)/H2</f>
        <v>-0.74622278131140984</v>
      </c>
    </row>
    <row r="4" spans="1:18" x14ac:dyDescent="0.25">
      <c r="A4" s="109"/>
      <c r="B4" s="2" t="s">
        <v>19</v>
      </c>
      <c r="C4" s="3">
        <v>3.2555476511442198</v>
      </c>
      <c r="D4" s="3">
        <v>2.3448609139260901</v>
      </c>
      <c r="E4" s="3">
        <v>6.7444843022293401</v>
      </c>
      <c r="F4" s="49">
        <v>3502</v>
      </c>
      <c r="G4" s="18">
        <f>SQRT(C4^2+D4^2)</f>
        <v>4.0121020942305226</v>
      </c>
      <c r="H4" s="19">
        <f>E4</f>
        <v>6.7444843022293401</v>
      </c>
      <c r="I4" s="45" t="s">
        <v>46</v>
      </c>
      <c r="J4" s="46">
        <f>(G3-G4)/G3</f>
        <v>0.5416465031008395</v>
      </c>
      <c r="K4" s="47">
        <f>(H3-H4)/H3</f>
        <v>0.51776170745315497</v>
      </c>
    </row>
    <row r="5" spans="1:18" x14ac:dyDescent="0.25">
      <c r="A5" s="109"/>
      <c r="B5" s="2" t="s">
        <v>20</v>
      </c>
      <c r="C5" s="3">
        <v>3.3742243910984899</v>
      </c>
      <c r="D5" s="3">
        <v>2.2929517889830699</v>
      </c>
      <c r="E5" s="3">
        <v>6.8433019524305001</v>
      </c>
      <c r="F5" s="49">
        <v>3495</v>
      </c>
      <c r="G5" s="18">
        <f>SQRT(C5^2+D5^2)</f>
        <v>4.0795855363118241</v>
      </c>
      <c r="H5" s="19">
        <f>E5</f>
        <v>6.8433019524305001</v>
      </c>
      <c r="I5" s="45"/>
      <c r="J5" s="46"/>
      <c r="K5" s="47"/>
    </row>
    <row r="6" spans="1:18" ht="15.75" thickBot="1" x14ac:dyDescent="0.3">
      <c r="A6" s="110"/>
      <c r="B6" s="5" t="s">
        <v>21</v>
      </c>
      <c r="C6" s="6">
        <v>2.9915918899835701</v>
      </c>
      <c r="D6" s="6">
        <v>3.4775562365253299</v>
      </c>
      <c r="E6" s="6">
        <v>5.0305464826320803</v>
      </c>
      <c r="F6" s="50">
        <v>3500</v>
      </c>
      <c r="G6" s="20">
        <f t="shared" ref="G6" si="2">SQRT(C6^2+D6^2)</f>
        <v>4.5872670964760367</v>
      </c>
      <c r="H6" s="53">
        <f t="shared" ref="H6" si="3">E6</f>
        <v>5.0305464826320803</v>
      </c>
      <c r="I6" s="23"/>
      <c r="J6" s="24"/>
      <c r="K6" s="25"/>
    </row>
    <row r="7" spans="1:18" x14ac:dyDescent="0.25">
      <c r="A7" s="108">
        <v>43507</v>
      </c>
      <c r="B7" s="4" t="s">
        <v>5</v>
      </c>
      <c r="C7" s="10">
        <v>20.012158307143899</v>
      </c>
      <c r="D7" s="10">
        <v>3.6346426017986402</v>
      </c>
      <c r="E7" s="10">
        <v>3.5178718244363201</v>
      </c>
      <c r="F7" s="48">
        <v>5389</v>
      </c>
      <c r="G7" s="51">
        <f t="shared" si="0"/>
        <v>20.339545396910868</v>
      </c>
      <c r="H7" s="52">
        <f t="shared" si="1"/>
        <v>3.5178718244363201</v>
      </c>
      <c r="I7" s="22"/>
      <c r="J7" s="26" t="s">
        <v>43</v>
      </c>
      <c r="K7" s="17" t="s">
        <v>44</v>
      </c>
    </row>
    <row r="8" spans="1:18" x14ac:dyDescent="0.25">
      <c r="A8" s="109"/>
      <c r="B8" s="2" t="s">
        <v>8</v>
      </c>
      <c r="C8" s="3">
        <v>8.0226695059320896</v>
      </c>
      <c r="D8" s="3">
        <v>7.54544773431327</v>
      </c>
      <c r="E8" s="3">
        <v>17.674904362939799</v>
      </c>
      <c r="F8" s="49">
        <v>1575</v>
      </c>
      <c r="G8" s="18">
        <f t="shared" si="0"/>
        <v>11.013492067126842</v>
      </c>
      <c r="H8" s="19">
        <f t="shared" si="1"/>
        <v>17.674904362939799</v>
      </c>
      <c r="I8" s="27" t="s">
        <v>45</v>
      </c>
      <c r="J8" s="21">
        <f>(G7-G9)/G7</f>
        <v>0.85061319155552262</v>
      </c>
      <c r="K8" s="28">
        <f>(H7-H9)/H7</f>
        <v>-0.74848265131706859</v>
      </c>
    </row>
    <row r="9" spans="1:18" x14ac:dyDescent="0.25">
      <c r="A9" s="109"/>
      <c r="B9" s="2" t="s">
        <v>19</v>
      </c>
      <c r="C9" s="3">
        <v>2.1846528360502999</v>
      </c>
      <c r="D9" s="3">
        <v>2.1117598756346401</v>
      </c>
      <c r="E9" s="3">
        <v>6.1509378545840301</v>
      </c>
      <c r="F9" s="49">
        <v>3372</v>
      </c>
      <c r="G9" s="18">
        <f t="shared" si="0"/>
        <v>3.0384597720560738</v>
      </c>
      <c r="H9" s="19">
        <f t="shared" si="1"/>
        <v>6.1509378545840301</v>
      </c>
      <c r="I9" s="45" t="s">
        <v>46</v>
      </c>
      <c r="J9" s="46">
        <f>(G8-G9)/G8</f>
        <v>0.72411477181471873</v>
      </c>
      <c r="K9" s="47">
        <f>(H8-H9)/H8</f>
        <v>0.6519959752947162</v>
      </c>
    </row>
    <row r="10" spans="1:18" x14ac:dyDescent="0.25">
      <c r="A10" s="109"/>
      <c r="B10" s="2" t="s">
        <v>20</v>
      </c>
      <c r="C10" s="3">
        <v>2.42536899469795</v>
      </c>
      <c r="D10" s="3">
        <v>2.2163018125612601</v>
      </c>
      <c r="E10" s="3">
        <v>6.3735739461565499</v>
      </c>
      <c r="F10" s="49">
        <v>3359</v>
      </c>
      <c r="G10" s="18">
        <f t="shared" si="0"/>
        <v>3.2854845129454606</v>
      </c>
      <c r="H10" s="19">
        <f t="shared" si="1"/>
        <v>6.3735739461565499</v>
      </c>
      <c r="I10" s="45"/>
      <c r="J10" s="46"/>
      <c r="K10" s="47"/>
    </row>
    <row r="11" spans="1:18" ht="15.75" thickBot="1" x14ac:dyDescent="0.3">
      <c r="A11" s="110"/>
      <c r="B11" s="5" t="s">
        <v>21</v>
      </c>
      <c r="C11" s="6">
        <v>3.0541243235993201</v>
      </c>
      <c r="D11" s="6">
        <v>2.3267158276386999</v>
      </c>
      <c r="E11" s="6">
        <v>9.17092643768191</v>
      </c>
      <c r="F11" s="50">
        <v>3356</v>
      </c>
      <c r="G11" s="20">
        <f t="shared" si="0"/>
        <v>3.8394377096894599</v>
      </c>
      <c r="H11" s="53">
        <f t="shared" si="1"/>
        <v>9.17092643768191</v>
      </c>
      <c r="I11" s="23"/>
      <c r="J11" s="24"/>
      <c r="K11" s="25"/>
    </row>
    <row r="12" spans="1:18" x14ac:dyDescent="0.25">
      <c r="A12" s="108">
        <v>43508</v>
      </c>
      <c r="B12" s="4" t="s">
        <v>5</v>
      </c>
      <c r="C12" s="10">
        <v>5.2575891833484203</v>
      </c>
      <c r="D12" s="10">
        <v>6.2689644941091096</v>
      </c>
      <c r="E12" s="10">
        <v>4.1090938304157696</v>
      </c>
      <c r="F12" s="48">
        <v>5936</v>
      </c>
      <c r="G12" s="51">
        <f t="shared" si="0"/>
        <v>8.1818188594751344</v>
      </c>
      <c r="H12" s="52">
        <f t="shared" si="1"/>
        <v>4.1090938304157696</v>
      </c>
      <c r="I12" s="22"/>
      <c r="J12" s="26" t="s">
        <v>43</v>
      </c>
      <c r="K12" s="17" t="s">
        <v>44</v>
      </c>
      <c r="L12" s="1"/>
    </row>
    <row r="13" spans="1:18" x14ac:dyDescent="0.25">
      <c r="A13" s="109"/>
      <c r="B13" s="2" t="s">
        <v>8</v>
      </c>
      <c r="C13" s="3">
        <v>8.2955347477795804</v>
      </c>
      <c r="D13" s="3">
        <v>8.8469818474361404</v>
      </c>
      <c r="E13" s="3">
        <v>20.177192762062901</v>
      </c>
      <c r="F13" s="49">
        <v>2053</v>
      </c>
      <c r="G13" s="18">
        <f t="shared" si="0"/>
        <v>12.127859850793255</v>
      </c>
      <c r="H13" s="19">
        <f t="shared" si="1"/>
        <v>20.177192762062901</v>
      </c>
      <c r="I13" s="27" t="s">
        <v>45</v>
      </c>
      <c r="J13" s="21">
        <f>(G12-G14)/G12</f>
        <v>0.32113994315580374</v>
      </c>
      <c r="K13" s="28">
        <f>(H12-H14)/H12</f>
        <v>-0.94544864189693167</v>
      </c>
      <c r="L13" s="1"/>
      <c r="R13" t="s">
        <v>6</v>
      </c>
    </row>
    <row r="14" spans="1:18" x14ac:dyDescent="0.25">
      <c r="A14" s="109"/>
      <c r="B14" s="2" t="s">
        <v>19</v>
      </c>
      <c r="C14" s="3">
        <v>3.9141984344274401</v>
      </c>
      <c r="D14" s="3">
        <v>3.94073728763051</v>
      </c>
      <c r="E14" s="3">
        <v>7.9940310118094198</v>
      </c>
      <c r="F14" s="49">
        <v>2474</v>
      </c>
      <c r="G14" s="18">
        <f>SQRT(C14^2+D14^2)</f>
        <v>5.5543100160322068</v>
      </c>
      <c r="H14" s="19">
        <f t="shared" si="1"/>
        <v>7.9940310118094198</v>
      </c>
      <c r="I14" s="45" t="s">
        <v>46</v>
      </c>
      <c r="J14" s="46">
        <f>(G13-G14)/G13</f>
        <v>0.54202059684348081</v>
      </c>
      <c r="K14" s="47">
        <f>(H13-H14)/H13</f>
        <v>0.60380856216828283</v>
      </c>
      <c r="L14" s="1"/>
    </row>
    <row r="15" spans="1:18" x14ac:dyDescent="0.25">
      <c r="A15" s="109"/>
      <c r="B15" s="2" t="s">
        <v>20</v>
      </c>
      <c r="C15" s="3">
        <v>3.7813396910379402</v>
      </c>
      <c r="D15" s="3">
        <v>4.0070097691034796</v>
      </c>
      <c r="E15" s="3">
        <v>8.1132574796105796</v>
      </c>
      <c r="F15" s="49">
        <v>2398</v>
      </c>
      <c r="G15" s="18">
        <f t="shared" ref="G15" si="4">SQRT(C15^2+D15^2)</f>
        <v>5.509506071210887</v>
      </c>
      <c r="H15" s="19">
        <f t="shared" si="1"/>
        <v>8.1132574796105796</v>
      </c>
      <c r="I15" s="45"/>
      <c r="J15" s="46"/>
      <c r="K15" s="47"/>
      <c r="L15" s="1"/>
    </row>
    <row r="16" spans="1:18" ht="15.75" thickBot="1" x14ac:dyDescent="0.3">
      <c r="A16" s="110"/>
      <c r="B16" s="5" t="s">
        <v>21</v>
      </c>
      <c r="C16" s="6">
        <v>3.3926924928281199</v>
      </c>
      <c r="D16" s="6">
        <v>4.3731463111218201</v>
      </c>
      <c r="E16" s="6">
        <v>13.3025866410925</v>
      </c>
      <c r="F16" s="50">
        <v>2454</v>
      </c>
      <c r="G16" s="20">
        <f t="shared" si="0"/>
        <v>5.5348686533079237</v>
      </c>
      <c r="H16" s="53">
        <f t="shared" si="1"/>
        <v>13.3025866410925</v>
      </c>
      <c r="I16" s="23"/>
      <c r="J16" s="24"/>
      <c r="K16" s="25"/>
      <c r="L16" s="1"/>
    </row>
    <row r="18" spans="1:12" ht="15.75" thickBot="1" x14ac:dyDescent="0.3">
      <c r="G18" t="s">
        <v>34</v>
      </c>
      <c r="K18" s="1"/>
      <c r="L18" s="1"/>
    </row>
    <row r="19" spans="1:12" ht="15.75" thickBot="1" x14ac:dyDescent="0.3">
      <c r="A19" s="32"/>
      <c r="B19" s="33" t="s">
        <v>23</v>
      </c>
      <c r="C19" s="33" t="s">
        <v>24</v>
      </c>
      <c r="D19" s="33" t="s">
        <v>25</v>
      </c>
      <c r="E19" s="34" t="s">
        <v>26</v>
      </c>
      <c r="G19" s="62" t="s">
        <v>35</v>
      </c>
    </row>
    <row r="20" spans="1:12" x14ac:dyDescent="0.25">
      <c r="A20" s="22" t="s">
        <v>5</v>
      </c>
      <c r="B20" s="29">
        <f t="shared" ref="B20:C24" si="5">AVERAGE(G12,G7,G2)</f>
        <v>12.252099229756817</v>
      </c>
      <c r="C20" s="29">
        <f t="shared" si="5"/>
        <v>3.8297643912201895</v>
      </c>
      <c r="D20" s="30"/>
      <c r="E20" s="36"/>
    </row>
    <row r="21" spans="1:12" x14ac:dyDescent="0.25">
      <c r="A21" s="27" t="s">
        <v>8</v>
      </c>
      <c r="B21" s="29">
        <f t="shared" si="5"/>
        <v>10.631548042928632</v>
      </c>
      <c r="C21" s="29">
        <f t="shared" si="5"/>
        <v>17.279296270097031</v>
      </c>
      <c r="D21" s="31">
        <f>-(B21-$B$20)/$B$20</f>
        <v>0.1322672267371402</v>
      </c>
      <c r="E21" s="37">
        <f>-(C21-$C$20)/C21</f>
        <v>-0.7783610899798129</v>
      </c>
    </row>
    <row r="22" spans="1:12" x14ac:dyDescent="0.25">
      <c r="A22" s="27" t="s">
        <v>19</v>
      </c>
      <c r="B22" s="29">
        <f t="shared" si="5"/>
        <v>4.2016239607729338</v>
      </c>
      <c r="C22" s="29">
        <f t="shared" si="5"/>
        <v>6.9631510562075967</v>
      </c>
      <c r="D22" s="31">
        <f t="shared" ref="D22:D24" si="6">-(B22-$B$20)/$B$20</f>
        <v>0.65706905551593975</v>
      </c>
      <c r="E22" s="37">
        <f t="shared" ref="E22:E24" si="7">-(C22-$C$20)/C22</f>
        <v>-0.44999550342858302</v>
      </c>
    </row>
    <row r="23" spans="1:12" x14ac:dyDescent="0.25">
      <c r="A23" s="27" t="s">
        <v>20</v>
      </c>
      <c r="B23" s="29">
        <f t="shared" si="5"/>
        <v>4.2915253734893914</v>
      </c>
      <c r="C23" s="29">
        <f t="shared" si="5"/>
        <v>7.1100444593992096</v>
      </c>
      <c r="D23" s="31">
        <f>-(B23-$B$20)/$B$20</f>
        <v>0.64973142210058887</v>
      </c>
      <c r="E23" s="37">
        <f t="shared" si="7"/>
        <v>-0.46135858740554203</v>
      </c>
    </row>
    <row r="24" spans="1:12" ht="15.75" thickBot="1" x14ac:dyDescent="0.3">
      <c r="A24" s="23" t="s">
        <v>21</v>
      </c>
      <c r="B24" s="39">
        <f t="shared" si="5"/>
        <v>4.6538578198244736</v>
      </c>
      <c r="C24" s="39">
        <f t="shared" si="5"/>
        <v>9.1680198538021624</v>
      </c>
      <c r="D24" s="40">
        <f t="shared" si="6"/>
        <v>0.62015833102938034</v>
      </c>
      <c r="E24" s="41">
        <f t="shared" si="7"/>
        <v>-0.58226918655374538</v>
      </c>
      <c r="G24" t="s">
        <v>38</v>
      </c>
    </row>
    <row r="25" spans="1:12" x14ac:dyDescent="0.25">
      <c r="G25" t="s">
        <v>39</v>
      </c>
    </row>
    <row r="30" spans="1:12" ht="15.75" thickBot="1" x14ac:dyDescent="0.3">
      <c r="H30" t="s">
        <v>0</v>
      </c>
      <c r="I30" t="s">
        <v>47</v>
      </c>
      <c r="J30" t="s">
        <v>43</v>
      </c>
      <c r="K30" t="s">
        <v>44</v>
      </c>
    </row>
    <row r="31" spans="1:12" x14ac:dyDescent="0.25">
      <c r="H31" s="108">
        <v>43480</v>
      </c>
      <c r="I31" t="s">
        <v>45</v>
      </c>
      <c r="J31" s="93">
        <v>0.51279483593527952</v>
      </c>
      <c r="K31" s="93">
        <v>-0.74622278131140984</v>
      </c>
    </row>
    <row r="32" spans="1:12" ht="15.75" thickBot="1" x14ac:dyDescent="0.3">
      <c r="H32" s="109"/>
      <c r="I32" t="s">
        <v>46</v>
      </c>
      <c r="J32" s="93">
        <v>0.5416465031008395</v>
      </c>
      <c r="K32" s="93">
        <v>0.51776170745315497</v>
      </c>
    </row>
    <row r="33" spans="8:11" x14ac:dyDescent="0.25">
      <c r="H33" s="108">
        <v>43507</v>
      </c>
      <c r="I33" t="s">
        <v>45</v>
      </c>
      <c r="J33" s="93">
        <v>0.85061319155552262</v>
      </c>
      <c r="K33" s="93">
        <v>-0.74848265131706859</v>
      </c>
    </row>
    <row r="34" spans="8:11" ht="15.75" thickBot="1" x14ac:dyDescent="0.3">
      <c r="H34" s="109"/>
      <c r="I34" t="s">
        <v>46</v>
      </c>
      <c r="J34" s="93">
        <v>0.72411477181471873</v>
      </c>
      <c r="K34" s="93">
        <v>0.6519959752947162</v>
      </c>
    </row>
    <row r="35" spans="8:11" x14ac:dyDescent="0.25">
      <c r="H35" s="108">
        <v>43508</v>
      </c>
      <c r="I35" t="s">
        <v>45</v>
      </c>
      <c r="J35" s="93">
        <v>0.32113994315580374</v>
      </c>
      <c r="K35" s="93">
        <v>-0.94544864189693167</v>
      </c>
    </row>
    <row r="36" spans="8:11" ht="15.75" thickBot="1" x14ac:dyDescent="0.3">
      <c r="H36" s="110"/>
      <c r="I36" t="s">
        <v>46</v>
      </c>
      <c r="J36" s="93">
        <v>0.54202059684348081</v>
      </c>
      <c r="K36" s="93">
        <v>0.60380856216828283</v>
      </c>
    </row>
  </sheetData>
  <mergeCells count="6">
    <mergeCell ref="H31:H32"/>
    <mergeCell ref="H33:H34"/>
    <mergeCell ref="H35:H36"/>
    <mergeCell ref="A2:A6"/>
    <mergeCell ref="A7:A11"/>
    <mergeCell ref="A12:A1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719B-BFCA-4C14-89E3-6D9838991F23}">
  <dimension ref="A1:D12"/>
  <sheetViews>
    <sheetView workbookViewId="0">
      <selection sqref="A1:D12"/>
    </sheetView>
  </sheetViews>
  <sheetFormatPr defaultRowHeight="15" x14ac:dyDescent="0.25"/>
  <sheetData>
    <row r="1" spans="1:4" x14ac:dyDescent="0.25">
      <c r="A1">
        <v>6.9513665976951602</v>
      </c>
      <c r="B1">
        <v>5.3196453785240099</v>
      </c>
      <c r="C1">
        <v>13.985791685288399</v>
      </c>
      <c r="D1">
        <v>1378</v>
      </c>
    </row>
    <row r="2" spans="1:4" x14ac:dyDescent="0.25">
      <c r="A2">
        <v>6.8501660571636203</v>
      </c>
      <c r="B2">
        <v>5.3018975840953404</v>
      </c>
      <c r="C2">
        <v>13.964606848052201</v>
      </c>
      <c r="D2">
        <v>1378</v>
      </c>
    </row>
    <row r="3" spans="1:4" x14ac:dyDescent="0.25">
      <c r="A3">
        <v>3.2555476511442198</v>
      </c>
      <c r="B3">
        <v>2.3448609139260901</v>
      </c>
      <c r="C3">
        <v>6.7444843022293401</v>
      </c>
      <c r="D3">
        <v>3502</v>
      </c>
    </row>
    <row r="4" spans="1:4" x14ac:dyDescent="0.25">
      <c r="A4">
        <v>3.1691414151519499</v>
      </c>
      <c r="B4">
        <v>2.3351453172462699</v>
      </c>
      <c r="C4">
        <v>6.7455109879491504</v>
      </c>
      <c r="D4">
        <v>35022</v>
      </c>
    </row>
    <row r="5" spans="1:4" x14ac:dyDescent="0.25">
      <c r="A5">
        <v>8.0226695059320896</v>
      </c>
      <c r="B5">
        <v>7.54544773431327</v>
      </c>
      <c r="C5">
        <v>17.674904362939799</v>
      </c>
      <c r="D5">
        <v>1575</v>
      </c>
    </row>
    <row r="6" spans="1:4" x14ac:dyDescent="0.25">
      <c r="A6">
        <v>8.1315119893046095</v>
      </c>
      <c r="B6">
        <v>7.5808350980239902</v>
      </c>
      <c r="C6">
        <v>17.660712793094199</v>
      </c>
      <c r="D6">
        <v>1575</v>
      </c>
    </row>
    <row r="7" spans="1:4" x14ac:dyDescent="0.25">
      <c r="A7">
        <v>2.1846528360502999</v>
      </c>
      <c r="B7">
        <v>2.1117598756346401</v>
      </c>
      <c r="C7">
        <v>6.1509378545840301</v>
      </c>
      <c r="D7">
        <v>3372</v>
      </c>
    </row>
    <row r="8" spans="1:4" x14ac:dyDescent="0.25">
      <c r="A8">
        <v>2.1381807040121101</v>
      </c>
      <c r="B8">
        <v>2.0491882503524499</v>
      </c>
      <c r="C8">
        <v>6.0368888078580802</v>
      </c>
      <c r="D8">
        <v>3372</v>
      </c>
    </row>
    <row r="9" spans="1:4" x14ac:dyDescent="0.25">
      <c r="A9">
        <v>8.2955347477795804</v>
      </c>
      <c r="B9">
        <v>8.8469818474361404</v>
      </c>
      <c r="C9">
        <v>20.177192762062901</v>
      </c>
      <c r="D9">
        <v>2053</v>
      </c>
    </row>
    <row r="10" spans="1:4" x14ac:dyDescent="0.25">
      <c r="A10">
        <v>8.4320914976564403</v>
      </c>
      <c r="B10">
        <v>8.87468652587728</v>
      </c>
      <c r="C10">
        <v>20.405572587687299</v>
      </c>
      <c r="D10">
        <v>2053</v>
      </c>
    </row>
    <row r="11" spans="1:4" x14ac:dyDescent="0.25">
      <c r="A11">
        <v>3.9141984344274401</v>
      </c>
      <c r="B11">
        <v>3.94073728763051</v>
      </c>
      <c r="C11">
        <v>7.9940310118094198</v>
      </c>
      <c r="D11">
        <v>2474</v>
      </c>
    </row>
    <row r="12" spans="1:4" x14ac:dyDescent="0.25">
      <c r="A12">
        <v>3.4736619854876398</v>
      </c>
      <c r="B12">
        <v>3.7861995141154301</v>
      </c>
      <c r="C12">
        <v>7.6625698270561404</v>
      </c>
      <c r="D12">
        <v>2474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11F6-CFCB-4083-9B60-AC01178BFE42}">
  <dimension ref="A1:R16"/>
  <sheetViews>
    <sheetView workbookViewId="0">
      <selection activeCell="G4" sqref="G4"/>
    </sheetView>
  </sheetViews>
  <sheetFormatPr defaultRowHeight="15" x14ac:dyDescent="0.25"/>
  <cols>
    <col min="1" max="1" width="14.7109375" bestFit="1" customWidth="1"/>
    <col min="2" max="2" width="26.42578125" bestFit="1" customWidth="1"/>
    <col min="3" max="3" width="25.140625" bestFit="1" customWidth="1"/>
    <col min="4" max="4" width="17.7109375" bestFit="1" customWidth="1"/>
    <col min="5" max="5" width="16.85546875" bestFit="1" customWidth="1"/>
    <col min="6" max="6" width="12" bestFit="1" customWidth="1"/>
    <col min="7" max="7" width="17.5703125" bestFit="1" customWidth="1"/>
    <col min="8" max="8" width="12.42578125" bestFit="1" customWidth="1"/>
    <col min="9" max="9" width="16.140625" bestFit="1" customWidth="1"/>
    <col min="10" max="10" width="24.140625" bestFit="1" customWidth="1"/>
    <col min="11" max="11" width="20.7109375" bestFit="1" customWidth="1"/>
    <col min="12" max="12" width="20.28515625" bestFit="1" customWidth="1"/>
  </cols>
  <sheetData>
    <row r="1" spans="1:1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7</v>
      </c>
      <c r="G1" s="54" t="s">
        <v>13</v>
      </c>
      <c r="H1" s="55" t="s">
        <v>14</v>
      </c>
      <c r="I1" s="11"/>
    </row>
    <row r="2" spans="1:18" x14ac:dyDescent="0.25">
      <c r="A2" s="105">
        <v>43480</v>
      </c>
      <c r="B2" s="4" t="s">
        <v>8</v>
      </c>
      <c r="C2" s="10">
        <v>6.9513665976951602</v>
      </c>
      <c r="D2" s="10">
        <v>5.3196453785240099</v>
      </c>
      <c r="E2" s="10">
        <v>13.985791685288399</v>
      </c>
      <c r="F2" s="48">
        <v>1378</v>
      </c>
      <c r="G2" s="51">
        <f t="shared" ref="G2:G10" si="0">SQRT(C2^2+D2^2)</f>
        <v>8.7532922108657978</v>
      </c>
      <c r="H2" s="52">
        <f t="shared" ref="H2:H10" si="1">E2</f>
        <v>13.985791685288399</v>
      </c>
      <c r="I2" s="22"/>
      <c r="J2" s="26" t="s">
        <v>15</v>
      </c>
      <c r="K2" s="17" t="s">
        <v>16</v>
      </c>
    </row>
    <row r="3" spans="1:18" x14ac:dyDescent="0.25">
      <c r="A3" s="107"/>
      <c r="B3" s="2" t="s">
        <v>30</v>
      </c>
      <c r="C3" s="3">
        <v>0.49184453195968397</v>
      </c>
      <c r="D3" s="3">
        <v>9.7664453824047008</v>
      </c>
      <c r="E3" s="3">
        <v>20.8993148288722</v>
      </c>
      <c r="F3" s="49">
        <v>1378</v>
      </c>
      <c r="G3" s="18">
        <f t="shared" si="0"/>
        <v>9.7788223447975948</v>
      </c>
      <c r="H3" s="19">
        <f t="shared" si="1"/>
        <v>20.8993148288722</v>
      </c>
      <c r="I3" s="27" t="s">
        <v>17</v>
      </c>
      <c r="J3" s="21">
        <f>-(G3-G2)/G2</f>
        <v>-0.11715936235497394</v>
      </c>
      <c r="K3" s="28">
        <f>-(H3-H2)/H2</f>
        <v>-0.49432476181209745</v>
      </c>
    </row>
    <row r="4" spans="1:18" ht="15.75" thickBot="1" x14ac:dyDescent="0.3">
      <c r="A4" s="106"/>
      <c r="B4" s="5" t="s">
        <v>31</v>
      </c>
      <c r="C4" s="6">
        <v>0.56375105872161302</v>
      </c>
      <c r="D4" s="6">
        <v>10.1635032750139</v>
      </c>
      <c r="E4" s="6">
        <v>20.446655330703699</v>
      </c>
      <c r="F4" s="50">
        <v>3502</v>
      </c>
      <c r="G4" s="18">
        <f>SQRT(C4^2+D4^2)</f>
        <v>10.179126390679507</v>
      </c>
      <c r="H4" s="19">
        <f t="shared" si="1"/>
        <v>20.446655330703699</v>
      </c>
      <c r="I4" s="45"/>
      <c r="J4" s="46"/>
      <c r="K4" s="47"/>
    </row>
    <row r="5" spans="1:18" x14ac:dyDescent="0.25">
      <c r="A5" s="105">
        <v>43507</v>
      </c>
      <c r="B5" s="4" t="s">
        <v>8</v>
      </c>
      <c r="C5" s="10">
        <v>8.0226695059320896</v>
      </c>
      <c r="D5" s="10">
        <v>7.54544773431327</v>
      </c>
      <c r="E5" s="10">
        <v>17.674904362939799</v>
      </c>
      <c r="F5" s="48">
        <v>1575</v>
      </c>
      <c r="G5" s="51">
        <f t="shared" si="0"/>
        <v>11.013492067126842</v>
      </c>
      <c r="H5" s="52">
        <f t="shared" si="1"/>
        <v>17.674904362939799</v>
      </c>
      <c r="I5" s="22"/>
      <c r="J5" s="26" t="s">
        <v>15</v>
      </c>
      <c r="K5" s="17" t="s">
        <v>16</v>
      </c>
    </row>
    <row r="6" spans="1:18" x14ac:dyDescent="0.25">
      <c r="A6" s="107"/>
      <c r="B6" s="2" t="s">
        <v>30</v>
      </c>
      <c r="C6" s="3">
        <v>9.3967308672571601</v>
      </c>
      <c r="D6" s="3">
        <v>1.03461717875116</v>
      </c>
      <c r="E6" s="3">
        <v>4.7254764251700401</v>
      </c>
      <c r="F6" s="49">
        <v>1575</v>
      </c>
      <c r="G6" s="18">
        <f t="shared" si="0"/>
        <v>9.4535170015307273</v>
      </c>
      <c r="H6" s="19">
        <f t="shared" si="1"/>
        <v>4.7254764251700401</v>
      </c>
      <c r="I6" s="27" t="s">
        <v>17</v>
      </c>
      <c r="J6" s="21">
        <f>-(G6-G5)/G5</f>
        <v>0.14164218361334646</v>
      </c>
      <c r="K6" s="28">
        <f>-(H6-H5)/H5</f>
        <v>0.73264486595592138</v>
      </c>
    </row>
    <row r="7" spans="1:18" ht="15.75" thickBot="1" x14ac:dyDescent="0.3">
      <c r="A7" s="106"/>
      <c r="B7" s="5" t="s">
        <v>31</v>
      </c>
      <c r="C7" s="6">
        <v>4.5754498409399202</v>
      </c>
      <c r="D7" s="6">
        <v>2.98862289619102</v>
      </c>
      <c r="E7" s="6">
        <v>0.921501729708055</v>
      </c>
      <c r="F7" s="50">
        <v>3372</v>
      </c>
      <c r="G7" s="18">
        <f t="shared" si="0"/>
        <v>5.46503504678555</v>
      </c>
      <c r="H7" s="19">
        <f t="shared" si="1"/>
        <v>0.921501729708055</v>
      </c>
      <c r="I7" s="45"/>
      <c r="J7" s="46"/>
      <c r="K7" s="47"/>
    </row>
    <row r="8" spans="1:18" x14ac:dyDescent="0.25">
      <c r="A8" s="105">
        <v>43508</v>
      </c>
      <c r="B8" s="4" t="s">
        <v>8</v>
      </c>
      <c r="C8" s="10">
        <v>8.2955347477795804</v>
      </c>
      <c r="D8" s="10">
        <v>8.8469818474361404</v>
      </c>
      <c r="E8" s="10">
        <v>20.177192762062901</v>
      </c>
      <c r="F8" s="48">
        <v>2053</v>
      </c>
      <c r="G8" s="51">
        <f t="shared" si="0"/>
        <v>12.127859850793255</v>
      </c>
      <c r="H8" s="52">
        <f t="shared" si="1"/>
        <v>20.177192762062901</v>
      </c>
      <c r="I8" s="22"/>
      <c r="J8" s="26" t="s">
        <v>15</v>
      </c>
      <c r="K8" s="17" t="s">
        <v>16</v>
      </c>
      <c r="L8" s="1"/>
    </row>
    <row r="9" spans="1:18" x14ac:dyDescent="0.25">
      <c r="A9" s="107"/>
      <c r="B9" s="2" t="s">
        <v>30</v>
      </c>
      <c r="C9" s="3">
        <v>2.7374985452826701</v>
      </c>
      <c r="D9" s="3">
        <v>0.82106393513706499</v>
      </c>
      <c r="E9" s="3">
        <v>22.441782451058899</v>
      </c>
      <c r="F9" s="49">
        <v>2053</v>
      </c>
      <c r="G9" s="18">
        <f t="shared" si="0"/>
        <v>2.8579790536334406</v>
      </c>
      <c r="H9" s="19">
        <f t="shared" si="1"/>
        <v>22.441782451058899</v>
      </c>
      <c r="I9" s="27" t="s">
        <v>17</v>
      </c>
      <c r="J9" s="21">
        <f>-(G9-G8)/G8</f>
        <v>0.76434596962740242</v>
      </c>
      <c r="K9" s="28">
        <f>-(H9-H8)/H8</f>
        <v>-0.11223512188741498</v>
      </c>
      <c r="L9" s="1"/>
      <c r="R9" t="s">
        <v>6</v>
      </c>
    </row>
    <row r="10" spans="1:18" ht="15.75" thickBot="1" x14ac:dyDescent="0.3">
      <c r="A10" s="106"/>
      <c r="B10" s="5" t="s">
        <v>31</v>
      </c>
      <c r="C10" s="6">
        <v>0.48893752063581197</v>
      </c>
      <c r="D10" s="6">
        <v>7.0187787650074898E-2</v>
      </c>
      <c r="E10" s="6">
        <v>3.7858022421111399</v>
      </c>
      <c r="F10" s="50">
        <v>2480</v>
      </c>
      <c r="G10" s="20">
        <f t="shared" si="0"/>
        <v>0.49394961749221655</v>
      </c>
      <c r="H10" s="53">
        <f t="shared" si="1"/>
        <v>3.7858022421111399</v>
      </c>
      <c r="I10" s="23"/>
      <c r="J10" s="24"/>
      <c r="K10" s="25"/>
      <c r="L10" s="1"/>
    </row>
    <row r="12" spans="1:18" ht="15.75" thickBot="1" x14ac:dyDescent="0.3">
      <c r="K12" s="1"/>
      <c r="L12" s="1"/>
    </row>
    <row r="13" spans="1:18" ht="15.75" thickBot="1" x14ac:dyDescent="0.3">
      <c r="A13" s="56"/>
      <c r="B13" s="57" t="s">
        <v>23</v>
      </c>
      <c r="C13" s="57" t="s">
        <v>24</v>
      </c>
      <c r="D13" s="57" t="s">
        <v>25</v>
      </c>
      <c r="E13" s="58" t="s">
        <v>26</v>
      </c>
    </row>
    <row r="14" spans="1:18" x14ac:dyDescent="0.25">
      <c r="A14" s="4" t="s">
        <v>8</v>
      </c>
      <c r="B14" s="59">
        <f t="shared" ref="B14:C16" si="2">AVERAGE(G5,G2,G8)</f>
        <v>10.631548042928634</v>
      </c>
      <c r="C14" s="59">
        <f t="shared" si="2"/>
        <v>17.279296270097031</v>
      </c>
      <c r="D14" s="60"/>
      <c r="E14" s="61"/>
    </row>
    <row r="15" spans="1:18" x14ac:dyDescent="0.25">
      <c r="A15" s="2" t="s">
        <v>30</v>
      </c>
      <c r="B15" s="29">
        <f t="shared" si="2"/>
        <v>7.3634394666539214</v>
      </c>
      <c r="C15" s="29">
        <f t="shared" si="2"/>
        <v>16.022191235033713</v>
      </c>
      <c r="D15" s="31">
        <f>-(B14-$B$15)/$B$15</f>
        <v>-0.44382908165058893</v>
      </c>
      <c r="E15" s="37">
        <f>-(C14-$B$15)/$B$15</f>
        <v>-1.3466338452767985</v>
      </c>
    </row>
    <row r="16" spans="1:18" ht="15.75" thickBot="1" x14ac:dyDescent="0.3">
      <c r="A16" s="5" t="s">
        <v>31</v>
      </c>
      <c r="B16" s="39">
        <f t="shared" si="2"/>
        <v>5.3793703516524252</v>
      </c>
      <c r="C16" s="39">
        <f t="shared" si="2"/>
        <v>8.3846531008409642</v>
      </c>
      <c r="D16" s="40">
        <f>-(B15-$B$15)/$B$15</f>
        <v>0</v>
      </c>
      <c r="E16" s="41">
        <f>-(C15-$B$15)/$B$15</f>
        <v>-1.1759113125858944</v>
      </c>
    </row>
  </sheetData>
  <mergeCells count="3">
    <mergeCell ref="A2:A4"/>
    <mergeCell ref="A5:A7"/>
    <mergeCell ref="A8:A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TODAS AS TABELAS</vt:lpstr>
      <vt:lpstr>2) DGNSS posição</vt:lpstr>
      <vt:lpstr>1) SSP Com ajuste Sirgas2019</vt:lpstr>
      <vt:lpstr>3) DGNSS observação</vt:lpstr>
      <vt:lpstr>4) SSP Filtrado</vt:lpstr>
      <vt:lpstr>OLD SSP Sem ajuste Sirgas2019</vt:lpstr>
      <vt:lpstr>SUPERADO 4) SSP Filtrado</vt:lpstr>
      <vt:lpstr>Planilha1</vt:lpstr>
      <vt:lpstr>SUPERADO 4) Static</vt:lpstr>
      <vt:lpstr>SUPERADO 3) DGNSS observação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2019-02-18T10:53:09Z</dcterms:created>
  <dcterms:modified xsi:type="dcterms:W3CDTF">2019-06-06T12:29:23Z</dcterms:modified>
</cp:coreProperties>
</file>