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mallsadm-my.sharepoint.com/personal/guilherme_pereira_allos_co/Documents/Documentos/Material de Estudo - Condomínio/"/>
    </mc:Choice>
  </mc:AlternateContent>
  <xr:revisionPtr revIDLastSave="0" documentId="8_{B1EAE2A5-07D2-4FB4-8C11-4E1462AB9787}" xr6:coauthVersionLast="47" xr6:coauthVersionMax="47" xr10:uidLastSave="{00000000-0000-0000-0000-000000000000}"/>
  <bookViews>
    <workbookView xWindow="-28920" yWindow="-1095" windowWidth="29040" windowHeight="15720" xr2:uid="{715CA099-61A9-4876-980A-9DA0ED73F1E7}"/>
  </bookViews>
  <sheets>
    <sheet name="Main" sheetId="1" r:id="rId1"/>
    <sheet name="Tabela de FIIs" sheetId="2" r:id="rId2"/>
  </sheets>
  <definedNames>
    <definedName name="aporte_mensal">Main!$D$6</definedName>
    <definedName name="patrimonio">Main!$D$11</definedName>
    <definedName name="rendimento_carteira">Main!$H$7</definedName>
    <definedName name="salario">Main!$H$6</definedName>
    <definedName name="tempo_investimento">Main!$D$7</definedName>
    <definedName name="tx_mensal">Main!$D$8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C36" i="1"/>
  <c r="C37" i="1"/>
  <c r="C38" i="1"/>
  <c r="C39" i="1"/>
  <c r="D39" i="1" s="1"/>
  <c r="C40" i="1"/>
  <c r="D40" i="1" s="1"/>
  <c r="C34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" i="2"/>
  <c r="H9" i="1"/>
  <c r="F18" i="1"/>
  <c r="F19" i="1"/>
  <c r="F20" i="1"/>
  <c r="G20" i="1" s="1"/>
  <c r="F21" i="1"/>
  <c r="G21" i="1" s="1"/>
  <c r="F22" i="1"/>
  <c r="F23" i="1"/>
  <c r="F24" i="1"/>
  <c r="F25" i="1"/>
  <c r="F17" i="1"/>
  <c r="D18" i="1"/>
  <c r="D19" i="1"/>
  <c r="H19" i="1" s="1"/>
  <c r="D20" i="1"/>
  <c r="D21" i="1"/>
  <c r="D22" i="1"/>
  <c r="D23" i="1"/>
  <c r="D24" i="1"/>
  <c r="H24" i="1" s="1"/>
  <c r="D25" i="1"/>
  <c r="H25" i="1" s="1"/>
  <c r="D17" i="1"/>
  <c r="H17" i="1" s="1"/>
  <c r="D11" i="1"/>
  <c r="D12" i="1" s="1"/>
  <c r="D9" i="1"/>
  <c r="D10" i="1"/>
  <c r="H20" i="1"/>
  <c r="H21" i="1"/>
  <c r="G23" i="1" l="1"/>
  <c r="G22" i="1"/>
  <c r="H22" i="1"/>
  <c r="D38" i="1"/>
  <c r="D37" i="1"/>
  <c r="D36" i="1"/>
  <c r="D35" i="1"/>
  <c r="D34" i="1"/>
  <c r="H23" i="1"/>
  <c r="G24" i="1"/>
  <c r="G19" i="1"/>
  <c r="G18" i="1"/>
  <c r="G25" i="1"/>
  <c r="G17" i="1"/>
  <c r="H18" i="1"/>
</calcChain>
</file>

<file path=xl/sharedStrings.xml><?xml version="1.0" encoding="utf-8"?>
<sst xmlns="http://schemas.openxmlformats.org/spreadsheetml/2006/main" count="88" uniqueCount="44">
  <si>
    <t>Dividendos mensais</t>
  </si>
  <si>
    <t>Patrimônio acumulado</t>
  </si>
  <si>
    <t>Taxa de rendimento mensal</t>
  </si>
  <si>
    <t>Investimento mensal</t>
  </si>
  <si>
    <t>CÁLCULADORA DE INVESTIMENTO</t>
  </si>
  <si>
    <t>INFORMAÇÕES</t>
  </si>
  <si>
    <t>Tempo de investimento (meses)</t>
  </si>
  <si>
    <t>Valor aportado</t>
  </si>
  <si>
    <t>Juros sobre o aporte</t>
  </si>
  <si>
    <t>CENÁRIOS DE INVESTIMENTO</t>
  </si>
  <si>
    <t>Investimento por:</t>
  </si>
  <si>
    <t>10 anos</t>
  </si>
  <si>
    <t>1 ano</t>
  </si>
  <si>
    <t>2 anos</t>
  </si>
  <si>
    <t>3 anos</t>
  </si>
  <si>
    <t>5 anos</t>
  </si>
  <si>
    <t>15 anos</t>
  </si>
  <si>
    <t>20 anos</t>
  </si>
  <si>
    <t>30 anos</t>
  </si>
  <si>
    <t>50 anos</t>
  </si>
  <si>
    <t>Dividendos</t>
  </si>
  <si>
    <t>CONFIGURAÇÕES</t>
  </si>
  <si>
    <t>Salário</t>
  </si>
  <si>
    <t>Rendimento carteira</t>
  </si>
  <si>
    <t>Sugestão de investimento</t>
  </si>
  <si>
    <t>% de investimento do salário</t>
  </si>
  <si>
    <t>PERFIL DO INVESTIDOR</t>
  </si>
  <si>
    <t>Perfil</t>
  </si>
  <si>
    <t>Conservador</t>
  </si>
  <si>
    <t>Moderado</t>
  </si>
  <si>
    <t>Agressivo</t>
  </si>
  <si>
    <t>FUNDOS DE INVESTIMENTO</t>
  </si>
  <si>
    <t>TIPO DE FII</t>
  </si>
  <si>
    <t>%</t>
  </si>
  <si>
    <t>PAPEL</t>
  </si>
  <si>
    <t>TIJOLO</t>
  </si>
  <si>
    <t>HÍBRIDOS</t>
  </si>
  <si>
    <t>FOFs</t>
  </si>
  <si>
    <t>DESENVOLVIMENTO</t>
  </si>
  <si>
    <t>HOSPITALIDADE</t>
  </si>
  <si>
    <t>LOGÍSTICO</t>
  </si>
  <si>
    <t>R$</t>
  </si>
  <si>
    <t>PERFIL</t>
  </si>
  <si>
    <t>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</si>
</sst>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40"/>
      <color theme="0"/>
      <name val="Aptos Narrow"/>
      <family val="2"/>
      <scheme val="minor"/>
    </font>
    <font>
      <b/>
      <sz val="16"/>
      <color theme="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6">
    <xf numFmtId="0" fontId="0" fillId="0" borderId="0" xfId="0"/>
    <xf numFmtId="0" fontId="0" fillId="2" borderId="0" xfId="0" applyFill="1"/>
    <xf numFmtId="0" fontId="6" fillId="2" borderId="0" xfId="0" applyFont="1" applyFill="1"/>
    <xf numFmtId="0" fontId="7" fillId="0" borderId="1" xfId="3" applyFont="1"/>
    <xf numFmtId="0" fontId="0" fillId="3" borderId="0" xfId="0" applyFill="1"/>
    <xf numFmtId="10" fontId="0" fillId="0" borderId="0" xfId="0" applyNumberFormat="1"/>
    <xf numFmtId="44" fontId="0" fillId="0" borderId="0" xfId="1" applyFont="1"/>
    <xf numFmtId="44" fontId="0" fillId="3" borderId="0" xfId="1" applyFont="1" applyFill="1"/>
    <xf numFmtId="0" fontId="5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0" fontId="4" fillId="0" borderId="0" xfId="0" applyFont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9" fontId="0" fillId="3" borderId="0" xfId="2" applyFont="1" applyFill="1" applyAlignment="1">
      <alignment horizontal="center"/>
    </xf>
    <xf numFmtId="164" fontId="0" fillId="0" borderId="0" xfId="2" applyNumberFormat="1" applyFont="1"/>
  </cellXfs>
  <cellStyles count="4">
    <cellStyle name="Moeda" xfId="1" builtinId="4"/>
    <cellStyle name="Normal" xfId="0" builtinId="0"/>
    <cellStyle name="Porcentagem" xfId="2" builtinId="5"/>
    <cellStyle name="Título 1" xfId="3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9B-4DC8-8DA3-19CBF18497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09B-4DC8-8DA3-19CBF18497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9B-4DC8-8DA3-19CBF18497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09B-4DC8-8DA3-19CBF184978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09B-4DC8-8DA3-19CBF184978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09B-4DC8-8DA3-19CBF184978F}"/>
              </c:ext>
            </c:extLst>
          </c:dPt>
          <c:dLbls>
            <c:dLbl>
              <c:idx val="0"/>
              <c:layout>
                <c:manualLayout>
                  <c:x val="-1.1709232759583117E-3"/>
                  <c:y val="-4.8252487738301049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09B-4DC8-8DA3-19CBF184978F}"/>
                </c:ext>
              </c:extLst>
            </c:dLbl>
            <c:dLbl>
              <c:idx val="1"/>
              <c:layout>
                <c:manualLayout>
                  <c:x val="-6.8049927870775951E-3"/>
                  <c:y val="-1.256319065948980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09B-4DC8-8DA3-19CBF184978F}"/>
                </c:ext>
              </c:extLst>
            </c:dLbl>
            <c:dLbl>
              <c:idx val="2"/>
              <c:layout>
                <c:manualLayout>
                  <c:x val="3.745028118357599E-3"/>
                  <c:y val="-1.393216332907630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09B-4DC8-8DA3-19CBF184978F}"/>
                </c:ext>
              </c:extLst>
            </c:dLbl>
            <c:dLbl>
              <c:idx val="3"/>
              <c:layout>
                <c:manualLayout>
                  <c:x val="8.3854874687786622E-3"/>
                  <c:y val="-1.512500682068875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09B-4DC8-8DA3-19CBF184978F}"/>
                </c:ext>
              </c:extLst>
            </c:dLbl>
            <c:dLbl>
              <c:idx val="4"/>
              <c:layout>
                <c:manualLayout>
                  <c:x val="7.1236091318443414E-3"/>
                  <c:y val="1.7536940504945086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09B-4DC8-8DA3-19CBF184978F}"/>
                </c:ext>
              </c:extLst>
            </c:dLbl>
            <c:dLbl>
              <c:idx val="6"/>
              <c:layout>
                <c:manualLayout>
                  <c:x val="1.9839695809500044E-2"/>
                  <c:y val="5.0697575150176026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09B-4DC8-8DA3-19CBF184978F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Main!$B$34:$B$40</c:f>
              <c:strCache>
                <c:ptCount val="7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HOSPITALIDADE</c:v>
                </c:pt>
                <c:pt idx="6">
                  <c:v>LOGÍSTICO</c:v>
                </c:pt>
              </c:strCache>
            </c:strRef>
          </c:cat>
          <c:val>
            <c:numRef>
              <c:f>Main!$C$34:$C$40</c:f>
              <c:numCache>
                <c:formatCode>0%</c:formatCode>
                <c:ptCount val="7"/>
                <c:pt idx="0">
                  <c:v>0.4</c:v>
                </c:pt>
                <c:pt idx="1">
                  <c:v>0.15</c:v>
                </c:pt>
                <c:pt idx="2">
                  <c:v>0.15</c:v>
                </c:pt>
                <c:pt idx="3">
                  <c:v>0.05</c:v>
                </c:pt>
                <c:pt idx="4">
                  <c:v>0.1</c:v>
                </c:pt>
                <c:pt idx="5">
                  <c:v>7.4999999999999997E-2</c:v>
                </c:pt>
                <c:pt idx="6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9B-4DC8-8DA3-19CBF1849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124777</xdr:colOff>
      <xdr:row>31</xdr:row>
      <xdr:rowOff>190499</xdr:rowOff>
    </xdr:from>
    <xdr:to>
      <xdr:col>8</xdr:col>
      <xdr:colOff>875347</xdr:colOff>
      <xdr:row>40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C86FB6-3305-12F2-0896-B37A34ADD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8AC5-6145-4EA9-9600-470D082F7337}">
  <dimension ref="A2:I54"/>
  <sheetViews>
    <sheetView showGridLines="0" tabSelected="1" topLeftCell="A12" workbookViewId="0">
      <selection activeCell="I44" sqref="I44"/>
    </sheetView>
  </sheetViews>
  <sheetFormatPr defaultColWidth="0" defaultRowHeight="14.4" x14ac:dyDescent="0.3"/>
  <cols>
    <col min="1" max="1" width="8.88671875" customWidth="1"/>
    <col min="2" max="2" width="25.109375" bestFit="1" customWidth="1"/>
    <col min="3" max="3" width="8.88671875" customWidth="1"/>
    <col min="4" max="4" width="16.5546875" bestFit="1" customWidth="1"/>
    <col min="5" max="5" width="8.88671875" customWidth="1"/>
    <col min="6" max="6" width="14.109375" bestFit="1" customWidth="1"/>
    <col min="7" max="7" width="18.6640625" bestFit="1" customWidth="1"/>
    <col min="8" max="8" width="14" bestFit="1" customWidth="1"/>
    <col min="9" max="9" width="27.5546875" customWidth="1"/>
    <col min="10" max="11" width="8.88671875" customWidth="1"/>
    <col min="12" max="12" width="8.88671875" hidden="1" customWidth="1"/>
    <col min="13" max="16384" width="8.88671875" hidden="1"/>
  </cols>
  <sheetData>
    <row r="2" spans="2:9" ht="52.8" x14ac:dyDescent="1">
      <c r="B2" s="2" t="s">
        <v>4</v>
      </c>
      <c r="C2" s="1"/>
      <c r="D2" s="1"/>
      <c r="E2" s="1"/>
      <c r="F2" s="1"/>
      <c r="G2" s="1"/>
      <c r="H2" s="1"/>
      <c r="I2" s="1"/>
    </row>
    <row r="4" spans="2:9" ht="21.6" thickBot="1" x14ac:dyDescent="0.45">
      <c r="B4" s="3" t="s">
        <v>5</v>
      </c>
      <c r="F4" s="3" t="s">
        <v>21</v>
      </c>
    </row>
    <row r="5" spans="2:9" ht="15" thickTop="1" x14ac:dyDescent="0.3"/>
    <row r="6" spans="2:9" x14ac:dyDescent="0.3">
      <c r="B6" s="4" t="s">
        <v>3</v>
      </c>
      <c r="C6" s="4"/>
      <c r="D6" s="6">
        <v>750</v>
      </c>
      <c r="F6" s="4" t="s">
        <v>22</v>
      </c>
      <c r="G6" s="4"/>
      <c r="H6" s="6">
        <v>5000</v>
      </c>
    </row>
    <row r="7" spans="2:9" x14ac:dyDescent="0.3">
      <c r="B7" s="4" t="s">
        <v>6</v>
      </c>
      <c r="C7" s="4"/>
      <c r="D7">
        <v>60</v>
      </c>
      <c r="F7" s="4" t="s">
        <v>23</v>
      </c>
      <c r="G7" s="4"/>
      <c r="H7" s="5">
        <v>8.0000000000000002E-3</v>
      </c>
    </row>
    <row r="8" spans="2:9" x14ac:dyDescent="0.3">
      <c r="B8" s="4" t="s">
        <v>2</v>
      </c>
      <c r="C8" s="4"/>
      <c r="D8" s="5">
        <v>1.0789999999999999E-2</v>
      </c>
      <c r="F8" s="4" t="s">
        <v>25</v>
      </c>
      <c r="G8" s="4"/>
      <c r="H8" s="10">
        <v>0.2</v>
      </c>
    </row>
    <row r="9" spans="2:9" x14ac:dyDescent="0.3">
      <c r="B9" s="4" t="s">
        <v>7</v>
      </c>
      <c r="C9" s="4"/>
      <c r="D9" s="7">
        <f>aporte_mensal*tempo_investimento</f>
        <v>45000</v>
      </c>
      <c r="F9" s="4" t="s">
        <v>24</v>
      </c>
      <c r="G9" s="4"/>
      <c r="H9" s="7">
        <f>salario*H8</f>
        <v>1000</v>
      </c>
    </row>
    <row r="10" spans="2:9" x14ac:dyDescent="0.3">
      <c r="B10" s="4" t="s">
        <v>8</v>
      </c>
      <c r="C10" s="4"/>
      <c r="D10" s="7">
        <f>D11-D9</f>
        <v>17832.685498865736</v>
      </c>
    </row>
    <row r="11" spans="2:9" x14ac:dyDescent="0.3">
      <c r="B11" s="4" t="s">
        <v>1</v>
      </c>
      <c r="C11" s="4"/>
      <c r="D11" s="7">
        <f>FV(tx_mensal,tempo_investimento,-aporte_mensal)</f>
        <v>62832.685498865736</v>
      </c>
    </row>
    <row r="12" spans="2:9" x14ac:dyDescent="0.3">
      <c r="B12" s="4" t="s">
        <v>0</v>
      </c>
      <c r="C12" s="4"/>
      <c r="D12" s="7">
        <f>patrimonio*rendimento_carteira</f>
        <v>502.66148399092589</v>
      </c>
    </row>
    <row r="14" spans="2:9" ht="21.6" thickBot="1" x14ac:dyDescent="0.45">
      <c r="B14" s="3" t="s">
        <v>9</v>
      </c>
    </row>
    <row r="15" spans="2:9" ht="15" thickTop="1" x14ac:dyDescent="0.3"/>
    <row r="16" spans="2:9" x14ac:dyDescent="0.3">
      <c r="B16" t="s">
        <v>10</v>
      </c>
      <c r="F16" s="9" t="s">
        <v>7</v>
      </c>
      <c r="G16" s="9" t="s">
        <v>8</v>
      </c>
      <c r="H16" s="9" t="s">
        <v>20</v>
      </c>
    </row>
    <row r="17" spans="2:8" x14ac:dyDescent="0.3">
      <c r="B17" s="4" t="s">
        <v>12</v>
      </c>
      <c r="C17" s="4"/>
      <c r="D17" s="7">
        <f>FV(tx_mensal,E17,-aporte_mensal)</f>
        <v>9553.7895004174188</v>
      </c>
      <c r="E17" s="8">
        <v>12</v>
      </c>
      <c r="F17" s="7">
        <f>aporte_mensal*E17</f>
        <v>9000</v>
      </c>
      <c r="G17" s="7">
        <f>D17-F17</f>
        <v>553.78950041741882</v>
      </c>
      <c r="H17" s="7">
        <f>D17*rendimento_carteira</f>
        <v>76.430316003339357</v>
      </c>
    </row>
    <row r="18" spans="2:8" x14ac:dyDescent="0.3">
      <c r="B18" s="4" t="s">
        <v>13</v>
      </c>
      <c r="C18" s="4"/>
      <c r="D18" s="7">
        <f>FV(tx_mensal,E18,-aporte_mensal)</f>
        <v>20420.720473233912</v>
      </c>
      <c r="E18" s="8">
        <v>24</v>
      </c>
      <c r="F18" s="7">
        <f>aporte_mensal*E18</f>
        <v>18000</v>
      </c>
      <c r="G18" s="7">
        <f t="shared" ref="G18:G25" si="0">D18-F18</f>
        <v>2420.7204732339123</v>
      </c>
      <c r="H18" s="7">
        <f>D18*rendimento_carteira</f>
        <v>163.36576378587131</v>
      </c>
    </row>
    <row r="19" spans="2:8" x14ac:dyDescent="0.3">
      <c r="B19" s="4" t="s">
        <v>14</v>
      </c>
      <c r="C19" s="4"/>
      <c r="D19" s="7">
        <f>FV(tx_mensal,E19,-aporte_mensal)</f>
        <v>32781.280517266583</v>
      </c>
      <c r="E19" s="8">
        <v>36</v>
      </c>
      <c r="F19" s="7">
        <f>aporte_mensal*E19</f>
        <v>27000</v>
      </c>
      <c r="G19" s="7">
        <f t="shared" si="0"/>
        <v>5781.280517266583</v>
      </c>
      <c r="H19" s="7">
        <f>D19*rendimento_carteira</f>
        <v>262.25024413813264</v>
      </c>
    </row>
    <row r="20" spans="2:8" x14ac:dyDescent="0.3">
      <c r="B20" s="4" t="s">
        <v>15</v>
      </c>
      <c r="C20" s="4"/>
      <c r="D20" s="7">
        <f>FV(tx_mensal,E20,-aporte_mensal)</f>
        <v>62832.685498865736</v>
      </c>
      <c r="E20" s="8">
        <v>60</v>
      </c>
      <c r="F20" s="7">
        <f>aporte_mensal*E20</f>
        <v>45000</v>
      </c>
      <c r="G20" s="7">
        <f t="shared" si="0"/>
        <v>17832.685498865736</v>
      </c>
      <c r="H20" s="7">
        <f>D20*rendimento_carteira</f>
        <v>502.66148399092589</v>
      </c>
    </row>
    <row r="21" spans="2:8" x14ac:dyDescent="0.3">
      <c r="B21" s="4" t="s">
        <v>11</v>
      </c>
      <c r="C21" s="4"/>
      <c r="D21" s="7">
        <f>FV(tx_mensal,E21,-aporte_mensal)</f>
        <v>182463.15939762915</v>
      </c>
      <c r="E21" s="8">
        <v>120</v>
      </c>
      <c r="F21" s="7">
        <f>aporte_mensal*E21</f>
        <v>90000</v>
      </c>
      <c r="G21" s="7">
        <f t="shared" si="0"/>
        <v>92463.159397629148</v>
      </c>
      <c r="H21" s="7">
        <f>D21*rendimento_carteira</f>
        <v>1459.7052751810331</v>
      </c>
    </row>
    <row r="22" spans="2:8" x14ac:dyDescent="0.3">
      <c r="B22" s="4" t="s">
        <v>16</v>
      </c>
      <c r="C22" s="4"/>
      <c r="D22" s="7">
        <f>FV(tx_mensal,E22,-aporte_mensal)</f>
        <v>410233.94735004066</v>
      </c>
      <c r="E22" s="8">
        <v>180</v>
      </c>
      <c r="F22" s="7">
        <f>aporte_mensal*E22</f>
        <v>135000</v>
      </c>
      <c r="G22" s="7">
        <f t="shared" si="0"/>
        <v>275233.94735004066</v>
      </c>
      <c r="H22" s="7">
        <f>D22*rendimento_carteira</f>
        <v>3281.8715788003256</v>
      </c>
    </row>
    <row r="23" spans="2:8" x14ac:dyDescent="0.3">
      <c r="B23" s="4" t="s">
        <v>17</v>
      </c>
      <c r="C23" s="4"/>
      <c r="D23" s="7">
        <f>FV(tx_mensal,E23,-aporte_mensal)</f>
        <v>843898.8000728105</v>
      </c>
      <c r="E23" s="8">
        <v>240</v>
      </c>
      <c r="F23" s="7">
        <f>aporte_mensal*E23</f>
        <v>180000</v>
      </c>
      <c r="G23" s="7">
        <f t="shared" si="0"/>
        <v>663898.8000728105</v>
      </c>
      <c r="H23" s="7">
        <f>D23*rendimento_carteira</f>
        <v>6751.1904005824845</v>
      </c>
    </row>
    <row r="24" spans="2:8" x14ac:dyDescent="0.3">
      <c r="B24" s="4" t="s">
        <v>18</v>
      </c>
      <c r="C24" s="4"/>
      <c r="D24" s="7">
        <f>FV(tx_mensal,E24,-aporte_mensal)</f>
        <v>3241627.2412535357</v>
      </c>
      <c r="E24" s="8">
        <v>360</v>
      </c>
      <c r="F24" s="7">
        <f>aporte_mensal*E24</f>
        <v>270000</v>
      </c>
      <c r="G24" s="7">
        <f t="shared" si="0"/>
        <v>2971627.2412535357</v>
      </c>
      <c r="H24" s="7">
        <f>D24*rendimento_carteira</f>
        <v>25933.017930028287</v>
      </c>
    </row>
    <row r="25" spans="2:8" x14ac:dyDescent="0.3">
      <c r="B25" s="4" t="s">
        <v>19</v>
      </c>
      <c r="C25" s="4"/>
      <c r="D25" s="7">
        <f>FV(tx_mensal,E25,-aporte_mensal)</f>
        <v>43441768.187622242</v>
      </c>
      <c r="E25" s="8">
        <v>600</v>
      </c>
      <c r="F25" s="7">
        <f>aporte_mensal*E25</f>
        <v>450000</v>
      </c>
      <c r="G25" s="7">
        <f t="shared" si="0"/>
        <v>42991768.187622242</v>
      </c>
      <c r="H25" s="7">
        <f>D25*rendimento_carteira</f>
        <v>347534.14550097793</v>
      </c>
    </row>
    <row r="27" spans="2:8" ht="21.6" thickBot="1" x14ac:dyDescent="0.45">
      <c r="B27" s="3" t="s">
        <v>26</v>
      </c>
    </row>
    <row r="28" spans="2:8" ht="15" thickTop="1" x14ac:dyDescent="0.3"/>
    <row r="29" spans="2:8" x14ac:dyDescent="0.3">
      <c r="B29" t="s">
        <v>27</v>
      </c>
      <c r="D29" s="9" t="s">
        <v>30</v>
      </c>
    </row>
    <row r="31" spans="2:8" ht="21.6" thickBot="1" x14ac:dyDescent="0.45">
      <c r="B31" s="3" t="s">
        <v>31</v>
      </c>
    </row>
    <row r="32" spans="2:8" ht="15" thickTop="1" x14ac:dyDescent="0.3"/>
    <row r="33" spans="1:4" x14ac:dyDescent="0.3">
      <c r="B33" s="12" t="s">
        <v>32</v>
      </c>
      <c r="C33" s="13" t="s">
        <v>33</v>
      </c>
      <c r="D33" s="13" t="s">
        <v>41</v>
      </c>
    </row>
    <row r="34" spans="1:4" x14ac:dyDescent="0.3">
      <c r="A34" s="8"/>
      <c r="B34" s="4" t="s">
        <v>34</v>
      </c>
      <c r="C34" s="14">
        <f>VLOOKUP($D$29&amp;"-"&amp;B34,'Tabela de FIIs'!$A$1:$D$22,4,0)</f>
        <v>0.4</v>
      </c>
      <c r="D34" s="7">
        <f>C34*aporte_mensal</f>
        <v>300</v>
      </c>
    </row>
    <row r="35" spans="1:4" x14ac:dyDescent="0.3">
      <c r="A35" s="8"/>
      <c r="B35" s="4" t="s">
        <v>35</v>
      </c>
      <c r="C35" s="14">
        <f>VLOOKUP($D$29&amp;"-"&amp;B35,'Tabela de FIIs'!$A$1:$D$22,4,0)</f>
        <v>0.15</v>
      </c>
      <c r="D35" s="7">
        <f>C35*aporte_mensal</f>
        <v>112.5</v>
      </c>
    </row>
    <row r="36" spans="1:4" x14ac:dyDescent="0.3">
      <c r="A36" s="8"/>
      <c r="B36" s="4" t="s">
        <v>36</v>
      </c>
      <c r="C36" s="14">
        <f>VLOOKUP($D$29&amp;"-"&amp;B36,'Tabela de FIIs'!$A$1:$D$22,4,0)</f>
        <v>0.15</v>
      </c>
      <c r="D36" s="7">
        <f>C36*aporte_mensal</f>
        <v>112.5</v>
      </c>
    </row>
    <row r="37" spans="1:4" x14ac:dyDescent="0.3">
      <c r="A37" s="8"/>
      <c r="B37" s="4" t="s">
        <v>37</v>
      </c>
      <c r="C37" s="14">
        <f>VLOOKUP($D$29&amp;"-"&amp;B37,'Tabela de FIIs'!$A$1:$D$22,4,0)</f>
        <v>0.05</v>
      </c>
      <c r="D37" s="7">
        <f>C37*aporte_mensal</f>
        <v>37.5</v>
      </c>
    </row>
    <row r="38" spans="1:4" x14ac:dyDescent="0.3">
      <c r="A38" s="8"/>
      <c r="B38" s="4" t="s">
        <v>38</v>
      </c>
      <c r="C38" s="14">
        <f>VLOOKUP($D$29&amp;"-"&amp;B38,'Tabela de FIIs'!$A$1:$D$22,4,0)</f>
        <v>0.1</v>
      </c>
      <c r="D38" s="7">
        <f>C38*aporte_mensal</f>
        <v>75</v>
      </c>
    </row>
    <row r="39" spans="1:4" x14ac:dyDescent="0.3">
      <c r="A39" s="8"/>
      <c r="B39" s="4" t="s">
        <v>39</v>
      </c>
      <c r="C39" s="14">
        <f>VLOOKUP($D$29&amp;"-"&amp;B39,'Tabela de FIIs'!$A$1:$D$22,4,0)</f>
        <v>7.4999999999999997E-2</v>
      </c>
      <c r="D39" s="7">
        <f>C39*aporte_mensal</f>
        <v>56.25</v>
      </c>
    </row>
    <row r="40" spans="1:4" x14ac:dyDescent="0.3">
      <c r="A40" s="8"/>
      <c r="B40" s="4" t="s">
        <v>40</v>
      </c>
      <c r="C40" s="14">
        <f>VLOOKUP($D$29&amp;"-"&amp;B40,'Tabela de FIIs'!$A$1:$D$22,4,0)</f>
        <v>7.4999999999999997E-2</v>
      </c>
      <c r="D40" s="7">
        <f>C40*aporte_mensal</f>
        <v>56.25</v>
      </c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</sheetData>
  <dataValidations count="1">
    <dataValidation type="list" allowBlank="1" showInputMessage="1" showErrorMessage="1" sqref="D29" xr:uid="{4992E0D5-2899-417A-AC67-92E04FCE5879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37C9-AF45-4D14-8B4C-021DAADA3572}">
  <dimension ref="A1:D22"/>
  <sheetViews>
    <sheetView workbookViewId="0">
      <selection activeCell="G21" sqref="G21"/>
    </sheetView>
  </sheetViews>
  <sheetFormatPr defaultRowHeight="14.4" x14ac:dyDescent="0.3"/>
  <cols>
    <col min="1" max="1" width="30" bestFit="1" customWidth="1"/>
    <col min="2" max="2" width="14" bestFit="1" customWidth="1"/>
    <col min="3" max="3" width="18" bestFit="1" customWidth="1"/>
  </cols>
  <sheetData>
    <row r="1" spans="1:4" x14ac:dyDescent="0.3">
      <c r="A1" t="s">
        <v>43</v>
      </c>
      <c r="B1" s="11" t="s">
        <v>42</v>
      </c>
      <c r="C1" s="11" t="s">
        <v>32</v>
      </c>
      <c r="D1" s="11" t="s">
        <v>33</v>
      </c>
    </row>
    <row r="2" spans="1:4" x14ac:dyDescent="0.3">
      <c r="A2" t="str">
        <f>B2&amp;"-"&amp;C2</f>
        <v>Conservador-PAPEL</v>
      </c>
      <c r="B2" t="s">
        <v>28</v>
      </c>
      <c r="C2" t="s">
        <v>34</v>
      </c>
      <c r="D2" s="15">
        <v>0.2</v>
      </c>
    </row>
    <row r="3" spans="1:4" x14ac:dyDescent="0.3">
      <c r="A3" t="str">
        <f t="shared" ref="A3:A22" si="0">B3&amp;"-"&amp;C3</f>
        <v>Conservador-TIJOLO</v>
      </c>
      <c r="B3" t="s">
        <v>28</v>
      </c>
      <c r="C3" t="s">
        <v>35</v>
      </c>
      <c r="D3" s="15">
        <v>0.3</v>
      </c>
    </row>
    <row r="4" spans="1:4" x14ac:dyDescent="0.3">
      <c r="A4" t="str">
        <f t="shared" si="0"/>
        <v>Conservador-HÍBRIDOS</v>
      </c>
      <c r="B4" t="s">
        <v>28</v>
      </c>
      <c r="C4" t="s">
        <v>36</v>
      </c>
      <c r="D4" s="15">
        <v>0.1</v>
      </c>
    </row>
    <row r="5" spans="1:4" x14ac:dyDescent="0.3">
      <c r="A5" t="str">
        <f t="shared" si="0"/>
        <v>Conservador-FOFs</v>
      </c>
      <c r="B5" t="s">
        <v>28</v>
      </c>
      <c r="C5" t="s">
        <v>37</v>
      </c>
      <c r="D5" s="15">
        <v>0.15</v>
      </c>
    </row>
    <row r="6" spans="1:4" x14ac:dyDescent="0.3">
      <c r="A6" t="str">
        <f t="shared" si="0"/>
        <v>Conservador-DESENVOLVIMENTO</v>
      </c>
      <c r="B6" t="s">
        <v>28</v>
      </c>
      <c r="C6" t="s">
        <v>38</v>
      </c>
      <c r="D6" s="15">
        <v>0.05</v>
      </c>
    </row>
    <row r="7" spans="1:4" x14ac:dyDescent="0.3">
      <c r="A7" t="str">
        <f t="shared" si="0"/>
        <v>Conservador-HOSPITALIDADE</v>
      </c>
      <c r="B7" t="s">
        <v>28</v>
      </c>
      <c r="C7" t="s">
        <v>39</v>
      </c>
      <c r="D7" s="15">
        <v>0.1</v>
      </c>
    </row>
    <row r="8" spans="1:4" x14ac:dyDescent="0.3">
      <c r="A8" t="str">
        <f t="shared" si="0"/>
        <v>Conservador-LOGÍSTICO</v>
      </c>
      <c r="B8" t="s">
        <v>28</v>
      </c>
      <c r="C8" t="s">
        <v>40</v>
      </c>
      <c r="D8" s="15">
        <v>0.1</v>
      </c>
    </row>
    <row r="9" spans="1:4" x14ac:dyDescent="0.3">
      <c r="A9" t="str">
        <f t="shared" si="0"/>
        <v>Moderado-PAPEL</v>
      </c>
      <c r="B9" t="s">
        <v>29</v>
      </c>
      <c r="C9" t="s">
        <v>34</v>
      </c>
      <c r="D9" s="15">
        <v>0.25</v>
      </c>
    </row>
    <row r="10" spans="1:4" x14ac:dyDescent="0.3">
      <c r="A10" t="str">
        <f t="shared" si="0"/>
        <v>Moderado-TIJOLO</v>
      </c>
      <c r="B10" t="s">
        <v>29</v>
      </c>
      <c r="C10" t="s">
        <v>35</v>
      </c>
      <c r="D10" s="15">
        <v>0.2</v>
      </c>
    </row>
    <row r="11" spans="1:4" x14ac:dyDescent="0.3">
      <c r="A11" t="str">
        <f t="shared" si="0"/>
        <v>Moderado-HÍBRIDOS</v>
      </c>
      <c r="B11" t="s">
        <v>29</v>
      </c>
      <c r="C11" t="s">
        <v>36</v>
      </c>
      <c r="D11" s="15">
        <v>0.15</v>
      </c>
    </row>
    <row r="12" spans="1:4" x14ac:dyDescent="0.3">
      <c r="A12" t="str">
        <f t="shared" si="0"/>
        <v>Moderado-FOFs</v>
      </c>
      <c r="B12" t="s">
        <v>29</v>
      </c>
      <c r="C12" t="s">
        <v>37</v>
      </c>
      <c r="D12" s="15">
        <v>0.1</v>
      </c>
    </row>
    <row r="13" spans="1:4" x14ac:dyDescent="0.3">
      <c r="A13" t="str">
        <f t="shared" si="0"/>
        <v>Moderado-DESENVOLVIMENTO</v>
      </c>
      <c r="B13" t="s">
        <v>29</v>
      </c>
      <c r="C13" t="s">
        <v>38</v>
      </c>
      <c r="D13" s="15">
        <v>0.1</v>
      </c>
    </row>
    <row r="14" spans="1:4" x14ac:dyDescent="0.3">
      <c r="A14" t="str">
        <f t="shared" si="0"/>
        <v>Moderado-HOSPITALIDADE</v>
      </c>
      <c r="B14" t="s">
        <v>29</v>
      </c>
      <c r="C14" t="s">
        <v>39</v>
      </c>
      <c r="D14" s="15">
        <v>0.1</v>
      </c>
    </row>
    <row r="15" spans="1:4" x14ac:dyDescent="0.3">
      <c r="A15" t="str">
        <f t="shared" si="0"/>
        <v>Moderado-LOGÍSTICO</v>
      </c>
      <c r="B15" t="s">
        <v>29</v>
      </c>
      <c r="C15" t="s">
        <v>40</v>
      </c>
      <c r="D15" s="15">
        <v>0.1</v>
      </c>
    </row>
    <row r="16" spans="1:4" x14ac:dyDescent="0.3">
      <c r="A16" t="str">
        <f t="shared" si="0"/>
        <v>Agressivo-PAPEL</v>
      </c>
      <c r="B16" t="s">
        <v>30</v>
      </c>
      <c r="C16" t="s">
        <v>34</v>
      </c>
      <c r="D16" s="15">
        <v>0.4</v>
      </c>
    </row>
    <row r="17" spans="1:4" x14ac:dyDescent="0.3">
      <c r="A17" t="str">
        <f t="shared" si="0"/>
        <v>Agressivo-TIJOLO</v>
      </c>
      <c r="B17" t="s">
        <v>30</v>
      </c>
      <c r="C17" t="s">
        <v>35</v>
      </c>
      <c r="D17" s="15">
        <v>0.15</v>
      </c>
    </row>
    <row r="18" spans="1:4" x14ac:dyDescent="0.3">
      <c r="A18" t="str">
        <f t="shared" si="0"/>
        <v>Agressivo-HÍBRIDOS</v>
      </c>
      <c r="B18" t="s">
        <v>30</v>
      </c>
      <c r="C18" t="s">
        <v>36</v>
      </c>
      <c r="D18" s="15">
        <v>0.15</v>
      </c>
    </row>
    <row r="19" spans="1:4" x14ac:dyDescent="0.3">
      <c r="A19" t="str">
        <f t="shared" si="0"/>
        <v>Agressivo-FOFs</v>
      </c>
      <c r="B19" t="s">
        <v>30</v>
      </c>
      <c r="C19" t="s">
        <v>37</v>
      </c>
      <c r="D19" s="15">
        <v>0.05</v>
      </c>
    </row>
    <row r="20" spans="1:4" x14ac:dyDescent="0.3">
      <c r="A20" t="str">
        <f t="shared" si="0"/>
        <v>Agressivo-DESENVOLVIMENTO</v>
      </c>
      <c r="B20" t="s">
        <v>30</v>
      </c>
      <c r="C20" t="s">
        <v>38</v>
      </c>
      <c r="D20" s="15">
        <v>0.1</v>
      </c>
    </row>
    <row r="21" spans="1:4" x14ac:dyDescent="0.3">
      <c r="A21" t="str">
        <f t="shared" si="0"/>
        <v>Agressivo-HOSPITALIDADE</v>
      </c>
      <c r="B21" t="s">
        <v>30</v>
      </c>
      <c r="C21" t="s">
        <v>39</v>
      </c>
      <c r="D21" s="15">
        <v>7.4999999999999997E-2</v>
      </c>
    </row>
    <row r="22" spans="1:4" x14ac:dyDescent="0.3">
      <c r="A22" t="str">
        <f t="shared" si="0"/>
        <v>Agressivo-LOGÍSTICO</v>
      </c>
      <c r="B22" t="s">
        <v>30</v>
      </c>
      <c r="C22" t="s">
        <v>40</v>
      </c>
      <c r="D22" s="15">
        <v>7.4999999999999997E-2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</vt:i4>
      </vt:variant>
    </vt:vector>
  </HeadingPairs>
  <TitlesOfParts>
    <vt:vector size="8" baseType="lpstr">
      <vt:lpstr>Main</vt:lpstr>
      <vt:lpstr>Tabela de FIIs</vt:lpstr>
      <vt:lpstr>aporte_mensal</vt:lpstr>
      <vt:lpstr>patrimonio</vt:lpstr>
      <vt:lpstr>rendimento_carteira</vt:lpstr>
      <vt:lpstr>salario</vt:lpstr>
      <vt:lpstr>tempo_investimento</vt:lpstr>
      <vt:lpstr>tx_mensal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Nascimento Pereira</dc:creator>
  <cp:lastModifiedBy>Guilherme Nascimento Pereira</cp:lastModifiedBy>
  <dcterms:created xsi:type="dcterms:W3CDTF">2025-06-02T16:01:24Z</dcterms:created>
  <dcterms:modified xsi:type="dcterms:W3CDTF">2025-06-02T17:04:04Z</dcterms:modified>
</cp:coreProperties>
</file>