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rCloud\2018년\G2.관측천문학\수업자료\09.Apature Photometry\"/>
    </mc:Choice>
  </mc:AlternateContent>
  <xr:revisionPtr revIDLastSave="0" documentId="10_ncr:100000_{18E7C188-065D-4C1A-A0FF-3D820EC3E4C1}" xr6:coauthVersionLast="31" xr6:coauthVersionMax="40" xr10:uidLastSave="{00000000-0000-0000-0000-000000000000}"/>
  <bookViews>
    <workbookView xWindow="0" yWindow="0" windowWidth="28800" windowHeight="10800" xr2:uid="{2A6EB4CC-59F0-49AE-824C-1DEB5CF7F9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" l="1"/>
  <c r="L25" i="1"/>
  <c r="K25" i="1"/>
  <c r="J20" i="1"/>
  <c r="J21" i="1"/>
  <c r="J19" i="1"/>
  <c r="L23" i="1"/>
  <c r="K23" i="1"/>
  <c r="L21" i="1"/>
  <c r="K21" i="1"/>
  <c r="L20" i="1"/>
  <c r="K20" i="1"/>
  <c r="L19" i="1"/>
  <c r="K19" i="1"/>
  <c r="E24" i="1"/>
  <c r="D24" i="1"/>
  <c r="F25" i="1"/>
  <c r="E25" i="1"/>
  <c r="D25" i="1"/>
  <c r="E23" i="1"/>
  <c r="E22" i="1"/>
  <c r="E21" i="1"/>
  <c r="E20" i="1"/>
  <c r="E19" i="1"/>
  <c r="D23" i="1"/>
  <c r="D22" i="1"/>
  <c r="D21" i="1"/>
  <c r="D20" i="1"/>
  <c r="D19" i="1"/>
  <c r="C22" i="1"/>
  <c r="J22" i="1" l="1"/>
  <c r="L22" i="1" s="1"/>
  <c r="J25" i="1" s="1"/>
  <c r="C17" i="1"/>
  <c r="K22" i="1" l="1"/>
  <c r="F10" i="1"/>
  <c r="F9" i="1"/>
  <c r="F11" i="1" s="1"/>
  <c r="E10" i="1" l="1"/>
  <c r="E9" i="1"/>
  <c r="D10" i="1"/>
  <c r="D9" i="1"/>
  <c r="C10" i="1"/>
  <c r="C9" i="1"/>
  <c r="L24" i="1" l="1"/>
  <c r="J24" i="1"/>
</calcChain>
</file>

<file path=xl/sharedStrings.xml><?xml version="1.0" encoding="utf-8"?>
<sst xmlns="http://schemas.openxmlformats.org/spreadsheetml/2006/main" count="26" uniqueCount="16">
  <si>
    <t>N_pix</t>
    <phoneticPr fontId="1" type="noConversion"/>
  </si>
  <si>
    <t>sum_flux</t>
    <phoneticPr fontId="1" type="noConversion"/>
  </si>
  <si>
    <t>sky_mean</t>
    <phoneticPr fontId="1" type="noConversion"/>
  </si>
  <si>
    <t>flux_star2</t>
    <phoneticPr fontId="1" type="noConversion"/>
  </si>
  <si>
    <t>flux_star1</t>
    <phoneticPr fontId="1" type="noConversion"/>
  </si>
  <si>
    <t>Mag_star1</t>
    <phoneticPr fontId="1" type="noConversion"/>
  </si>
  <si>
    <t>A</t>
    <phoneticPr fontId="1" type="noConversion"/>
  </si>
  <si>
    <t>d</t>
    <phoneticPr fontId="1" type="noConversion"/>
  </si>
  <si>
    <t>a</t>
    <phoneticPr fontId="1" type="noConversion"/>
  </si>
  <si>
    <t>LST</t>
    <phoneticPr fontId="1" type="noConversion"/>
  </si>
  <si>
    <t>H</t>
    <phoneticPr fontId="1" type="noConversion"/>
  </si>
  <si>
    <t>위도</t>
    <phoneticPr fontId="1" type="noConversion"/>
  </si>
  <si>
    <t>sin</t>
    <phoneticPr fontId="1" type="noConversion"/>
  </si>
  <si>
    <t>cos</t>
    <phoneticPr fontId="1" type="noConversion"/>
  </si>
  <si>
    <t>각도</t>
    <phoneticPr fontId="1" type="noConversion"/>
  </si>
  <si>
    <t>시간각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</si>
</sst>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C120-74DB-40A8-A6AF-FB887FEDA92E}">
  <dimension ref="B2:M25"/>
  <sheetViews>
    <sheetView tabSelected="1" topLeftCell="E1" workbookViewId="0">
      <selection activeCell="J24" sqref="J24"/>
    </sheetView>
  </sheetViews>
  <sheetFormatPr defaultRowHeight="16.5" x14ac:dyDescent="0.3"/>
  <cols>
    <col min="2" max="5" width="14.875" customWidth="1"/>
    <col min="6" max="7" width="12.875" customWidth="1"/>
    <col min="8" max="8" width="6" customWidth="1"/>
    <col min="9" max="13" width="10.5" customWidth="1"/>
  </cols>
  <sheetData>
    <row r="2" spans="2:6" x14ac:dyDescent="0.3">
      <c r="C2">
        <v>1457298.2690000001</v>
      </c>
      <c r="D2">
        <v>9236626.4839999992</v>
      </c>
      <c r="E2">
        <v>7953812.0539999995</v>
      </c>
      <c r="F2">
        <v>2834136.5</v>
      </c>
    </row>
    <row r="3" spans="2:6" x14ac:dyDescent="0.3">
      <c r="B3" t="s">
        <v>1</v>
      </c>
      <c r="C3">
        <v>1448809</v>
      </c>
      <c r="D3">
        <v>9206814</v>
      </c>
      <c r="E3">
        <v>7945287</v>
      </c>
      <c r="F3">
        <v>2831169</v>
      </c>
    </row>
    <row r="4" spans="2:6" x14ac:dyDescent="0.3">
      <c r="B4" t="s">
        <v>0</v>
      </c>
      <c r="C4">
        <v>104.752308</v>
      </c>
      <c r="D4">
        <v>381</v>
      </c>
      <c r="E4">
        <v>382.43079</v>
      </c>
      <c r="F4">
        <v>217.44766999999999</v>
      </c>
    </row>
    <row r="5" spans="2:6" x14ac:dyDescent="0.3">
      <c r="B5" t="s">
        <v>2</v>
      </c>
      <c r="C5">
        <v>11119.445</v>
      </c>
      <c r="D5">
        <v>20969</v>
      </c>
      <c r="E5">
        <v>19858.983</v>
      </c>
      <c r="F5">
        <v>6904.1440000000002</v>
      </c>
    </row>
    <row r="6" spans="2:6" x14ac:dyDescent="0.3">
      <c r="C6">
        <v>11229.134</v>
      </c>
      <c r="D6">
        <v>30962.716</v>
      </c>
    </row>
    <row r="7" spans="2:6" x14ac:dyDescent="0.3">
      <c r="C7">
        <v>9</v>
      </c>
      <c r="D7">
        <v>9</v>
      </c>
      <c r="E7">
        <v>9</v>
      </c>
      <c r="F7">
        <v>9</v>
      </c>
    </row>
    <row r="8" spans="2:6" x14ac:dyDescent="0.3">
      <c r="C8">
        <v>2.54</v>
      </c>
      <c r="D8">
        <v>2.54</v>
      </c>
      <c r="E8">
        <v>2.54</v>
      </c>
      <c r="F8">
        <v>2.54</v>
      </c>
    </row>
    <row r="9" spans="2:6" x14ac:dyDescent="0.3">
      <c r="B9" t="s">
        <v>4</v>
      </c>
      <c r="C9">
        <f>C$2-(C$4*C$5)</f>
        <v>292510.74157094024</v>
      </c>
      <c r="D9">
        <f>D$2-(D$4*D$5)</f>
        <v>1247437.4839999992</v>
      </c>
      <c r="E9">
        <f>E$2-(E$4*E$5)</f>
        <v>359125.49671342969</v>
      </c>
      <c r="F9">
        <f>F$2-(F$4*F$5)</f>
        <v>1332846.4738555201</v>
      </c>
    </row>
    <row r="10" spans="2:6" x14ac:dyDescent="0.3">
      <c r="B10" t="s">
        <v>3</v>
      </c>
      <c r="C10">
        <f>C$3-(C$4*C$5)</f>
        <v>284021.47257094015</v>
      </c>
      <c r="D10">
        <f>D$3-(D$4*D$5)</f>
        <v>1217625</v>
      </c>
      <c r="E10">
        <f>E$3-(E$4*E$5)</f>
        <v>350600.44271343015</v>
      </c>
      <c r="F10">
        <f>F$3-(F$4*F$5)</f>
        <v>1329878.9738555201</v>
      </c>
    </row>
    <row r="11" spans="2:6" x14ac:dyDescent="0.3">
      <c r="B11" t="s">
        <v>5</v>
      </c>
      <c r="F11">
        <f>-2.5*LOG10(F9)</f>
        <v>-15.311950318400935</v>
      </c>
    </row>
    <row r="15" spans="2:6" x14ac:dyDescent="0.3">
      <c r="C15">
        <v>9.27</v>
      </c>
    </row>
    <row r="16" spans="2:6" x14ac:dyDescent="0.3">
      <c r="C16">
        <v>21.9</v>
      </c>
    </row>
    <row r="17" spans="2:13" x14ac:dyDescent="0.3">
      <c r="C17">
        <f>C15+ 5 *LOG10(C16/100)</f>
        <v>5.9722205742005912</v>
      </c>
    </row>
    <row r="18" spans="2:13" x14ac:dyDescent="0.3">
      <c r="D18" t="s">
        <v>12</v>
      </c>
      <c r="E18" t="s">
        <v>13</v>
      </c>
      <c r="H18" s="3"/>
      <c r="I18" s="3" t="s">
        <v>15</v>
      </c>
      <c r="J18" s="3" t="s">
        <v>14</v>
      </c>
      <c r="K18" s="3" t="s">
        <v>12</v>
      </c>
      <c r="L18" s="3" t="s">
        <v>13</v>
      </c>
      <c r="M18" s="3"/>
    </row>
    <row r="19" spans="2:13" x14ac:dyDescent="0.3">
      <c r="B19" t="s">
        <v>8</v>
      </c>
      <c r="C19">
        <v>180</v>
      </c>
      <c r="D19">
        <f>SIN($C19*PI()/180)</f>
        <v>1.22514845490862E-16</v>
      </c>
      <c r="E19">
        <f>COS($C19*PI()/180)</f>
        <v>-1</v>
      </c>
      <c r="H19" s="1" t="s">
        <v>8</v>
      </c>
      <c r="I19" s="1">
        <v>20.75</v>
      </c>
      <c r="J19" s="1">
        <f>I19*15</f>
        <v>311.25</v>
      </c>
      <c r="K19" s="2">
        <f>SIN($J19*PI()/180)</f>
        <v>-0.75183980747897783</v>
      </c>
      <c r="L19" s="2">
        <f>COS($J19*PI()/180)</f>
        <v>0.6593458151000684</v>
      </c>
      <c r="M19" s="2"/>
    </row>
    <row r="20" spans="2:13" x14ac:dyDescent="0.3">
      <c r="B20" t="s">
        <v>7</v>
      </c>
      <c r="C20">
        <v>30</v>
      </c>
      <c r="D20">
        <f>SIN($C20*PI()/180)</f>
        <v>0.49999999999999994</v>
      </c>
      <c r="E20">
        <f>COS($C20*PI()/180)</f>
        <v>0.86602540378443871</v>
      </c>
      <c r="H20" s="1" t="s">
        <v>7</v>
      </c>
      <c r="I20" s="1">
        <v>-21</v>
      </c>
      <c r="J20" s="1">
        <f>I20</f>
        <v>-21</v>
      </c>
      <c r="K20" s="2">
        <f t="shared" ref="K20:K23" si="0">SIN($J20*PI()/180)</f>
        <v>-0.35836794954530027</v>
      </c>
      <c r="L20" s="2">
        <f t="shared" ref="L20:L25" si="1">COS($J20*PI()/180)</f>
        <v>0.93358042649720174</v>
      </c>
      <c r="M20" s="2"/>
    </row>
    <row r="21" spans="2:13" x14ac:dyDescent="0.3">
      <c r="B21" t="s">
        <v>9</v>
      </c>
      <c r="C21">
        <v>225</v>
      </c>
      <c r="D21">
        <f>SIN($C21*PI()/180)</f>
        <v>-0.70710678118654746</v>
      </c>
      <c r="E21">
        <f>COS($C21*PI()/180)</f>
        <v>-0.70710678118654768</v>
      </c>
      <c r="H21" s="1" t="s">
        <v>9</v>
      </c>
      <c r="I21" s="1">
        <v>20</v>
      </c>
      <c r="J21" s="1">
        <f>I21*15</f>
        <v>300</v>
      </c>
      <c r="K21" s="2">
        <f t="shared" si="0"/>
        <v>-0.8660254037844386</v>
      </c>
      <c r="L21" s="2">
        <f t="shared" si="1"/>
        <v>0.50000000000000011</v>
      </c>
      <c r="M21" s="2"/>
    </row>
    <row r="22" spans="2:13" x14ac:dyDescent="0.3">
      <c r="B22" t="s">
        <v>10</v>
      </c>
      <c r="C22">
        <f>C21-C19</f>
        <v>45</v>
      </c>
      <c r="D22">
        <f>SIN($C22*PI()/180)</f>
        <v>0.70710678118654746</v>
      </c>
      <c r="E22">
        <f>COS($C22*PI()/180)</f>
        <v>0.70710678118654757</v>
      </c>
      <c r="H22" s="1" t="s">
        <v>10</v>
      </c>
      <c r="I22" s="1"/>
      <c r="J22" s="1">
        <f>J21-J19</f>
        <v>-11.25</v>
      </c>
      <c r="K22" s="2">
        <f t="shared" si="0"/>
        <v>-0.19509032201612825</v>
      </c>
      <c r="L22" s="2">
        <f t="shared" si="1"/>
        <v>0.98078528040323043</v>
      </c>
      <c r="M22" s="2"/>
    </row>
    <row r="23" spans="2:13" x14ac:dyDescent="0.3">
      <c r="B23" t="s">
        <v>11</v>
      </c>
      <c r="C23">
        <v>37.200000000000003</v>
      </c>
      <c r="D23">
        <f>SIN($C23*PI()/180)</f>
        <v>0.60459911486237483</v>
      </c>
      <c r="E23">
        <f>COS($C23*PI()/180)</f>
        <v>0.79652991802419626</v>
      </c>
      <c r="H23" s="1" t="s">
        <v>11</v>
      </c>
      <c r="I23" s="1"/>
      <c r="J23" s="1">
        <v>37.200000000000003</v>
      </c>
      <c r="K23" s="2">
        <f t="shared" si="0"/>
        <v>0.60459911486237483</v>
      </c>
      <c r="L23" s="2">
        <f t="shared" si="1"/>
        <v>0.79652991802419626</v>
      </c>
      <c r="M23" s="2"/>
    </row>
    <row r="24" spans="2:13" x14ac:dyDescent="0.3">
      <c r="B24" t="s">
        <v>6</v>
      </c>
      <c r="D24">
        <f>-1*E20*D22/F25</f>
        <v>-0.89574760615073146</v>
      </c>
      <c r="E24">
        <f>ASIN(D24)*180/PI()</f>
        <v>-63.604619486564339</v>
      </c>
      <c r="H24" s="1" t="s">
        <v>6</v>
      </c>
      <c r="I24" s="1">
        <v>167</v>
      </c>
      <c r="J24" s="4">
        <f>ASIN(K24)*180/PI()</f>
        <v>12.247229919368325</v>
      </c>
      <c r="K24" s="2">
        <f>-L20*K22/L25</f>
        <v>0.21213042568924403</v>
      </c>
      <c r="L24" s="2">
        <f>ASIN(K24)*180/PI()</f>
        <v>12.247229919368325</v>
      </c>
      <c r="M24" s="2"/>
    </row>
    <row r="25" spans="2:13" x14ac:dyDescent="0.3">
      <c r="B25" t="s">
        <v>8</v>
      </c>
      <c r="D25">
        <f>D20*D23-E19*E22*D23</f>
        <v>0.729815691449757</v>
      </c>
      <c r="E25">
        <f>ASIN(D25)*180/PI()</f>
        <v>46.870945044160273</v>
      </c>
      <c r="F25">
        <f>COS(E25*PI()/180)</f>
        <v>0.68364395449218518</v>
      </c>
      <c r="H25" s="1" t="s">
        <v>8</v>
      </c>
      <c r="I25" s="1">
        <v>30</v>
      </c>
      <c r="J25" s="4">
        <f>ASIN(K25)*180/PI()</f>
        <v>30.841658120759821</v>
      </c>
      <c r="K25" s="2">
        <f>K20*K23+L20*L22*L23</f>
        <v>0.51266725462108154</v>
      </c>
      <c r="L25" s="2">
        <f t="shared" si="1"/>
        <v>0.85858737822034348</v>
      </c>
      <c r="M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2018-12-02T07:19:12Z</dcterms:created>
  <dcterms:modified xsi:type="dcterms:W3CDTF">2018-12-06T07:30:11Z</dcterms:modified>
</cp:coreProperties>
</file>