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8880" yWindow="120" windowWidth="19320" windowHeight="11040" firstSheet="6" activeTab="22"/>
  </bookViews>
  <sheets>
    <sheet name="TSP" sheetId="3" r:id="rId1"/>
    <sheet name="CSM" sheetId="5" r:id="rId2"/>
    <sheet name="krm" sheetId="6" r:id="rId3"/>
    <sheet name="arn" sheetId="7" r:id="rId4"/>
    <sheet name="ZVB" sheetId="8" r:id="rId5"/>
    <sheet name="AHL" sheetId="9" r:id="rId6"/>
    <sheet name="bzm" sheetId="10" r:id="rId7"/>
    <sheet name="ASB" sheetId="11" r:id="rId8"/>
    <sheet name="MSL" sheetId="12" r:id="rId9"/>
    <sheet name="AKF" sheetId="13" r:id="rId10"/>
    <sheet name="SML" sheetId="14" r:id="rId11"/>
    <sheet name="BMR" sheetId="15" r:id="rId12"/>
    <sheet name="ABT" sheetId="16" r:id="rId13"/>
    <sheet name="ISL" sheetId="17" r:id="rId14"/>
    <sheet name="ARG" sheetId="18" r:id="rId15"/>
    <sheet name="RNF" sheetId="19" r:id="rId16"/>
    <sheet name="MNB" sheetId="20" r:id="rId17"/>
    <sheet name="MDA" sheetId="21" r:id="rId18"/>
    <sheet name="lkb" sheetId="22" r:id="rId19"/>
    <sheet name="ANK" sheetId="23" r:id="rId20"/>
    <sheet name="NSH" sheetId="24" r:id="rId21"/>
    <sheet name="MRJ" sheetId="25" r:id="rId22"/>
    <sheet name="NST" sheetId="26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localSheetId="9" hidden="1">AKF!$A$7:$AC$50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76" i="19"/>
  <c r="AA76"/>
  <c r="AB76"/>
  <c r="Z8" i="17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N71" i="21"/>
  <c r="N53" i="20"/>
  <c r="F80" i="17"/>
  <c r="Z54" i="3"/>
  <c r="Z65" i="26"/>
  <c r="AB65"/>
  <c r="Z61"/>
  <c r="AB61"/>
  <c r="Z59"/>
  <c r="AA59"/>
  <c r="AB59"/>
  <c r="Z58"/>
  <c r="AB58"/>
  <c r="Z57"/>
  <c r="AB57"/>
  <c r="Z54"/>
  <c r="AB54"/>
  <c r="Z53"/>
  <c r="AA53"/>
  <c r="AB53"/>
  <c r="Z52"/>
  <c r="AA52"/>
  <c r="Z51"/>
  <c r="AB51"/>
  <c r="Z49"/>
  <c r="AB49"/>
  <c r="Z48"/>
  <c r="AA48"/>
  <c r="Z47"/>
  <c r="AA47"/>
  <c r="AB47"/>
  <c r="Z46"/>
  <c r="AA46"/>
  <c r="AB46"/>
  <c r="Z42"/>
  <c r="AA42"/>
  <c r="Z40"/>
  <c r="AB40"/>
  <c r="AA40"/>
  <c r="Z39"/>
  <c r="AA39"/>
  <c r="Z37"/>
  <c r="AB37"/>
  <c r="Z36"/>
  <c r="AB36"/>
  <c r="Z35"/>
  <c r="AA35"/>
  <c r="Z34"/>
  <c r="AB34"/>
  <c r="AA34"/>
  <c r="Z32"/>
  <c r="AB32"/>
  <c r="Z30"/>
  <c r="AB30"/>
  <c r="Z29"/>
  <c r="AB29"/>
  <c r="Z28"/>
  <c r="AA28"/>
  <c r="Z27"/>
  <c r="AA27"/>
  <c r="Z26"/>
  <c r="AB26"/>
  <c r="Z25"/>
  <c r="AA25"/>
  <c r="Z24"/>
  <c r="AB24"/>
  <c r="Z23"/>
  <c r="AB23"/>
  <c r="Z21"/>
  <c r="AB21"/>
  <c r="Z18"/>
  <c r="AB18"/>
  <c r="Z17"/>
  <c r="AA17"/>
  <c r="AB17"/>
  <c r="Z16"/>
  <c r="AB16"/>
  <c r="Z15"/>
  <c r="AA15"/>
  <c r="AB15"/>
  <c r="Z14"/>
  <c r="AB14"/>
  <c r="AA14"/>
  <c r="Z11"/>
  <c r="Z10"/>
  <c r="Z9"/>
  <c r="AB9"/>
  <c r="AA9"/>
  <c r="Z8"/>
  <c r="AB8"/>
  <c r="Z38" i="25"/>
  <c r="AB38"/>
  <c r="Z37"/>
  <c r="AB37"/>
  <c r="Z36"/>
  <c r="AB36"/>
  <c r="Z35"/>
  <c r="AB35"/>
  <c r="Z34"/>
  <c r="AB34"/>
  <c r="Z33"/>
  <c r="AB33"/>
  <c r="Z32"/>
  <c r="AB32"/>
  <c r="Z31"/>
  <c r="AB31"/>
  <c r="Z30"/>
  <c r="AB30"/>
  <c r="Z29"/>
  <c r="AB29"/>
  <c r="Z28"/>
  <c r="AB28"/>
  <c r="Z27"/>
  <c r="AB27"/>
  <c r="Z26"/>
  <c r="AB26"/>
  <c r="Z25"/>
  <c r="AB25"/>
  <c r="Z24"/>
  <c r="AB24"/>
  <c r="Z23"/>
  <c r="Z22"/>
  <c r="AB22"/>
  <c r="Z21"/>
  <c r="Z20"/>
  <c r="AB20"/>
  <c r="Z19"/>
  <c r="AB19"/>
  <c r="Z18"/>
  <c r="AB18"/>
  <c r="Z17"/>
  <c r="AB17"/>
  <c r="Z16"/>
  <c r="AB16"/>
  <c r="Z15"/>
  <c r="AB15"/>
  <c r="Z14"/>
  <c r="AB14"/>
  <c r="Z13"/>
  <c r="AB13"/>
  <c r="Z12"/>
  <c r="Z11"/>
  <c r="Z10"/>
  <c r="AB10"/>
  <c r="Z9"/>
  <c r="AB9"/>
  <c r="Z8"/>
  <c r="AB8"/>
  <c r="Z27" i="24"/>
  <c r="AB27"/>
  <c r="Z26"/>
  <c r="Z25"/>
  <c r="AB25"/>
  <c r="Z8"/>
  <c r="Z9"/>
  <c r="Z10"/>
  <c r="Z11"/>
  <c r="Z12"/>
  <c r="Z13"/>
  <c r="Z14"/>
  <c r="Z15"/>
  <c r="Z16"/>
  <c r="Z17"/>
  <c r="Z18"/>
  <c r="Z19"/>
  <c r="Z20"/>
  <c r="Z21"/>
  <c r="Z22"/>
  <c r="Z23"/>
  <c r="Z24"/>
  <c r="Z28"/>
  <c r="AA25"/>
  <c r="AB24"/>
  <c r="AB23"/>
  <c r="AA22"/>
  <c r="AB21"/>
  <c r="AB20"/>
  <c r="AB19"/>
  <c r="AB17"/>
  <c r="AA17"/>
  <c r="AB16"/>
  <c r="AB15"/>
  <c r="AA14"/>
  <c r="AB13"/>
  <c r="AB12"/>
  <c r="AB11"/>
  <c r="AB9"/>
  <c r="AA9"/>
  <c r="AB8"/>
  <c r="AA21" i="26"/>
  <c r="AA36"/>
  <c r="AA54"/>
  <c r="AA61"/>
  <c r="AB11" i="25"/>
  <c r="AA24" i="24"/>
  <c r="AA16"/>
  <c r="AA8"/>
  <c r="AA27"/>
  <c r="AA23"/>
  <c r="AA15"/>
  <c r="AA11"/>
  <c r="AA20"/>
  <c r="AA12"/>
  <c r="AA19"/>
  <c r="AA10"/>
  <c r="AA13"/>
  <c r="AA18"/>
  <c r="AA21"/>
  <c r="AA26"/>
  <c r="AB10"/>
  <c r="AB14"/>
  <c r="AB18"/>
  <c r="AB22"/>
  <c r="AB26"/>
  <c r="AB28"/>
  <c r="AA28"/>
  <c r="Z44" i="23"/>
  <c r="AB44"/>
  <c r="AA44"/>
  <c r="Z43"/>
  <c r="AB43"/>
  <c r="AA43"/>
  <c r="Z42"/>
  <c r="AA42"/>
  <c r="AB42"/>
  <c r="Z41"/>
  <c r="AA41"/>
  <c r="Z40"/>
  <c r="AB40"/>
  <c r="AA40"/>
  <c r="Z38"/>
  <c r="AB39"/>
  <c r="Z39"/>
  <c r="AA38"/>
  <c r="AB38"/>
  <c r="Z37"/>
  <c r="AA37"/>
  <c r="Z36"/>
  <c r="AB36"/>
  <c r="AA36"/>
  <c r="Z35"/>
  <c r="AB35"/>
  <c r="AA35"/>
  <c r="Z34"/>
  <c r="AA34"/>
  <c r="AB34"/>
  <c r="Z33"/>
  <c r="AA33"/>
  <c r="Z32"/>
  <c r="AB32"/>
  <c r="AA32"/>
  <c r="Z31"/>
  <c r="AB31"/>
  <c r="AA31"/>
  <c r="Z30"/>
  <c r="AA30"/>
  <c r="AB30"/>
  <c r="Z29"/>
  <c r="AA29"/>
  <c r="Z28"/>
  <c r="AB28"/>
  <c r="AA28"/>
  <c r="Z27"/>
  <c r="AB27"/>
  <c r="AA27"/>
  <c r="Z26"/>
  <c r="AA26"/>
  <c r="AB26"/>
  <c r="Z25"/>
  <c r="AA25"/>
  <c r="Z24"/>
  <c r="AB24"/>
  <c r="AA24"/>
  <c r="Z23"/>
  <c r="AB23"/>
  <c r="AA23"/>
  <c r="Z22"/>
  <c r="Z21"/>
  <c r="Z20"/>
  <c r="AB20"/>
  <c r="AA20"/>
  <c r="Z19"/>
  <c r="AB19"/>
  <c r="AA19"/>
  <c r="Z18"/>
  <c r="AA18"/>
  <c r="AB18"/>
  <c r="Z17"/>
  <c r="AA17"/>
  <c r="Z16"/>
  <c r="AB16"/>
  <c r="AA16"/>
  <c r="Z15"/>
  <c r="AB15"/>
  <c r="AA15"/>
  <c r="Z14"/>
  <c r="AA14"/>
  <c r="AB14"/>
  <c r="Z13"/>
  <c r="AA13"/>
  <c r="Z12"/>
  <c r="AB12"/>
  <c r="AA12"/>
  <c r="Z11"/>
  <c r="AB11"/>
  <c r="AA11"/>
  <c r="Z10"/>
  <c r="AA10"/>
  <c r="AB10"/>
  <c r="Z9"/>
  <c r="AA9"/>
  <c r="AB60" i="22"/>
  <c r="AA60"/>
  <c r="Z59"/>
  <c r="AA59"/>
  <c r="AB59"/>
  <c r="Z58"/>
  <c r="Z57"/>
  <c r="Z56"/>
  <c r="AA56"/>
  <c r="Z55"/>
  <c r="Z54"/>
  <c r="AB54"/>
  <c r="Z53"/>
  <c r="AA53"/>
  <c r="AB53"/>
  <c r="Z52"/>
  <c r="AA52"/>
  <c r="Z51"/>
  <c r="Z50"/>
  <c r="Z49"/>
  <c r="AA49"/>
  <c r="AB49"/>
  <c r="Z48"/>
  <c r="Z47"/>
  <c r="Z46"/>
  <c r="Z45"/>
  <c r="AB45"/>
  <c r="AA45"/>
  <c r="Z44"/>
  <c r="AB44"/>
  <c r="AA44"/>
  <c r="Z43"/>
  <c r="AA43"/>
  <c r="AB43"/>
  <c r="Z42"/>
  <c r="Z41"/>
  <c r="AA41"/>
  <c r="AB41"/>
  <c r="Z40"/>
  <c r="Z39"/>
  <c r="AB39"/>
  <c r="Z38"/>
  <c r="Z37"/>
  <c r="AA37"/>
  <c r="AB37"/>
  <c r="Z36"/>
  <c r="AA36"/>
  <c r="Z35"/>
  <c r="AB35"/>
  <c r="AA35"/>
  <c r="Z34"/>
  <c r="Z33"/>
  <c r="AB33"/>
  <c r="AA33"/>
  <c r="Z32"/>
  <c r="Z31"/>
  <c r="AB31"/>
  <c r="AA31"/>
  <c r="Z30"/>
  <c r="Z29"/>
  <c r="AB29"/>
  <c r="AA29"/>
  <c r="Z28"/>
  <c r="AA28"/>
  <c r="Z27"/>
  <c r="AB27"/>
  <c r="Z26"/>
  <c r="AA26"/>
  <c r="Z25"/>
  <c r="AA25"/>
  <c r="Z24"/>
  <c r="AB24"/>
  <c r="AA24"/>
  <c r="Z23"/>
  <c r="Z22"/>
  <c r="AB22"/>
  <c r="AA22"/>
  <c r="Z21"/>
  <c r="AA21"/>
  <c r="AB21"/>
  <c r="Z20"/>
  <c r="Z19"/>
  <c r="AB19"/>
  <c r="Z18"/>
  <c r="AA18"/>
  <c r="Z17"/>
  <c r="Z16"/>
  <c r="AB16"/>
  <c r="Z15"/>
  <c r="AA15"/>
  <c r="Z14"/>
  <c r="AA14"/>
  <c r="Z13"/>
  <c r="AA13"/>
  <c r="AB13"/>
  <c r="Z12"/>
  <c r="Z11"/>
  <c r="AB11"/>
  <c r="Z10"/>
  <c r="AB10"/>
  <c r="AA10"/>
  <c r="Z9"/>
  <c r="AB9"/>
  <c r="AA9"/>
  <c r="Z8"/>
  <c r="Z61"/>
  <c r="Z68" i="21"/>
  <c r="Z67"/>
  <c r="AE5"/>
  <c r="Z61"/>
  <c r="AB61"/>
  <c r="Z66"/>
  <c r="Z65"/>
  <c r="Z64"/>
  <c r="Z63"/>
  <c r="Z62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50" i="2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AB8"/>
  <c r="Z74" i="19"/>
  <c r="AB74"/>
  <c r="Z73"/>
  <c r="AA73"/>
  <c r="Z72"/>
  <c r="AB72"/>
  <c r="Z71"/>
  <c r="AA71"/>
  <c r="Z70"/>
  <c r="AB70"/>
  <c r="AA70"/>
  <c r="Z69"/>
  <c r="AA69"/>
  <c r="Z68"/>
  <c r="AB68"/>
  <c r="AA68"/>
  <c r="Z67"/>
  <c r="AA67"/>
  <c r="Z66"/>
  <c r="AA66"/>
  <c r="Z65"/>
  <c r="AB65"/>
  <c r="AA65"/>
  <c r="Z64"/>
  <c r="AA64"/>
  <c r="Z63"/>
  <c r="AA63"/>
  <c r="Z62"/>
  <c r="AB62"/>
  <c r="AA62"/>
  <c r="Z61"/>
  <c r="AB61"/>
  <c r="Z60"/>
  <c r="AB60"/>
  <c r="Z59"/>
  <c r="AA59"/>
  <c r="Z58"/>
  <c r="AB58"/>
  <c r="Z57"/>
  <c r="AA57"/>
  <c r="Z56"/>
  <c r="AA56"/>
  <c r="AB56"/>
  <c r="Z55"/>
  <c r="AA55"/>
  <c r="Z54"/>
  <c r="AA54"/>
  <c r="Z53"/>
  <c r="AB53"/>
  <c r="Z52"/>
  <c r="AA52"/>
  <c r="AB52"/>
  <c r="Z51"/>
  <c r="AA51"/>
  <c r="Z50"/>
  <c r="AB50"/>
  <c r="AA50"/>
  <c r="Z49"/>
  <c r="AB49"/>
  <c r="AA49"/>
  <c r="Z48"/>
  <c r="AA48"/>
  <c r="AB48"/>
  <c r="Z47"/>
  <c r="AA47"/>
  <c r="Z46"/>
  <c r="AA46"/>
  <c r="Z45"/>
  <c r="AB45"/>
  <c r="Z44"/>
  <c r="AA44"/>
  <c r="Z43"/>
  <c r="AB43"/>
  <c r="Z42"/>
  <c r="AB42"/>
  <c r="Z41"/>
  <c r="AB41"/>
  <c r="AA41"/>
  <c r="Z40"/>
  <c r="AB40"/>
  <c r="Z39"/>
  <c r="AA39"/>
  <c r="Z38"/>
  <c r="AB38"/>
  <c r="AA38"/>
  <c r="Z37"/>
  <c r="AA37"/>
  <c r="Z36"/>
  <c r="AA36"/>
  <c r="Z35"/>
  <c r="AA35"/>
  <c r="Z34"/>
  <c r="AA34"/>
  <c r="Z33"/>
  <c r="AA33"/>
  <c r="AB33"/>
  <c r="Z32"/>
  <c r="AA32"/>
  <c r="Z31"/>
  <c r="AA31"/>
  <c r="Z30"/>
  <c r="AB30"/>
  <c r="AA30"/>
  <c r="Z29"/>
  <c r="AB29"/>
  <c r="Z28"/>
  <c r="AB28"/>
  <c r="Z27"/>
  <c r="AA27"/>
  <c r="Z26"/>
  <c r="AB26"/>
  <c r="Z25"/>
  <c r="AA25"/>
  <c r="Z24"/>
  <c r="AA24"/>
  <c r="AB24"/>
  <c r="Z23"/>
  <c r="AA23"/>
  <c r="Z22"/>
  <c r="AA22"/>
  <c r="Z21"/>
  <c r="AB21"/>
  <c r="AA21"/>
  <c r="Z20"/>
  <c r="AA20"/>
  <c r="AB20"/>
  <c r="Z19"/>
  <c r="AA19"/>
  <c r="Z18"/>
  <c r="AB18"/>
  <c r="AA18"/>
  <c r="Z17"/>
  <c r="AB17"/>
  <c r="AA17"/>
  <c r="Z16"/>
  <c r="AA16"/>
  <c r="AB16"/>
  <c r="Z15"/>
  <c r="AA15"/>
  <c r="Z14"/>
  <c r="AB14"/>
  <c r="AA14"/>
  <c r="Z13"/>
  <c r="AB13"/>
  <c r="Z12"/>
  <c r="AB12"/>
  <c r="Z11"/>
  <c r="AB11"/>
  <c r="Z10"/>
  <c r="AB10"/>
  <c r="AA10"/>
  <c r="Z9"/>
  <c r="AA9"/>
  <c r="Z8"/>
  <c r="AB8"/>
  <c r="Z46" i="18"/>
  <c r="AA46"/>
  <c r="AB46"/>
  <c r="Z45"/>
  <c r="AA45"/>
  <c r="Z44"/>
  <c r="AB44"/>
  <c r="Z43"/>
  <c r="AA43"/>
  <c r="Z42"/>
  <c r="AA42"/>
  <c r="Z41"/>
  <c r="AA41"/>
  <c r="AB41"/>
  <c r="Z40"/>
  <c r="AB40"/>
  <c r="Z39"/>
  <c r="AB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B21"/>
  <c r="Z20"/>
  <c r="AA20"/>
  <c r="Z19"/>
  <c r="AB19"/>
  <c r="AA19"/>
  <c r="Z18"/>
  <c r="AA18"/>
  <c r="AB18"/>
  <c r="Z17"/>
  <c r="AB17"/>
  <c r="Z16"/>
  <c r="AA16"/>
  <c r="Z15"/>
  <c r="AA15"/>
  <c r="Z14"/>
  <c r="AA14"/>
  <c r="AB14"/>
  <c r="Z13"/>
  <c r="AA13"/>
  <c r="Z12"/>
  <c r="AB12"/>
  <c r="Z11"/>
  <c r="AA11"/>
  <c r="Z10"/>
  <c r="AA10"/>
  <c r="AB10"/>
  <c r="Z9"/>
  <c r="AA9"/>
  <c r="AB9"/>
  <c r="Z8"/>
  <c r="AB8"/>
  <c r="AB77" i="17"/>
  <c r="AA76"/>
  <c r="AB75"/>
  <c r="AB74"/>
  <c r="AB73"/>
  <c r="AB71"/>
  <c r="AB70"/>
  <c r="AB69"/>
  <c r="AA68"/>
  <c r="AB67"/>
  <c r="AB66"/>
  <c r="AB65"/>
  <c r="AB63"/>
  <c r="AB62"/>
  <c r="AB61"/>
  <c r="AA60"/>
  <c r="AB59"/>
  <c r="AB58"/>
  <c r="AB57"/>
  <c r="AB55"/>
  <c r="AB54"/>
  <c r="AB53"/>
  <c r="AA52"/>
  <c r="AB51"/>
  <c r="AB50"/>
  <c r="AB49"/>
  <c r="AB47"/>
  <c r="AB46"/>
  <c r="AB45"/>
  <c r="AA44"/>
  <c r="AB43"/>
  <c r="AB42"/>
  <c r="AB41"/>
  <c r="AB39"/>
  <c r="AB38"/>
  <c r="AB37"/>
  <c r="AA36"/>
  <c r="AB35"/>
  <c r="AB34"/>
  <c r="AB33"/>
  <c r="AB31"/>
  <c r="AB30"/>
  <c r="AB29"/>
  <c r="AA28"/>
  <c r="AB27"/>
  <c r="AB26"/>
  <c r="AB25"/>
  <c r="AB23"/>
  <c r="AB22"/>
  <c r="AB21"/>
  <c r="AA20"/>
  <c r="AB19"/>
  <c r="AB18"/>
  <c r="AB17"/>
  <c r="AB15"/>
  <c r="AB14"/>
  <c r="AB13"/>
  <c r="AA12"/>
  <c r="AB11"/>
  <c r="AB10"/>
  <c r="AB9"/>
  <c r="Z53" i="16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54"/>
  <c r="Z72" i="15"/>
  <c r="AA72"/>
  <c r="Z71"/>
  <c r="AB71"/>
  <c r="AA71"/>
  <c r="Z70"/>
  <c r="AB70"/>
  <c r="AA70"/>
  <c r="Z69"/>
  <c r="AA69"/>
  <c r="AB69"/>
  <c r="Z68"/>
  <c r="AA68"/>
  <c r="Z67"/>
  <c r="AB67"/>
  <c r="AA67"/>
  <c r="Z66"/>
  <c r="AB66"/>
  <c r="AA66"/>
  <c r="Z65"/>
  <c r="AA65"/>
  <c r="AB65"/>
  <c r="Z64"/>
  <c r="AA64"/>
  <c r="Z63"/>
  <c r="AB63"/>
  <c r="AA63"/>
  <c r="Z62"/>
  <c r="AB62"/>
  <c r="AA62"/>
  <c r="Z61"/>
  <c r="AA61"/>
  <c r="AB61"/>
  <c r="Z60"/>
  <c r="AA60"/>
  <c r="Z59"/>
  <c r="AB59"/>
  <c r="AA59"/>
  <c r="Z58"/>
  <c r="AB58"/>
  <c r="AA58"/>
  <c r="Z57"/>
  <c r="AA57"/>
  <c r="AB57"/>
  <c r="Z56"/>
  <c r="AA56"/>
  <c r="Z55"/>
  <c r="AB55"/>
  <c r="AA55"/>
  <c r="Z54"/>
  <c r="AB54"/>
  <c r="AA54"/>
  <c r="Z53"/>
  <c r="AA53"/>
  <c r="AB53"/>
  <c r="Z52"/>
  <c r="AA52"/>
  <c r="Z51"/>
  <c r="AB51"/>
  <c r="AA51"/>
  <c r="Z50"/>
  <c r="AB50"/>
  <c r="AA50"/>
  <c r="Z49"/>
  <c r="AA49"/>
  <c r="AB49"/>
  <c r="Z48"/>
  <c r="AA48"/>
  <c r="Z47"/>
  <c r="AB47"/>
  <c r="AA47"/>
  <c r="Z46"/>
  <c r="AB46"/>
  <c r="AA46"/>
  <c r="Z45"/>
  <c r="AA45"/>
  <c r="AB45"/>
  <c r="Z44"/>
  <c r="AA44"/>
  <c r="Z43"/>
  <c r="AB43"/>
  <c r="AA43"/>
  <c r="Z42"/>
  <c r="AB42"/>
  <c r="AA42"/>
  <c r="Z41"/>
  <c r="AA41"/>
  <c r="AB41"/>
  <c r="Z40"/>
  <c r="AA40"/>
  <c r="Z39"/>
  <c r="AB39"/>
  <c r="AA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AA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AB48" i="14"/>
  <c r="AA48"/>
  <c r="Z48"/>
  <c r="AB24"/>
  <c r="AA24"/>
  <c r="Z24"/>
  <c r="AB22"/>
  <c r="AA22"/>
  <c r="Z22"/>
  <c r="AB19"/>
  <c r="AA19"/>
  <c r="Z19"/>
  <c r="AB13"/>
  <c r="AA13"/>
  <c r="Z13"/>
  <c r="AB11"/>
  <c r="AA11"/>
  <c r="Z11"/>
  <c r="AA8"/>
  <c r="Z8"/>
  <c r="AB66" i="13"/>
  <c r="AA66"/>
  <c r="Z65"/>
  <c r="AA65"/>
  <c r="Z64"/>
  <c r="AA64"/>
  <c r="Z63"/>
  <c r="AB63"/>
  <c r="Z62"/>
  <c r="AA62"/>
  <c r="AB61"/>
  <c r="AA61"/>
  <c r="AB60"/>
  <c r="AA60"/>
  <c r="AB59"/>
  <c r="AA59"/>
  <c r="AB58"/>
  <c r="AA58"/>
  <c r="Z57"/>
  <c r="AA57"/>
  <c r="AB56"/>
  <c r="AA56"/>
  <c r="AB55"/>
  <c r="AA55"/>
  <c r="AB54"/>
  <c r="AA54"/>
  <c r="Z53"/>
  <c r="AA53"/>
  <c r="AB52"/>
  <c r="AA52"/>
  <c r="Z51"/>
  <c r="AB51"/>
  <c r="AH50"/>
  <c r="Z50"/>
  <c r="AB50"/>
  <c r="AB49"/>
  <c r="AA49"/>
  <c r="AB48"/>
  <c r="AA48"/>
  <c r="Z47"/>
  <c r="AB47"/>
  <c r="AB46"/>
  <c r="AA46"/>
  <c r="AB45"/>
  <c r="AA45"/>
  <c r="AB44"/>
  <c r="AA44"/>
  <c r="Z43"/>
  <c r="AB43"/>
  <c r="Z42"/>
  <c r="AB42"/>
  <c r="AB41"/>
  <c r="AA41"/>
  <c r="AB40"/>
  <c r="AA40"/>
  <c r="AB39"/>
  <c r="AA39"/>
  <c r="Z38"/>
  <c r="AB38"/>
  <c r="AB37"/>
  <c r="AA37"/>
  <c r="Z36"/>
  <c r="AA36"/>
  <c r="AB35"/>
  <c r="AA35"/>
  <c r="Z34"/>
  <c r="AA34"/>
  <c r="Z33"/>
  <c r="AA33"/>
  <c r="AB32"/>
  <c r="AA32"/>
  <c r="AB31"/>
  <c r="AA31"/>
  <c r="Z30"/>
  <c r="AB30"/>
  <c r="AB29"/>
  <c r="AA29"/>
  <c r="Z28"/>
  <c r="AA28"/>
  <c r="AB27"/>
  <c r="AA27"/>
  <c r="AB26"/>
  <c r="AA26"/>
  <c r="AB25"/>
  <c r="AA25"/>
  <c r="AB24"/>
  <c r="AA24"/>
  <c r="AB23"/>
  <c r="AA23"/>
  <c r="Z22"/>
  <c r="AA22"/>
  <c r="AB21"/>
  <c r="AA21"/>
  <c r="Z20"/>
  <c r="AA20"/>
  <c r="AB19"/>
  <c r="AA19"/>
  <c r="Z18"/>
  <c r="AA18"/>
  <c r="Z17"/>
  <c r="AB17"/>
  <c r="AB16"/>
  <c r="AA16"/>
  <c r="Z15"/>
  <c r="AB15"/>
  <c r="AB14"/>
  <c r="AA14"/>
  <c r="AB13"/>
  <c r="AA13"/>
  <c r="AB12"/>
  <c r="AA12"/>
  <c r="Z11"/>
  <c r="AA11"/>
  <c r="Z10"/>
  <c r="AB10"/>
  <c r="Z9"/>
  <c r="AB9"/>
  <c r="Z8"/>
  <c r="AA8"/>
  <c r="Z36" i="12"/>
  <c r="AA36"/>
  <c r="AB36"/>
  <c r="Z35"/>
  <c r="AA35"/>
  <c r="Z34"/>
  <c r="AB34"/>
  <c r="AA34"/>
  <c r="Z33"/>
  <c r="AB33"/>
  <c r="AA33"/>
  <c r="Z32"/>
  <c r="AA32"/>
  <c r="AB32"/>
  <c r="Z31"/>
  <c r="AA31"/>
  <c r="Z30"/>
  <c r="AB30"/>
  <c r="AA30"/>
  <c r="Z29"/>
  <c r="AB29"/>
  <c r="AA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AA37"/>
  <c r="AB9" i="23"/>
  <c r="AB22"/>
  <c r="Z45"/>
  <c r="AB13"/>
  <c r="AB17"/>
  <c r="AB21"/>
  <c r="AB25"/>
  <c r="AB29"/>
  <c r="AB33"/>
  <c r="AB37"/>
  <c r="AB41"/>
  <c r="AA22"/>
  <c r="AA39"/>
  <c r="AA21"/>
  <c r="AA8" i="22"/>
  <c r="AB8"/>
  <c r="AB18"/>
  <c r="AB26"/>
  <c r="AB36"/>
  <c r="AB52"/>
  <c r="Z69" i="21"/>
  <c r="AA15"/>
  <c r="AA23"/>
  <c r="AA40"/>
  <c r="AA48"/>
  <c r="AA56"/>
  <c r="AA11"/>
  <c r="AA19"/>
  <c r="AA27"/>
  <c r="AA44"/>
  <c r="AA52"/>
  <c r="AA60"/>
  <c r="AB19"/>
  <c r="Z51" i="20"/>
  <c r="AB22"/>
  <c r="AB15" i="19"/>
  <c r="AB19"/>
  <c r="AB27"/>
  <c r="AB31"/>
  <c r="AB39"/>
  <c r="AB47"/>
  <c r="AB51"/>
  <c r="AB55"/>
  <c r="AB59"/>
  <c r="AB71"/>
  <c r="AB16" i="18"/>
  <c r="AB20"/>
  <c r="AB24"/>
  <c r="AB28"/>
  <c r="AB32"/>
  <c r="AB36"/>
  <c r="AA75" i="17"/>
  <c r="AA71"/>
  <c r="AA67"/>
  <c r="AA63"/>
  <c r="AA59"/>
  <c r="AA55"/>
  <c r="AA51"/>
  <c r="AA47"/>
  <c r="AA43"/>
  <c r="AA39"/>
  <c r="AA35"/>
  <c r="AA31"/>
  <c r="AA27"/>
  <c r="AA23"/>
  <c r="AA19"/>
  <c r="AA15"/>
  <c r="AA11"/>
  <c r="AA74"/>
  <c r="AA70"/>
  <c r="AA66"/>
  <c r="AA62"/>
  <c r="AA58"/>
  <c r="AA54"/>
  <c r="AA50"/>
  <c r="AA46"/>
  <c r="AA42"/>
  <c r="AA38"/>
  <c r="AA34"/>
  <c r="AA30"/>
  <c r="AA26"/>
  <c r="AA22"/>
  <c r="AA18"/>
  <c r="AA14"/>
  <c r="AA10"/>
  <c r="AA77"/>
  <c r="AA73"/>
  <c r="AA69"/>
  <c r="AA65"/>
  <c r="AA61"/>
  <c r="AA57"/>
  <c r="AA53"/>
  <c r="AA49"/>
  <c r="AA45"/>
  <c r="AA41"/>
  <c r="AA37"/>
  <c r="AA33"/>
  <c r="AA29"/>
  <c r="AA25"/>
  <c r="AA21"/>
  <c r="AA17"/>
  <c r="AA13"/>
  <c r="AA9"/>
  <c r="AA16"/>
  <c r="AA24"/>
  <c r="AA32"/>
  <c r="AA40"/>
  <c r="AA48"/>
  <c r="AA56"/>
  <c r="AA64"/>
  <c r="AA72"/>
  <c r="AB8"/>
  <c r="AB12"/>
  <c r="AB16"/>
  <c r="AB20"/>
  <c r="AB24"/>
  <c r="AB28"/>
  <c r="AB32"/>
  <c r="AB36"/>
  <c r="AB40"/>
  <c r="AB44"/>
  <c r="AB48"/>
  <c r="AB52"/>
  <c r="AB56"/>
  <c r="AB60"/>
  <c r="AB64"/>
  <c r="AB68"/>
  <c r="AB72"/>
  <c r="AB76"/>
  <c r="AA8"/>
  <c r="AA78"/>
  <c r="Z73" i="15"/>
  <c r="AB8"/>
  <c r="AB12"/>
  <c r="AB16"/>
  <c r="AB20"/>
  <c r="AB24"/>
  <c r="AB28"/>
  <c r="AB32"/>
  <c r="AB36"/>
  <c r="AB40"/>
  <c r="AB44"/>
  <c r="AB48"/>
  <c r="AB52"/>
  <c r="AB56"/>
  <c r="AB60"/>
  <c r="AB64"/>
  <c r="AB68"/>
  <c r="AB72"/>
  <c r="AB16" i="12"/>
  <c r="AB20"/>
  <c r="AB24"/>
  <c r="AB31"/>
  <c r="AB35"/>
  <c r="Z37"/>
  <c r="AB8"/>
  <c r="AB12"/>
  <c r="AA66" i="21"/>
  <c r="AA54"/>
  <c r="AA46"/>
  <c r="AA38"/>
  <c r="AA30"/>
  <c r="AA25"/>
  <c r="AA17"/>
  <c r="AA9"/>
  <c r="AA65"/>
  <c r="AA61"/>
  <c r="AA53"/>
  <c r="AA45"/>
  <c r="AA33"/>
  <c r="AA28"/>
  <c r="AA20"/>
  <c r="AA12"/>
  <c r="AA67"/>
  <c r="AA63"/>
  <c r="AA59"/>
  <c r="AA55"/>
  <c r="AA51"/>
  <c r="AA47"/>
  <c r="AA43"/>
  <c r="AA39"/>
  <c r="AA35"/>
  <c r="AA31"/>
  <c r="AA26"/>
  <c r="AA22"/>
  <c r="AA18"/>
  <c r="AA14"/>
  <c r="AA10"/>
  <c r="AA62"/>
  <c r="AA58"/>
  <c r="AA50"/>
  <c r="AA42"/>
  <c r="AA34"/>
  <c r="AA29"/>
  <c r="AA21"/>
  <c r="AA13"/>
  <c r="AA57"/>
  <c r="AA49"/>
  <c r="AA41"/>
  <c r="AA37"/>
  <c r="AA24"/>
  <c r="AA16"/>
  <c r="AA8"/>
  <c r="AA68"/>
  <c r="AA36"/>
  <c r="AA64"/>
  <c r="AA32"/>
  <c r="AA50" i="20"/>
  <c r="AA48"/>
  <c r="AA46"/>
  <c r="AA44"/>
  <c r="AA42"/>
  <c r="AA40"/>
  <c r="AA38"/>
  <c r="AA36"/>
  <c r="AA34"/>
  <c r="AA32"/>
  <c r="AA30"/>
  <c r="AA28"/>
  <c r="AA26"/>
  <c r="AA24"/>
  <c r="AA21"/>
  <c r="AA19"/>
  <c r="AA17"/>
  <c r="AA15"/>
  <c r="AA13"/>
  <c r="AA11"/>
  <c r="AA9"/>
  <c r="AA49"/>
  <c r="AA47"/>
  <c r="AA45"/>
  <c r="AA43"/>
  <c r="AA41"/>
  <c r="AA39"/>
  <c r="AA37"/>
  <c r="AA35"/>
  <c r="AA33"/>
  <c r="AA31"/>
  <c r="AA29"/>
  <c r="AA27"/>
  <c r="AA25"/>
  <c r="AA23"/>
  <c r="AA8"/>
  <c r="AA22"/>
  <c r="AA12"/>
  <c r="AA10"/>
  <c r="AA16"/>
  <c r="AA14"/>
  <c r="AA20"/>
  <c r="AA18"/>
  <c r="AB37" i="12"/>
  <c r="AA69" i="21"/>
  <c r="Z76" i="11"/>
  <c r="AA76"/>
  <c r="Z75"/>
  <c r="AB75"/>
  <c r="AA75"/>
  <c r="Z74"/>
  <c r="AB74"/>
  <c r="AA74"/>
  <c r="Z73"/>
  <c r="AA73"/>
  <c r="AB73"/>
  <c r="Z72"/>
  <c r="AA72"/>
  <c r="Z71"/>
  <c r="AB71"/>
  <c r="AA71"/>
  <c r="Z70"/>
  <c r="AB70"/>
  <c r="AA70"/>
  <c r="Z69"/>
  <c r="AA69"/>
  <c r="AB69"/>
  <c r="Z68"/>
  <c r="AA68"/>
  <c r="Z67"/>
  <c r="AB67"/>
  <c r="AA67"/>
  <c r="Z66"/>
  <c r="AB66"/>
  <c r="AA66"/>
  <c r="Z65"/>
  <c r="AA65"/>
  <c r="AB65"/>
  <c r="Z64"/>
  <c r="AA64"/>
  <c r="Z63"/>
  <c r="AB63"/>
  <c r="AA63"/>
  <c r="Z62"/>
  <c r="AB62"/>
  <c r="AA62"/>
  <c r="Z61"/>
  <c r="AA61"/>
  <c r="AB61"/>
  <c r="Z60"/>
  <c r="AA60"/>
  <c r="Z59"/>
  <c r="AB59"/>
  <c r="AA59"/>
  <c r="Z58"/>
  <c r="AB58"/>
  <c r="AA58"/>
  <c r="Z57"/>
  <c r="AA57"/>
  <c r="AB57"/>
  <c r="Z56"/>
  <c r="AA56"/>
  <c r="Z55"/>
  <c r="AB55"/>
  <c r="AA55"/>
  <c r="Z54"/>
  <c r="AB54"/>
  <c r="AA54"/>
  <c r="Z53"/>
  <c r="AA53"/>
  <c r="AB53"/>
  <c r="Z52"/>
  <c r="AA52"/>
  <c r="Z51"/>
  <c r="AB51"/>
  <c r="AA51"/>
  <c r="Z50"/>
  <c r="AB50"/>
  <c r="AA50"/>
  <c r="Z49"/>
  <c r="AA49"/>
  <c r="AB49"/>
  <c r="Z48"/>
  <c r="AA48"/>
  <c r="Z47"/>
  <c r="AB47"/>
  <c r="AA47"/>
  <c r="Z46"/>
  <c r="AB46"/>
  <c r="AA46"/>
  <c r="Z45"/>
  <c r="AA45"/>
  <c r="AB45"/>
  <c r="Z44"/>
  <c r="AA44"/>
  <c r="Z43"/>
  <c r="AB43"/>
  <c r="AA43"/>
  <c r="Z42"/>
  <c r="AB42"/>
  <c r="AA42"/>
  <c r="Z41"/>
  <c r="AA41"/>
  <c r="AB41"/>
  <c r="Z40"/>
  <c r="AA40"/>
  <c r="Z39"/>
  <c r="AB39"/>
  <c r="AA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AA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Z50" i="1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AB26"/>
  <c r="Z25"/>
  <c r="Z24"/>
  <c r="Z23"/>
  <c r="Z22"/>
  <c r="AB22"/>
  <c r="Z21"/>
  <c r="Z20"/>
  <c r="Z19"/>
  <c r="Z18"/>
  <c r="Z17"/>
  <c r="Z16"/>
  <c r="Z15"/>
  <c r="Z14"/>
  <c r="Z13"/>
  <c r="Z12"/>
  <c r="Z11"/>
  <c r="AB11"/>
  <c r="Z10"/>
  <c r="Z9"/>
  <c r="Z8"/>
  <c r="Z51"/>
  <c r="Z50" i="9"/>
  <c r="AA50"/>
  <c r="AB50"/>
  <c r="Z49"/>
  <c r="AB49"/>
  <c r="Z48"/>
  <c r="AB48"/>
  <c r="AA48"/>
  <c r="Z47"/>
  <c r="AB47"/>
  <c r="AA47"/>
  <c r="Z46"/>
  <c r="AA46"/>
  <c r="AB46"/>
  <c r="Z45"/>
  <c r="AB45"/>
  <c r="Z44"/>
  <c r="AB44"/>
  <c r="AA44"/>
  <c r="Z43"/>
  <c r="AB43"/>
  <c r="AA43"/>
  <c r="Z42"/>
  <c r="AA42"/>
  <c r="AB42"/>
  <c r="Z41"/>
  <c r="AB41"/>
  <c r="Z40"/>
  <c r="AB40"/>
  <c r="AA40"/>
  <c r="Z39"/>
  <c r="AB39"/>
  <c r="AA39"/>
  <c r="Z38"/>
  <c r="AA38"/>
  <c r="AB38"/>
  <c r="Z37"/>
  <c r="AB37"/>
  <c r="Z36"/>
  <c r="AB36"/>
  <c r="AA36"/>
  <c r="Z35"/>
  <c r="AB35"/>
  <c r="AA35"/>
  <c r="Z34"/>
  <c r="AA34"/>
  <c r="AB34"/>
  <c r="Z33"/>
  <c r="AB33"/>
  <c r="Z32"/>
  <c r="AB32"/>
  <c r="AA32"/>
  <c r="Z31"/>
  <c r="AB31"/>
  <c r="AA31"/>
  <c r="Z30"/>
  <c r="AA30"/>
  <c r="AB30"/>
  <c r="Z29"/>
  <c r="AB29"/>
  <c r="Z28"/>
  <c r="AB28"/>
  <c r="AA28"/>
  <c r="Z27"/>
  <c r="AB27"/>
  <c r="AA27"/>
  <c r="Z26"/>
  <c r="AA26"/>
  <c r="AB26"/>
  <c r="Z25"/>
  <c r="AB25"/>
  <c r="Z24"/>
  <c r="AB24"/>
  <c r="AA24"/>
  <c r="Z23"/>
  <c r="AB23"/>
  <c r="AA23"/>
  <c r="Z22"/>
  <c r="AA22"/>
  <c r="AB22"/>
  <c r="Z21"/>
  <c r="AB21"/>
  <c r="Z20"/>
  <c r="AB20"/>
  <c r="AA20"/>
  <c r="Z19"/>
  <c r="AB19"/>
  <c r="AA19"/>
  <c r="Z18"/>
  <c r="AA18"/>
  <c r="AB18"/>
  <c r="Z17"/>
  <c r="AB17"/>
  <c r="Z16"/>
  <c r="AB16"/>
  <c r="AA16"/>
  <c r="Z15"/>
  <c r="AB15"/>
  <c r="AA15"/>
  <c r="Z14"/>
  <c r="AA14"/>
  <c r="AB14"/>
  <c r="Z13"/>
  <c r="AB13"/>
  <c r="Z12"/>
  <c r="AB12"/>
  <c r="AA12"/>
  <c r="Z11"/>
  <c r="AB11"/>
  <c r="AA11"/>
  <c r="Z10"/>
  <c r="AA10"/>
  <c r="AB10"/>
  <c r="Z9"/>
  <c r="AB9"/>
  <c r="Z8"/>
  <c r="AB8"/>
  <c r="AA8"/>
  <c r="Z53" i="8"/>
  <c r="AB53"/>
  <c r="AA53"/>
  <c r="Z52"/>
  <c r="AB52"/>
  <c r="Z51"/>
  <c r="AA51"/>
  <c r="AB50"/>
  <c r="AA50"/>
  <c r="Z49"/>
  <c r="AB49"/>
  <c r="Z48"/>
  <c r="AA48"/>
  <c r="Z47"/>
  <c r="AB47"/>
  <c r="AA47"/>
  <c r="Z46"/>
  <c r="AA46"/>
  <c r="AB46"/>
  <c r="Z45"/>
  <c r="AB45"/>
  <c r="Z44"/>
  <c r="AB44"/>
  <c r="AA44"/>
  <c r="Z43"/>
  <c r="AB43"/>
  <c r="AA43"/>
  <c r="Z42"/>
  <c r="AA42"/>
  <c r="AB42"/>
  <c r="Z41"/>
  <c r="AB41"/>
  <c r="Z40"/>
  <c r="AB40"/>
  <c r="AA40"/>
  <c r="Z38"/>
  <c r="AB38"/>
  <c r="AA38"/>
  <c r="Z37"/>
  <c r="AA37"/>
  <c r="AB37"/>
  <c r="Z36"/>
  <c r="AB36"/>
  <c r="Z35"/>
  <c r="AB35"/>
  <c r="AA35"/>
  <c r="Z34"/>
  <c r="AB34"/>
  <c r="AA34"/>
  <c r="Z33"/>
  <c r="AA33"/>
  <c r="AB33"/>
  <c r="Z32"/>
  <c r="AB32"/>
  <c r="Z31"/>
  <c r="AB31"/>
  <c r="AA31"/>
  <c r="Z30"/>
  <c r="AB30"/>
  <c r="AA30"/>
  <c r="Z29"/>
  <c r="AA29"/>
  <c r="AB29"/>
  <c r="Z28"/>
  <c r="AB28"/>
  <c r="Z27"/>
  <c r="AB27"/>
  <c r="AA27"/>
  <c r="Z26"/>
  <c r="AB26"/>
  <c r="AA26"/>
  <c r="Z25"/>
  <c r="AA25"/>
  <c r="AB25"/>
  <c r="Z24"/>
  <c r="AB24"/>
  <c r="Z23"/>
  <c r="AB23"/>
  <c r="AA23"/>
  <c r="Z22"/>
  <c r="AB22"/>
  <c r="AA22"/>
  <c r="Z21"/>
  <c r="AA21"/>
  <c r="AB21"/>
  <c r="Z20"/>
  <c r="AB20"/>
  <c r="Z19"/>
  <c r="AB19"/>
  <c r="AA19"/>
  <c r="Z18"/>
  <c r="AB18"/>
  <c r="AA18"/>
  <c r="Z17"/>
  <c r="AA17"/>
  <c r="AB17"/>
  <c r="Z16"/>
  <c r="AB16"/>
  <c r="Z15"/>
  <c r="AB15"/>
  <c r="AA15"/>
  <c r="Z14"/>
  <c r="AB14"/>
  <c r="AA14"/>
  <c r="Z13"/>
  <c r="AA13"/>
  <c r="AB13"/>
  <c r="Z12"/>
  <c r="AB12"/>
  <c r="Z11"/>
  <c r="AB11"/>
  <c r="AA11"/>
  <c r="Z10"/>
  <c r="AB10"/>
  <c r="AA10"/>
  <c r="AB9"/>
  <c r="AA9"/>
  <c r="Z8"/>
  <c r="AB8"/>
  <c r="AA8"/>
  <c r="Z51" i="6"/>
  <c r="AB51"/>
  <c r="Z50"/>
  <c r="AB50"/>
  <c r="Z49"/>
  <c r="AB49"/>
  <c r="Z48"/>
  <c r="Z47"/>
  <c r="AB47"/>
  <c r="Z46"/>
  <c r="AB46"/>
  <c r="Z45"/>
  <c r="AB45"/>
  <c r="Z44"/>
  <c r="Z43"/>
  <c r="AB43"/>
  <c r="Z42"/>
  <c r="AB42"/>
  <c r="Z41"/>
  <c r="AB41"/>
  <c r="Z40"/>
  <c r="Z39"/>
  <c r="AB39"/>
  <c r="Z38"/>
  <c r="AB38"/>
  <c r="Z37"/>
  <c r="AB37"/>
  <c r="Z36"/>
  <c r="Z35"/>
  <c r="AB35"/>
  <c r="Z34"/>
  <c r="AB34"/>
  <c r="Z33"/>
  <c r="AB33"/>
  <c r="Z32"/>
  <c r="Z31"/>
  <c r="AB31"/>
  <c r="Z30"/>
  <c r="AB30"/>
  <c r="Z29"/>
  <c r="AB29"/>
  <c r="Z28"/>
  <c r="Z27"/>
  <c r="AB27"/>
  <c r="Z26"/>
  <c r="AB26"/>
  <c r="Z25"/>
  <c r="AB25"/>
  <c r="Z24"/>
  <c r="Z23"/>
  <c r="AB23"/>
  <c r="Z22"/>
  <c r="AB22"/>
  <c r="Z21"/>
  <c r="AB21"/>
  <c r="Z20"/>
  <c r="Z19"/>
  <c r="AB19"/>
  <c r="Z18"/>
  <c r="AB18"/>
  <c r="Z17"/>
  <c r="AB17"/>
  <c r="Z16"/>
  <c r="Z15"/>
  <c r="AB15"/>
  <c r="Z14"/>
  <c r="AB14"/>
  <c r="Z13"/>
  <c r="AB13"/>
  <c r="Z12"/>
  <c r="Z11"/>
  <c r="AB11"/>
  <c r="Z10"/>
  <c r="AB10"/>
  <c r="Z9"/>
  <c r="AB9"/>
  <c r="Z8"/>
  <c r="Z53" i="3"/>
  <c r="Z40"/>
  <c r="Z34"/>
  <c r="Z22"/>
  <c r="Z9"/>
  <c r="Z10"/>
  <c r="Z11"/>
  <c r="Z12"/>
  <c r="Z13"/>
  <c r="Z14"/>
  <c r="Z15"/>
  <c r="Z16"/>
  <c r="Z17"/>
  <c r="Z18"/>
  <c r="Z19"/>
  <c r="Z20"/>
  <c r="Z21"/>
  <c r="Z23"/>
  <c r="Z24"/>
  <c r="Z25"/>
  <c r="Z26"/>
  <c r="Z27"/>
  <c r="Z28"/>
  <c r="Z29"/>
  <c r="Z30"/>
  <c r="Z31"/>
  <c r="Z32"/>
  <c r="Z33"/>
  <c r="Z35"/>
  <c r="Z36"/>
  <c r="Z37"/>
  <c r="Z38"/>
  <c r="Z39"/>
  <c r="Z41"/>
  <c r="Z42"/>
  <c r="Z43"/>
  <c r="Z44"/>
  <c r="Z45"/>
  <c r="Z46"/>
  <c r="Z47"/>
  <c r="Z48"/>
  <c r="Z49"/>
  <c r="Z50"/>
  <c r="Z51"/>
  <c r="Z52"/>
  <c r="Z8"/>
  <c r="Z77" i="11"/>
  <c r="AA77"/>
  <c r="AB12"/>
  <c r="AB16"/>
  <c r="AB20"/>
  <c r="AB24"/>
  <c r="AB28"/>
  <c r="AB32"/>
  <c r="AB36"/>
  <c r="AB40"/>
  <c r="AB44"/>
  <c r="AB48"/>
  <c r="AB52"/>
  <c r="AB56"/>
  <c r="AB60"/>
  <c r="AB64"/>
  <c r="AB68"/>
  <c r="AB72"/>
  <c r="AB76"/>
  <c r="AA26" i="10"/>
  <c r="AA11"/>
  <c r="AA8"/>
  <c r="AA22"/>
  <c r="AA9" i="9"/>
  <c r="AA13"/>
  <c r="AA17"/>
  <c r="AA21"/>
  <c r="AA25"/>
  <c r="AA29"/>
  <c r="AA33"/>
  <c r="AA37"/>
  <c r="AA41"/>
  <c r="AA45"/>
  <c r="AA49"/>
  <c r="AA12" i="8"/>
  <c r="AA16"/>
  <c r="AA20"/>
  <c r="AA24"/>
  <c r="AA28"/>
  <c r="AA32"/>
  <c r="AA36"/>
  <c r="AA41"/>
  <c r="AA45"/>
  <c r="AA49"/>
  <c r="AA52"/>
  <c r="AB51"/>
  <c r="AB48"/>
  <c r="Z52" i="6"/>
  <c r="AA16"/>
  <c r="AA35"/>
  <c r="AA12"/>
  <c r="AA28"/>
  <c r="AA47"/>
  <c r="AA31"/>
  <c r="AB12"/>
  <c r="AB16"/>
  <c r="AB20"/>
  <c r="AB24"/>
  <c r="AB28"/>
  <c r="AB32"/>
  <c r="AB36"/>
  <c r="AB40"/>
  <c r="AB44"/>
  <c r="AB48"/>
  <c r="AA46"/>
  <c r="AA42"/>
  <c r="AA38"/>
  <c r="AA26"/>
  <c r="AA18"/>
  <c r="AA14"/>
  <c r="AA10"/>
  <c r="AA45"/>
  <c r="AA37"/>
  <c r="AA33"/>
  <c r="AA25"/>
  <c r="AA17"/>
  <c r="AA9"/>
  <c r="AA50"/>
  <c r="AA34"/>
  <c r="AA30"/>
  <c r="AA22"/>
  <c r="AA49"/>
  <c r="AA41"/>
  <c r="AA29"/>
  <c r="AA21"/>
  <c r="AA13"/>
  <c r="AA36"/>
  <c r="AA15"/>
  <c r="AA40"/>
  <c r="AA19"/>
  <c r="AA24"/>
  <c r="AA20"/>
  <c r="AA43"/>
  <c r="AA27"/>
  <c r="AA51"/>
  <c r="AA44"/>
  <c r="AA23"/>
  <c r="AA48"/>
  <c r="AA32"/>
  <c r="AA11"/>
  <c r="AA8"/>
  <c r="AA39"/>
  <c r="AA10" i="26"/>
  <c r="AB10"/>
  <c r="AA23"/>
  <c r="AA29"/>
  <c r="AA51"/>
  <c r="AA58"/>
  <c r="AB27"/>
  <c r="AA30"/>
  <c r="AA11"/>
  <c r="AB11"/>
  <c r="AA8"/>
  <c r="AA18"/>
  <c r="AA24"/>
  <c r="AB48"/>
  <c r="AB52"/>
  <c r="AA57"/>
  <c r="Z66"/>
  <c r="AA37"/>
  <c r="AB42"/>
  <c r="AA26"/>
  <c r="AB25"/>
  <c r="AB28"/>
  <c r="AA32"/>
  <c r="AA16"/>
  <c r="AA65"/>
  <c r="AB35"/>
  <c r="AB39"/>
  <c r="AA49"/>
  <c r="Z39" i="25"/>
  <c r="AA27"/>
  <c r="AB12"/>
  <c r="AB21"/>
  <c r="AB23"/>
  <c r="AA27" i="22"/>
  <c r="AA54"/>
  <c r="AA16"/>
  <c r="AB15"/>
  <c r="AA19"/>
  <c r="AB56"/>
  <c r="AA11"/>
  <c r="AB25"/>
  <c r="AB28"/>
  <c r="AA39"/>
  <c r="AB14"/>
  <c r="AB27" i="21"/>
  <c r="AB52"/>
  <c r="AB64"/>
  <c r="AB60"/>
  <c r="AB32"/>
  <c r="AB56"/>
  <c r="AB23"/>
  <c r="AB17"/>
  <c r="AB46"/>
  <c r="AB68"/>
  <c r="AB36"/>
  <c r="AB40"/>
  <c r="AB44"/>
  <c r="AB11"/>
  <c r="AB48"/>
  <c r="AB15"/>
  <c r="AB63"/>
  <c r="AB16"/>
  <c r="AB35"/>
  <c r="AB10"/>
  <c r="AB41"/>
  <c r="AB8"/>
  <c r="AB26"/>
  <c r="AB31"/>
  <c r="AB51"/>
  <c r="AB12"/>
  <c r="AB25"/>
  <c r="AB13"/>
  <c r="AB28"/>
  <c r="AB37"/>
  <c r="AB42"/>
  <c r="AB58"/>
  <c r="AB20"/>
  <c r="AB67"/>
  <c r="AB45"/>
  <c r="AB50"/>
  <c r="AB55"/>
  <c r="AB14"/>
  <c r="AB29"/>
  <c r="AB33"/>
  <c r="AB9"/>
  <c r="AB18"/>
  <c r="AB24"/>
  <c r="AB49"/>
  <c r="AB54"/>
  <c r="AB59"/>
  <c r="AB65"/>
  <c r="AB22"/>
  <c r="AB39"/>
  <c r="AB53"/>
  <c r="AB62"/>
  <c r="AB30"/>
  <c r="AB34"/>
  <c r="AB43"/>
  <c r="AB57"/>
  <c r="AB66"/>
  <c r="AB21"/>
  <c r="AB38"/>
  <c r="AB47"/>
  <c r="AB63" i="19"/>
  <c r="AB23"/>
  <c r="AA13"/>
  <c r="AB36"/>
  <c r="AB44"/>
  <c r="AA74"/>
  <c r="AA8"/>
  <c r="AA12"/>
  <c r="AB46"/>
  <c r="AB73"/>
  <c r="AA42"/>
  <c r="AA53"/>
  <c r="AA45"/>
  <c r="AB32"/>
  <c r="AA26"/>
  <c r="AA61"/>
  <c r="AB64"/>
  <c r="AA11"/>
  <c r="AB34"/>
  <c r="AB37"/>
  <c r="AA40"/>
  <c r="AA43"/>
  <c r="AB66"/>
  <c r="AB69"/>
  <c r="AA72"/>
  <c r="Z75"/>
  <c r="AA29"/>
  <c r="AB67"/>
  <c r="AB35"/>
  <c r="AB22"/>
  <c r="AB25"/>
  <c r="AA28"/>
  <c r="AB54"/>
  <c r="AB57"/>
  <c r="AA60"/>
  <c r="AA58"/>
  <c r="AB13" i="18"/>
  <c r="AB15"/>
  <c r="AA21"/>
  <c r="AA30"/>
  <c r="AA39"/>
  <c r="AB45"/>
  <c r="AA12"/>
  <c r="AA44"/>
  <c r="AB11"/>
  <c r="AA17"/>
  <c r="AB43"/>
  <c r="AA8"/>
  <c r="AA40"/>
  <c r="AB42"/>
  <c r="AB78" i="17"/>
  <c r="AA15" i="13"/>
  <c r="AA63"/>
  <c r="Z67"/>
  <c r="AB62"/>
  <c r="AB11"/>
  <c r="AB28"/>
  <c r="AB65"/>
  <c r="AA51"/>
  <c r="AB53"/>
  <c r="AA30"/>
  <c r="AB34"/>
  <c r="AA38"/>
  <c r="AA42"/>
  <c r="AB18"/>
  <c r="AB22"/>
  <c r="AA50"/>
  <c r="AA10"/>
  <c r="AA17"/>
  <c r="AA9"/>
  <c r="AB33"/>
  <c r="AB36"/>
  <c r="AA43"/>
  <c r="AA47"/>
  <c r="AB57"/>
  <c r="AB64"/>
  <c r="AB20"/>
  <c r="AA20" i="25"/>
  <c r="AA35"/>
  <c r="AA8"/>
  <c r="AA36"/>
  <c r="AA28"/>
  <c r="AA16"/>
  <c r="AA38"/>
  <c r="AA12"/>
  <c r="AA21"/>
  <c r="AA34"/>
  <c r="AA9"/>
  <c r="AA13"/>
  <c r="AA11"/>
  <c r="AA32"/>
  <c r="AA18"/>
  <c r="AA19"/>
  <c r="AA10"/>
  <c r="AA25"/>
  <c r="AA26"/>
  <c r="AA14"/>
  <c r="AA15"/>
  <c r="AA29"/>
  <c r="AA30"/>
  <c r="AA23"/>
  <c r="AA33"/>
  <c r="AA31"/>
  <c r="AA22"/>
  <c r="AA37"/>
  <c r="AA17"/>
  <c r="AA24"/>
  <c r="AA75" i="19"/>
  <c r="AB75"/>
  <c r="AB67" i="13"/>
  <c r="AA67"/>
  <c r="Z55" i="3"/>
  <c r="AA21"/>
  <c r="AB21"/>
  <c r="AA10"/>
  <c r="AB10"/>
  <c r="AA40"/>
  <c r="AB40"/>
  <c r="AA25"/>
  <c r="AB25"/>
  <c r="AA29"/>
  <c r="AB29"/>
  <c r="AA43"/>
  <c r="AB43"/>
  <c r="AA22"/>
  <c r="AB22"/>
  <c r="AA46"/>
  <c r="AB46"/>
  <c r="AA24"/>
  <c r="AB24"/>
  <c r="AA15"/>
  <c r="AB15"/>
  <c r="AA19"/>
  <c r="AB19"/>
  <c r="AA34"/>
  <c r="AB34"/>
  <c r="AA52"/>
  <c r="AB52"/>
  <c r="AA54"/>
  <c r="AB54"/>
  <c r="AA51"/>
  <c r="AB51"/>
  <c r="AA17"/>
  <c r="AB17"/>
  <c r="AA49"/>
  <c r="AB49"/>
  <c r="AA37"/>
  <c r="AB37"/>
  <c r="AA23"/>
  <c r="AB23"/>
  <c r="AA48"/>
  <c r="AB48"/>
  <c r="AA11"/>
  <c r="AB11"/>
  <c r="AA20"/>
  <c r="AB20"/>
  <c r="AA13"/>
  <c r="AB13"/>
  <c r="AA36"/>
  <c r="AB36"/>
  <c r="AA38"/>
  <c r="AB38"/>
  <c r="AA28"/>
  <c r="AB28"/>
  <c r="AA53"/>
  <c r="AB53"/>
  <c r="AA8"/>
  <c r="AB8"/>
  <c r="AA47"/>
  <c r="AB47"/>
  <c r="AA16"/>
  <c r="AB16"/>
  <c r="AA12"/>
  <c r="AB12"/>
  <c r="AA41"/>
  <c r="AB41"/>
  <c r="AA30"/>
  <c r="AB30"/>
  <c r="AA31"/>
  <c r="AB31"/>
  <c r="AA33"/>
  <c r="AB33"/>
  <c r="AA27"/>
  <c r="AB27"/>
  <c r="AA44"/>
  <c r="AB44"/>
  <c r="AA14"/>
  <c r="AB14"/>
  <c r="AA39"/>
  <c r="AB39"/>
  <c r="AA9"/>
  <c r="AB9"/>
  <c r="AA35"/>
  <c r="AB35"/>
  <c r="AA32"/>
  <c r="AB32"/>
  <c r="AA50"/>
  <c r="AB50"/>
  <c r="AA26"/>
  <c r="AB26"/>
  <c r="AA42"/>
  <c r="AB42"/>
  <c r="AA45"/>
  <c r="AB45"/>
  <c r="AA18"/>
  <c r="AB18"/>
</calcChain>
</file>

<file path=xl/sharedStrings.xml><?xml version="1.0" encoding="utf-8"?>
<sst xmlns="http://schemas.openxmlformats.org/spreadsheetml/2006/main" count="2017" uniqueCount="315">
  <si>
    <t>TOTAL</t>
  </si>
  <si>
    <t>TABLEAU DE SYNTHESE STATISTIQUES</t>
  </si>
  <si>
    <t>J</t>
  </si>
  <si>
    <t>F</t>
  </si>
  <si>
    <t>M</t>
  </si>
  <si>
    <t>A</t>
  </si>
  <si>
    <t>S</t>
  </si>
  <si>
    <t>O</t>
  </si>
  <si>
    <t>N</t>
  </si>
  <si>
    <t>D</t>
  </si>
  <si>
    <t>Total</t>
  </si>
  <si>
    <t>Tableau n°</t>
  </si>
  <si>
    <t>Nom du parc:</t>
  </si>
  <si>
    <t>Nationalités des visiteurs</t>
  </si>
  <si>
    <t>% par rapport au total visiteur du parc</t>
  </si>
  <si>
    <t>% par rapport au total visiteur "Etranger"</t>
  </si>
  <si>
    <t>Malagasy</t>
  </si>
  <si>
    <t>Allemande</t>
  </si>
  <si>
    <t>Américaine</t>
  </si>
  <si>
    <t>Anglaise</t>
  </si>
  <si>
    <t>Angolaise</t>
  </si>
  <si>
    <t>Australienne</t>
  </si>
  <si>
    <t>Autrichienne</t>
  </si>
  <si>
    <t>Belge</t>
  </si>
  <si>
    <t>Bresilienne</t>
  </si>
  <si>
    <t>Bulgare</t>
  </si>
  <si>
    <t>Canadienne</t>
  </si>
  <si>
    <t>Chinoise</t>
  </si>
  <si>
    <t>Danoise</t>
  </si>
  <si>
    <t>Espagnole</t>
  </si>
  <si>
    <t>Française</t>
  </si>
  <si>
    <t>Grecque</t>
  </si>
  <si>
    <t>Hollandaise</t>
  </si>
  <si>
    <t>Hongroise</t>
  </si>
  <si>
    <t>Indienne</t>
  </si>
  <si>
    <t>Indonésienne</t>
  </si>
  <si>
    <t>Irlandaise</t>
  </si>
  <si>
    <t>Israelienne</t>
  </si>
  <si>
    <t>Italienne</t>
  </si>
  <si>
    <t>Japonaise</t>
  </si>
  <si>
    <t>Kenyenne</t>
  </si>
  <si>
    <t>Mauricienne</t>
  </si>
  <si>
    <t>Namibienne</t>
  </si>
  <si>
    <t>New Zélandaise</t>
  </si>
  <si>
    <t>Néerlandaise</t>
  </si>
  <si>
    <t>Norvégienne</t>
  </si>
  <si>
    <t>Portugaise</t>
  </si>
  <si>
    <t>Roumanienne</t>
  </si>
  <si>
    <t>Réunionnaise</t>
  </si>
  <si>
    <t>Russe</t>
  </si>
  <si>
    <t>Seychelloise</t>
  </si>
  <si>
    <t>Singapourienne</t>
  </si>
  <si>
    <t>Sud-africaine</t>
  </si>
  <si>
    <t>Suèdoise</t>
  </si>
  <si>
    <t>Suissesse</t>
  </si>
  <si>
    <t>Sri-Lankais</t>
  </si>
  <si>
    <t>Tchèche</t>
  </si>
  <si>
    <t>Thailandaise</t>
  </si>
  <si>
    <t>Slovenienne</t>
  </si>
  <si>
    <t>SYNTHESE STATISTIQUE DES NATIONALITES</t>
  </si>
  <si>
    <t>Jl</t>
  </si>
  <si>
    <t xml:space="preserve">Année: </t>
  </si>
  <si>
    <t>OBS</t>
  </si>
  <si>
    <t>Finlandais</t>
  </si>
  <si>
    <t>Lituanien</t>
  </si>
  <si>
    <t>Philippine</t>
  </si>
  <si>
    <t>Vietnamien</t>
  </si>
  <si>
    <t>cap ste MARIE</t>
  </si>
  <si>
    <t>Nom de l'AP:</t>
  </si>
  <si>
    <t>Beninoise</t>
  </si>
  <si>
    <t>Polonaise</t>
  </si>
  <si>
    <t>KIRINDY MITE</t>
  </si>
  <si>
    <t>ANDRANOMENA</t>
  </si>
  <si>
    <t>Tableau n°3</t>
  </si>
  <si>
    <t>Afrique du Sud</t>
  </si>
  <si>
    <t>Taïwanienne</t>
  </si>
  <si>
    <t>ZOMBITSE VOHIBASIA</t>
  </si>
  <si>
    <t>MNP ANDOHAHELA</t>
  </si>
  <si>
    <t>Tableau n° 03</t>
  </si>
  <si>
    <t>Sans le nombre d'enfants</t>
  </si>
  <si>
    <t>Tchèque</t>
  </si>
  <si>
    <t>BEZA MAHAFALY</t>
  </si>
  <si>
    <t>Algérienne</t>
  </si>
  <si>
    <t>Argentin</t>
  </si>
  <si>
    <t>Arabe</t>
  </si>
  <si>
    <t>Botswanaise</t>
  </si>
  <si>
    <t>Colombienne</t>
  </si>
  <si>
    <t>Coréenne</t>
  </si>
  <si>
    <t>Ecossaise</t>
  </si>
  <si>
    <t>Egyptienne</t>
  </si>
  <si>
    <t>Estonienne</t>
  </si>
  <si>
    <t>Ethiopienne</t>
  </si>
  <si>
    <t>Finlandaise</t>
  </si>
  <si>
    <t>Gabonnaise</t>
  </si>
  <si>
    <t>Luxembourgeoise</t>
  </si>
  <si>
    <t>Lithunienne</t>
  </si>
  <si>
    <t>Libanaise</t>
  </si>
  <si>
    <t>Malaisienne</t>
  </si>
  <si>
    <t>Mexicaine</t>
  </si>
  <si>
    <t>Philipienne</t>
  </si>
  <si>
    <t>Péruvienne</t>
  </si>
  <si>
    <t>Polognaise</t>
  </si>
  <si>
    <t>Sénégalaise</t>
  </si>
  <si>
    <t>Scottland</t>
  </si>
  <si>
    <t>Slovénienne</t>
  </si>
  <si>
    <t>Sri-Lankaise</t>
  </si>
  <si>
    <t>Taiwanaise</t>
  </si>
  <si>
    <t>Turque</t>
  </si>
  <si>
    <t>Tunisienne</t>
  </si>
  <si>
    <t>Vietnamienne</t>
  </si>
  <si>
    <t>Ukrainienne</t>
  </si>
  <si>
    <t>Zimbabwenne</t>
  </si>
  <si>
    <t>Zambienne</t>
  </si>
  <si>
    <t>ANDASIBE MANTADIA</t>
  </si>
  <si>
    <t>Allemand</t>
  </si>
  <si>
    <t>Américain</t>
  </si>
  <si>
    <t>Brésilien</t>
  </si>
  <si>
    <t>Britannique</t>
  </si>
  <si>
    <t>Dominicaine</t>
  </si>
  <si>
    <t>Equatorienne</t>
  </si>
  <si>
    <t>Français</t>
  </si>
  <si>
    <t>Hollandais</t>
  </si>
  <si>
    <t>Italien</t>
  </si>
  <si>
    <t>Japonais</t>
  </si>
  <si>
    <t>Sud africaine</t>
  </si>
  <si>
    <t>Suédoise</t>
  </si>
  <si>
    <t>Suisse</t>
  </si>
  <si>
    <t>MASOALA</t>
  </si>
  <si>
    <t>Parc National Ankarafantsika</t>
  </si>
  <si>
    <t>Année</t>
  </si>
  <si>
    <t>Argentine</t>
  </si>
  <si>
    <t>Chilienne</t>
  </si>
  <si>
    <t>Comorienne</t>
  </si>
  <si>
    <t>Congolaise</t>
  </si>
  <si>
    <t>Costa ricaine</t>
  </si>
  <si>
    <t>Croate</t>
  </si>
  <si>
    <t>Lithuanienne</t>
  </si>
  <si>
    <t>Nigérienne</t>
  </si>
  <si>
    <t>SAHAMALAZA</t>
  </si>
  <si>
    <t>Arménien</t>
  </si>
  <si>
    <t>Chilien</t>
  </si>
  <si>
    <t>Ecossais</t>
  </si>
  <si>
    <t>Esthonien</t>
  </si>
  <si>
    <t>Iranien</t>
  </si>
  <si>
    <t>Kowetien</t>
  </si>
  <si>
    <t>Libanais</t>
  </si>
  <si>
    <t>Luthianien</t>
  </si>
  <si>
    <t>Luxembourgeois</t>
  </si>
  <si>
    <t>Mozambiquaine</t>
  </si>
  <si>
    <t>Polonais</t>
  </si>
  <si>
    <t>Slovaque</t>
  </si>
  <si>
    <t>Taïwanais</t>
  </si>
  <si>
    <t>Ukrénien</t>
  </si>
  <si>
    <t>Vénézuelien</t>
  </si>
  <si>
    <t>BEMARAHA</t>
  </si>
  <si>
    <t>Swazie</t>
  </si>
  <si>
    <t>AMBOHITANTELY</t>
  </si>
  <si>
    <t>Arménienne</t>
  </si>
  <si>
    <t>Ivoirienne</t>
  </si>
  <si>
    <t>Lituanienne</t>
  </si>
  <si>
    <t>Marocaine</t>
  </si>
  <si>
    <t>Pakistanaise</t>
  </si>
  <si>
    <t>Portoricaine</t>
  </si>
  <si>
    <t>Quebecoise</t>
  </si>
  <si>
    <t>Roumaine</t>
  </si>
  <si>
    <t>Sovietique</t>
  </si>
  <si>
    <t>Sud-coréenne</t>
  </si>
  <si>
    <t>Togolaise</t>
  </si>
  <si>
    <t>Turc</t>
  </si>
  <si>
    <t>ISALO</t>
  </si>
  <si>
    <t>Bolivien</t>
  </si>
  <si>
    <t>Croite</t>
  </si>
  <si>
    <t>Ukrainien</t>
  </si>
  <si>
    <t>ANDRINGITRA</t>
  </si>
  <si>
    <t>MaIagasy</t>
  </si>
  <si>
    <t>Non compris par rapport au total visiteur étranger</t>
  </si>
  <si>
    <t>Anglais</t>
  </si>
  <si>
    <t>Espagnol</t>
  </si>
  <si>
    <t>Australien</t>
  </si>
  <si>
    <t>Norvégien</t>
  </si>
  <si>
    <t>Autrichien</t>
  </si>
  <si>
    <t>Chinois</t>
  </si>
  <si>
    <t>Canadien</t>
  </si>
  <si>
    <t>Suédois</t>
  </si>
  <si>
    <t>Danois</t>
  </si>
  <si>
    <t>Japonnais</t>
  </si>
  <si>
    <t>Israelien</t>
  </si>
  <si>
    <t>Sloven</t>
  </si>
  <si>
    <t>Grec</t>
  </si>
  <si>
    <t>Sud Africain</t>
  </si>
  <si>
    <t>Indien</t>
  </si>
  <si>
    <t>Thailandais</t>
  </si>
  <si>
    <t>Nétherlandais</t>
  </si>
  <si>
    <t>Uruguay</t>
  </si>
  <si>
    <t>Estonie</t>
  </si>
  <si>
    <t>Hongrois</t>
  </si>
  <si>
    <t>Nlle Zélandais</t>
  </si>
  <si>
    <t>Portugais</t>
  </si>
  <si>
    <t>Taiwanais</t>
  </si>
  <si>
    <t>Irlandais</t>
  </si>
  <si>
    <t>Algérien</t>
  </si>
  <si>
    <t>Luthuanien</t>
  </si>
  <si>
    <t>Tunisien</t>
  </si>
  <si>
    <t>Coréen</t>
  </si>
  <si>
    <t>Réunionnais</t>
  </si>
  <si>
    <t>Rwandais</t>
  </si>
  <si>
    <t>Colombien</t>
  </si>
  <si>
    <t>Maltais</t>
  </si>
  <si>
    <t>Mauricien</t>
  </si>
  <si>
    <t>Mexicain</t>
  </si>
  <si>
    <t>Ougandais</t>
  </si>
  <si>
    <t>Egyptien</t>
  </si>
  <si>
    <t>Malaisien</t>
  </si>
  <si>
    <t>Mozambicain</t>
  </si>
  <si>
    <t>Chilie</t>
  </si>
  <si>
    <t>Haiti</t>
  </si>
  <si>
    <t>Iran</t>
  </si>
  <si>
    <t>Maroc</t>
  </si>
  <si>
    <t>Roumain</t>
  </si>
  <si>
    <t>Seychèle</t>
  </si>
  <si>
    <t>Sry lanka</t>
  </si>
  <si>
    <t>Togolais</t>
  </si>
  <si>
    <t>Tableau n°03</t>
  </si>
  <si>
    <t>dont 16 élèves au mois d'octobre</t>
  </si>
  <si>
    <t>Visiteur étranger</t>
  </si>
  <si>
    <t>%</t>
  </si>
  <si>
    <t>Angolais</t>
  </si>
  <si>
    <t>Bresilien</t>
  </si>
  <si>
    <t>Camerounais</t>
  </si>
  <si>
    <t>Guatemalien</t>
  </si>
  <si>
    <t>Indonésien</t>
  </si>
  <si>
    <t>Kenyen</t>
  </si>
  <si>
    <t>Litchuanien</t>
  </si>
  <si>
    <t>Namibien</t>
  </si>
  <si>
    <t>New Zélandais</t>
  </si>
  <si>
    <t>Néerlandais</t>
  </si>
  <si>
    <t>Roumanien</t>
  </si>
  <si>
    <t>Seychellois</t>
  </si>
  <si>
    <t>Singapourien</t>
  </si>
  <si>
    <t>Slovenien</t>
  </si>
  <si>
    <t>Sud-africain</t>
  </si>
  <si>
    <t>Suèdois</t>
  </si>
  <si>
    <t>-</t>
  </si>
  <si>
    <t>Belarusse</t>
  </si>
  <si>
    <t>Mauritanienne</t>
  </si>
  <si>
    <t>Nigerienne</t>
  </si>
  <si>
    <t>Zimbabwéenne</t>
  </si>
  <si>
    <t>LOKOBE</t>
  </si>
  <si>
    <t>Parc National ANKARANA</t>
  </si>
  <si>
    <t>Tableau n° 3</t>
  </si>
  <si>
    <t>(janvier à décembre 2014)</t>
  </si>
  <si>
    <t>Jn</t>
  </si>
  <si>
    <t>Obs</t>
  </si>
  <si>
    <t>Intéressée</t>
  </si>
  <si>
    <t>Assidue</t>
  </si>
  <si>
    <t>Meilleure Visiteuse</t>
  </si>
  <si>
    <t>Grècque</t>
  </si>
  <si>
    <t>Méxicaine</t>
  </si>
  <si>
    <t>New-zélandaise</t>
  </si>
  <si>
    <t>Slovène</t>
  </si>
  <si>
    <t>ANKARANA</t>
  </si>
  <si>
    <t>Maltaise</t>
  </si>
  <si>
    <t>NOSY HARA</t>
  </si>
  <si>
    <t>U.G:</t>
  </si>
  <si>
    <t>MAROJEJY ANJANAHARIBE SUD</t>
  </si>
  <si>
    <t>Sud Africaine</t>
  </si>
  <si>
    <t>australienne</t>
  </si>
  <si>
    <t>Scotish</t>
  </si>
  <si>
    <t>Guatemala</t>
  </si>
  <si>
    <t>Mexique</t>
  </si>
  <si>
    <t>Luxembourg</t>
  </si>
  <si>
    <t>Israélienne</t>
  </si>
  <si>
    <t>Tchècque</t>
  </si>
  <si>
    <t>Armenia</t>
  </si>
  <si>
    <t>Luthianie</t>
  </si>
  <si>
    <t>Arabie saoudite</t>
  </si>
  <si>
    <t>Comorien</t>
  </si>
  <si>
    <t>Congolais</t>
  </si>
  <si>
    <t>Libannais</t>
  </si>
  <si>
    <t>Lusembourg</t>
  </si>
  <si>
    <t>Marocain</t>
  </si>
  <si>
    <t>Saoudien</t>
  </si>
  <si>
    <t>Serbe</t>
  </si>
  <si>
    <t>INDIVIDUEL</t>
  </si>
  <si>
    <t>E</t>
  </si>
  <si>
    <t>CAMPEUR</t>
  </si>
  <si>
    <r>
      <t>Année:</t>
    </r>
    <r>
      <rPr>
        <b/>
        <sz val="10"/>
        <rFont val="Arial"/>
        <family val="2"/>
      </rPr>
      <t xml:space="preserve"> </t>
    </r>
  </si>
  <si>
    <t xml:space="preserve">PARC </t>
  </si>
  <si>
    <t>NOSY TANIKELY</t>
  </si>
  <si>
    <r>
      <t>Année</t>
    </r>
    <r>
      <rPr>
        <b/>
        <sz val="10"/>
        <rFont val="Arial"/>
        <family val="2"/>
      </rPr>
      <t xml:space="preserve">:  </t>
    </r>
  </si>
  <si>
    <r>
      <rPr>
        <u/>
        <sz val="10"/>
        <rFont val="Arial"/>
        <family val="2"/>
      </rPr>
      <t>Nom de Parc</t>
    </r>
    <r>
      <rPr>
        <sz val="10"/>
        <rFont val="Arial"/>
      </rPr>
      <t xml:space="preserve"> : </t>
    </r>
  </si>
  <si>
    <t>Montagne d'Ambre</t>
  </si>
  <si>
    <t xml:space="preserve">Nom de l'AP : </t>
  </si>
  <si>
    <t>RESERVE SPECIALE DE MANOMBO</t>
  </si>
  <si>
    <t xml:space="preserve">PARC NATIONAL </t>
  </si>
  <si>
    <t>RANOMAFANA</t>
  </si>
  <si>
    <t xml:space="preserve">ANNEE : </t>
  </si>
  <si>
    <t xml:space="preserve">Année:  </t>
  </si>
  <si>
    <t>AVECTO</t>
  </si>
  <si>
    <t>PARC</t>
  </si>
  <si>
    <t>TSIMANAMPETSOTSE</t>
  </si>
  <si>
    <t>JTO</t>
  </si>
  <si>
    <t>FTO</t>
  </si>
  <si>
    <t>MTO</t>
  </si>
  <si>
    <t>ATO</t>
  </si>
  <si>
    <t>JITO</t>
  </si>
  <si>
    <t>STO</t>
  </si>
  <si>
    <t>OTO</t>
  </si>
  <si>
    <t>NTO</t>
  </si>
  <si>
    <t>DTO</t>
  </si>
  <si>
    <t>JI</t>
  </si>
  <si>
    <t>KE</t>
  </si>
  <si>
    <t>KN</t>
  </si>
  <si>
    <t>Néo zélandaise</t>
  </si>
  <si>
    <t>Tanzanienne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</si>
</sst>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_-* #,##0.00\ _F_-;\-* #,##0.00\ _F_-;_-* &quot;-&quot;??\ _F_-;_-@_-"/>
    <numFmt numFmtId="165" formatCode="_-* #,##0\ _F_-;\-* #,##0\ _F_-;_-* &quot;-&quot;??\ _F_-;_-@_-"/>
    <numFmt numFmtId="166" formatCode="0.0%"/>
    <numFmt numFmtId="167" formatCode="_-* #,##0\ _€_-;\-* #,##0\ _€_-;_-* &quot;-&quot;??\ _€_-;_-@_-"/>
    <numFmt numFmtId="168" formatCode="0.0"/>
    <numFmt numFmtId="169" formatCode="0.000%"/>
  </numFmts>
  <fonts count="38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u/>
      <sz val="11"/>
      <name val="Arial"/>
      <family val="2"/>
    </font>
    <font>
      <b/>
      <sz val="9"/>
      <name val="Arial"/>
      <family val="2"/>
    </font>
    <font>
      <sz val="10"/>
      <name val="Arial"/>
    </font>
    <font>
      <sz val="10"/>
      <name val="Arial Narrow"/>
      <family val="2"/>
    </font>
    <font>
      <sz val="9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u val="singleAccounting"/>
      <sz val="10"/>
      <name val="Arial"/>
      <family val="2"/>
    </font>
    <font>
      <i/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2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name val="Cambria"/>
      <family val="1"/>
      <scheme val="major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8">
    <xf numFmtId="0" fontId="0" fillId="0" borderId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25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3" fontId="4" fillId="0" borderId="0" xfId="0" applyNumberFormat="1" applyFont="1"/>
    <xf numFmtId="0" fontId="7" fillId="0" borderId="0" xfId="0" applyFont="1"/>
    <xf numFmtId="0" fontId="2" fillId="0" borderId="1" xfId="0" applyFont="1" applyBorder="1" applyAlignment="1">
      <alignment horizontal="center" wrapText="1"/>
    </xf>
    <xf numFmtId="9" fontId="2" fillId="0" borderId="1" xfId="10" applyFont="1" applyBorder="1" applyAlignment="1">
      <alignment horizontal="center"/>
    </xf>
    <xf numFmtId="0" fontId="7" fillId="0" borderId="1" xfId="0" applyFont="1" applyBorder="1"/>
    <xf numFmtId="3" fontId="1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0" xfId="0" applyFont="1"/>
    <xf numFmtId="0" fontId="6" fillId="0" borderId="1" xfId="0" applyFont="1" applyBorder="1"/>
    <xf numFmtId="0" fontId="0" fillId="0" borderId="0" xfId="0" applyBorder="1"/>
    <xf numFmtId="3" fontId="0" fillId="0" borderId="0" xfId="0" applyNumberFormat="1"/>
    <xf numFmtId="0" fontId="6" fillId="0" borderId="1" xfId="0" applyFont="1" applyBorder="1" applyAlignment="1">
      <alignment horizontal="center"/>
    </xf>
    <xf numFmtId="9" fontId="2" fillId="0" borderId="1" xfId="11" applyFont="1" applyBorder="1" applyAlignment="1">
      <alignment horizontal="center"/>
    </xf>
    <xf numFmtId="9" fontId="0" fillId="0" borderId="0" xfId="0" applyNumberFormat="1"/>
    <xf numFmtId="3" fontId="4" fillId="0" borderId="0" xfId="0" applyNumberFormat="1" applyFont="1" applyFill="1"/>
    <xf numFmtId="0" fontId="7" fillId="0" borderId="0" xfId="0" applyFont="1" applyFill="1"/>
    <xf numFmtId="0" fontId="2" fillId="0" borderId="1" xfId="0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center"/>
    </xf>
    <xf numFmtId="9" fontId="2" fillId="0" borderId="1" xfId="11" applyNumberFormat="1" applyFont="1" applyBorder="1" applyAlignment="1">
      <alignment horizontal="center"/>
    </xf>
    <xf numFmtId="0" fontId="0" fillId="0" borderId="0" xfId="0" applyFill="1"/>
    <xf numFmtId="14" fontId="0" fillId="0" borderId="0" xfId="0" applyNumberFormat="1"/>
    <xf numFmtId="166" fontId="2" fillId="0" borderId="1" xfId="11" applyNumberFormat="1" applyFont="1" applyBorder="1" applyAlignment="1">
      <alignment horizontal="center"/>
    </xf>
    <xf numFmtId="2" fontId="2" fillId="0" borderId="1" xfId="11" applyNumberFormat="1" applyFont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2" fontId="2" fillId="0" borderId="0" xfId="11" applyNumberFormat="1" applyFont="1" applyBorder="1" applyAlignment="1">
      <alignment horizontal="center"/>
    </xf>
    <xf numFmtId="0" fontId="7" fillId="0" borderId="0" xfId="0" applyFont="1" applyBorder="1"/>
    <xf numFmtId="3" fontId="4" fillId="0" borderId="0" xfId="5" applyNumberFormat="1" applyFont="1"/>
    <xf numFmtId="0" fontId="4" fillId="0" borderId="0" xfId="5" applyFont="1" applyAlignment="1">
      <alignment horizontal="center"/>
    </xf>
    <xf numFmtId="0" fontId="7" fillId="0" borderId="0" xfId="5" applyFont="1"/>
    <xf numFmtId="0" fontId="7" fillId="0" borderId="0" xfId="5" applyFont="1" applyAlignment="1">
      <alignment horizontal="center"/>
    </xf>
    <xf numFmtId="0" fontId="2" fillId="0" borderId="1" xfId="5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165" fontId="14" fillId="0" borderId="1" xfId="1" applyNumberFormat="1" applyFont="1" applyFill="1" applyBorder="1" applyAlignment="1">
      <alignment vertical="center" wrapText="1"/>
    </xf>
    <xf numFmtId="43" fontId="3" fillId="0" borderId="1" xfId="2" applyNumberFormat="1" applyFont="1" applyBorder="1" applyAlignment="1">
      <alignment horizontal="center" vertical="center" wrapText="1"/>
    </xf>
    <xf numFmtId="0" fontId="3" fillId="0" borderId="1" xfId="5" applyFont="1" applyBorder="1" applyAlignment="1">
      <alignment horizontal="center" vertical="center" wrapText="1"/>
    </xf>
    <xf numFmtId="165" fontId="2" fillId="0" borderId="1" xfId="5" applyNumberFormat="1" applyFont="1" applyFill="1" applyBorder="1" applyAlignment="1">
      <alignment horizontal="center" vertical="center" wrapText="1"/>
    </xf>
    <xf numFmtId="43" fontId="2" fillId="0" borderId="1" xfId="2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43" fontId="14" fillId="0" borderId="1" xfId="2" applyNumberFormat="1" applyFont="1" applyFill="1" applyBorder="1" applyAlignment="1">
      <alignment vertical="center"/>
    </xf>
    <xf numFmtId="0" fontId="3" fillId="0" borderId="1" xfId="5" applyFont="1" applyBorder="1" applyAlignment="1">
      <alignment horizontal="left" vertical="center" wrapText="1"/>
    </xf>
    <xf numFmtId="0" fontId="2" fillId="0" borderId="1" xfId="5" applyFont="1" applyFill="1" applyBorder="1" applyAlignment="1">
      <alignment vertical="center"/>
    </xf>
    <xf numFmtId="165" fontId="22" fillId="0" borderId="1" xfId="0" applyNumberFormat="1" applyFont="1" applyFill="1" applyBorder="1" applyAlignment="1">
      <alignment vertical="center"/>
    </xf>
    <xf numFmtId="165" fontId="23" fillId="0" borderId="1" xfId="0" applyNumberFormat="1" applyFont="1" applyFill="1" applyBorder="1" applyAlignment="1">
      <alignment horizontal="center" vertical="center"/>
    </xf>
    <xf numFmtId="43" fontId="2" fillId="0" borderId="1" xfId="2" applyNumberFormat="1" applyFont="1" applyFill="1" applyBorder="1" applyAlignment="1">
      <alignment horizontal="center" vertical="center" wrapText="1"/>
    </xf>
    <xf numFmtId="167" fontId="2" fillId="0" borderId="1" xfId="2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 applyAlignment="1">
      <alignment horizontal="center"/>
    </xf>
    <xf numFmtId="0" fontId="29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3" fontId="25" fillId="0" borderId="1" xfId="0" applyNumberFormat="1" applyFont="1" applyFill="1" applyBorder="1" applyAlignment="1">
      <alignment horizontal="center" vertical="center"/>
    </xf>
    <xf numFmtId="10" fontId="30" fillId="0" borderId="1" xfId="11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/>
    </xf>
    <xf numFmtId="1" fontId="2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1" fillId="0" borderId="1" xfId="0" applyFont="1" applyFill="1" applyBorder="1" applyAlignment="1">
      <alignment horizontal="left" vertical="center"/>
    </xf>
    <xf numFmtId="1" fontId="2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0" applyFont="1" applyBorder="1" applyAlignment="1">
      <alignment horizontal="left" vertical="center"/>
    </xf>
    <xf numFmtId="0" fontId="25" fillId="0" borderId="0" xfId="0" applyFont="1"/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3" xfId="0" applyFont="1" applyBorder="1" applyAlignment="1">
      <alignment horizontal="left" vertical="center"/>
    </xf>
    <xf numFmtId="0" fontId="25" fillId="2" borderId="3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 vertical="center"/>
    </xf>
    <xf numFmtId="10" fontId="24" fillId="2" borderId="1" xfId="0" applyNumberFormat="1" applyFont="1" applyFill="1" applyBorder="1" applyAlignment="1">
      <alignment horizontal="center" vertical="center"/>
    </xf>
    <xf numFmtId="10" fontId="30" fillId="2" borderId="1" xfId="11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10" fontId="30" fillId="0" borderId="0" xfId="11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3" fontId="25" fillId="0" borderId="0" xfId="0" applyNumberFormat="1" applyFont="1" applyFill="1" applyBorder="1" applyAlignment="1">
      <alignment horizontal="center" vertical="center"/>
    </xf>
    <xf numFmtId="9" fontId="3" fillId="0" borderId="1" xfId="11" applyFont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165" fontId="3" fillId="0" borderId="0" xfId="3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left" indent="1"/>
    </xf>
    <xf numFmtId="9" fontId="2" fillId="0" borderId="4" xfId="11" applyFont="1" applyFill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3" fontId="6" fillId="0" borderId="0" xfId="0" applyNumberFormat="1" applyFont="1"/>
    <xf numFmtId="0" fontId="2" fillId="0" borderId="0" xfId="0" applyFont="1"/>
    <xf numFmtId="9" fontId="3" fillId="0" borderId="0" xfId="11" applyFont="1"/>
    <xf numFmtId="10" fontId="2" fillId="0" borderId="1" xfId="11" applyNumberFormat="1" applyFont="1" applyBorder="1" applyAlignment="1">
      <alignment horizontal="center"/>
    </xf>
    <xf numFmtId="10" fontId="2" fillId="0" borderId="1" xfId="3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3" fontId="0" fillId="3" borderId="1" xfId="0" applyNumberFormat="1" applyFill="1" applyBorder="1"/>
    <xf numFmtId="0" fontId="0" fillId="3" borderId="1" xfId="0" applyFill="1" applyBorder="1"/>
    <xf numFmtId="168" fontId="2" fillId="0" borderId="1" xfId="11" applyNumberFormat="1" applyFont="1" applyBorder="1" applyAlignment="1">
      <alignment horizontal="center"/>
    </xf>
    <xf numFmtId="1" fontId="0" fillId="0" borderId="1" xfId="0" applyNumberFormat="1" applyBorder="1"/>
    <xf numFmtId="0" fontId="5" fillId="0" borderId="0" xfId="0" applyFont="1" applyFill="1" applyBorder="1"/>
    <xf numFmtId="0" fontId="3" fillId="0" borderId="4" xfId="0" applyFont="1" applyFill="1" applyBorder="1"/>
    <xf numFmtId="0" fontId="2" fillId="3" borderId="1" xfId="0" applyFont="1" applyFill="1" applyBorder="1"/>
    <xf numFmtId="0" fontId="6" fillId="3" borderId="1" xfId="0" applyFont="1" applyFill="1" applyBorder="1"/>
    <xf numFmtId="165" fontId="3" fillId="4" borderId="1" xfId="3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0" xfId="0" applyNumberFormat="1"/>
    <xf numFmtId="0" fontId="4" fillId="0" borderId="0" xfId="0" applyFont="1"/>
    <xf numFmtId="165" fontId="18" fillId="0" borderId="0" xfId="0" applyNumberFormat="1" applyFont="1"/>
    <xf numFmtId="3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 vertical="center" wrapText="1"/>
    </xf>
    <xf numFmtId="165" fontId="3" fillId="0" borderId="1" xfId="3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right"/>
    </xf>
    <xf numFmtId="2" fontId="2" fillId="0" borderId="1" xfId="11" applyNumberFormat="1" applyFont="1" applyFill="1" applyBorder="1" applyAlignment="1">
      <alignment horizontal="center"/>
    </xf>
    <xf numFmtId="0" fontId="19" fillId="0" borderId="1" xfId="0" applyFont="1" applyFill="1" applyBorder="1"/>
    <xf numFmtId="4" fontId="3" fillId="0" borderId="5" xfId="0" applyNumberFormat="1" applyFont="1" applyFill="1" applyBorder="1"/>
    <xf numFmtId="0" fontId="7" fillId="0" borderId="0" xfId="0" applyFont="1" applyFill="1" applyBorder="1" applyAlignment="1"/>
    <xf numFmtId="165" fontId="7" fillId="0" borderId="0" xfId="3" applyNumberFormat="1" applyFont="1" applyFill="1" applyBorder="1" applyAlignment="1">
      <alignment horizontal="center"/>
    </xf>
    <xf numFmtId="0" fontId="7" fillId="0" borderId="5" xfId="0" applyFont="1" applyFill="1" applyBorder="1" applyAlignment="1"/>
    <xf numFmtId="0" fontId="7" fillId="0" borderId="5" xfId="0" applyFont="1" applyBorder="1" applyAlignment="1">
      <alignment horizontal="left" vertical="center"/>
    </xf>
    <xf numFmtId="3" fontId="2" fillId="6" borderId="1" xfId="0" applyNumberFormat="1" applyFont="1" applyFill="1" applyBorder="1" applyAlignment="1">
      <alignment horizontal="right"/>
    </xf>
    <xf numFmtId="0" fontId="7" fillId="0" borderId="5" xfId="0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vertical="center"/>
    </xf>
    <xf numFmtId="0" fontId="0" fillId="0" borderId="1" xfId="0" applyFill="1" applyBorder="1"/>
    <xf numFmtId="165" fontId="3" fillId="0" borderId="1" xfId="3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right"/>
    </xf>
    <xf numFmtId="3" fontId="2" fillId="7" borderId="1" xfId="0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0" fontId="2" fillId="0" borderId="1" xfId="0" applyFont="1" applyFill="1" applyBorder="1"/>
    <xf numFmtId="0" fontId="0" fillId="0" borderId="5" xfId="0" applyBorder="1"/>
    <xf numFmtId="0" fontId="7" fillId="0" borderId="1" xfId="0" applyFont="1" applyBorder="1" applyAlignment="1"/>
    <xf numFmtId="0" fontId="20" fillId="0" borderId="1" xfId="0" applyFont="1" applyFill="1" applyBorder="1" applyAlignment="1" applyProtection="1">
      <alignment horizontal="right" vertical="center"/>
      <protection locked="0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3" fontId="6" fillId="0" borderId="1" xfId="0" applyNumberFormat="1" applyFont="1" applyBorder="1"/>
    <xf numFmtId="3" fontId="3" fillId="0" borderId="1" xfId="8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166" fontId="2" fillId="8" borderId="1" xfId="11" applyNumberFormat="1" applyFont="1" applyFill="1" applyBorder="1" applyAlignment="1">
      <alignment horizontal="center" vertical="center"/>
    </xf>
    <xf numFmtId="166" fontId="2" fillId="0" borderId="1" xfId="11" applyNumberFormat="1" applyFont="1" applyBorder="1" applyAlignment="1">
      <alignment horizontal="center" vertical="center"/>
    </xf>
    <xf numFmtId="0" fontId="3" fillId="0" borderId="1" xfId="8" applyFont="1" applyFill="1" applyBorder="1" applyAlignment="1">
      <alignment horizontal="center" vertical="center"/>
    </xf>
    <xf numFmtId="166" fontId="2" fillId="0" borderId="1" xfId="11" applyNumberFormat="1" applyFont="1" applyFill="1" applyBorder="1" applyAlignment="1">
      <alignment horizontal="center" vertical="center"/>
    </xf>
    <xf numFmtId="169" fontId="2" fillId="0" borderId="1" xfId="11" applyNumberFormat="1" applyFont="1" applyFill="1" applyBorder="1" applyAlignment="1">
      <alignment horizontal="center" vertical="center"/>
    </xf>
    <xf numFmtId="169" fontId="2" fillId="0" borderId="1" xfId="11" applyNumberFormat="1" applyFont="1" applyBorder="1" applyAlignment="1">
      <alignment horizontal="center" vertical="center"/>
    </xf>
    <xf numFmtId="10" fontId="2" fillId="0" borderId="1" xfId="11" applyNumberFormat="1" applyFont="1" applyFill="1" applyBorder="1" applyAlignment="1">
      <alignment horizontal="center" vertical="center"/>
    </xf>
    <xf numFmtId="10" fontId="2" fillId="0" borderId="1" xfId="1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0" borderId="1" xfId="0" applyFont="1" applyBorder="1"/>
    <xf numFmtId="0" fontId="34" fillId="0" borderId="1" xfId="0" applyFont="1" applyBorder="1"/>
    <xf numFmtId="0" fontId="0" fillId="0" borderId="0" xfId="0" applyFont="1"/>
    <xf numFmtId="3" fontId="3" fillId="0" borderId="1" xfId="0" applyNumberFormat="1" applyFont="1" applyFill="1" applyBorder="1" applyAlignment="1"/>
    <xf numFmtId="3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 wrapText="1"/>
    </xf>
    <xf numFmtId="0" fontId="27" fillId="0" borderId="0" xfId="0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3" fillId="0" borderId="8" xfId="0" applyFont="1" applyBorder="1"/>
    <xf numFmtId="0" fontId="15" fillId="0" borderId="0" xfId="0" applyFont="1" applyBorder="1" applyAlignment="1">
      <alignment horizontal="right"/>
    </xf>
    <xf numFmtId="0" fontId="21" fillId="0" borderId="0" xfId="0" applyFont="1" applyBorder="1" applyAlignment="1">
      <alignment horizontal="right" vertical="center" wrapText="1"/>
    </xf>
    <xf numFmtId="3" fontId="3" fillId="0" borderId="0" xfId="0" applyNumberFormat="1" applyFont="1" applyFill="1" applyBorder="1" applyAlignment="1"/>
    <xf numFmtId="0" fontId="21" fillId="4" borderId="0" xfId="0" applyFont="1" applyFill="1" applyBorder="1" applyAlignment="1">
      <alignment horizontal="right" vertical="center" wrapText="1"/>
    </xf>
    <xf numFmtId="0" fontId="0" fillId="4" borderId="0" xfId="0" applyFill="1" applyBorder="1"/>
    <xf numFmtId="3" fontId="3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6" fillId="0" borderId="0" xfId="0" applyFont="1" applyBorder="1"/>
    <xf numFmtId="3" fontId="3" fillId="0" borderId="0" xfId="0" applyNumberFormat="1" applyFont="1" applyFill="1" applyBorder="1" applyAlignment="1">
      <alignment vertical="center" wrapText="1"/>
    </xf>
    <xf numFmtId="3" fontId="3" fillId="0" borderId="0" xfId="0" applyNumberFormat="1" applyFont="1" applyFill="1" applyBorder="1" applyAlignment="1">
      <alignment horizontal="right" vertical="center" wrapText="1"/>
    </xf>
    <xf numFmtId="0" fontId="7" fillId="4" borderId="0" xfId="0" applyFont="1" applyFill="1" applyBorder="1"/>
    <xf numFmtId="3" fontId="3" fillId="4" borderId="0" xfId="0" applyNumberFormat="1" applyFont="1" applyFill="1" applyBorder="1" applyAlignment="1">
      <alignment vertical="center"/>
    </xf>
    <xf numFmtId="1" fontId="7" fillId="0" borderId="0" xfId="0" applyNumberFormat="1" applyFont="1" applyFill="1" applyBorder="1" applyAlignment="1" applyProtection="1">
      <alignment horizontal="right" vertical="center" wrapText="1"/>
      <protection locked="0"/>
    </xf>
    <xf numFmtId="1" fontId="35" fillId="0" borderId="0" xfId="0" applyNumberFormat="1" applyFont="1" applyFill="1" applyBorder="1" applyAlignment="1" applyProtection="1">
      <alignment vertical="center" wrapText="1"/>
      <protection locked="0"/>
    </xf>
    <xf numFmtId="1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3" fontId="3" fillId="4" borderId="0" xfId="0" applyNumberFormat="1" applyFont="1" applyFill="1" applyBorder="1" applyAlignment="1">
      <alignment vertical="center" wrapText="1"/>
    </xf>
    <xf numFmtId="0" fontId="7" fillId="0" borderId="0" xfId="0" applyFont="1" applyFill="1" applyBorder="1"/>
    <xf numFmtId="0" fontId="0" fillId="0" borderId="0" xfId="0" applyFill="1" applyBorder="1" applyAlignment="1">
      <alignment horizontal="right"/>
    </xf>
    <xf numFmtId="3" fontId="3" fillId="0" borderId="0" xfId="0" applyNumberFormat="1" applyFont="1" applyBorder="1" applyAlignment="1">
      <alignment vertical="top"/>
    </xf>
    <xf numFmtId="0" fontId="13" fillId="0" borderId="0" xfId="0" applyFont="1" applyBorder="1"/>
    <xf numFmtId="0" fontId="14" fillId="0" borderId="0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15" fillId="0" borderId="0" xfId="0" applyNumberFormat="1" applyFont="1" applyBorder="1" applyAlignment="1"/>
    <xf numFmtId="3" fontId="15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4" xfId="0" applyFont="1" applyBorder="1"/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6" xfId="0" applyNumberFormat="1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0" xfId="0" applyFont="1" applyFill="1" applyBorder="1"/>
    <xf numFmtId="43" fontId="3" fillId="0" borderId="4" xfId="2" applyNumberFormat="1" applyFont="1" applyFill="1" applyBorder="1" applyAlignment="1">
      <alignment horizontal="center" vertical="center" wrapText="1"/>
    </xf>
    <xf numFmtId="43" fontId="3" fillId="0" borderId="0" xfId="2" applyNumberFormat="1" applyFont="1" applyFill="1" applyBorder="1" applyAlignment="1">
      <alignment horizontal="center" vertical="center" wrapText="1"/>
    </xf>
    <xf numFmtId="0" fontId="3" fillId="0" borderId="4" xfId="5" applyFont="1" applyFill="1" applyBorder="1" applyAlignment="1">
      <alignment horizontal="center" vertical="center" wrapText="1"/>
    </xf>
    <xf numFmtId="0" fontId="3" fillId="0" borderId="0" xfId="5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4" xfId="0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7" fillId="0" borderId="0" xfId="0" applyFont="1" applyBorder="1" applyAlignment="1">
      <alignment horizontal="left"/>
    </xf>
    <xf numFmtId="0" fontId="28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38">
    <cellStyle name="Comma 2" xfId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Milliers" xfId="2" builtinId="3"/>
    <cellStyle name="Milliers 2" xfId="3"/>
    <cellStyle name="Milliers 3" xfId="4"/>
    <cellStyle name="Normal" xfId="0" builtinId="0"/>
    <cellStyle name="Normal 2" xfId="5"/>
    <cellStyle name="Normal 3" xfId="6"/>
    <cellStyle name="Normal 5" xfId="7"/>
    <cellStyle name="Normal 6" xfId="8"/>
    <cellStyle name="Normal 7" xfId="9"/>
    <cellStyle name="Pourcentage" xfId="10" builtinId="5"/>
    <cellStyle name="Pourcentage 2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U/synth&#232;se%20Ecot%202014%20ZV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31%20tableau%20de%20synth&#232;se%20rapport%20ecot%20annuel-IS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PNARG_synthu00E8se_RAPPORT_ECOT_ANNUEL_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A/Rapport%20ecot%20annuel%20consolid&#233;%202014-md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8">
          <cell r="N18">
            <v>3183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2">
          <cell r="N12">
            <v>18190</v>
          </cell>
        </row>
        <row r="16">
          <cell r="N16">
            <v>299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2">
          <cell r="N12">
            <v>1756</v>
          </cell>
        </row>
        <row r="18">
          <cell r="E18">
            <v>211</v>
          </cell>
          <cell r="J18">
            <v>408</v>
          </cell>
          <cell r="N18">
            <v>3180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 refreshError="1"/>
      <sheetData sheetId="2" refreshError="1"/>
      <sheetData sheetId="3">
        <row r="98">
          <cell r="N98">
            <v>7206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D62"/>
  <sheetViews>
    <sheetView topLeftCell="A28" workbookViewId="0">
      <selection activeCell="X62" sqref="X62"/>
    </sheetView>
  </sheetViews>
  <sheetFormatPr baseColWidth="10" defaultRowHeight="12.75"/>
  <cols>
    <col min="1" max="1" width="11.7109375" customWidth="1"/>
    <col min="2" max="2" width="5.42578125" customWidth="1"/>
    <col min="3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3" width="3.28515625" customWidth="1"/>
    <col min="14" max="15" width="3.7109375" customWidth="1"/>
    <col min="16" max="17" width="4" customWidth="1"/>
    <col min="18" max="19" width="3.7109375" customWidth="1"/>
    <col min="20" max="20" width="6.42578125" customWidth="1"/>
    <col min="21" max="21" width="3.42578125" customWidth="1"/>
    <col min="22" max="22" width="4.85546875" customWidth="1"/>
    <col min="23" max="23" width="2.7109375" customWidth="1"/>
    <col min="24" max="24" width="8" customWidth="1"/>
    <col min="25" max="25" width="3.42578125" customWidth="1"/>
    <col min="26" max="26" width="5.710937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189" t="s">
        <v>299</v>
      </c>
      <c r="B6" s="21" t="s">
        <v>300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</v>
      </c>
      <c r="C8" s="3"/>
      <c r="D8" s="3">
        <v>9</v>
      </c>
      <c r="E8" s="3"/>
      <c r="F8" s="3">
        <v>3</v>
      </c>
      <c r="G8" s="3"/>
      <c r="H8" s="3">
        <v>19</v>
      </c>
      <c r="I8" s="3"/>
      <c r="J8" s="3">
        <v>23</v>
      </c>
      <c r="K8" s="3"/>
      <c r="L8" s="3">
        <v>15</v>
      </c>
      <c r="M8" s="3"/>
      <c r="N8" s="3">
        <v>7</v>
      </c>
      <c r="O8" s="3"/>
      <c r="P8" s="3">
        <v>32</v>
      </c>
      <c r="Q8" s="3"/>
      <c r="R8" s="3">
        <v>27</v>
      </c>
      <c r="S8" s="3"/>
      <c r="T8" s="3">
        <v>25</v>
      </c>
      <c r="U8" s="3"/>
      <c r="V8" s="3">
        <v>9</v>
      </c>
      <c r="W8" s="3"/>
      <c r="X8" s="3">
        <v>8</v>
      </c>
      <c r="Y8" s="3"/>
      <c r="Z8" s="25">
        <f>SUM(B8:X8)</f>
        <v>178</v>
      </c>
      <c r="AA8" s="23">
        <f t="shared" ref="AA8:AA54" si="0">Z8/$Z$55</f>
        <v>0.16300366300366301</v>
      </c>
      <c r="AB8" s="23" t="e">
        <f t="shared" ref="AB8:AB54" si="1">+AA8/$Z$56</f>
        <v>#DIV/0!</v>
      </c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>
        <v>8</v>
      </c>
      <c r="I9" s="3"/>
      <c r="J9" s="3"/>
      <c r="K9" s="3"/>
      <c r="L9" s="3"/>
      <c r="M9" s="3"/>
      <c r="N9" s="3">
        <v>4</v>
      </c>
      <c r="O9" s="3"/>
      <c r="P9" s="3">
        <v>4</v>
      </c>
      <c r="Q9" s="3"/>
      <c r="R9" s="3">
        <v>3</v>
      </c>
      <c r="S9" s="3"/>
      <c r="T9" s="3">
        <v>5</v>
      </c>
      <c r="U9" s="3"/>
      <c r="V9" s="3"/>
      <c r="W9" s="3"/>
      <c r="X9" s="3">
        <v>8</v>
      </c>
      <c r="Y9" s="3"/>
      <c r="Z9" s="25">
        <f t="shared" ref="Z9:Z54" si="2">SUM(B9:X9)</f>
        <v>32</v>
      </c>
      <c r="AA9" s="23">
        <f t="shared" si="0"/>
        <v>2.9304029304029304E-2</v>
      </c>
      <c r="AB9" s="23" t="e">
        <f t="shared" si="1"/>
        <v>#DIV/0!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2"/>
        <v>0</v>
      </c>
      <c r="AA10" s="23">
        <f t="shared" si="0"/>
        <v>0</v>
      </c>
      <c r="AB10" s="23" t="e">
        <f t="shared" si="1"/>
        <v>#DIV/0!</v>
      </c>
      <c r="AC10" s="24"/>
      <c r="AD10" s="21"/>
    </row>
    <row r="11" spans="1:30">
      <c r="A11" s="3" t="s">
        <v>19</v>
      </c>
      <c r="B11" s="3">
        <v>6</v>
      </c>
      <c r="C11" s="3"/>
      <c r="D11" s="3">
        <v>29</v>
      </c>
      <c r="E11" s="3"/>
      <c r="F11" s="3"/>
      <c r="G11" s="3"/>
      <c r="H11" s="3"/>
      <c r="I11" s="3"/>
      <c r="J11" s="3">
        <v>18</v>
      </c>
      <c r="K11" s="3"/>
      <c r="L11" s="3">
        <v>14</v>
      </c>
      <c r="M11" s="3"/>
      <c r="N11" s="3">
        <v>36</v>
      </c>
      <c r="O11" s="3"/>
      <c r="P11" s="3">
        <v>40</v>
      </c>
      <c r="Q11" s="3"/>
      <c r="R11" s="3">
        <v>39</v>
      </c>
      <c r="S11" s="3"/>
      <c r="T11" s="3">
        <v>113</v>
      </c>
      <c r="U11" s="3"/>
      <c r="V11" s="3">
        <v>45</v>
      </c>
      <c r="W11" s="3"/>
      <c r="X11" s="3">
        <v>29</v>
      </c>
      <c r="Y11" s="3"/>
      <c r="Z11" s="25">
        <f t="shared" si="2"/>
        <v>369</v>
      </c>
      <c r="AA11" s="23">
        <f t="shared" si="0"/>
        <v>0.33791208791208793</v>
      </c>
      <c r="AB11" s="23" t="e">
        <f t="shared" si="1"/>
        <v>#DIV/0!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2"/>
        <v>0</v>
      </c>
      <c r="AA12" s="23">
        <f t="shared" si="0"/>
        <v>0</v>
      </c>
      <c r="AB12" s="23" t="e">
        <f t="shared" si="1"/>
        <v>#DIV/0!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>
        <v>3</v>
      </c>
      <c r="I13" s="3"/>
      <c r="J13" s="3">
        <v>4</v>
      </c>
      <c r="K13" s="3"/>
      <c r="L13" s="3"/>
      <c r="M13" s="3"/>
      <c r="N13" s="3">
        <v>10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2"/>
        <v>17</v>
      </c>
      <c r="AA13" s="23">
        <f t="shared" si="0"/>
        <v>1.5567765567765568E-2</v>
      </c>
      <c r="AB13" s="23" t="e">
        <f t="shared" si="1"/>
        <v>#DIV/0!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2"/>
        <v>0</v>
      </c>
      <c r="AA14" s="23">
        <f t="shared" si="0"/>
        <v>0</v>
      </c>
      <c r="AB14" s="23" t="e">
        <f t="shared" si="1"/>
        <v>#DIV/0!</v>
      </c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2"/>
        <v>2</v>
      </c>
      <c r="AA15" s="23">
        <f t="shared" si="0"/>
        <v>1.8315018315018315E-3</v>
      </c>
      <c r="AB15" s="23" t="e">
        <f t="shared" si="1"/>
        <v>#DIV/0!</v>
      </c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2"/>
        <v>0</v>
      </c>
      <c r="AA16" s="23">
        <f t="shared" si="0"/>
        <v>0</v>
      </c>
      <c r="AB16" s="23" t="e">
        <f t="shared" si="1"/>
        <v>#DIV/0!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2"/>
        <v>0</v>
      </c>
      <c r="AA17" s="23">
        <f t="shared" si="0"/>
        <v>0</v>
      </c>
      <c r="AB17" s="23" t="e">
        <f t="shared" si="1"/>
        <v>#DIV/0!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30</v>
      </c>
      <c r="W18" s="3"/>
      <c r="X18" s="3"/>
      <c r="Y18" s="3"/>
      <c r="Z18" s="25">
        <f t="shared" si="2"/>
        <v>30</v>
      </c>
      <c r="AA18" s="23">
        <f t="shared" si="0"/>
        <v>2.7472527472527472E-2</v>
      </c>
      <c r="AB18" s="23" t="e">
        <f t="shared" si="1"/>
        <v>#DIV/0!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>
        <v>1</v>
      </c>
      <c r="G19" s="3"/>
      <c r="H19" s="3"/>
      <c r="I19" s="3"/>
      <c r="J19" s="3"/>
      <c r="K19" s="3"/>
      <c r="L19" s="3">
        <v>2</v>
      </c>
      <c r="M19" s="3"/>
      <c r="N19" s="3"/>
      <c r="O19" s="3"/>
      <c r="P19" s="3"/>
      <c r="Q19" s="3"/>
      <c r="R19" s="3"/>
      <c r="S19" s="3"/>
      <c r="T19" s="3">
        <v>6</v>
      </c>
      <c r="U19" s="3"/>
      <c r="V19" s="3">
        <v>8</v>
      </c>
      <c r="W19" s="3"/>
      <c r="X19" s="3"/>
      <c r="Y19" s="3"/>
      <c r="Z19" s="25">
        <f t="shared" si="2"/>
        <v>17</v>
      </c>
      <c r="AA19" s="23">
        <f t="shared" si="0"/>
        <v>1.5567765567765568E-2</v>
      </c>
      <c r="AB19" s="23" t="e">
        <f t="shared" si="1"/>
        <v>#DIV/0!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2"/>
        <v>0</v>
      </c>
      <c r="AA20" s="23">
        <f t="shared" si="0"/>
        <v>0</v>
      </c>
      <c r="AB20" s="23" t="e">
        <f t="shared" si="1"/>
        <v>#DIV/0!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2"/>
        <v>0</v>
      </c>
      <c r="AA21" s="23">
        <f t="shared" si="0"/>
        <v>0</v>
      </c>
      <c r="AB21" s="23" t="e">
        <f t="shared" si="1"/>
        <v>#DIV/0!</v>
      </c>
      <c r="AC21" s="24"/>
      <c r="AD21" s="21"/>
    </row>
    <row r="22" spans="1:30">
      <c r="A22" s="3" t="s">
        <v>63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>SUM(B22:X22)</f>
        <v>0</v>
      </c>
      <c r="AA22" s="23">
        <f t="shared" si="0"/>
        <v>0</v>
      </c>
      <c r="AB22" s="23" t="e">
        <f t="shared" si="1"/>
        <v>#DIV/0!</v>
      </c>
      <c r="AC22" s="24"/>
      <c r="AD22" s="21"/>
    </row>
    <row r="23" spans="1:30">
      <c r="A23" s="3" t="s">
        <v>30</v>
      </c>
      <c r="B23" s="3">
        <v>29</v>
      </c>
      <c r="C23" s="3"/>
      <c r="D23" s="3">
        <v>6</v>
      </c>
      <c r="E23" s="3"/>
      <c r="F23" s="3">
        <v>22</v>
      </c>
      <c r="G23" s="3"/>
      <c r="H23" s="3">
        <v>6</v>
      </c>
      <c r="I23" s="3"/>
      <c r="J23" s="3">
        <v>29</v>
      </c>
      <c r="K23" s="3"/>
      <c r="L23" s="3">
        <v>16</v>
      </c>
      <c r="M23" s="3"/>
      <c r="N23" s="3">
        <v>41</v>
      </c>
      <c r="O23" s="3"/>
      <c r="P23" s="3">
        <v>21</v>
      </c>
      <c r="Q23" s="3"/>
      <c r="R23" s="3">
        <v>51</v>
      </c>
      <c r="S23" s="3"/>
      <c r="T23" s="3">
        <v>39</v>
      </c>
      <c r="U23" s="3"/>
      <c r="V23" s="3">
        <v>22</v>
      </c>
      <c r="W23" s="3"/>
      <c r="X23" s="3">
        <v>37</v>
      </c>
      <c r="Y23" s="3"/>
      <c r="Z23" s="25">
        <f t="shared" si="2"/>
        <v>319</v>
      </c>
      <c r="AA23" s="23">
        <f t="shared" si="0"/>
        <v>0.29212454212454214</v>
      </c>
      <c r="AB23" s="23" t="e">
        <f t="shared" si="1"/>
        <v>#DIV/0!</v>
      </c>
      <c r="AC23" s="24"/>
      <c r="AD23" s="21"/>
    </row>
    <row r="24" spans="1:30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2"/>
        <v>0</v>
      </c>
      <c r="AA24" s="23">
        <f t="shared" si="0"/>
        <v>0</v>
      </c>
      <c r="AB24" s="23" t="e">
        <f t="shared" si="1"/>
        <v>#DIV/0!</v>
      </c>
      <c r="AC24" s="24"/>
      <c r="AD24" s="21"/>
    </row>
    <row r="25" spans="1:30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2"/>
        <v>0</v>
      </c>
      <c r="AA25" s="23">
        <f t="shared" si="0"/>
        <v>0</v>
      </c>
      <c r="AB25" s="23" t="e">
        <f t="shared" si="1"/>
        <v>#DIV/0!</v>
      </c>
      <c r="AC25" s="24"/>
      <c r="AD25" s="21"/>
    </row>
    <row r="26" spans="1:30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2"/>
        <v>0</v>
      </c>
      <c r="AA26" s="23">
        <f t="shared" si="0"/>
        <v>0</v>
      </c>
      <c r="AB26" s="23" t="e">
        <f t="shared" si="1"/>
        <v>#DIV/0!</v>
      </c>
      <c r="AC26" s="24"/>
      <c r="AD26" s="21"/>
    </row>
    <row r="27" spans="1:30">
      <c r="A27" s="3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1</v>
      </c>
      <c r="Q27" s="3"/>
      <c r="R27" s="3"/>
      <c r="S27" s="3"/>
      <c r="T27" s="3"/>
      <c r="U27" s="3"/>
      <c r="V27" s="3">
        <v>2</v>
      </c>
      <c r="W27" s="3"/>
      <c r="X27" s="3"/>
      <c r="Y27" s="3"/>
      <c r="Z27" s="25">
        <f t="shared" si="2"/>
        <v>3</v>
      </c>
      <c r="AA27" s="23">
        <f t="shared" si="0"/>
        <v>2.7472527472527475E-3</v>
      </c>
      <c r="AB27" s="23" t="e">
        <f t="shared" si="1"/>
        <v>#DIV/0!</v>
      </c>
      <c r="AC27" s="24"/>
      <c r="AD27" s="21"/>
    </row>
    <row r="28" spans="1:30">
      <c r="A28" s="3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2"/>
        <v>0</v>
      </c>
      <c r="AA28" s="23">
        <f t="shared" si="0"/>
        <v>0</v>
      </c>
      <c r="AB28" s="23" t="e">
        <f t="shared" si="1"/>
        <v>#DIV/0!</v>
      </c>
      <c r="AC28" s="24"/>
      <c r="AD28" s="21"/>
    </row>
    <row r="29" spans="1:30">
      <c r="A29" s="3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2"/>
        <v>0</v>
      </c>
      <c r="AA29" s="23">
        <f t="shared" si="0"/>
        <v>0</v>
      </c>
      <c r="AB29" s="23" t="e">
        <f t="shared" si="1"/>
        <v>#DIV/0!</v>
      </c>
      <c r="AC29" s="24"/>
      <c r="AD29" s="21"/>
    </row>
    <row r="30" spans="1:30">
      <c r="A30" s="3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2"/>
        <v>0</v>
      </c>
      <c r="AA30" s="23">
        <f t="shared" si="0"/>
        <v>0</v>
      </c>
      <c r="AB30" s="23" t="e">
        <f t="shared" si="1"/>
        <v>#DIV/0!</v>
      </c>
      <c r="AC30" s="24"/>
      <c r="AD30" s="21"/>
    </row>
    <row r="31" spans="1:30">
      <c r="A31" s="3" t="s">
        <v>38</v>
      </c>
      <c r="B31" s="3">
        <v>24</v>
      </c>
      <c r="C31" s="3"/>
      <c r="D31" s="3"/>
      <c r="E31" s="3"/>
      <c r="F31" s="3"/>
      <c r="G31" s="3"/>
      <c r="H31" s="3">
        <v>2</v>
      </c>
      <c r="I31" s="3"/>
      <c r="J31" s="3">
        <v>2</v>
      </c>
      <c r="K31" s="3"/>
      <c r="L31" s="3"/>
      <c r="M31" s="3"/>
      <c r="N31" s="3">
        <v>2</v>
      </c>
      <c r="O31" s="3"/>
      <c r="P31" s="3">
        <v>3</v>
      </c>
      <c r="Q31" s="3"/>
      <c r="R31" s="3"/>
      <c r="S31" s="3"/>
      <c r="T31" s="3">
        <v>31</v>
      </c>
      <c r="U31" s="3"/>
      <c r="V31" s="3"/>
      <c r="W31" s="3"/>
      <c r="X31" s="3"/>
      <c r="Y31" s="3"/>
      <c r="Z31" s="25">
        <f t="shared" si="2"/>
        <v>64</v>
      </c>
      <c r="AA31" s="23">
        <f t="shared" si="0"/>
        <v>5.8608058608058608E-2</v>
      </c>
      <c r="AB31" s="23" t="e">
        <f t="shared" si="1"/>
        <v>#DIV/0!</v>
      </c>
      <c r="AC31" s="24"/>
      <c r="AD31" s="21"/>
    </row>
    <row r="32" spans="1:30">
      <c r="A32" s="3" t="s">
        <v>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2</v>
      </c>
      <c r="U32" s="3"/>
      <c r="V32" s="3">
        <v>1</v>
      </c>
      <c r="W32" s="3"/>
      <c r="X32" s="3"/>
      <c r="Y32" s="3"/>
      <c r="Z32" s="25">
        <f t="shared" si="2"/>
        <v>3</v>
      </c>
      <c r="AA32" s="23">
        <f t="shared" si="0"/>
        <v>2.7472527472527475E-3</v>
      </c>
      <c r="AB32" s="23" t="e">
        <f t="shared" si="1"/>
        <v>#DIV/0!</v>
      </c>
      <c r="AC32" s="24"/>
      <c r="AD32" s="21"/>
    </row>
    <row r="33" spans="1:30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2"/>
        <v>0</v>
      </c>
      <c r="AA33" s="23">
        <f t="shared" si="0"/>
        <v>0</v>
      </c>
      <c r="AB33" s="23" t="e">
        <f t="shared" si="1"/>
        <v>#DIV/0!</v>
      </c>
      <c r="AC33" s="24"/>
      <c r="AD33" s="21"/>
    </row>
    <row r="34" spans="1:30">
      <c r="A34" s="3" t="s">
        <v>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>SUM(B34:X34)</f>
        <v>0</v>
      </c>
      <c r="AA34" s="23">
        <f t="shared" si="0"/>
        <v>0</v>
      </c>
      <c r="AB34" s="23" t="e">
        <f t="shared" si="1"/>
        <v>#DIV/0!</v>
      </c>
      <c r="AC34" s="24"/>
      <c r="AD34" s="21"/>
    </row>
    <row r="35" spans="1:30">
      <c r="A35" s="3" t="s">
        <v>41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2"/>
        <v>0</v>
      </c>
      <c r="AA35" s="23">
        <f t="shared" si="0"/>
        <v>0</v>
      </c>
      <c r="AB35" s="23" t="e">
        <f t="shared" si="1"/>
        <v>#DIV/0!</v>
      </c>
      <c r="AC35" s="24"/>
      <c r="AD35" s="21"/>
    </row>
    <row r="36" spans="1:30">
      <c r="A36" s="3" t="s">
        <v>42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2"/>
        <v>0</v>
      </c>
      <c r="AA36" s="23">
        <f t="shared" si="0"/>
        <v>0</v>
      </c>
      <c r="AB36" s="23" t="e">
        <f t="shared" si="1"/>
        <v>#DIV/0!</v>
      </c>
      <c r="AC36" s="24"/>
      <c r="AD36" s="21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2"/>
        <v>0</v>
      </c>
      <c r="AA37" s="23">
        <f t="shared" si="0"/>
        <v>0</v>
      </c>
      <c r="AB37" s="23" t="e">
        <f t="shared" si="1"/>
        <v>#DIV/0!</v>
      </c>
      <c r="AC37" s="24"/>
      <c r="AD37" s="21"/>
    </row>
    <row r="38" spans="1:30">
      <c r="A38" s="3" t="s">
        <v>44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2"/>
        <v>0</v>
      </c>
      <c r="AA38" s="23">
        <f t="shared" si="0"/>
        <v>0</v>
      </c>
      <c r="AB38" s="23" t="e">
        <f t="shared" si="1"/>
        <v>#DIV/0!</v>
      </c>
      <c r="AC38" s="24"/>
      <c r="AD38" s="21"/>
    </row>
    <row r="39" spans="1:30">
      <c r="A39" s="3" t="s">
        <v>45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2"/>
        <v>0</v>
      </c>
      <c r="AA39" s="23">
        <f t="shared" si="0"/>
        <v>0</v>
      </c>
      <c r="AB39" s="23" t="e">
        <f t="shared" si="1"/>
        <v>#DIV/0!</v>
      </c>
      <c r="AC39" s="24"/>
      <c r="AD39" s="21"/>
    </row>
    <row r="40" spans="1:30">
      <c r="A40" s="3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>SUM(B40:X40)</f>
        <v>0</v>
      </c>
      <c r="AA40" s="23">
        <f t="shared" si="0"/>
        <v>0</v>
      </c>
      <c r="AB40" s="23" t="e">
        <f t="shared" si="1"/>
        <v>#DIV/0!</v>
      </c>
      <c r="AC40" s="24"/>
      <c r="AD40" s="21"/>
    </row>
    <row r="41" spans="1:30">
      <c r="A41" s="3" t="s">
        <v>46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2"/>
        <v>0</v>
      </c>
      <c r="AA41" s="23">
        <f t="shared" si="0"/>
        <v>0</v>
      </c>
      <c r="AB41" s="23" t="e">
        <f t="shared" si="1"/>
        <v>#DIV/0!</v>
      </c>
      <c r="AC41" s="24"/>
      <c r="AD41" s="21"/>
    </row>
    <row r="42" spans="1:30">
      <c r="A42" s="3" t="s">
        <v>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2"/>
        <v>0</v>
      </c>
      <c r="AA42" s="23">
        <f t="shared" si="0"/>
        <v>0</v>
      </c>
      <c r="AB42" s="23" t="e">
        <f t="shared" si="1"/>
        <v>#DIV/0!</v>
      </c>
      <c r="AC42" s="24"/>
      <c r="AD42" s="21"/>
    </row>
    <row r="43" spans="1:30">
      <c r="A43" s="3" t="s">
        <v>48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2"/>
        <v>0</v>
      </c>
      <c r="AA43" s="23">
        <f t="shared" si="0"/>
        <v>0</v>
      </c>
      <c r="AB43" s="23" t="e">
        <f t="shared" si="1"/>
        <v>#DIV/0!</v>
      </c>
      <c r="AC43" s="24"/>
      <c r="AD43" s="21"/>
    </row>
    <row r="44" spans="1:30">
      <c r="A44" s="3" t="s">
        <v>49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>
        <v>19</v>
      </c>
      <c r="W44" s="3"/>
      <c r="X44" s="3"/>
      <c r="Y44" s="3"/>
      <c r="Z44" s="25">
        <f t="shared" si="2"/>
        <v>19</v>
      </c>
      <c r="AA44" s="23">
        <f t="shared" si="0"/>
        <v>1.73992673992674E-2</v>
      </c>
      <c r="AB44" s="23" t="e">
        <f t="shared" si="1"/>
        <v>#DIV/0!</v>
      </c>
      <c r="AC44" s="24"/>
      <c r="AD44" s="21"/>
    </row>
    <row r="45" spans="1:30">
      <c r="A45" s="3" t="s">
        <v>50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2"/>
        <v>0</v>
      </c>
      <c r="AA45" s="23">
        <f t="shared" si="0"/>
        <v>0</v>
      </c>
      <c r="AB45" s="23" t="e">
        <f t="shared" si="1"/>
        <v>#DIV/0!</v>
      </c>
      <c r="AC45" s="24"/>
      <c r="AD45" s="21"/>
    </row>
    <row r="46" spans="1:30">
      <c r="A46" s="3" t="s">
        <v>51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2"/>
        <v>0</v>
      </c>
      <c r="AA46" s="23">
        <f t="shared" si="0"/>
        <v>0</v>
      </c>
      <c r="AB46" s="23" t="e">
        <f t="shared" si="1"/>
        <v>#DIV/0!</v>
      </c>
      <c r="AC46" s="24"/>
      <c r="AD46" s="21"/>
    </row>
    <row r="47" spans="1:30">
      <c r="A47" s="3" t="s">
        <v>52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2"/>
        <v>0</v>
      </c>
      <c r="AA47" s="23">
        <f t="shared" si="0"/>
        <v>0</v>
      </c>
      <c r="AB47" s="23" t="e">
        <f t="shared" si="1"/>
        <v>#DIV/0!</v>
      </c>
      <c r="AC47" s="24"/>
      <c r="AD47" s="21"/>
    </row>
    <row r="48" spans="1:30">
      <c r="A48" s="3" t="s">
        <v>53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2"/>
        <v>0</v>
      </c>
      <c r="AA48" s="23">
        <f t="shared" si="0"/>
        <v>0</v>
      </c>
      <c r="AB48" s="23" t="e">
        <f t="shared" si="1"/>
        <v>#DIV/0!</v>
      </c>
      <c r="AC48" s="24"/>
      <c r="AD48" s="21"/>
    </row>
    <row r="49" spans="1:30">
      <c r="A49" s="3" t="s">
        <v>54</v>
      </c>
      <c r="B49" s="3">
        <v>5</v>
      </c>
      <c r="C49" s="3"/>
      <c r="D49" s="3"/>
      <c r="E49" s="3"/>
      <c r="F49" s="3">
        <v>2</v>
      </c>
      <c r="G49" s="3"/>
      <c r="H49" s="3">
        <v>1</v>
      </c>
      <c r="I49" s="3"/>
      <c r="J49" s="3"/>
      <c r="K49" s="3"/>
      <c r="L49" s="3"/>
      <c r="M49" s="3"/>
      <c r="N49" s="3">
        <v>7</v>
      </c>
      <c r="O49" s="3"/>
      <c r="P49" s="3"/>
      <c r="Q49" s="3"/>
      <c r="R49" s="3">
        <v>2</v>
      </c>
      <c r="S49" s="3"/>
      <c r="T49" s="3">
        <v>13</v>
      </c>
      <c r="U49" s="3"/>
      <c r="V49" s="3">
        <v>9</v>
      </c>
      <c r="W49" s="3"/>
      <c r="X49" s="3"/>
      <c r="Y49" s="3"/>
      <c r="Z49" s="25">
        <f t="shared" si="2"/>
        <v>39</v>
      </c>
      <c r="AA49" s="23">
        <f t="shared" si="0"/>
        <v>3.5714285714285712E-2</v>
      </c>
      <c r="AB49" s="23" t="e">
        <f t="shared" si="1"/>
        <v>#DIV/0!</v>
      </c>
      <c r="AC49" s="24"/>
      <c r="AD49" s="21"/>
    </row>
    <row r="50" spans="1:30">
      <c r="A50" s="3" t="s">
        <v>55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2"/>
        <v>0</v>
      </c>
      <c r="AA50" s="23">
        <f t="shared" si="0"/>
        <v>0</v>
      </c>
      <c r="AB50" s="23" t="e">
        <f t="shared" si="1"/>
        <v>#DIV/0!</v>
      </c>
      <c r="AC50" s="24"/>
      <c r="AD50" s="21"/>
    </row>
    <row r="51" spans="1:30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5">
        <f t="shared" si="2"/>
        <v>0</v>
      </c>
      <c r="AA51" s="23">
        <f t="shared" si="0"/>
        <v>0</v>
      </c>
      <c r="AB51" s="23" t="e">
        <f t="shared" si="1"/>
        <v>#DIV/0!</v>
      </c>
      <c r="AC51" s="24"/>
      <c r="AD51" s="21"/>
    </row>
    <row r="52" spans="1:30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5">
        <f t="shared" si="2"/>
        <v>0</v>
      </c>
      <c r="AA52" s="23">
        <f t="shared" si="0"/>
        <v>0</v>
      </c>
      <c r="AB52" s="23" t="e">
        <f t="shared" si="1"/>
        <v>#DIV/0!</v>
      </c>
      <c r="AC52" s="24"/>
      <c r="AD52" s="21"/>
    </row>
    <row r="53" spans="1:30">
      <c r="A53" s="3" t="s">
        <v>66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5">
        <f>SUM(B53:X53)</f>
        <v>0</v>
      </c>
      <c r="AA53" s="23">
        <f>Z53/$Z$55</f>
        <v>0</v>
      </c>
      <c r="AB53" s="23" t="e">
        <f>+AA53/$Z$56</f>
        <v>#DIV/0!</v>
      </c>
      <c r="AC53" s="24"/>
      <c r="AD53" s="21"/>
    </row>
    <row r="54" spans="1:30">
      <c r="A54" s="3" t="s">
        <v>58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5">
        <f t="shared" si="2"/>
        <v>0</v>
      </c>
      <c r="AA54" s="23">
        <f t="shared" si="0"/>
        <v>0</v>
      </c>
      <c r="AB54" s="23" t="e">
        <f t="shared" si="1"/>
        <v>#DIV/0!</v>
      </c>
      <c r="AC54" s="24"/>
      <c r="AD54" s="21"/>
    </row>
    <row r="55" spans="1:30">
      <c r="A55" s="188" t="s">
        <v>0</v>
      </c>
      <c r="B55" s="31">
        <v>65</v>
      </c>
      <c r="C55" s="31"/>
      <c r="D55" s="31">
        <v>44</v>
      </c>
      <c r="E55" s="31"/>
      <c r="F55" s="31">
        <v>28</v>
      </c>
      <c r="G55" s="31"/>
      <c r="H55" s="31">
        <v>39</v>
      </c>
      <c r="I55" s="31"/>
      <c r="J55" s="31">
        <v>76</v>
      </c>
      <c r="K55" s="31"/>
      <c r="L55" s="31">
        <v>47</v>
      </c>
      <c r="M55" s="31"/>
      <c r="N55" s="31">
        <v>109</v>
      </c>
      <c r="O55" s="31"/>
      <c r="P55" s="31">
        <v>101</v>
      </c>
      <c r="Q55" s="31"/>
      <c r="R55" s="31">
        <v>122</v>
      </c>
      <c r="S55" s="31"/>
      <c r="T55" s="31">
        <v>234</v>
      </c>
      <c r="U55" s="31"/>
      <c r="V55" s="31">
        <v>145</v>
      </c>
      <c r="W55" s="31"/>
      <c r="X55" s="31">
        <v>82</v>
      </c>
      <c r="Y55" s="31"/>
      <c r="Z55" s="32">
        <f t="shared" ref="Z55" si="3">SUM(Z8:Z54)</f>
        <v>1092</v>
      </c>
    </row>
    <row r="56" spans="1:30">
      <c r="A56" s="188" t="s">
        <v>298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  <c r="Z56" s="32"/>
    </row>
    <row r="57" spans="1:30">
      <c r="A57" s="187" t="s">
        <v>283</v>
      </c>
      <c r="B57" s="31">
        <v>65</v>
      </c>
      <c r="C57" s="31"/>
      <c r="D57" s="31">
        <v>44</v>
      </c>
      <c r="E57" s="31"/>
      <c r="F57" s="31">
        <v>28</v>
      </c>
      <c r="G57" s="31"/>
      <c r="H57" s="31">
        <v>39</v>
      </c>
      <c r="I57" s="31"/>
      <c r="J57" s="31">
        <v>76</v>
      </c>
      <c r="K57" s="31"/>
      <c r="L57" s="31">
        <v>47</v>
      </c>
      <c r="M57" s="31"/>
      <c r="N57" s="31">
        <v>109</v>
      </c>
      <c r="O57" s="31"/>
      <c r="P57" s="31">
        <v>101</v>
      </c>
      <c r="Q57" s="31"/>
      <c r="R57" s="31">
        <v>122</v>
      </c>
      <c r="S57" s="31"/>
      <c r="T57" s="31">
        <v>234</v>
      </c>
      <c r="U57" s="31"/>
      <c r="V57" s="31">
        <v>145</v>
      </c>
      <c r="W57" s="31"/>
      <c r="X57" s="31">
        <v>82</v>
      </c>
      <c r="Y57" s="31"/>
      <c r="Z57" s="32"/>
    </row>
    <row r="58" spans="1:30">
      <c r="A58" s="187" t="s">
        <v>311</v>
      </c>
      <c r="B58" s="210">
        <v>0</v>
      </c>
      <c r="C58" s="31"/>
      <c r="D58" s="210">
        <v>0</v>
      </c>
      <c r="E58" s="31"/>
      <c r="F58" s="210">
        <v>0</v>
      </c>
      <c r="G58" s="31"/>
      <c r="H58" s="210">
        <v>0</v>
      </c>
      <c r="I58" s="31"/>
      <c r="J58" s="210">
        <v>0</v>
      </c>
      <c r="K58" s="31"/>
      <c r="L58" s="210">
        <v>0</v>
      </c>
      <c r="M58" s="31"/>
      <c r="N58" s="210">
        <v>0</v>
      </c>
      <c r="O58" s="31"/>
      <c r="P58" s="210">
        <v>0</v>
      </c>
      <c r="Q58" s="31"/>
      <c r="R58" s="210">
        <v>0</v>
      </c>
      <c r="S58" s="31"/>
      <c r="T58" s="210">
        <v>0</v>
      </c>
      <c r="U58" s="31"/>
      <c r="V58" s="210">
        <v>0</v>
      </c>
      <c r="W58" s="31"/>
      <c r="X58" s="210">
        <v>0</v>
      </c>
      <c r="Y58" s="31"/>
    </row>
    <row r="59" spans="1:30">
      <c r="A59" s="187" t="s">
        <v>284</v>
      </c>
      <c r="B59" s="47">
        <v>58</v>
      </c>
      <c r="C59" s="47"/>
      <c r="D59" s="31">
        <v>34</v>
      </c>
      <c r="E59" s="31"/>
      <c r="F59" s="31">
        <v>23</v>
      </c>
      <c r="G59" s="31"/>
      <c r="H59" s="31">
        <v>20</v>
      </c>
      <c r="I59" s="31"/>
      <c r="J59" s="31">
        <v>50</v>
      </c>
      <c r="K59" s="31"/>
      <c r="L59" s="31">
        <v>30</v>
      </c>
      <c r="M59" s="31"/>
      <c r="N59" s="31">
        <v>97</v>
      </c>
      <c r="O59" s="31"/>
      <c r="P59" s="204">
        <v>68</v>
      </c>
      <c r="Q59" s="204"/>
      <c r="R59" s="31">
        <v>94</v>
      </c>
      <c r="S59" s="31"/>
      <c r="T59" s="31">
        <v>205</v>
      </c>
      <c r="U59" s="31"/>
      <c r="V59" s="31">
        <v>136</v>
      </c>
      <c r="W59" s="31"/>
      <c r="X59" s="31">
        <v>74</v>
      </c>
      <c r="Y59" s="31"/>
    </row>
    <row r="60" spans="1:30">
      <c r="A60" s="187" t="s">
        <v>312</v>
      </c>
      <c r="B60" s="31">
        <v>6</v>
      </c>
      <c r="C60" s="31"/>
      <c r="D60" s="31">
        <v>1</v>
      </c>
      <c r="E60" s="31"/>
      <c r="F60" s="31">
        <v>2</v>
      </c>
      <c r="G60" s="31"/>
      <c r="H60" s="31">
        <v>5</v>
      </c>
      <c r="I60" s="31"/>
      <c r="J60" s="31">
        <v>3</v>
      </c>
      <c r="K60" s="31"/>
      <c r="L60" s="31">
        <v>2</v>
      </c>
      <c r="M60" s="31"/>
      <c r="N60" s="31">
        <v>5</v>
      </c>
      <c r="O60" s="31"/>
      <c r="P60" s="205">
        <v>15</v>
      </c>
      <c r="Q60" s="205"/>
      <c r="R60" s="31">
        <v>11</v>
      </c>
      <c r="S60" s="31"/>
      <c r="T60" s="31">
        <v>4</v>
      </c>
      <c r="U60" s="31"/>
      <c r="V60" s="31">
        <v>0</v>
      </c>
      <c r="W60" s="31"/>
      <c r="X60" s="31">
        <v>1</v>
      </c>
      <c r="Y60" s="31"/>
    </row>
    <row r="61" spans="1:30">
      <c r="A61" s="187" t="s">
        <v>4</v>
      </c>
      <c r="B61" s="31">
        <v>1</v>
      </c>
      <c r="C61" s="31"/>
      <c r="D61" s="31">
        <v>9</v>
      </c>
      <c r="E61" s="31"/>
      <c r="F61" s="31">
        <v>3</v>
      </c>
      <c r="G61" s="31"/>
      <c r="H61" s="31">
        <v>14</v>
      </c>
      <c r="I61" s="31"/>
      <c r="J61" s="31">
        <v>23</v>
      </c>
      <c r="K61" s="31"/>
      <c r="L61" s="31">
        <v>15</v>
      </c>
      <c r="M61" s="31"/>
      <c r="N61" s="31">
        <v>7</v>
      </c>
      <c r="O61" s="31"/>
      <c r="P61" s="31">
        <v>18</v>
      </c>
      <c r="Q61" s="31"/>
      <c r="R61" s="31">
        <v>17</v>
      </c>
      <c r="S61" s="31"/>
      <c r="T61" s="31">
        <v>25</v>
      </c>
      <c r="U61" s="31"/>
      <c r="V61" s="31">
        <v>9</v>
      </c>
      <c r="W61" s="31"/>
      <c r="X61" s="31">
        <v>8</v>
      </c>
      <c r="Y61" s="31"/>
    </row>
    <row r="62" spans="1:30">
      <c r="A62" s="188" t="s">
        <v>285</v>
      </c>
      <c r="B62" s="206">
        <v>5</v>
      </c>
      <c r="C62" s="206"/>
      <c r="D62" s="206">
        <v>0</v>
      </c>
      <c r="E62" s="206"/>
      <c r="F62" s="206">
        <v>0</v>
      </c>
      <c r="G62" s="206"/>
      <c r="H62" s="206">
        <v>0</v>
      </c>
      <c r="I62" s="206"/>
      <c r="J62" s="206">
        <v>3</v>
      </c>
      <c r="K62" s="206"/>
      <c r="L62" s="206">
        <v>2</v>
      </c>
      <c r="M62" s="206"/>
      <c r="N62" s="206">
        <v>0</v>
      </c>
      <c r="O62" s="206"/>
      <c r="P62" s="207">
        <v>3</v>
      </c>
      <c r="Q62" s="207"/>
      <c r="R62" s="206">
        <v>4</v>
      </c>
      <c r="S62" s="206"/>
      <c r="T62" s="206">
        <v>4</v>
      </c>
      <c r="U62" s="206"/>
      <c r="V62" s="206">
        <v>3</v>
      </c>
      <c r="W62" s="206"/>
      <c r="X62" s="206">
        <v>3</v>
      </c>
      <c r="Y62" s="206"/>
    </row>
  </sheetData>
  <mergeCells count="2">
    <mergeCell ref="A4:AD4"/>
    <mergeCell ref="A2:AB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3:AH89"/>
  <sheetViews>
    <sheetView topLeftCell="A56" zoomScale="70" zoomScaleNormal="70" zoomScalePageLayoutView="70" workbookViewId="0">
      <selection activeCell="X71" sqref="X71"/>
    </sheetView>
  </sheetViews>
  <sheetFormatPr baseColWidth="10" defaultColWidth="10.85546875" defaultRowHeight="14.25"/>
  <cols>
    <col min="1" max="1" width="15" style="103" customWidth="1"/>
    <col min="2" max="23" width="5.7109375" style="70" customWidth="1"/>
    <col min="24" max="24" width="8.42578125" style="70" customWidth="1"/>
    <col min="25" max="25" width="5.7109375" style="70" customWidth="1"/>
    <col min="26" max="26" width="8.7109375" style="71" customWidth="1"/>
    <col min="27" max="28" width="8.7109375" style="70" customWidth="1"/>
    <col min="29" max="29" width="23.85546875" style="70" customWidth="1"/>
    <col min="30" max="30" width="11.42578125" style="72" customWidth="1"/>
    <col min="31" max="16384" width="10.85546875" style="72"/>
  </cols>
  <sheetData>
    <row r="3" spans="1:30">
      <c r="A3" s="72"/>
      <c r="B3" s="72"/>
      <c r="C3" s="72"/>
      <c r="D3" s="72"/>
      <c r="E3" s="72"/>
    </row>
    <row r="4" spans="1:30" ht="21" customHeight="1">
      <c r="A4" s="246" t="s">
        <v>59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75"/>
    </row>
    <row r="5" spans="1:30" ht="15.75">
      <c r="A5" s="73" t="s">
        <v>129</v>
      </c>
      <c r="B5" s="245">
        <v>2014</v>
      </c>
      <c r="C5" s="245"/>
      <c r="D5" s="245"/>
      <c r="E5" s="193"/>
    </row>
    <row r="6" spans="1:30" ht="15.75">
      <c r="A6" s="73" t="s">
        <v>12</v>
      </c>
      <c r="B6" s="74" t="s">
        <v>128</v>
      </c>
      <c r="C6" s="74"/>
    </row>
    <row r="7" spans="1:30" s="79" customFormat="1" ht="39" customHeight="1">
      <c r="A7" s="76" t="s">
        <v>13</v>
      </c>
      <c r="B7" s="77" t="s">
        <v>2</v>
      </c>
      <c r="C7" s="77" t="s">
        <v>301</v>
      </c>
      <c r="D7" s="77" t="s">
        <v>3</v>
      </c>
      <c r="E7" s="77" t="s">
        <v>302</v>
      </c>
      <c r="F7" s="77" t="s">
        <v>4</v>
      </c>
      <c r="G7" s="77" t="s">
        <v>303</v>
      </c>
      <c r="H7" s="77" t="s">
        <v>5</v>
      </c>
      <c r="I7" s="77" t="s">
        <v>304</v>
      </c>
      <c r="J7" s="77" t="s">
        <v>4</v>
      </c>
      <c r="K7" s="77" t="s">
        <v>303</v>
      </c>
      <c r="L7" s="77" t="s">
        <v>2</v>
      </c>
      <c r="M7" s="77" t="s">
        <v>301</v>
      </c>
      <c r="N7" s="77" t="s">
        <v>60</v>
      </c>
      <c r="O7" s="77" t="s">
        <v>305</v>
      </c>
      <c r="P7" s="77" t="s">
        <v>5</v>
      </c>
      <c r="Q7" s="77" t="s">
        <v>304</v>
      </c>
      <c r="R7" s="77" t="s">
        <v>6</v>
      </c>
      <c r="S7" s="77" t="s">
        <v>306</v>
      </c>
      <c r="T7" s="77" t="s">
        <v>7</v>
      </c>
      <c r="U7" s="77" t="s">
        <v>307</v>
      </c>
      <c r="V7" s="77" t="s">
        <v>8</v>
      </c>
      <c r="W7" s="77" t="s">
        <v>308</v>
      </c>
      <c r="X7" s="77" t="s">
        <v>9</v>
      </c>
      <c r="Y7" s="77" t="s">
        <v>309</v>
      </c>
      <c r="Z7" s="77" t="s">
        <v>10</v>
      </c>
      <c r="AA7" s="77" t="s">
        <v>14</v>
      </c>
      <c r="AB7" s="77" t="s">
        <v>15</v>
      </c>
      <c r="AC7" s="78" t="s">
        <v>62</v>
      </c>
    </row>
    <row r="8" spans="1:30" ht="20.100000000000001" customHeight="1">
      <c r="A8" s="80" t="s">
        <v>16</v>
      </c>
      <c r="B8" s="81">
        <v>62</v>
      </c>
      <c r="C8" s="81"/>
      <c r="D8" s="82">
        <v>18</v>
      </c>
      <c r="E8" s="82"/>
      <c r="F8" s="82">
        <v>54</v>
      </c>
      <c r="G8" s="82"/>
      <c r="H8" s="82">
        <v>218</v>
      </c>
      <c r="I8" s="82"/>
      <c r="J8" s="82">
        <v>28</v>
      </c>
      <c r="K8" s="82"/>
      <c r="L8" s="82">
        <v>76</v>
      </c>
      <c r="M8" s="82"/>
      <c r="N8" s="81">
        <v>274</v>
      </c>
      <c r="O8" s="81"/>
      <c r="P8" s="82">
        <v>250</v>
      </c>
      <c r="Q8" s="82"/>
      <c r="R8" s="82">
        <v>137</v>
      </c>
      <c r="S8" s="82"/>
      <c r="T8" s="82">
        <v>134</v>
      </c>
      <c r="U8" s="82"/>
      <c r="V8" s="82">
        <v>100</v>
      </c>
      <c r="W8" s="82"/>
      <c r="X8" s="82">
        <v>56</v>
      </c>
      <c r="Y8" s="82"/>
      <c r="Z8" s="83">
        <f>SUBTOTAL(9,B8:X8)</f>
        <v>1407</v>
      </c>
      <c r="AA8" s="84">
        <f>+Z8/3428</f>
        <v>0.41044340723453909</v>
      </c>
      <c r="AB8" s="84"/>
      <c r="AC8" s="82"/>
    </row>
    <row r="9" spans="1:30" ht="20.100000000000001" customHeight="1">
      <c r="A9" s="80" t="s">
        <v>17</v>
      </c>
      <c r="B9" s="81"/>
      <c r="C9" s="81"/>
      <c r="D9" s="82"/>
      <c r="E9" s="82"/>
      <c r="F9" s="82">
        <v>1</v>
      </c>
      <c r="G9" s="82"/>
      <c r="H9" s="82">
        <v>24</v>
      </c>
      <c r="I9" s="82"/>
      <c r="J9" s="82">
        <v>12</v>
      </c>
      <c r="K9" s="82"/>
      <c r="L9" s="82">
        <v>11</v>
      </c>
      <c r="M9" s="82"/>
      <c r="N9" s="81">
        <v>11</v>
      </c>
      <c r="O9" s="81"/>
      <c r="P9" s="82">
        <v>8</v>
      </c>
      <c r="Q9" s="82"/>
      <c r="R9" s="82">
        <v>12</v>
      </c>
      <c r="S9" s="82"/>
      <c r="T9" s="82">
        <v>15</v>
      </c>
      <c r="U9" s="82"/>
      <c r="V9" s="82">
        <v>9</v>
      </c>
      <c r="W9" s="82"/>
      <c r="X9" s="82">
        <v>8</v>
      </c>
      <c r="Y9" s="82"/>
      <c r="Z9" s="85">
        <f>SUBTOTAL(9,B9:X9)</f>
        <v>111</v>
      </c>
      <c r="AA9" s="84">
        <f t="shared" ref="AA9:AA66" si="0">+Z9/3428</f>
        <v>3.2380396732788801E-2</v>
      </c>
      <c r="AB9" s="84">
        <f>Z9/2012</f>
        <v>5.5168986083499003E-2</v>
      </c>
      <c r="AC9" s="82"/>
    </row>
    <row r="10" spans="1:30" ht="20.100000000000001" customHeight="1">
      <c r="A10" s="80" t="s">
        <v>18</v>
      </c>
      <c r="B10" s="81">
        <v>9</v>
      </c>
      <c r="C10" s="81"/>
      <c r="D10" s="82">
        <v>2</v>
      </c>
      <c r="E10" s="82"/>
      <c r="F10" s="82">
        <v>11</v>
      </c>
      <c r="G10" s="82"/>
      <c r="H10" s="82">
        <v>5</v>
      </c>
      <c r="I10" s="82"/>
      <c r="J10" s="82">
        <v>4</v>
      </c>
      <c r="K10" s="82"/>
      <c r="L10" s="82">
        <v>4</v>
      </c>
      <c r="M10" s="82"/>
      <c r="N10" s="81">
        <v>1</v>
      </c>
      <c r="O10" s="81"/>
      <c r="P10" s="82">
        <v>9</v>
      </c>
      <c r="Q10" s="82"/>
      <c r="R10" s="82">
        <v>1</v>
      </c>
      <c r="S10" s="82"/>
      <c r="T10" s="82">
        <v>23</v>
      </c>
      <c r="U10" s="82"/>
      <c r="V10" s="82">
        <v>2</v>
      </c>
      <c r="W10" s="82"/>
      <c r="X10" s="82">
        <v>21</v>
      </c>
      <c r="Y10" s="82"/>
      <c r="Z10" s="86">
        <f>SUBTOTAL(9,B10:X10)</f>
        <v>92</v>
      </c>
      <c r="AA10" s="84">
        <f t="shared" si="0"/>
        <v>2.6837806301050177E-2</v>
      </c>
      <c r="AB10" s="84">
        <f>Z10/2012</f>
        <v>4.5725646123260438E-2</v>
      </c>
      <c r="AC10" s="82"/>
    </row>
    <row r="11" spans="1:30" ht="20.100000000000001" customHeight="1">
      <c r="A11" s="87" t="s">
        <v>19</v>
      </c>
      <c r="B11" s="81">
        <v>1</v>
      </c>
      <c r="C11" s="81"/>
      <c r="D11" s="82">
        <v>9</v>
      </c>
      <c r="E11" s="82"/>
      <c r="F11" s="82"/>
      <c r="G11" s="82"/>
      <c r="H11" s="82"/>
      <c r="I11" s="82"/>
      <c r="J11" s="82">
        <v>7</v>
      </c>
      <c r="K11" s="82"/>
      <c r="L11" s="82">
        <v>26</v>
      </c>
      <c r="M11" s="82"/>
      <c r="N11" s="81">
        <v>24</v>
      </c>
      <c r="O11" s="81"/>
      <c r="P11" s="82">
        <v>4</v>
      </c>
      <c r="Q11" s="82"/>
      <c r="R11" s="82">
        <v>31</v>
      </c>
      <c r="S11" s="82"/>
      <c r="T11" s="82">
        <v>122</v>
      </c>
      <c r="U11" s="82"/>
      <c r="V11" s="82">
        <v>86</v>
      </c>
      <c r="W11" s="82"/>
      <c r="X11" s="82">
        <v>43</v>
      </c>
      <c r="Y11" s="82"/>
      <c r="Z11" s="86">
        <f>SUM(B11:X11)</f>
        <v>353</v>
      </c>
      <c r="AA11" s="84">
        <f t="shared" si="0"/>
        <v>0.102975495915986</v>
      </c>
      <c r="AB11" s="84">
        <f>Z11/2012</f>
        <v>0.17544731610337971</v>
      </c>
      <c r="AC11" s="82"/>
    </row>
    <row r="12" spans="1:30" ht="20.100000000000001" customHeight="1">
      <c r="A12" s="87" t="s">
        <v>20</v>
      </c>
      <c r="B12" s="81"/>
      <c r="C12" s="81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1"/>
      <c r="O12" s="81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5"/>
      <c r="AA12" s="84">
        <f t="shared" si="0"/>
        <v>0</v>
      </c>
      <c r="AB12" s="84">
        <f t="shared" ref="AB12:AB66" si="1">Z12/2012</f>
        <v>0</v>
      </c>
      <c r="AC12" s="82"/>
    </row>
    <row r="13" spans="1:30" ht="20.100000000000001" customHeight="1">
      <c r="A13" s="87" t="s">
        <v>84</v>
      </c>
      <c r="B13" s="81"/>
      <c r="C13" s="81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1"/>
      <c r="O13" s="81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5"/>
      <c r="AA13" s="84">
        <f t="shared" si="0"/>
        <v>0</v>
      </c>
      <c r="AB13" s="84">
        <f t="shared" si="1"/>
        <v>0</v>
      </c>
      <c r="AC13" s="82"/>
    </row>
    <row r="14" spans="1:30" ht="20.100000000000001" customHeight="1">
      <c r="A14" s="87" t="s">
        <v>130</v>
      </c>
      <c r="B14" s="81"/>
      <c r="C14" s="8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1"/>
      <c r="O14" s="81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5"/>
      <c r="AA14" s="84">
        <f t="shared" si="0"/>
        <v>0</v>
      </c>
      <c r="AB14" s="84">
        <f t="shared" si="1"/>
        <v>0</v>
      </c>
      <c r="AC14" s="82"/>
    </row>
    <row r="15" spans="1:30" ht="20.100000000000001" customHeight="1">
      <c r="A15" s="87" t="s">
        <v>21</v>
      </c>
      <c r="B15" s="81"/>
      <c r="C15" s="81"/>
      <c r="D15" s="82"/>
      <c r="E15" s="82"/>
      <c r="F15" s="82">
        <v>2</v>
      </c>
      <c r="G15" s="82"/>
      <c r="H15" s="82"/>
      <c r="I15" s="82"/>
      <c r="J15" s="82">
        <v>2</v>
      </c>
      <c r="K15" s="82"/>
      <c r="L15" s="82">
        <v>2</v>
      </c>
      <c r="M15" s="82"/>
      <c r="N15" s="81">
        <v>2</v>
      </c>
      <c r="O15" s="81"/>
      <c r="P15" s="82"/>
      <c r="Q15" s="82"/>
      <c r="R15" s="82"/>
      <c r="S15" s="82"/>
      <c r="T15" s="82">
        <v>4</v>
      </c>
      <c r="U15" s="82"/>
      <c r="V15" s="82"/>
      <c r="W15" s="82"/>
      <c r="X15" s="82"/>
      <c r="Y15" s="82"/>
      <c r="Z15" s="85">
        <f>SUBTOTAL(9,B15:X15)</f>
        <v>12</v>
      </c>
      <c r="AA15" s="84">
        <f t="shared" si="0"/>
        <v>3.5005834305717621E-3</v>
      </c>
      <c r="AB15" s="84">
        <f t="shared" si="1"/>
        <v>5.9642147117296221E-3</v>
      </c>
      <c r="AC15" s="82"/>
    </row>
    <row r="16" spans="1:30" ht="20.100000000000001" customHeight="1">
      <c r="A16" s="87" t="s">
        <v>22</v>
      </c>
      <c r="B16" s="81"/>
      <c r="C16" s="81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1"/>
      <c r="O16" s="81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6"/>
      <c r="AA16" s="84">
        <f t="shared" si="0"/>
        <v>0</v>
      </c>
      <c r="AB16" s="84">
        <f t="shared" si="1"/>
        <v>0</v>
      </c>
      <c r="AC16" s="82"/>
    </row>
    <row r="17" spans="1:29" ht="20.100000000000001" customHeight="1">
      <c r="A17" s="80" t="s">
        <v>23</v>
      </c>
      <c r="B17" s="81"/>
      <c r="C17" s="81"/>
      <c r="D17" s="82"/>
      <c r="E17" s="82"/>
      <c r="F17" s="82"/>
      <c r="G17" s="82"/>
      <c r="H17" s="82"/>
      <c r="I17" s="82"/>
      <c r="J17" s="82">
        <v>2</v>
      </c>
      <c r="K17" s="82"/>
      <c r="L17" s="82">
        <v>1</v>
      </c>
      <c r="M17" s="82"/>
      <c r="N17" s="81">
        <v>5</v>
      </c>
      <c r="O17" s="81"/>
      <c r="P17" s="82">
        <v>2</v>
      </c>
      <c r="Q17" s="82"/>
      <c r="R17" s="82">
        <v>2</v>
      </c>
      <c r="S17" s="82"/>
      <c r="T17" s="82">
        <v>7</v>
      </c>
      <c r="U17" s="82"/>
      <c r="V17" s="82">
        <v>8</v>
      </c>
      <c r="W17" s="82"/>
      <c r="X17" s="82"/>
      <c r="Y17" s="82"/>
      <c r="Z17" s="85">
        <f>SUBTOTAL(9,B17:X17)</f>
        <v>27</v>
      </c>
      <c r="AA17" s="84">
        <f t="shared" si="0"/>
        <v>7.8763127187864643E-3</v>
      </c>
      <c r="AB17" s="84">
        <f t="shared" si="1"/>
        <v>1.341948310139165E-2</v>
      </c>
      <c r="AC17" s="82"/>
    </row>
    <row r="18" spans="1:29" ht="20.100000000000001" customHeight="1">
      <c r="A18" s="87" t="s">
        <v>24</v>
      </c>
      <c r="B18" s="81">
        <v>4</v>
      </c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1"/>
      <c r="O18" s="81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5">
        <f>SUBTOTAL(9,B18:X18)</f>
        <v>4</v>
      </c>
      <c r="AA18" s="84">
        <f t="shared" si="0"/>
        <v>1.1668611435239206E-3</v>
      </c>
      <c r="AB18" s="84">
        <f t="shared" si="1"/>
        <v>1.9880715705765406E-3</v>
      </c>
      <c r="AC18" s="82"/>
    </row>
    <row r="19" spans="1:29" ht="20.100000000000001" customHeight="1">
      <c r="A19" s="87" t="s">
        <v>25</v>
      </c>
      <c r="B19" s="81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1"/>
      <c r="O19" s="81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5"/>
      <c r="AA19" s="84">
        <f t="shared" si="0"/>
        <v>0</v>
      </c>
      <c r="AB19" s="84">
        <f t="shared" si="1"/>
        <v>0</v>
      </c>
      <c r="AC19" s="82"/>
    </row>
    <row r="20" spans="1:29" ht="20.100000000000001" customHeight="1">
      <c r="A20" s="80" t="s">
        <v>26</v>
      </c>
      <c r="B20" s="81"/>
      <c r="C20" s="81"/>
      <c r="D20" s="82"/>
      <c r="E20" s="82"/>
      <c r="F20" s="82"/>
      <c r="G20" s="82"/>
      <c r="H20" s="82">
        <v>2</v>
      </c>
      <c r="I20" s="82"/>
      <c r="J20" s="82"/>
      <c r="K20" s="82"/>
      <c r="L20" s="82"/>
      <c r="M20" s="82"/>
      <c r="N20" s="81"/>
      <c r="O20" s="81"/>
      <c r="P20" s="82"/>
      <c r="Q20" s="82"/>
      <c r="R20" s="82">
        <v>1</v>
      </c>
      <c r="S20" s="82"/>
      <c r="T20" s="82"/>
      <c r="U20" s="82"/>
      <c r="V20" s="82">
        <v>16</v>
      </c>
      <c r="W20" s="82"/>
      <c r="X20" s="82"/>
      <c r="Y20" s="82"/>
      <c r="Z20" s="85">
        <f>SUBTOTAL(9,B20:X20)</f>
        <v>19</v>
      </c>
      <c r="AA20" s="84">
        <f t="shared" si="0"/>
        <v>5.5425904317386232E-3</v>
      </c>
      <c r="AB20" s="84">
        <f t="shared" si="1"/>
        <v>9.4433399602385677E-3</v>
      </c>
      <c r="AC20" s="82"/>
    </row>
    <row r="21" spans="1:29" ht="20.100000000000001" customHeight="1">
      <c r="A21" s="87" t="s">
        <v>131</v>
      </c>
      <c r="B21" s="81"/>
      <c r="C21" s="81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1"/>
      <c r="O21" s="81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5"/>
      <c r="AA21" s="84">
        <f t="shared" si="0"/>
        <v>0</v>
      </c>
      <c r="AB21" s="84">
        <f t="shared" si="1"/>
        <v>0</v>
      </c>
      <c r="AC21" s="82"/>
    </row>
    <row r="22" spans="1:29" ht="20.100000000000001" customHeight="1">
      <c r="A22" s="87" t="s">
        <v>27</v>
      </c>
      <c r="B22" s="81"/>
      <c r="C22" s="81"/>
      <c r="D22" s="82"/>
      <c r="E22" s="82"/>
      <c r="F22" s="82">
        <v>7</v>
      </c>
      <c r="G22" s="82"/>
      <c r="H22" s="82"/>
      <c r="I22" s="82"/>
      <c r="J22" s="82"/>
      <c r="K22" s="82"/>
      <c r="L22" s="82"/>
      <c r="M22" s="82"/>
      <c r="N22" s="81"/>
      <c r="O22" s="81"/>
      <c r="P22" s="82">
        <v>3</v>
      </c>
      <c r="Q22" s="82"/>
      <c r="R22" s="82"/>
      <c r="S22" s="82"/>
      <c r="T22" s="82">
        <v>5</v>
      </c>
      <c r="U22" s="82"/>
      <c r="V22" s="82"/>
      <c r="W22" s="82"/>
      <c r="X22" s="82">
        <v>3</v>
      </c>
      <c r="Y22" s="82"/>
      <c r="Z22" s="85">
        <f>SUBTOTAL(9,B22:X22)</f>
        <v>18</v>
      </c>
      <c r="AA22" s="84">
        <f t="shared" si="0"/>
        <v>5.2508751458576431E-3</v>
      </c>
      <c r="AB22" s="84">
        <f t="shared" si="1"/>
        <v>8.9463220675944331E-3</v>
      </c>
      <c r="AC22" s="82"/>
    </row>
    <row r="23" spans="1:29" ht="20.100000000000001" customHeight="1">
      <c r="A23" s="87" t="s">
        <v>86</v>
      </c>
      <c r="B23" s="81"/>
      <c r="C23" s="81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1"/>
      <c r="O23" s="81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5"/>
      <c r="AA23" s="84">
        <f t="shared" si="0"/>
        <v>0</v>
      </c>
      <c r="AB23" s="84">
        <f t="shared" si="1"/>
        <v>0</v>
      </c>
      <c r="AC23" s="82"/>
    </row>
    <row r="24" spans="1:29" ht="20.100000000000001" customHeight="1">
      <c r="A24" s="87" t="s">
        <v>132</v>
      </c>
      <c r="B24" s="81"/>
      <c r="C24" s="81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1"/>
      <c r="O24" s="81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5"/>
      <c r="AA24" s="84">
        <f t="shared" si="0"/>
        <v>0</v>
      </c>
      <c r="AB24" s="84">
        <f t="shared" si="1"/>
        <v>0</v>
      </c>
      <c r="AC24" s="82"/>
    </row>
    <row r="25" spans="1:29" ht="20.100000000000001" customHeight="1">
      <c r="A25" s="87" t="s">
        <v>133</v>
      </c>
      <c r="B25" s="81"/>
      <c r="C25" s="81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1"/>
      <c r="O25" s="81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5"/>
      <c r="AA25" s="84">
        <f t="shared" si="0"/>
        <v>0</v>
      </c>
      <c r="AB25" s="84">
        <f t="shared" si="1"/>
        <v>0</v>
      </c>
      <c r="AC25" s="82"/>
    </row>
    <row r="26" spans="1:29" ht="20.100000000000001" customHeight="1">
      <c r="A26" s="87" t="s">
        <v>134</v>
      </c>
      <c r="B26" s="81"/>
      <c r="C26" s="81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1"/>
      <c r="O26" s="81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5"/>
      <c r="AA26" s="84">
        <f t="shared" si="0"/>
        <v>0</v>
      </c>
      <c r="AB26" s="84">
        <f t="shared" si="1"/>
        <v>0</v>
      </c>
      <c r="AC26" s="82"/>
    </row>
    <row r="27" spans="1:29" ht="20.100000000000001" customHeight="1">
      <c r="A27" s="87" t="s">
        <v>135</v>
      </c>
      <c r="B27" s="81"/>
      <c r="C27" s="81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1"/>
      <c r="O27" s="81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5"/>
      <c r="AA27" s="84">
        <f t="shared" si="0"/>
        <v>0</v>
      </c>
      <c r="AB27" s="84">
        <f t="shared" si="1"/>
        <v>0</v>
      </c>
      <c r="AC27" s="82"/>
    </row>
    <row r="28" spans="1:29" ht="20.100000000000001" customHeight="1">
      <c r="A28" s="87" t="s">
        <v>28</v>
      </c>
      <c r="B28" s="81"/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1"/>
      <c r="O28" s="81"/>
      <c r="P28" s="82"/>
      <c r="Q28" s="82"/>
      <c r="R28" s="82"/>
      <c r="S28" s="82"/>
      <c r="T28" s="82">
        <v>1</v>
      </c>
      <c r="U28" s="82"/>
      <c r="V28" s="82"/>
      <c r="W28" s="82"/>
      <c r="X28" s="82"/>
      <c r="Y28" s="82"/>
      <c r="Z28" s="85">
        <f>SUBTOTAL(9,B28:X28)</f>
        <v>1</v>
      </c>
      <c r="AA28" s="84">
        <f t="shared" si="0"/>
        <v>2.9171528588098014E-4</v>
      </c>
      <c r="AB28" s="84">
        <f t="shared" si="1"/>
        <v>4.9701789264413514E-4</v>
      </c>
      <c r="AC28" s="82"/>
    </row>
    <row r="29" spans="1:29" ht="20.100000000000001" customHeight="1">
      <c r="A29" s="80" t="s">
        <v>88</v>
      </c>
      <c r="B29" s="81"/>
      <c r="C29" s="81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1"/>
      <c r="O29" s="81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5"/>
      <c r="AA29" s="84">
        <f t="shared" si="0"/>
        <v>0</v>
      </c>
      <c r="AB29" s="84">
        <f t="shared" si="1"/>
        <v>0</v>
      </c>
      <c r="AC29" s="82"/>
    </row>
    <row r="30" spans="1:29" ht="20.100000000000001" customHeight="1">
      <c r="A30" s="87" t="s">
        <v>29</v>
      </c>
      <c r="B30" s="81"/>
      <c r="C30" s="81"/>
      <c r="D30" s="82"/>
      <c r="E30" s="82"/>
      <c r="F30" s="82"/>
      <c r="G30" s="82"/>
      <c r="H30" s="82"/>
      <c r="I30" s="82"/>
      <c r="J30" s="82">
        <v>3</v>
      </c>
      <c r="K30" s="82"/>
      <c r="L30" s="82">
        <v>5</v>
      </c>
      <c r="M30" s="82"/>
      <c r="N30" s="81">
        <v>18</v>
      </c>
      <c r="O30" s="81"/>
      <c r="P30" s="82">
        <v>1</v>
      </c>
      <c r="Q30" s="82"/>
      <c r="R30" s="82">
        <v>2</v>
      </c>
      <c r="S30" s="82"/>
      <c r="T30" s="82">
        <v>2</v>
      </c>
      <c r="U30" s="82"/>
      <c r="V30" s="82"/>
      <c r="W30" s="82"/>
      <c r="X30" s="82"/>
      <c r="Y30" s="82"/>
      <c r="Z30" s="85">
        <f>SUBTOTAL(9,B30:X30)</f>
        <v>31</v>
      </c>
      <c r="AA30" s="84">
        <f t="shared" si="0"/>
        <v>9.0431738623103844E-3</v>
      </c>
      <c r="AB30" s="84">
        <f t="shared" si="1"/>
        <v>1.5407554671968192E-2</v>
      </c>
      <c r="AC30" s="82"/>
    </row>
    <row r="31" spans="1:29" ht="20.100000000000001" customHeight="1">
      <c r="A31" s="88" t="s">
        <v>90</v>
      </c>
      <c r="B31" s="81"/>
      <c r="C31" s="81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1"/>
      <c r="O31" s="81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5"/>
      <c r="AA31" s="84">
        <f t="shared" si="0"/>
        <v>0</v>
      </c>
      <c r="AB31" s="84">
        <f t="shared" si="1"/>
        <v>0</v>
      </c>
      <c r="AC31" s="82"/>
    </row>
    <row r="32" spans="1:29" ht="20.100000000000001" customHeight="1">
      <c r="A32" s="89" t="s">
        <v>91</v>
      </c>
      <c r="B32" s="81"/>
      <c r="C32" s="81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1"/>
      <c r="O32" s="81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5"/>
      <c r="AA32" s="84">
        <f t="shared" si="0"/>
        <v>0</v>
      </c>
      <c r="AB32" s="84">
        <f t="shared" si="1"/>
        <v>0</v>
      </c>
      <c r="AC32" s="82"/>
    </row>
    <row r="33" spans="1:29" ht="20.100000000000001" customHeight="1">
      <c r="A33" s="80" t="s">
        <v>92</v>
      </c>
      <c r="B33" s="81"/>
      <c r="C33" s="81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1"/>
      <c r="O33" s="81"/>
      <c r="P33" s="82"/>
      <c r="Q33" s="82"/>
      <c r="R33" s="82"/>
      <c r="S33" s="82"/>
      <c r="T33" s="82"/>
      <c r="U33" s="82"/>
      <c r="V33" s="82">
        <v>1</v>
      </c>
      <c r="W33" s="82"/>
      <c r="X33" s="82"/>
      <c r="Y33" s="82"/>
      <c r="Z33" s="85">
        <f>SUBTOTAL(9,B33:X33)</f>
        <v>1</v>
      </c>
      <c r="AA33" s="84">
        <f t="shared" si="0"/>
        <v>2.9171528588098014E-4</v>
      </c>
      <c r="AB33" s="84">
        <f t="shared" si="1"/>
        <v>4.9701789264413514E-4</v>
      </c>
      <c r="AC33" s="82"/>
    </row>
    <row r="34" spans="1:29" ht="20.100000000000001" customHeight="1">
      <c r="A34" s="80" t="s">
        <v>30</v>
      </c>
      <c r="B34" s="81">
        <v>67</v>
      </c>
      <c r="C34" s="81"/>
      <c r="D34" s="82">
        <v>28</v>
      </c>
      <c r="E34" s="82"/>
      <c r="F34" s="82">
        <v>93</v>
      </c>
      <c r="G34" s="82"/>
      <c r="H34" s="82">
        <v>98</v>
      </c>
      <c r="I34" s="82"/>
      <c r="J34" s="82">
        <v>122</v>
      </c>
      <c r="K34" s="82"/>
      <c r="L34" s="82">
        <v>61</v>
      </c>
      <c r="M34" s="82"/>
      <c r="N34" s="81">
        <v>162</v>
      </c>
      <c r="O34" s="81"/>
      <c r="P34" s="82">
        <v>172</v>
      </c>
      <c r="Q34" s="82"/>
      <c r="R34" s="82">
        <v>108</v>
      </c>
      <c r="S34" s="82"/>
      <c r="T34" s="82">
        <v>219</v>
      </c>
      <c r="U34" s="82"/>
      <c r="V34" s="82">
        <v>151</v>
      </c>
      <c r="W34" s="82"/>
      <c r="X34" s="82">
        <v>83</v>
      </c>
      <c r="Y34" s="82"/>
      <c r="Z34" s="85">
        <f>SUBTOTAL(9,B34:X34)</f>
        <v>1364</v>
      </c>
      <c r="AA34" s="84">
        <f t="shared" si="0"/>
        <v>0.39789964994165694</v>
      </c>
      <c r="AB34" s="84">
        <f t="shared" si="1"/>
        <v>0.67793240556660039</v>
      </c>
      <c r="AC34" s="82"/>
    </row>
    <row r="35" spans="1:29" ht="20.100000000000001" customHeight="1">
      <c r="A35" s="87" t="s">
        <v>31</v>
      </c>
      <c r="B35" s="81"/>
      <c r="C35" s="81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1"/>
      <c r="O35" s="81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4">
        <f t="shared" si="0"/>
        <v>0</v>
      </c>
      <c r="AB35" s="84">
        <f t="shared" si="1"/>
        <v>0</v>
      </c>
      <c r="AC35" s="82"/>
    </row>
    <row r="36" spans="1:29" ht="20.100000000000001" customHeight="1">
      <c r="A36" s="80" t="s">
        <v>32</v>
      </c>
      <c r="B36" s="81"/>
      <c r="C36" s="81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1"/>
      <c r="O36" s="81"/>
      <c r="P36" s="82">
        <v>4</v>
      </c>
      <c r="Q36" s="82"/>
      <c r="R36" s="82">
        <v>4</v>
      </c>
      <c r="S36" s="82"/>
      <c r="T36" s="82"/>
      <c r="U36" s="82"/>
      <c r="V36" s="82">
        <v>18</v>
      </c>
      <c r="W36" s="82"/>
      <c r="X36" s="82"/>
      <c r="Y36" s="82"/>
      <c r="Z36" s="85">
        <f>SUBTOTAL(9,B36:X36)</f>
        <v>26</v>
      </c>
      <c r="AA36" s="84">
        <f t="shared" si="0"/>
        <v>7.5845974329054842E-3</v>
      </c>
      <c r="AB36" s="84">
        <f t="shared" si="1"/>
        <v>1.2922465208747515E-2</v>
      </c>
      <c r="AC36" s="82"/>
    </row>
    <row r="37" spans="1:29" ht="20.100000000000001" customHeight="1">
      <c r="A37" s="87" t="s">
        <v>33</v>
      </c>
      <c r="B37" s="81"/>
      <c r="C37" s="81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1"/>
      <c r="O37" s="81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5"/>
      <c r="AA37" s="84">
        <f t="shared" si="0"/>
        <v>0</v>
      </c>
      <c r="AB37" s="84">
        <f t="shared" si="1"/>
        <v>0</v>
      </c>
      <c r="AC37" s="82"/>
    </row>
    <row r="38" spans="1:29" ht="20.100000000000001" customHeight="1">
      <c r="A38" s="80" t="s">
        <v>34</v>
      </c>
      <c r="B38" s="81"/>
      <c r="C38" s="81"/>
      <c r="D38" s="82">
        <v>2</v>
      </c>
      <c r="E38" s="82"/>
      <c r="F38" s="82">
        <v>5</v>
      </c>
      <c r="G38" s="82"/>
      <c r="H38" s="82"/>
      <c r="I38" s="82"/>
      <c r="J38" s="82"/>
      <c r="K38" s="82"/>
      <c r="L38" s="82">
        <v>6</v>
      </c>
      <c r="M38" s="82"/>
      <c r="N38" s="81"/>
      <c r="O38" s="81"/>
      <c r="P38" s="82"/>
      <c r="Q38" s="82"/>
      <c r="R38" s="82">
        <v>2</v>
      </c>
      <c r="S38" s="82"/>
      <c r="T38" s="82"/>
      <c r="U38" s="82"/>
      <c r="V38" s="82">
        <v>1</v>
      </c>
      <c r="W38" s="82"/>
      <c r="X38" s="82"/>
      <c r="Y38" s="82"/>
      <c r="Z38" s="85">
        <f>SUBTOTAL(9,B38:X38)</f>
        <v>16</v>
      </c>
      <c r="AA38" s="84">
        <f t="shared" si="0"/>
        <v>4.6674445740956822E-3</v>
      </c>
      <c r="AB38" s="84">
        <f t="shared" si="1"/>
        <v>7.9522862823061622E-3</v>
      </c>
      <c r="AC38" s="82"/>
    </row>
    <row r="39" spans="1:29" ht="20.100000000000001" customHeight="1">
      <c r="A39" s="87" t="s">
        <v>35</v>
      </c>
      <c r="B39" s="81"/>
      <c r="C39" s="81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1"/>
      <c r="O39" s="81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4">
        <f t="shared" si="0"/>
        <v>0</v>
      </c>
      <c r="AB39" s="84">
        <f t="shared" si="1"/>
        <v>0</v>
      </c>
      <c r="AC39" s="82"/>
    </row>
    <row r="40" spans="1:29" ht="20.100000000000001" customHeight="1">
      <c r="A40" s="87" t="s">
        <v>36</v>
      </c>
      <c r="B40" s="81"/>
      <c r="C40" s="8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1"/>
      <c r="O40" s="81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4">
        <f t="shared" si="0"/>
        <v>0</v>
      </c>
      <c r="AB40" s="84">
        <f t="shared" si="1"/>
        <v>0</v>
      </c>
      <c r="AC40" s="82"/>
    </row>
    <row r="41" spans="1:29" ht="20.100000000000001" customHeight="1">
      <c r="A41" s="87" t="s">
        <v>37</v>
      </c>
      <c r="B41" s="81"/>
      <c r="C41" s="8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1"/>
      <c r="O41" s="81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4">
        <f t="shared" si="0"/>
        <v>0</v>
      </c>
      <c r="AB41" s="84">
        <f t="shared" si="1"/>
        <v>0</v>
      </c>
      <c r="AC41" s="82"/>
    </row>
    <row r="42" spans="1:29" ht="20.100000000000001" customHeight="1">
      <c r="A42" s="80" t="s">
        <v>38</v>
      </c>
      <c r="B42" s="81">
        <v>1</v>
      </c>
      <c r="C42" s="81"/>
      <c r="D42" s="82"/>
      <c r="E42" s="82"/>
      <c r="F42" s="82"/>
      <c r="G42" s="82"/>
      <c r="H42" s="82"/>
      <c r="I42" s="82"/>
      <c r="J42" s="82"/>
      <c r="K42" s="82"/>
      <c r="L42" s="82">
        <v>4</v>
      </c>
      <c r="M42" s="82"/>
      <c r="N42" s="81">
        <v>13</v>
      </c>
      <c r="O42" s="81"/>
      <c r="P42" s="82">
        <v>21</v>
      </c>
      <c r="Q42" s="82"/>
      <c r="R42" s="82">
        <v>1</v>
      </c>
      <c r="S42" s="82"/>
      <c r="T42" s="82">
        <v>4</v>
      </c>
      <c r="U42" s="82"/>
      <c r="V42" s="82">
        <v>6</v>
      </c>
      <c r="W42" s="82"/>
      <c r="X42" s="82">
        <v>3</v>
      </c>
      <c r="Y42" s="82"/>
      <c r="Z42" s="85">
        <f>SUBTOTAL(9,B42:X42)</f>
        <v>53</v>
      </c>
      <c r="AA42" s="84">
        <f t="shared" si="0"/>
        <v>1.5460910151691949E-2</v>
      </c>
      <c r="AB42" s="84">
        <f t="shared" si="1"/>
        <v>2.6341948310139165E-2</v>
      </c>
      <c r="AC42" s="82"/>
    </row>
    <row r="43" spans="1:29" ht="20.100000000000001" customHeight="1">
      <c r="A43" s="87" t="s">
        <v>39</v>
      </c>
      <c r="B43" s="81">
        <v>4</v>
      </c>
      <c r="C43" s="81"/>
      <c r="D43" s="82"/>
      <c r="E43" s="82"/>
      <c r="F43" s="82"/>
      <c r="G43" s="82"/>
      <c r="H43" s="82"/>
      <c r="I43" s="82"/>
      <c r="J43" s="82"/>
      <c r="K43" s="82"/>
      <c r="L43" s="82">
        <v>2</v>
      </c>
      <c r="M43" s="82"/>
      <c r="N43" s="81"/>
      <c r="O43" s="81"/>
      <c r="P43" s="82">
        <v>1</v>
      </c>
      <c r="Q43" s="82"/>
      <c r="R43" s="82"/>
      <c r="S43" s="82"/>
      <c r="T43" s="82">
        <v>2</v>
      </c>
      <c r="U43" s="82"/>
      <c r="V43" s="82"/>
      <c r="W43" s="82"/>
      <c r="X43" s="82"/>
      <c r="Y43" s="82"/>
      <c r="Z43" s="85">
        <f>SUBTOTAL(9,B43:X43)</f>
        <v>9</v>
      </c>
      <c r="AA43" s="84">
        <f t="shared" si="0"/>
        <v>2.6254375729288216E-3</v>
      </c>
      <c r="AB43" s="84">
        <f t="shared" si="1"/>
        <v>4.4731610337972166E-3</v>
      </c>
      <c r="AC43" s="82"/>
    </row>
    <row r="44" spans="1:29" ht="20.100000000000001" customHeight="1">
      <c r="A44" s="87" t="s">
        <v>40</v>
      </c>
      <c r="B44" s="81"/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1"/>
      <c r="O44" s="81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4">
        <f t="shared" si="0"/>
        <v>0</v>
      </c>
      <c r="AB44" s="84">
        <f t="shared" si="1"/>
        <v>0</v>
      </c>
      <c r="AC44" s="82"/>
    </row>
    <row r="45" spans="1:29" ht="20.100000000000001" customHeight="1">
      <c r="A45" s="88" t="s">
        <v>136</v>
      </c>
      <c r="B45" s="81"/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1"/>
      <c r="O45" s="81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5"/>
      <c r="AA45" s="84">
        <f t="shared" si="0"/>
        <v>0</v>
      </c>
      <c r="AB45" s="84">
        <f t="shared" si="1"/>
        <v>0</v>
      </c>
      <c r="AC45" s="82"/>
    </row>
    <row r="46" spans="1:29" ht="20.100000000000001" customHeight="1">
      <c r="A46" s="90" t="s">
        <v>94</v>
      </c>
      <c r="B46" s="81"/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1"/>
      <c r="O46" s="81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84">
        <f t="shared" si="0"/>
        <v>0</v>
      </c>
      <c r="AB46" s="84">
        <f t="shared" si="1"/>
        <v>0</v>
      </c>
      <c r="AC46" s="82"/>
    </row>
    <row r="47" spans="1:29" ht="20.100000000000001" customHeight="1">
      <c r="A47" s="87" t="s">
        <v>41</v>
      </c>
      <c r="B47" s="81"/>
      <c r="C47" s="81"/>
      <c r="D47" s="82"/>
      <c r="E47" s="82"/>
      <c r="F47" s="82"/>
      <c r="G47" s="82"/>
      <c r="H47" s="82"/>
      <c r="I47" s="82"/>
      <c r="J47" s="82"/>
      <c r="K47" s="82"/>
      <c r="L47" s="82">
        <v>2</v>
      </c>
      <c r="M47" s="82"/>
      <c r="N47" s="81"/>
      <c r="O47" s="81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5">
        <f>SUBTOTAL(9,B47:X47)</f>
        <v>2</v>
      </c>
      <c r="AA47" s="84">
        <f t="shared" si="0"/>
        <v>5.8343057176196028E-4</v>
      </c>
      <c r="AB47" s="84">
        <f t="shared" si="1"/>
        <v>9.9403578528827028E-4</v>
      </c>
      <c r="AC47" s="82"/>
    </row>
    <row r="48" spans="1:29" ht="20.100000000000001" customHeight="1">
      <c r="A48" s="91" t="s">
        <v>98</v>
      </c>
      <c r="B48" s="81"/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1"/>
      <c r="O48" s="81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5"/>
      <c r="AA48" s="84">
        <f t="shared" si="0"/>
        <v>0</v>
      </c>
      <c r="AB48" s="84">
        <f t="shared" si="1"/>
        <v>0</v>
      </c>
      <c r="AC48" s="82"/>
    </row>
    <row r="49" spans="1:34" ht="20.100000000000001" customHeight="1">
      <c r="A49" s="87" t="s">
        <v>42</v>
      </c>
      <c r="B49" s="81"/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1"/>
      <c r="O49" s="81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4">
        <f t="shared" si="0"/>
        <v>0</v>
      </c>
      <c r="AB49" s="84">
        <f t="shared" si="1"/>
        <v>0</v>
      </c>
      <c r="AC49" s="82"/>
    </row>
    <row r="50" spans="1:34" ht="20.100000000000001" customHeight="1">
      <c r="A50" s="87" t="s">
        <v>44</v>
      </c>
      <c r="B50" s="81"/>
      <c r="C50" s="81"/>
      <c r="D50" s="82"/>
      <c r="E50" s="82"/>
      <c r="F50" s="82"/>
      <c r="G50" s="82"/>
      <c r="H50" s="82"/>
      <c r="I50" s="82"/>
      <c r="J50" s="82"/>
      <c r="K50" s="82"/>
      <c r="L50" s="82">
        <v>9</v>
      </c>
      <c r="M50" s="82"/>
      <c r="N50" s="81">
        <v>7</v>
      </c>
      <c r="O50" s="81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6">
        <f>SUBTOTAL(9,B50:X50)</f>
        <v>16</v>
      </c>
      <c r="AA50" s="84">
        <f t="shared" si="0"/>
        <v>4.6674445740956822E-3</v>
      </c>
      <c r="AB50" s="84">
        <f t="shared" si="1"/>
        <v>7.9522862823061622E-3</v>
      </c>
      <c r="AC50" s="82"/>
      <c r="AH50" s="72">
        <f>SUM(AH8:AH49)</f>
        <v>0</v>
      </c>
    </row>
    <row r="51" spans="1:34" s="92" customFormat="1" ht="20.100000000000001" customHeight="1">
      <c r="A51" s="87" t="s">
        <v>43</v>
      </c>
      <c r="B51" s="81"/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1">
        <v>1</v>
      </c>
      <c r="O51" s="81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5">
        <f>SUBTOTAL(9,B51:X51)</f>
        <v>1</v>
      </c>
      <c r="AA51" s="84">
        <f t="shared" si="0"/>
        <v>2.9171528588098014E-4</v>
      </c>
      <c r="AB51" s="84">
        <f t="shared" si="1"/>
        <v>4.9701789264413514E-4</v>
      </c>
      <c r="AC51" s="85"/>
    </row>
    <row r="52" spans="1:34" ht="20.100000000000001" customHeight="1">
      <c r="A52" s="91" t="s">
        <v>137</v>
      </c>
      <c r="B52" s="81"/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1"/>
      <c r="O52" s="81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5"/>
      <c r="AA52" s="84">
        <f t="shared" si="0"/>
        <v>0</v>
      </c>
      <c r="AB52" s="84">
        <f t="shared" si="1"/>
        <v>0</v>
      </c>
      <c r="AC52" s="82"/>
    </row>
    <row r="53" spans="1:34" ht="20.100000000000001" customHeight="1">
      <c r="A53" s="80" t="s">
        <v>45</v>
      </c>
      <c r="B53" s="81"/>
      <c r="C53" s="81"/>
      <c r="D53" s="82"/>
      <c r="E53" s="82"/>
      <c r="F53" s="82"/>
      <c r="G53" s="82"/>
      <c r="H53" s="82">
        <v>1</v>
      </c>
      <c r="I53" s="82"/>
      <c r="J53" s="82"/>
      <c r="K53" s="82"/>
      <c r="L53" s="82"/>
      <c r="M53" s="82"/>
      <c r="N53" s="81"/>
      <c r="O53" s="81"/>
      <c r="P53" s="82"/>
      <c r="Q53" s="82"/>
      <c r="R53" s="82"/>
      <c r="S53" s="82"/>
      <c r="T53" s="82">
        <v>4</v>
      </c>
      <c r="U53" s="82"/>
      <c r="V53" s="82">
        <v>3</v>
      </c>
      <c r="W53" s="82"/>
      <c r="X53" s="82"/>
      <c r="Y53" s="82"/>
      <c r="Z53" s="85">
        <f>SUBTOTAL(9,B53:X53)</f>
        <v>8</v>
      </c>
      <c r="AA53" s="84">
        <f t="shared" si="0"/>
        <v>2.3337222870478411E-3</v>
      </c>
      <c r="AB53" s="84">
        <f t="shared" si="1"/>
        <v>3.9761431411530811E-3</v>
      </c>
      <c r="AC53" s="82"/>
    </row>
    <row r="54" spans="1:34" ht="20.100000000000001" customHeight="1">
      <c r="A54" s="87" t="s">
        <v>46</v>
      </c>
      <c r="B54" s="81"/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1"/>
      <c r="O54" s="81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5"/>
      <c r="AA54" s="84">
        <f t="shared" si="0"/>
        <v>0</v>
      </c>
      <c r="AB54" s="84">
        <f t="shared" si="1"/>
        <v>0</v>
      </c>
      <c r="AC54" s="82"/>
    </row>
    <row r="55" spans="1:34" ht="20.100000000000001" customHeight="1">
      <c r="A55" s="87" t="s">
        <v>48</v>
      </c>
      <c r="B55" s="81"/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1"/>
      <c r="O55" s="81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4">
        <f t="shared" si="0"/>
        <v>0</v>
      </c>
      <c r="AB55" s="84">
        <f t="shared" si="1"/>
        <v>0</v>
      </c>
      <c r="AC55" s="82"/>
    </row>
    <row r="56" spans="1:34" ht="20.100000000000001" customHeight="1">
      <c r="A56" s="87" t="s">
        <v>47</v>
      </c>
      <c r="B56" s="81"/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1"/>
      <c r="O56" s="81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4">
        <f t="shared" si="0"/>
        <v>0</v>
      </c>
      <c r="AB56" s="84">
        <f t="shared" si="1"/>
        <v>0</v>
      </c>
      <c r="AC56" s="82"/>
    </row>
    <row r="57" spans="1:34" ht="20.100000000000001" customHeight="1">
      <c r="A57" s="87" t="s">
        <v>49</v>
      </c>
      <c r="B57" s="81"/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1"/>
      <c r="O57" s="81"/>
      <c r="P57" s="82">
        <v>2</v>
      </c>
      <c r="Q57" s="82"/>
      <c r="R57" s="82"/>
      <c r="S57" s="82"/>
      <c r="T57" s="82">
        <v>4</v>
      </c>
      <c r="U57" s="82"/>
      <c r="V57" s="82"/>
      <c r="W57" s="82"/>
      <c r="X57" s="82">
        <v>2</v>
      </c>
      <c r="Y57" s="82"/>
      <c r="Z57" s="86">
        <f>SUBTOTAL(9,B57:X57)</f>
        <v>8</v>
      </c>
      <c r="AA57" s="84">
        <f t="shared" si="0"/>
        <v>2.3337222870478411E-3</v>
      </c>
      <c r="AB57" s="84">
        <f t="shared" si="1"/>
        <v>3.9761431411530811E-3</v>
      </c>
      <c r="AC57" s="82"/>
    </row>
    <row r="58" spans="1:34" ht="20.100000000000001" customHeight="1">
      <c r="A58" s="87" t="s">
        <v>50</v>
      </c>
      <c r="B58" s="93"/>
      <c r="C58" s="93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3"/>
      <c r="O58" s="93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84">
        <f t="shared" si="0"/>
        <v>0</v>
      </c>
      <c r="AB58" s="84">
        <f t="shared" si="1"/>
        <v>0</v>
      </c>
      <c r="AC58" s="82"/>
    </row>
    <row r="59" spans="1:34" ht="20.100000000000001" customHeight="1">
      <c r="A59" s="95" t="s">
        <v>51</v>
      </c>
      <c r="B59" s="81"/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1"/>
      <c r="O59" s="81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4">
        <f t="shared" si="0"/>
        <v>0</v>
      </c>
      <c r="AB59" s="84">
        <f t="shared" si="1"/>
        <v>0</v>
      </c>
      <c r="AC59" s="82"/>
    </row>
    <row r="60" spans="1:34" ht="20.100000000000001" customHeight="1">
      <c r="A60" s="96" t="s">
        <v>58</v>
      </c>
      <c r="B60" s="81"/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1"/>
      <c r="O60" s="81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5"/>
      <c r="AA60" s="84">
        <f t="shared" si="0"/>
        <v>0</v>
      </c>
      <c r="AB60" s="84">
        <f t="shared" si="1"/>
        <v>0</v>
      </c>
      <c r="AC60" s="82"/>
    </row>
    <row r="61" spans="1:34" ht="20.100000000000001" customHeight="1">
      <c r="A61" s="96" t="s">
        <v>55</v>
      </c>
      <c r="B61" s="81"/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1"/>
      <c r="O61" s="81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4">
        <f t="shared" si="0"/>
        <v>0</v>
      </c>
      <c r="AB61" s="84">
        <f t="shared" si="1"/>
        <v>0</v>
      </c>
      <c r="AC61" s="82"/>
    </row>
    <row r="62" spans="1:34" ht="20.100000000000001" customHeight="1">
      <c r="A62" s="97" t="s">
        <v>52</v>
      </c>
      <c r="B62" s="81"/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1"/>
      <c r="O62" s="81"/>
      <c r="P62" s="82"/>
      <c r="Q62" s="82"/>
      <c r="R62" s="82"/>
      <c r="S62" s="82"/>
      <c r="T62" s="82"/>
      <c r="U62" s="82"/>
      <c r="V62" s="82">
        <v>14</v>
      </c>
      <c r="W62" s="82"/>
      <c r="X62" s="82">
        <v>1</v>
      </c>
      <c r="Y62" s="82"/>
      <c r="Z62" s="85">
        <f>SUBTOTAL(9,B62:X62)</f>
        <v>15</v>
      </c>
      <c r="AA62" s="84">
        <f t="shared" si="0"/>
        <v>4.3757292882147022E-3</v>
      </c>
      <c r="AB62" s="84">
        <f t="shared" si="1"/>
        <v>7.4552683896620276E-3</v>
      </c>
      <c r="AC62" s="82"/>
    </row>
    <row r="63" spans="1:34" ht="20.100000000000001" customHeight="1">
      <c r="A63" s="96" t="s">
        <v>53</v>
      </c>
      <c r="B63" s="81"/>
      <c r="C63" s="81"/>
      <c r="D63" s="82"/>
      <c r="E63" s="82"/>
      <c r="F63" s="82"/>
      <c r="G63" s="82"/>
      <c r="H63" s="82">
        <v>1</v>
      </c>
      <c r="I63" s="82"/>
      <c r="J63" s="82"/>
      <c r="K63" s="82"/>
      <c r="L63" s="82"/>
      <c r="M63" s="82"/>
      <c r="N63" s="81"/>
      <c r="O63" s="81"/>
      <c r="P63" s="82"/>
      <c r="Q63" s="82"/>
      <c r="R63" s="82">
        <v>2</v>
      </c>
      <c r="S63" s="82"/>
      <c r="T63" s="82"/>
      <c r="U63" s="82"/>
      <c r="V63" s="82"/>
      <c r="W63" s="82"/>
      <c r="X63" s="82"/>
      <c r="Y63" s="82"/>
      <c r="Z63" s="85">
        <f>SUBTOTAL(9,B63:X63)</f>
        <v>3</v>
      </c>
      <c r="AA63" s="84">
        <f t="shared" si="0"/>
        <v>8.7514585764294052E-4</v>
      </c>
      <c r="AB63" s="84">
        <f t="shared" si="1"/>
        <v>1.4910536779324055E-3</v>
      </c>
      <c r="AC63" s="82"/>
    </row>
    <row r="64" spans="1:34" ht="20.100000000000001" customHeight="1">
      <c r="A64" s="97" t="s">
        <v>54</v>
      </c>
      <c r="B64" s="81">
        <v>1</v>
      </c>
      <c r="C64" s="81"/>
      <c r="D64" s="82">
        <v>5</v>
      </c>
      <c r="E64" s="82"/>
      <c r="F64" s="82"/>
      <c r="G64" s="82"/>
      <c r="H64" s="82">
        <v>2</v>
      </c>
      <c r="I64" s="82"/>
      <c r="J64" s="82"/>
      <c r="K64" s="82"/>
      <c r="L64" s="82">
        <v>2</v>
      </c>
      <c r="M64" s="82"/>
      <c r="N64" s="81">
        <v>11</v>
      </c>
      <c r="O64" s="81"/>
      <c r="P64" s="82">
        <v>14</v>
      </c>
      <c r="Q64" s="82"/>
      <c r="R64" s="82"/>
      <c r="S64" s="82"/>
      <c r="T64" s="82">
        <v>2</v>
      </c>
      <c r="U64" s="82"/>
      <c r="V64" s="82">
        <v>9</v>
      </c>
      <c r="W64" s="82"/>
      <c r="X64" s="82"/>
      <c r="Y64" s="82"/>
      <c r="Z64" s="85">
        <f>SUBTOTAL(9,B64:X64)</f>
        <v>46</v>
      </c>
      <c r="AA64" s="84">
        <f t="shared" si="0"/>
        <v>1.3418903150525088E-2</v>
      </c>
      <c r="AB64" s="84">
        <f t="shared" si="1"/>
        <v>2.2862823061630219E-2</v>
      </c>
      <c r="AC64" s="82"/>
    </row>
    <row r="65" spans="1:29" ht="20.100000000000001" customHeight="1">
      <c r="A65" s="96" t="s">
        <v>56</v>
      </c>
      <c r="B65" s="81"/>
      <c r="C65" s="81"/>
      <c r="D65" s="82"/>
      <c r="E65" s="82"/>
      <c r="F65" s="82"/>
      <c r="G65" s="82"/>
      <c r="H65" s="82"/>
      <c r="I65" s="82"/>
      <c r="J65" s="82"/>
      <c r="K65" s="82"/>
      <c r="L65" s="82">
        <v>5</v>
      </c>
      <c r="M65" s="82"/>
      <c r="N65" s="81"/>
      <c r="O65" s="81"/>
      <c r="P65" s="82"/>
      <c r="Q65" s="82"/>
      <c r="R65" s="82"/>
      <c r="S65" s="82"/>
      <c r="T65" s="82"/>
      <c r="U65" s="82"/>
      <c r="V65" s="82"/>
      <c r="W65" s="82"/>
      <c r="X65" s="82">
        <v>1</v>
      </c>
      <c r="Y65" s="82"/>
      <c r="Z65" s="85">
        <f>SUBTOTAL(9,B65:X65)</f>
        <v>6</v>
      </c>
      <c r="AA65" s="84">
        <f t="shared" si="0"/>
        <v>1.750291715285881E-3</v>
      </c>
      <c r="AB65" s="84">
        <f t="shared" si="1"/>
        <v>2.982107355864811E-3</v>
      </c>
      <c r="AC65" s="82"/>
    </row>
    <row r="66" spans="1:29" ht="20.100000000000001" customHeight="1">
      <c r="A66" s="96" t="s">
        <v>57</v>
      </c>
      <c r="B66" s="81"/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1"/>
      <c r="O66" s="81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4">
        <f t="shared" si="0"/>
        <v>0</v>
      </c>
      <c r="AB66" s="84">
        <f t="shared" si="1"/>
        <v>0</v>
      </c>
      <c r="AC66" s="82"/>
    </row>
    <row r="67" spans="1:29" ht="20.100000000000001" customHeight="1">
      <c r="A67" s="98" t="s">
        <v>0</v>
      </c>
      <c r="B67" s="99">
        <v>149</v>
      </c>
      <c r="C67" s="99"/>
      <c r="D67" s="99">
        <v>64</v>
      </c>
      <c r="E67" s="99"/>
      <c r="F67" s="99">
        <v>173</v>
      </c>
      <c r="G67" s="99"/>
      <c r="H67" s="99">
        <v>351</v>
      </c>
      <c r="I67" s="99"/>
      <c r="J67" s="99">
        <v>180</v>
      </c>
      <c r="K67" s="99"/>
      <c r="L67" s="99">
        <v>216</v>
      </c>
      <c r="M67" s="99"/>
      <c r="N67" s="99">
        <v>529</v>
      </c>
      <c r="O67" s="99"/>
      <c r="P67" s="99">
        <v>491</v>
      </c>
      <c r="Q67" s="99"/>
      <c r="R67" s="99">
        <v>303</v>
      </c>
      <c r="S67" s="99"/>
      <c r="T67" s="99">
        <v>548</v>
      </c>
      <c r="U67" s="99"/>
      <c r="V67" s="99">
        <v>424</v>
      </c>
      <c r="W67" s="99"/>
      <c r="X67" s="99">
        <v>221</v>
      </c>
      <c r="Y67" s="99"/>
      <c r="Z67" s="99">
        <f>SUM(B67:X67)</f>
        <v>3649</v>
      </c>
      <c r="AA67" s="100">
        <f>SUM(AA8:AA66)</f>
        <v>1.064469078179697</v>
      </c>
      <c r="AB67" s="101">
        <f>SUM(AB8:AB66)</f>
        <v>1.1143141153081515</v>
      </c>
      <c r="AC67" s="102"/>
    </row>
    <row r="68" spans="1:29">
      <c r="A68" s="188" t="s">
        <v>298</v>
      </c>
      <c r="B68" s="70">
        <v>0</v>
      </c>
      <c r="D68" s="70">
        <v>0</v>
      </c>
      <c r="F68" s="70">
        <v>0</v>
      </c>
      <c r="H68" s="70">
        <v>0</v>
      </c>
      <c r="J68" s="70">
        <v>0</v>
      </c>
      <c r="L68" s="70">
        <v>0</v>
      </c>
      <c r="N68" s="70">
        <v>0</v>
      </c>
      <c r="P68" s="70">
        <v>0</v>
      </c>
      <c r="R68" s="70">
        <v>0</v>
      </c>
      <c r="T68" s="70">
        <v>0</v>
      </c>
      <c r="V68" s="70">
        <v>0</v>
      </c>
      <c r="X68" s="70">
        <v>0</v>
      </c>
      <c r="AA68" s="104"/>
      <c r="AB68" s="105"/>
      <c r="AC68" s="104"/>
    </row>
    <row r="69" spans="1:29">
      <c r="A69" s="187" t="s">
        <v>283</v>
      </c>
      <c r="B69" s="104">
        <v>149</v>
      </c>
      <c r="C69" s="104"/>
      <c r="D69" s="104">
        <v>64</v>
      </c>
      <c r="E69" s="104"/>
      <c r="F69" s="104">
        <v>173</v>
      </c>
      <c r="G69" s="104"/>
      <c r="H69" s="104">
        <v>351</v>
      </c>
      <c r="I69" s="104"/>
      <c r="J69" s="104">
        <v>180</v>
      </c>
      <c r="K69" s="104"/>
      <c r="L69" s="104">
        <v>216</v>
      </c>
      <c r="M69" s="104"/>
      <c r="N69" s="104">
        <v>529</v>
      </c>
      <c r="O69" s="104"/>
      <c r="P69" s="104">
        <v>491</v>
      </c>
      <c r="Q69" s="104"/>
      <c r="R69" s="104">
        <v>303</v>
      </c>
      <c r="S69" s="104"/>
      <c r="T69" s="104">
        <v>548</v>
      </c>
      <c r="U69" s="104"/>
      <c r="V69" s="104">
        <v>424</v>
      </c>
      <c r="W69" s="104"/>
      <c r="X69" s="104">
        <v>221</v>
      </c>
      <c r="Y69" s="104"/>
      <c r="Z69" s="106"/>
      <c r="AA69" s="104"/>
      <c r="AB69" s="105"/>
      <c r="AC69" s="104"/>
    </row>
    <row r="70" spans="1:29">
      <c r="A70" s="187" t="s">
        <v>311</v>
      </c>
      <c r="B70" s="104">
        <v>0</v>
      </c>
      <c r="C70" s="104"/>
      <c r="D70" s="104">
        <v>0</v>
      </c>
      <c r="E70" s="104"/>
      <c r="F70" s="104">
        <v>0</v>
      </c>
      <c r="G70" s="104"/>
      <c r="H70" s="104">
        <v>0</v>
      </c>
      <c r="I70" s="104"/>
      <c r="J70" s="104">
        <v>0</v>
      </c>
      <c r="K70" s="104"/>
      <c r="L70" s="104">
        <v>0</v>
      </c>
      <c r="M70" s="104"/>
      <c r="N70" s="104">
        <v>0</v>
      </c>
      <c r="O70" s="104"/>
      <c r="P70" s="104">
        <v>0</v>
      </c>
      <c r="Q70" s="104"/>
      <c r="R70" s="104">
        <v>0</v>
      </c>
      <c r="S70" s="104"/>
      <c r="T70" s="104">
        <v>0</v>
      </c>
      <c r="U70" s="104"/>
      <c r="V70" s="104">
        <v>0</v>
      </c>
      <c r="W70" s="104"/>
      <c r="X70" s="104">
        <v>0</v>
      </c>
      <c r="Y70" s="104"/>
      <c r="Z70" s="106"/>
      <c r="AA70" s="104"/>
      <c r="AB70" s="104"/>
      <c r="AC70" s="104"/>
    </row>
    <row r="71" spans="1:29">
      <c r="A71" s="187" t="s">
        <v>284</v>
      </c>
      <c r="B71" s="47">
        <v>83</v>
      </c>
      <c r="C71" s="47"/>
      <c r="D71" s="31">
        <v>45</v>
      </c>
      <c r="E71" s="31"/>
      <c r="F71" s="31">
        <v>118</v>
      </c>
      <c r="G71" s="31"/>
      <c r="H71" s="31">
        <v>113</v>
      </c>
      <c r="I71" s="31"/>
      <c r="J71" s="31">
        <v>147</v>
      </c>
      <c r="K71" s="31"/>
      <c r="L71" s="216">
        <v>132</v>
      </c>
      <c r="M71" s="216"/>
      <c r="N71" s="216">
        <v>238</v>
      </c>
      <c r="O71" s="216"/>
      <c r="P71" s="216">
        <v>239</v>
      </c>
      <c r="Q71" s="216"/>
      <c r="R71" s="31">
        <v>166</v>
      </c>
      <c r="S71" s="31"/>
      <c r="T71" s="31">
        <v>409</v>
      </c>
      <c r="U71" s="31"/>
      <c r="V71" s="31">
        <v>322</v>
      </c>
      <c r="W71" s="31"/>
      <c r="X71" s="31">
        <v>169</v>
      </c>
      <c r="Y71" s="31"/>
      <c r="Z71" s="106"/>
      <c r="AA71" s="104"/>
      <c r="AB71" s="104"/>
      <c r="AC71" s="104"/>
    </row>
    <row r="72" spans="1:29" ht="15.75">
      <c r="A72" s="187" t="s">
        <v>312</v>
      </c>
      <c r="B72" s="31">
        <v>10</v>
      </c>
      <c r="C72" s="31"/>
      <c r="D72" s="31">
        <v>1</v>
      </c>
      <c r="E72" s="31"/>
      <c r="F72" s="31">
        <v>3</v>
      </c>
      <c r="G72" s="31"/>
      <c r="H72" s="31">
        <v>70</v>
      </c>
      <c r="I72" s="31"/>
      <c r="J72" s="31">
        <v>5</v>
      </c>
      <c r="K72" s="31"/>
      <c r="L72" s="217">
        <v>10</v>
      </c>
      <c r="M72" s="217"/>
      <c r="N72" s="210">
        <v>81</v>
      </c>
      <c r="O72" s="210"/>
      <c r="P72" s="31">
        <v>61</v>
      </c>
      <c r="Q72" s="31"/>
      <c r="R72" s="31">
        <v>17</v>
      </c>
      <c r="S72" s="31"/>
      <c r="T72" s="31">
        <v>13</v>
      </c>
      <c r="U72" s="31"/>
      <c r="V72" s="31">
        <v>4</v>
      </c>
      <c r="W72" s="31"/>
      <c r="X72" s="31">
        <v>7</v>
      </c>
      <c r="Y72" s="31"/>
      <c r="Z72" s="108"/>
      <c r="AA72" s="104"/>
      <c r="AB72" s="104"/>
      <c r="AC72" s="104"/>
    </row>
    <row r="73" spans="1:29">
      <c r="A73" s="187" t="s">
        <v>4</v>
      </c>
      <c r="B73" s="31">
        <v>56</v>
      </c>
      <c r="C73" s="31"/>
      <c r="D73" s="31">
        <v>18</v>
      </c>
      <c r="E73" s="31"/>
      <c r="F73" s="31">
        <v>52</v>
      </c>
      <c r="G73" s="31"/>
      <c r="H73" s="31">
        <v>168</v>
      </c>
      <c r="I73" s="31"/>
      <c r="J73" s="31">
        <v>28</v>
      </c>
      <c r="K73" s="31"/>
      <c r="L73" s="216">
        <v>74</v>
      </c>
      <c r="M73" s="216"/>
      <c r="N73" s="218">
        <v>210</v>
      </c>
      <c r="O73" s="218"/>
      <c r="P73" s="210">
        <v>191</v>
      </c>
      <c r="Q73" s="210"/>
      <c r="R73" s="210">
        <v>120</v>
      </c>
      <c r="S73" s="210"/>
      <c r="T73" s="31">
        <v>126</v>
      </c>
      <c r="U73" s="31"/>
      <c r="V73" s="31">
        <v>98</v>
      </c>
      <c r="W73" s="31"/>
      <c r="X73" s="31">
        <v>56</v>
      </c>
      <c r="Y73" s="31"/>
      <c r="Z73" s="104"/>
      <c r="AA73" s="104"/>
      <c r="AB73" s="104"/>
      <c r="AC73" s="104"/>
    </row>
    <row r="74" spans="1:29">
      <c r="A74" s="188" t="s">
        <v>285</v>
      </c>
      <c r="B74" s="209">
        <v>0</v>
      </c>
      <c r="C74" s="209"/>
      <c r="D74" s="206">
        <v>0</v>
      </c>
      <c r="E74" s="206"/>
      <c r="F74" s="206">
        <v>24</v>
      </c>
      <c r="G74" s="206"/>
      <c r="H74" s="206">
        <v>1</v>
      </c>
      <c r="I74" s="206"/>
      <c r="J74" s="206">
        <v>0</v>
      </c>
      <c r="K74" s="206"/>
      <c r="L74" s="206">
        <v>4</v>
      </c>
      <c r="M74" s="206"/>
      <c r="N74" s="212">
        <v>11</v>
      </c>
      <c r="O74" s="212"/>
      <c r="P74" s="212">
        <v>24</v>
      </c>
      <c r="Q74" s="212"/>
      <c r="R74" s="212">
        <v>0</v>
      </c>
      <c r="S74" s="212"/>
      <c r="T74" s="212">
        <v>3</v>
      </c>
      <c r="U74" s="212"/>
      <c r="V74" s="212">
        <v>5</v>
      </c>
      <c r="W74" s="212"/>
      <c r="X74" s="209">
        <v>0</v>
      </c>
      <c r="Y74" s="209"/>
      <c r="Z74" s="106"/>
      <c r="AA74" s="104"/>
      <c r="AB74" s="104"/>
    </row>
    <row r="75" spans="1:29" ht="15.75"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8"/>
      <c r="AA75" s="104"/>
      <c r="AB75" s="104"/>
    </row>
    <row r="76" spans="1:29">
      <c r="B76" s="109"/>
      <c r="C76" s="109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9"/>
      <c r="O76" s="109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10"/>
      <c r="AA76" s="104"/>
      <c r="AB76" s="104"/>
    </row>
    <row r="77" spans="1:2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6"/>
      <c r="AA77" s="104"/>
      <c r="AB77" s="104"/>
    </row>
    <row r="78" spans="1:2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6"/>
      <c r="AA78" s="104"/>
      <c r="AB78" s="104"/>
    </row>
    <row r="79" spans="1:2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6"/>
      <c r="AA79" s="104"/>
      <c r="AB79" s="104"/>
    </row>
    <row r="80" spans="1:29">
      <c r="B80" s="109"/>
      <c r="C80" s="109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9"/>
      <c r="O80" s="109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10"/>
      <c r="AA80" s="104"/>
      <c r="AB80" s="104"/>
    </row>
    <row r="81" spans="2:28" ht="15.75"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8"/>
      <c r="AA81" s="104"/>
      <c r="AB81" s="104"/>
    </row>
    <row r="82" spans="2:28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</row>
    <row r="83" spans="2:28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6"/>
      <c r="AA83" s="104"/>
      <c r="AB83" s="104"/>
    </row>
    <row r="84" spans="2:28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6"/>
      <c r="AA84" s="104"/>
      <c r="AB84" s="104"/>
    </row>
    <row r="85" spans="2:28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6"/>
      <c r="AA85" s="104"/>
      <c r="AB85" s="104"/>
    </row>
    <row r="86" spans="2:28" ht="15.75"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8"/>
      <c r="AA86" s="104"/>
      <c r="AB86" s="104"/>
    </row>
    <row r="87" spans="2:28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6"/>
      <c r="AA87" s="104"/>
      <c r="AB87" s="104"/>
    </row>
    <row r="88" spans="2:28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6"/>
      <c r="AA88" s="104"/>
      <c r="AB88" s="104"/>
    </row>
    <row r="89" spans="2:28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6"/>
      <c r="AA89" s="104"/>
      <c r="AB89" s="104"/>
    </row>
  </sheetData>
  <autoFilter ref="A7:AC50"/>
  <mergeCells count="2">
    <mergeCell ref="B5:D5"/>
    <mergeCell ref="A4:AC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2:AD58"/>
  <sheetViews>
    <sheetView topLeftCell="A37" workbookViewId="0">
      <selection activeCell="X57" sqref="X57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4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138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6">
        <v>4</v>
      </c>
      <c r="G8" s="6"/>
      <c r="H8" s="6">
        <v>2</v>
      </c>
      <c r="I8" s="6"/>
      <c r="J8" s="6">
        <v>34</v>
      </c>
      <c r="K8" s="6"/>
      <c r="L8" s="6">
        <v>16</v>
      </c>
      <c r="M8" s="6"/>
      <c r="N8" s="6">
        <v>12</v>
      </c>
      <c r="O8" s="6"/>
      <c r="P8" s="6">
        <v>12</v>
      </c>
      <c r="Q8" s="6"/>
      <c r="R8" s="6">
        <v>5</v>
      </c>
      <c r="S8" s="6"/>
      <c r="T8" s="6">
        <v>10</v>
      </c>
      <c r="U8" s="6"/>
      <c r="V8" s="6">
        <v>5</v>
      </c>
      <c r="W8" s="6"/>
      <c r="X8" s="6">
        <v>10</v>
      </c>
      <c r="Y8" s="6"/>
      <c r="Z8" s="25">
        <f>SUM(B8:X8)</f>
        <v>110</v>
      </c>
      <c r="AA8" s="34">
        <f>110/134</f>
        <v>0.82089552238805974</v>
      </c>
      <c r="AB8" s="34"/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/>
      <c r="AA9" s="34"/>
      <c r="AB9" s="34"/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/>
      <c r="AA10" s="34"/>
      <c r="AB10" s="34"/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>
        <v>1</v>
      </c>
      <c r="K11" s="3"/>
      <c r="L11" s="3"/>
      <c r="M11" s="3"/>
      <c r="N11" s="3"/>
      <c r="O11" s="3"/>
      <c r="P11" s="3"/>
      <c r="Q11" s="3"/>
      <c r="R11" s="3">
        <v>1</v>
      </c>
      <c r="S11" s="3"/>
      <c r="T11" s="3"/>
      <c r="U11" s="3"/>
      <c r="V11" s="3"/>
      <c r="W11" s="3"/>
      <c r="X11" s="3"/>
      <c r="Y11" s="3"/>
      <c r="Z11" s="25">
        <f>SUM(B11:X11)</f>
        <v>2</v>
      </c>
      <c r="AA11" s="34">
        <f>2/134</f>
        <v>1.4925373134328358E-2</v>
      </c>
      <c r="AB11" s="34">
        <f>2/24</f>
        <v>8.3333333333333329E-2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/>
      <c r="AA12" s="34"/>
      <c r="AB12" s="34"/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>SUM(B13:X13)</f>
        <v>2</v>
      </c>
      <c r="AA13" s="43">
        <f>2/134</f>
        <v>1.4925373134328358E-2</v>
      </c>
      <c r="AB13" s="43">
        <f>2/24</f>
        <v>8.3333333333333329E-2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/>
      <c r="AA14" s="34"/>
      <c r="AB14" s="34"/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/>
      <c r="AA15" s="34"/>
      <c r="AB15" s="34"/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/>
      <c r="AA16" s="34"/>
      <c r="AB16" s="34"/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/>
      <c r="AA17" s="34"/>
      <c r="AB17" s="34"/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/>
      <c r="AA18" s="34"/>
      <c r="AB18" s="34"/>
      <c r="AC18" s="24"/>
      <c r="AD18" s="21"/>
    </row>
    <row r="19" spans="1:30">
      <c r="A19" s="3" t="s">
        <v>27</v>
      </c>
      <c r="B19" s="3"/>
      <c r="C19" s="3"/>
      <c r="D19" s="3"/>
      <c r="E19" s="3"/>
      <c r="F19" s="3">
        <v>5</v>
      </c>
      <c r="G19" s="3"/>
      <c r="H19" s="3"/>
      <c r="I19" s="3"/>
      <c r="J19" s="3"/>
      <c r="K19" s="3"/>
      <c r="L19" s="3"/>
      <c r="M19" s="3"/>
      <c r="N19" s="3"/>
      <c r="O19" s="3"/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25">
        <f>SUM(B19:X19)</f>
        <v>8</v>
      </c>
      <c r="AA19" s="34">
        <f>8/134</f>
        <v>5.9701492537313432E-2</v>
      </c>
      <c r="AB19" s="34">
        <f>6/24</f>
        <v>0.25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/>
      <c r="AA20" s="34"/>
      <c r="AB20" s="34"/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/>
      <c r="AA21" s="34"/>
      <c r="AB21" s="34"/>
      <c r="AC21" s="24"/>
      <c r="AD21" s="21"/>
    </row>
    <row r="22" spans="1:30">
      <c r="A22" s="3" t="s">
        <v>30</v>
      </c>
      <c r="B22" s="3"/>
      <c r="C22" s="3"/>
      <c r="D22" s="3"/>
      <c r="E22" s="3"/>
      <c r="F22" s="3">
        <v>1</v>
      </c>
      <c r="G22" s="3"/>
      <c r="H22" s="3"/>
      <c r="I22" s="3"/>
      <c r="J22" s="3">
        <v>2</v>
      </c>
      <c r="K22" s="3"/>
      <c r="L22" s="3">
        <v>2</v>
      </c>
      <c r="M22" s="3"/>
      <c r="N22" s="3">
        <v>1</v>
      </c>
      <c r="O22" s="3"/>
      <c r="P22" s="3"/>
      <c r="Q22" s="3"/>
      <c r="R22" s="3"/>
      <c r="S22" s="3"/>
      <c r="T22" s="3">
        <v>1</v>
      </c>
      <c r="U22" s="3"/>
      <c r="V22" s="3"/>
      <c r="W22" s="3"/>
      <c r="X22" s="3">
        <v>2</v>
      </c>
      <c r="Y22" s="3"/>
      <c r="Z22" s="25">
        <f>SUM(B22:X22)</f>
        <v>9</v>
      </c>
      <c r="AA22" s="34">
        <f>9/134</f>
        <v>6.7164179104477612E-2</v>
      </c>
      <c r="AB22" s="34">
        <f>9/24</f>
        <v>0.375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/>
      <c r="AA23" s="34"/>
      <c r="AB23" s="34"/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>
        <v>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>SUM(B24:X24)</f>
        <v>2</v>
      </c>
      <c r="AA24" s="34">
        <f>2/134</f>
        <v>1.4925373134328358E-2</v>
      </c>
      <c r="AB24" s="34">
        <f>2/24</f>
        <v>8.3333333333333329E-2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/>
      <c r="AA25" s="34"/>
      <c r="AB25" s="34"/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/>
      <c r="AA26" s="34"/>
      <c r="AB26" s="34"/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/>
      <c r="AA27" s="34"/>
      <c r="AB27" s="34"/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/>
      <c r="AA28" s="34"/>
      <c r="AB28" s="34"/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/>
      <c r="AA29" s="34"/>
      <c r="AB29" s="34"/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/>
      <c r="AA30" s="34"/>
      <c r="AB30" s="34"/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/>
      <c r="AA31" s="34"/>
      <c r="AB31" s="34"/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/>
      <c r="AA32" s="34"/>
      <c r="AB32" s="34"/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/>
      <c r="AA33" s="34"/>
      <c r="AB33" s="34"/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/>
      <c r="AA34" s="34"/>
      <c r="AB34" s="34"/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/>
      <c r="AA35" s="34"/>
      <c r="AB35" s="34"/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/>
      <c r="AA36" s="34"/>
      <c r="AB36" s="34"/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/>
      <c r="AA37" s="34"/>
      <c r="AB37" s="34"/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/>
      <c r="AA38" s="34"/>
      <c r="AB38" s="34"/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/>
      <c r="AA39" s="111"/>
      <c r="AB39" s="34"/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/>
      <c r="AA40" s="111"/>
      <c r="AB40" s="34"/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/>
      <c r="AA41" s="34"/>
      <c r="AB41" s="34"/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/>
      <c r="AA42" s="34"/>
      <c r="AB42" s="34"/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/>
      <c r="AA43" s="34"/>
      <c r="AB43" s="34"/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/>
      <c r="AA44" s="34"/>
      <c r="AB44" s="34"/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/>
      <c r="AA45" s="34"/>
      <c r="AB45" s="34"/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/>
      <c r="AA46" s="43"/>
      <c r="AB46" s="43"/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/>
      <c r="AA47" s="34"/>
      <c r="AB47" s="34"/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1</v>
      </c>
      <c r="Y48" s="3"/>
      <c r="Z48" s="25">
        <f>SUM(B48:X48)</f>
        <v>1</v>
      </c>
      <c r="AA48" s="34">
        <f>1/134</f>
        <v>7.462686567164179E-3</v>
      </c>
      <c r="AB48" s="34">
        <f>1/24</f>
        <v>4.1666666666666664E-2</v>
      </c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6"/>
      <c r="AA49" s="34"/>
      <c r="AB49" s="34"/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9"/>
      <c r="AA50" s="34"/>
      <c r="AB50" s="34"/>
      <c r="AC50" s="24"/>
      <c r="AD50" s="21"/>
    </row>
    <row r="51" spans="1:30">
      <c r="A51" s="188" t="s">
        <v>0</v>
      </c>
      <c r="B51">
        <v>0</v>
      </c>
      <c r="D51">
        <v>0</v>
      </c>
      <c r="F51">
        <v>10</v>
      </c>
      <c r="H51">
        <v>4</v>
      </c>
      <c r="J51">
        <v>37</v>
      </c>
      <c r="L51">
        <v>18</v>
      </c>
      <c r="N51">
        <v>15</v>
      </c>
      <c r="P51">
        <v>15</v>
      </c>
      <c r="R51">
        <v>6</v>
      </c>
      <c r="T51">
        <v>11</v>
      </c>
      <c r="V51">
        <v>5</v>
      </c>
      <c r="X51">
        <v>13</v>
      </c>
    </row>
    <row r="52" spans="1:30">
      <c r="A52" s="188" t="s">
        <v>298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</row>
    <row r="53" spans="1:30">
      <c r="A53" s="187" t="s">
        <v>283</v>
      </c>
      <c r="B53">
        <v>0</v>
      </c>
      <c r="D53">
        <v>0</v>
      </c>
      <c r="F53">
        <v>10</v>
      </c>
      <c r="H53">
        <v>4</v>
      </c>
      <c r="J53">
        <v>37</v>
      </c>
      <c r="L53">
        <v>18</v>
      </c>
      <c r="N53">
        <v>15</v>
      </c>
      <c r="P53">
        <v>15</v>
      </c>
      <c r="R53">
        <v>6</v>
      </c>
      <c r="T53">
        <v>11</v>
      </c>
      <c r="V53">
        <v>5</v>
      </c>
      <c r="X53">
        <v>13</v>
      </c>
    </row>
    <row r="54" spans="1:30">
      <c r="A54" s="187" t="s">
        <v>311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6</v>
      </c>
      <c r="G55" s="31"/>
      <c r="H55" s="31">
        <v>2</v>
      </c>
      <c r="I55" s="31"/>
      <c r="J55" s="31">
        <v>3</v>
      </c>
      <c r="K55" s="31"/>
      <c r="L55" s="31">
        <v>2</v>
      </c>
      <c r="M55" s="31"/>
      <c r="N55" s="31">
        <v>3</v>
      </c>
      <c r="O55" s="31"/>
      <c r="P55" s="31">
        <v>3</v>
      </c>
      <c r="Q55" s="31"/>
      <c r="R55" s="31">
        <v>1</v>
      </c>
      <c r="S55" s="31"/>
      <c r="T55" s="31">
        <v>1</v>
      </c>
      <c r="U55" s="31"/>
      <c r="V55" s="31">
        <v>0</v>
      </c>
      <c r="W55" s="31"/>
      <c r="X55" s="31">
        <v>3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31">
        <v>0</v>
      </c>
      <c r="C57" s="31"/>
      <c r="D57" s="31">
        <v>0</v>
      </c>
      <c r="E57" s="31"/>
      <c r="F57" s="31">
        <v>4</v>
      </c>
      <c r="G57" s="31"/>
      <c r="H57" s="31">
        <v>2</v>
      </c>
      <c r="I57" s="31"/>
      <c r="J57" s="31">
        <v>34</v>
      </c>
      <c r="K57" s="31"/>
      <c r="L57" s="31">
        <v>16</v>
      </c>
      <c r="M57" s="31"/>
      <c r="N57" s="31">
        <v>12</v>
      </c>
      <c r="O57" s="31"/>
      <c r="P57" s="31">
        <v>12</v>
      </c>
      <c r="Q57" s="31"/>
      <c r="R57" s="31">
        <v>5</v>
      </c>
      <c r="S57" s="31"/>
      <c r="T57" s="31">
        <v>10</v>
      </c>
      <c r="U57" s="31"/>
      <c r="V57" s="31">
        <v>5</v>
      </c>
      <c r="W57" s="31"/>
      <c r="X57" s="31">
        <v>10</v>
      </c>
      <c r="Y57" s="31"/>
    </row>
    <row r="58" spans="1:30">
      <c r="A58" s="188" t="s">
        <v>285</v>
      </c>
      <c r="B58" s="209">
        <v>0</v>
      </c>
      <c r="C58" s="209"/>
      <c r="D58" s="206">
        <v>0</v>
      </c>
      <c r="E58" s="206"/>
      <c r="F58" s="206">
        <v>0</v>
      </c>
      <c r="G58" s="206"/>
      <c r="H58" s="206">
        <v>4</v>
      </c>
      <c r="I58" s="206"/>
      <c r="J58" s="206">
        <v>0</v>
      </c>
      <c r="K58" s="206"/>
      <c r="L58" s="206">
        <v>0</v>
      </c>
      <c r="M58" s="206"/>
      <c r="N58" s="212">
        <v>0</v>
      </c>
      <c r="O58" s="212"/>
      <c r="P58" s="212">
        <v>0</v>
      </c>
      <c r="Q58" s="212"/>
      <c r="R58" s="212">
        <v>0</v>
      </c>
      <c r="S58" s="212"/>
      <c r="T58" s="212">
        <v>0</v>
      </c>
      <c r="U58" s="212"/>
      <c r="V58" s="212">
        <v>0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2:AF80"/>
  <sheetViews>
    <sheetView topLeftCell="A55" workbookViewId="0">
      <selection activeCell="X80" sqref="X80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8" width="5" customWidth="1"/>
    <col min="9" max="9" width="3" customWidth="1"/>
    <col min="10" max="11" width="4" customWidth="1"/>
    <col min="12" max="12" width="4.42578125" customWidth="1"/>
    <col min="13" max="13" width="3.28515625" customWidth="1"/>
    <col min="14" max="14" width="5.140625" customWidth="1"/>
    <col min="15" max="15" width="3.28515625" customWidth="1"/>
    <col min="16" max="16" width="5" bestFit="1" customWidth="1"/>
    <col min="17" max="17" width="5" customWidth="1"/>
    <col min="18" max="18" width="5" bestFit="1" customWidth="1"/>
    <col min="19" max="19" width="5" customWidth="1"/>
    <col min="20" max="20" width="5" bestFit="1" customWidth="1"/>
    <col min="21" max="21" width="5" customWidth="1"/>
    <col min="22" max="22" width="4" bestFit="1" customWidth="1"/>
    <col min="23" max="23" width="4" customWidth="1"/>
    <col min="24" max="24" width="5.7109375" customWidth="1"/>
    <col min="25" max="25" width="3.42578125" customWidth="1"/>
    <col min="26" max="26" width="6.42578125" bestFit="1" customWidth="1"/>
    <col min="29" max="29" width="8.42578125" customWidth="1"/>
  </cols>
  <sheetData>
    <row r="2" spans="1:32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2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2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2">
      <c r="A6" s="21"/>
      <c r="B6" t="s">
        <v>154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2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2">
      <c r="A8" s="3" t="s">
        <v>16</v>
      </c>
      <c r="B8" s="3">
        <v>1</v>
      </c>
      <c r="C8" s="3"/>
      <c r="D8" s="3"/>
      <c r="E8" s="3"/>
      <c r="F8" s="3"/>
      <c r="G8" s="3"/>
      <c r="H8" s="3">
        <v>78</v>
      </c>
      <c r="I8" s="3"/>
      <c r="J8" s="3">
        <v>177</v>
      </c>
      <c r="K8" s="3"/>
      <c r="L8" s="3">
        <v>170</v>
      </c>
      <c r="M8" s="3"/>
      <c r="N8" s="3">
        <v>444</v>
      </c>
      <c r="O8" s="3"/>
      <c r="P8" s="3">
        <v>847</v>
      </c>
      <c r="Q8" s="3"/>
      <c r="R8" s="3">
        <v>319</v>
      </c>
      <c r="S8" s="3"/>
      <c r="T8" s="3">
        <v>366</v>
      </c>
      <c r="U8" s="3"/>
      <c r="V8" s="3">
        <v>152</v>
      </c>
      <c r="W8" s="3"/>
      <c r="X8" s="3">
        <v>12</v>
      </c>
      <c r="Y8" s="3"/>
      <c r="Z8" s="25">
        <f>SUM(B8:X8)</f>
        <v>2566</v>
      </c>
      <c r="AA8" s="34">
        <f>Z8/10220</f>
        <v>0.25107632093933463</v>
      </c>
      <c r="AB8" s="34">
        <f>Z8/7654</f>
        <v>0.33524954272275936</v>
      </c>
      <c r="AC8" s="3"/>
      <c r="AD8" s="112"/>
      <c r="AE8" s="112"/>
      <c r="AF8" s="113"/>
    </row>
    <row r="9" spans="1:32">
      <c r="A9" s="3" t="s">
        <v>17</v>
      </c>
      <c r="B9" s="3">
        <v>4</v>
      </c>
      <c r="C9" s="3"/>
      <c r="D9" s="3"/>
      <c r="E9" s="3"/>
      <c r="F9" s="3"/>
      <c r="G9" s="3"/>
      <c r="H9" s="3">
        <v>32</v>
      </c>
      <c r="I9" s="3"/>
      <c r="J9" s="3">
        <v>37</v>
      </c>
      <c r="K9" s="3"/>
      <c r="L9" s="3">
        <v>88</v>
      </c>
      <c r="M9" s="3"/>
      <c r="N9" s="3">
        <v>79</v>
      </c>
      <c r="O9" s="3"/>
      <c r="P9" s="3">
        <v>88</v>
      </c>
      <c r="Q9" s="3"/>
      <c r="R9" s="3">
        <v>143</v>
      </c>
      <c r="S9" s="3"/>
      <c r="T9" s="3">
        <v>137</v>
      </c>
      <c r="U9" s="3"/>
      <c r="V9" s="3">
        <v>73</v>
      </c>
      <c r="W9" s="3"/>
      <c r="X9" s="3">
        <v>8</v>
      </c>
      <c r="Y9" s="3"/>
      <c r="Z9" s="25">
        <f t="shared" ref="Z9:Z72" si="0">SUM(B9:X9)</f>
        <v>689</v>
      </c>
      <c r="AA9" s="34">
        <f t="shared" ref="AA9:AA72" si="1">Z9/10220</f>
        <v>6.7416829745596873E-2</v>
      </c>
      <c r="AB9" s="34">
        <f t="shared" ref="AB9:AB72" si="2">Z9/7654</f>
        <v>9.0018291089626334E-2</v>
      </c>
      <c r="AC9" s="24"/>
      <c r="AD9" s="112"/>
      <c r="AE9" s="112"/>
      <c r="AF9" s="113"/>
    </row>
    <row r="10" spans="1:32">
      <c r="A10" s="3" t="s">
        <v>18</v>
      </c>
      <c r="B10" s="3"/>
      <c r="C10" s="3"/>
      <c r="D10" s="3"/>
      <c r="E10" s="3"/>
      <c r="F10" s="3"/>
      <c r="G10" s="3"/>
      <c r="H10" s="3">
        <v>17</v>
      </c>
      <c r="I10" s="3"/>
      <c r="J10" s="3">
        <v>26</v>
      </c>
      <c r="K10" s="3"/>
      <c r="L10" s="3">
        <v>17</v>
      </c>
      <c r="M10" s="3"/>
      <c r="N10" s="3">
        <v>80</v>
      </c>
      <c r="O10" s="3"/>
      <c r="P10" s="3">
        <v>46</v>
      </c>
      <c r="Q10" s="3"/>
      <c r="R10" s="3">
        <v>72</v>
      </c>
      <c r="S10" s="3"/>
      <c r="T10" s="3">
        <v>102</v>
      </c>
      <c r="U10" s="3"/>
      <c r="V10" s="3">
        <v>47</v>
      </c>
      <c r="W10" s="3"/>
      <c r="X10" s="3"/>
      <c r="Y10" s="3"/>
      <c r="Z10" s="25">
        <f t="shared" si="0"/>
        <v>407</v>
      </c>
      <c r="AA10" s="34">
        <f t="shared" si="1"/>
        <v>3.9823874755381607E-2</v>
      </c>
      <c r="AB10" s="34">
        <f t="shared" si="2"/>
        <v>5.3174810556571729E-2</v>
      </c>
      <c r="AC10" s="24"/>
      <c r="AD10" s="112"/>
      <c r="AE10" s="112"/>
      <c r="AF10" s="113"/>
    </row>
    <row r="11" spans="1:32">
      <c r="A11" s="3" t="s">
        <v>19</v>
      </c>
      <c r="B11" s="3"/>
      <c r="C11" s="3"/>
      <c r="D11" s="3"/>
      <c r="E11" s="3"/>
      <c r="F11" s="3"/>
      <c r="G11" s="3"/>
      <c r="H11" s="3">
        <v>9</v>
      </c>
      <c r="I11" s="3"/>
      <c r="J11" s="3">
        <v>48</v>
      </c>
      <c r="K11" s="3"/>
      <c r="L11" s="3">
        <v>47</v>
      </c>
      <c r="M11" s="3"/>
      <c r="N11" s="3">
        <v>49</v>
      </c>
      <c r="O11" s="3"/>
      <c r="P11" s="3">
        <v>52</v>
      </c>
      <c r="Q11" s="3"/>
      <c r="R11" s="3">
        <v>107</v>
      </c>
      <c r="S11" s="3"/>
      <c r="T11" s="3">
        <v>101</v>
      </c>
      <c r="U11" s="3"/>
      <c r="V11" s="3">
        <v>27</v>
      </c>
      <c r="W11" s="3"/>
      <c r="X11" s="3">
        <v>2</v>
      </c>
      <c r="Y11" s="3"/>
      <c r="Z11" s="25">
        <f t="shared" si="0"/>
        <v>442</v>
      </c>
      <c r="AA11" s="34">
        <f t="shared" si="1"/>
        <v>4.3248532289628182E-2</v>
      </c>
      <c r="AB11" s="34">
        <f t="shared" si="2"/>
        <v>5.7747582963156519E-2</v>
      </c>
      <c r="AC11" s="3"/>
      <c r="AD11" s="112"/>
      <c r="AE11" s="112"/>
      <c r="AF11" s="113"/>
    </row>
    <row r="12" spans="1:32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 t="shared" si="1"/>
        <v>0</v>
      </c>
      <c r="AB12" s="34">
        <f t="shared" si="2"/>
        <v>0</v>
      </c>
      <c r="AC12" s="24"/>
      <c r="AD12" s="112"/>
      <c r="AE12" s="112"/>
      <c r="AF12" s="113"/>
    </row>
    <row r="13" spans="1:32">
      <c r="A13" s="3" t="s">
        <v>83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5</v>
      </c>
      <c r="S13" s="3"/>
      <c r="T13" s="3"/>
      <c r="U13" s="3"/>
      <c r="V13" s="3"/>
      <c r="W13" s="3"/>
      <c r="X13" s="3"/>
      <c r="Y13" s="3"/>
      <c r="Z13" s="25">
        <f t="shared" si="0"/>
        <v>5</v>
      </c>
      <c r="AA13" s="34">
        <f t="shared" si="1"/>
        <v>4.8923679060665359E-4</v>
      </c>
      <c r="AB13" s="34">
        <f t="shared" si="2"/>
        <v>6.5325320094068457E-4</v>
      </c>
      <c r="AC13" s="24"/>
      <c r="AD13" s="112"/>
      <c r="AE13" s="112"/>
      <c r="AF13" s="113"/>
    </row>
    <row r="14" spans="1:32">
      <c r="A14" s="3" t="s">
        <v>139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>
        <v>3</v>
      </c>
      <c r="S14" s="3"/>
      <c r="T14" s="3"/>
      <c r="U14" s="3"/>
      <c r="V14" s="3"/>
      <c r="W14" s="3"/>
      <c r="X14" s="3"/>
      <c r="Y14" s="3"/>
      <c r="Z14" s="25">
        <f t="shared" si="0"/>
        <v>3</v>
      </c>
      <c r="AA14" s="34">
        <f t="shared" si="1"/>
        <v>2.9354207436399217E-4</v>
      </c>
      <c r="AB14" s="34">
        <f t="shared" si="2"/>
        <v>3.9195192056441075E-4</v>
      </c>
      <c r="AC14" s="24"/>
      <c r="AD14" s="112"/>
      <c r="AE14" s="112"/>
      <c r="AF14" s="113"/>
    </row>
    <row r="15" spans="1:32">
      <c r="A15" s="3" t="s">
        <v>21</v>
      </c>
      <c r="B15" s="3"/>
      <c r="C15" s="3"/>
      <c r="D15" s="3"/>
      <c r="E15" s="3"/>
      <c r="F15" s="3"/>
      <c r="G15" s="3"/>
      <c r="H15" s="3">
        <v>9</v>
      </c>
      <c r="I15" s="3"/>
      <c r="J15" s="3">
        <v>9</v>
      </c>
      <c r="K15" s="3"/>
      <c r="L15" s="3">
        <v>15</v>
      </c>
      <c r="M15" s="3"/>
      <c r="N15" s="3">
        <v>22</v>
      </c>
      <c r="O15" s="3"/>
      <c r="P15" s="3">
        <v>10</v>
      </c>
      <c r="Q15" s="3"/>
      <c r="R15" s="3">
        <v>13</v>
      </c>
      <c r="S15" s="3"/>
      <c r="T15" s="3">
        <v>25</v>
      </c>
      <c r="U15" s="3"/>
      <c r="V15" s="3">
        <v>10</v>
      </c>
      <c r="W15" s="3"/>
      <c r="X15" s="3"/>
      <c r="Y15" s="3"/>
      <c r="Z15" s="25">
        <f t="shared" si="0"/>
        <v>113</v>
      </c>
      <c r="AA15" s="34">
        <f t="shared" si="1"/>
        <v>1.1056751467710372E-2</v>
      </c>
      <c r="AB15" s="34">
        <f t="shared" si="2"/>
        <v>1.4763522341259471E-2</v>
      </c>
      <c r="AC15" s="24"/>
      <c r="AD15" s="112"/>
      <c r="AE15" s="112"/>
      <c r="AF15" s="113"/>
    </row>
    <row r="16" spans="1:32">
      <c r="A16" s="3" t="s">
        <v>22</v>
      </c>
      <c r="B16" s="3"/>
      <c r="C16" s="3"/>
      <c r="D16" s="3"/>
      <c r="E16" s="3"/>
      <c r="F16" s="3"/>
      <c r="G16" s="3"/>
      <c r="H16" s="3"/>
      <c r="I16" s="3"/>
      <c r="J16" s="3">
        <v>13</v>
      </c>
      <c r="K16" s="3"/>
      <c r="L16" s="3">
        <v>2</v>
      </c>
      <c r="M16" s="3"/>
      <c r="N16" s="3">
        <v>11</v>
      </c>
      <c r="O16" s="3"/>
      <c r="P16" s="3">
        <v>4</v>
      </c>
      <c r="Q16" s="3"/>
      <c r="R16" s="3"/>
      <c r="S16" s="3"/>
      <c r="T16" s="3">
        <v>9</v>
      </c>
      <c r="U16" s="3"/>
      <c r="V16" s="3">
        <v>2</v>
      </c>
      <c r="W16" s="3"/>
      <c r="X16" s="3">
        <v>2</v>
      </c>
      <c r="Y16" s="3"/>
      <c r="Z16" s="25">
        <f t="shared" si="0"/>
        <v>43</v>
      </c>
      <c r="AA16" s="34">
        <f t="shared" si="1"/>
        <v>4.2074363992172211E-3</v>
      </c>
      <c r="AB16" s="34">
        <f t="shared" si="2"/>
        <v>5.6179775280898875E-3</v>
      </c>
      <c r="AC16" s="24"/>
      <c r="AD16" s="112"/>
      <c r="AE16" s="112"/>
      <c r="AF16" s="113"/>
    </row>
    <row r="17" spans="1:32">
      <c r="A17" s="3" t="s">
        <v>23</v>
      </c>
      <c r="B17" s="3"/>
      <c r="C17" s="3"/>
      <c r="D17" s="3"/>
      <c r="E17" s="3"/>
      <c r="F17" s="3"/>
      <c r="G17" s="3"/>
      <c r="H17" s="3">
        <v>8</v>
      </c>
      <c r="I17" s="3"/>
      <c r="J17" s="3">
        <v>16</v>
      </c>
      <c r="K17" s="3"/>
      <c r="L17" s="3">
        <v>13</v>
      </c>
      <c r="M17" s="3"/>
      <c r="N17" s="3">
        <v>43</v>
      </c>
      <c r="O17" s="3"/>
      <c r="P17" s="3">
        <v>11</v>
      </c>
      <c r="Q17" s="3"/>
      <c r="R17" s="3">
        <v>58</v>
      </c>
      <c r="S17" s="3"/>
      <c r="T17" s="3">
        <v>81</v>
      </c>
      <c r="U17" s="3"/>
      <c r="V17" s="3">
        <v>13</v>
      </c>
      <c r="W17" s="3"/>
      <c r="X17" s="3">
        <v>4</v>
      </c>
      <c r="Y17" s="3"/>
      <c r="Z17" s="25">
        <f t="shared" si="0"/>
        <v>247</v>
      </c>
      <c r="AA17" s="34">
        <f t="shared" si="1"/>
        <v>2.4168297455968688E-2</v>
      </c>
      <c r="AB17" s="34">
        <f t="shared" si="2"/>
        <v>3.2270708126469823E-2</v>
      </c>
      <c r="AC17" s="24"/>
      <c r="AD17" s="112"/>
      <c r="AE17" s="112"/>
      <c r="AF17" s="113"/>
    </row>
    <row r="18" spans="1:32">
      <c r="A18" s="3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12</v>
      </c>
      <c r="AA18" s="34">
        <f t="shared" si="1"/>
        <v>1.1741682974559687E-3</v>
      </c>
      <c r="AB18" s="34">
        <f t="shared" si="2"/>
        <v>1.567807682257643E-3</v>
      </c>
      <c r="AC18" s="24"/>
      <c r="AD18" s="112"/>
      <c r="AE18" s="112"/>
      <c r="AF18" s="113"/>
    </row>
    <row r="19" spans="1:32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f t="shared" si="1"/>
        <v>0</v>
      </c>
      <c r="AB19" s="34">
        <f t="shared" si="2"/>
        <v>0</v>
      </c>
      <c r="AC19" s="24"/>
      <c r="AD19" s="112"/>
      <c r="AE19" s="112"/>
      <c r="AF19" s="113"/>
    </row>
    <row r="20" spans="1:32">
      <c r="A20" s="3" t="s">
        <v>26</v>
      </c>
      <c r="B20" s="3"/>
      <c r="C20" s="3"/>
      <c r="D20" s="3"/>
      <c r="E20" s="3"/>
      <c r="F20" s="3"/>
      <c r="G20" s="3"/>
      <c r="H20" s="3">
        <v>4</v>
      </c>
      <c r="I20" s="3"/>
      <c r="J20" s="3">
        <v>28</v>
      </c>
      <c r="K20" s="3"/>
      <c r="L20" s="3">
        <v>18</v>
      </c>
      <c r="M20" s="3"/>
      <c r="N20" s="3">
        <v>12</v>
      </c>
      <c r="O20" s="3"/>
      <c r="P20" s="3">
        <v>9</v>
      </c>
      <c r="Q20" s="3"/>
      <c r="R20" s="3">
        <v>18</v>
      </c>
      <c r="S20" s="3"/>
      <c r="T20" s="3">
        <v>19</v>
      </c>
      <c r="U20" s="3"/>
      <c r="V20" s="3">
        <v>20</v>
      </c>
      <c r="W20" s="3"/>
      <c r="X20" s="3"/>
      <c r="Y20" s="3"/>
      <c r="Z20" s="25">
        <f t="shared" si="0"/>
        <v>128</v>
      </c>
      <c r="AA20" s="34">
        <f t="shared" si="1"/>
        <v>1.2524461839530333E-2</v>
      </c>
      <c r="AB20" s="34">
        <f t="shared" si="2"/>
        <v>1.6723281944081524E-2</v>
      </c>
      <c r="AC20" s="24"/>
      <c r="AD20" s="112"/>
      <c r="AE20" s="112"/>
      <c r="AF20" s="113"/>
    </row>
    <row r="21" spans="1:32">
      <c r="A21" s="3" t="s">
        <v>27</v>
      </c>
      <c r="B21" s="3"/>
      <c r="C21" s="3"/>
      <c r="D21" s="3"/>
      <c r="E21" s="3"/>
      <c r="F21" s="3"/>
      <c r="G21" s="3"/>
      <c r="H21" s="3">
        <v>6</v>
      </c>
      <c r="I21" s="3"/>
      <c r="J21" s="3">
        <v>16</v>
      </c>
      <c r="K21" s="3"/>
      <c r="L21" s="3">
        <v>16</v>
      </c>
      <c r="M21" s="3"/>
      <c r="N21" s="3">
        <v>58</v>
      </c>
      <c r="O21" s="3"/>
      <c r="P21" s="3">
        <v>46</v>
      </c>
      <c r="Q21" s="3"/>
      <c r="R21" s="3">
        <v>50</v>
      </c>
      <c r="S21" s="3"/>
      <c r="T21" s="3">
        <v>60</v>
      </c>
      <c r="U21" s="3"/>
      <c r="V21" s="3">
        <v>11</v>
      </c>
      <c r="W21" s="3"/>
      <c r="X21" s="3"/>
      <c r="Y21" s="3"/>
      <c r="Z21" s="25">
        <f t="shared" si="0"/>
        <v>263</v>
      </c>
      <c r="AA21" s="34">
        <f t="shared" si="1"/>
        <v>2.5733855185909982E-2</v>
      </c>
      <c r="AB21" s="34">
        <f t="shared" si="2"/>
        <v>3.4361118369480012E-2</v>
      </c>
      <c r="AC21" s="24"/>
      <c r="AD21" s="112"/>
      <c r="AE21" s="112"/>
      <c r="AF21" s="113"/>
    </row>
    <row r="22" spans="1:32">
      <c r="A22" s="3" t="s">
        <v>140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2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2</v>
      </c>
      <c r="AA22" s="34">
        <f t="shared" si="1"/>
        <v>1.9569471624266145E-4</v>
      </c>
      <c r="AB22" s="34">
        <f t="shared" si="2"/>
        <v>2.6130128037627382E-4</v>
      </c>
      <c r="AC22" s="24"/>
      <c r="AD22" s="112"/>
      <c r="AE22" s="112"/>
      <c r="AF22" s="113"/>
    </row>
    <row r="23" spans="1:32">
      <c r="A23" s="3" t="s">
        <v>87</v>
      </c>
      <c r="B23" s="3"/>
      <c r="C23" s="3"/>
      <c r="D23" s="3"/>
      <c r="E23" s="3"/>
      <c r="F23" s="3"/>
      <c r="G23" s="3"/>
      <c r="H23" s="3">
        <v>4</v>
      </c>
      <c r="I23" s="3"/>
      <c r="J23" s="3">
        <v>15</v>
      </c>
      <c r="K23" s="3"/>
      <c r="L23" s="3">
        <v>13</v>
      </c>
      <c r="M23" s="3"/>
      <c r="N23" s="3">
        <v>4</v>
      </c>
      <c r="O23" s="3"/>
      <c r="P23" s="3">
        <v>20</v>
      </c>
      <c r="Q23" s="3"/>
      <c r="R23" s="3">
        <v>4</v>
      </c>
      <c r="S23" s="3"/>
      <c r="T23" s="3"/>
      <c r="U23" s="3"/>
      <c r="V23" s="3">
        <v>3</v>
      </c>
      <c r="W23" s="3"/>
      <c r="X23" s="3"/>
      <c r="Y23" s="3"/>
      <c r="Z23" s="25">
        <f t="shared" si="0"/>
        <v>63</v>
      </c>
      <c r="AA23" s="34">
        <f t="shared" si="1"/>
        <v>6.1643835616438354E-3</v>
      </c>
      <c r="AB23" s="34">
        <f t="shared" si="2"/>
        <v>8.2309903318526258E-3</v>
      </c>
      <c r="AC23" s="24"/>
      <c r="AD23" s="112"/>
      <c r="AE23" s="112"/>
      <c r="AF23" s="113"/>
    </row>
    <row r="24" spans="1:32">
      <c r="A24" s="3" t="s">
        <v>135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2</v>
      </c>
      <c r="S24" s="3"/>
      <c r="T24" s="3"/>
      <c r="U24" s="3"/>
      <c r="V24" s="3"/>
      <c r="W24" s="3"/>
      <c r="X24" s="3"/>
      <c r="Y24" s="3"/>
      <c r="Z24" s="25">
        <f t="shared" si="0"/>
        <v>2</v>
      </c>
      <c r="AA24" s="34">
        <f t="shared" si="1"/>
        <v>1.9569471624266145E-4</v>
      </c>
      <c r="AB24" s="34">
        <f t="shared" si="2"/>
        <v>2.6130128037627382E-4</v>
      </c>
      <c r="AC24" s="24"/>
      <c r="AD24" s="112"/>
      <c r="AE24" s="112"/>
      <c r="AF24" s="113"/>
    </row>
    <row r="25" spans="1:32">
      <c r="A25" s="3" t="s">
        <v>28</v>
      </c>
      <c r="B25" s="3"/>
      <c r="C25" s="3"/>
      <c r="D25" s="3"/>
      <c r="E25" s="3"/>
      <c r="F25" s="3"/>
      <c r="G25" s="3"/>
      <c r="H25" s="3">
        <v>4</v>
      </c>
      <c r="I25" s="3"/>
      <c r="J25" s="3">
        <v>12</v>
      </c>
      <c r="K25" s="3"/>
      <c r="L25" s="3">
        <v>0</v>
      </c>
      <c r="M25" s="3"/>
      <c r="N25" s="3">
        <v>2</v>
      </c>
      <c r="O25" s="3"/>
      <c r="P25" s="3"/>
      <c r="Q25" s="3"/>
      <c r="R25" s="3">
        <v>15</v>
      </c>
      <c r="S25" s="3"/>
      <c r="T25" s="3">
        <v>2</v>
      </c>
      <c r="U25" s="3"/>
      <c r="V25" s="3"/>
      <c r="W25" s="3"/>
      <c r="X25" s="3"/>
      <c r="Y25" s="3"/>
      <c r="Z25" s="25">
        <f t="shared" si="0"/>
        <v>35</v>
      </c>
      <c r="AA25" s="34">
        <f t="shared" si="1"/>
        <v>3.4246575342465752E-3</v>
      </c>
      <c r="AB25" s="34">
        <f t="shared" si="2"/>
        <v>4.572772406584792E-3</v>
      </c>
      <c r="AC25" s="24"/>
      <c r="AD25" s="112"/>
      <c r="AE25" s="112"/>
      <c r="AF25" s="113"/>
    </row>
    <row r="26" spans="1:32">
      <c r="A26" s="3" t="s">
        <v>141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2</v>
      </c>
      <c r="S26" s="3"/>
      <c r="T26" s="3"/>
      <c r="U26" s="3"/>
      <c r="V26" s="3"/>
      <c r="W26" s="3"/>
      <c r="X26" s="3"/>
      <c r="Y26" s="3"/>
      <c r="Z26" s="25">
        <f t="shared" si="0"/>
        <v>2</v>
      </c>
      <c r="AA26" s="34">
        <f t="shared" si="1"/>
        <v>1.9569471624266145E-4</v>
      </c>
      <c r="AB26" s="34">
        <f t="shared" si="2"/>
        <v>2.6130128037627382E-4</v>
      </c>
      <c r="AC26" s="24"/>
      <c r="AD26" s="112"/>
      <c r="AE26" s="112"/>
      <c r="AF26" s="113"/>
    </row>
    <row r="27" spans="1:32">
      <c r="A27" s="3" t="s">
        <v>29</v>
      </c>
      <c r="B27" s="3"/>
      <c r="C27" s="3"/>
      <c r="D27" s="3"/>
      <c r="E27" s="3"/>
      <c r="F27" s="3"/>
      <c r="G27" s="3"/>
      <c r="H27" s="3">
        <v>16</v>
      </c>
      <c r="I27" s="3"/>
      <c r="J27" s="3">
        <v>14</v>
      </c>
      <c r="K27" s="3"/>
      <c r="L27" s="3">
        <v>17</v>
      </c>
      <c r="M27" s="3"/>
      <c r="N27" s="3">
        <v>34</v>
      </c>
      <c r="O27" s="3"/>
      <c r="P27" s="3">
        <v>122</v>
      </c>
      <c r="Q27" s="3"/>
      <c r="R27" s="3">
        <v>97</v>
      </c>
      <c r="S27" s="3"/>
      <c r="T27" s="3">
        <v>64</v>
      </c>
      <c r="U27" s="3"/>
      <c r="V27" s="3">
        <v>14</v>
      </c>
      <c r="W27" s="3"/>
      <c r="X27" s="3"/>
      <c r="Y27" s="3"/>
      <c r="Z27" s="25">
        <f t="shared" si="0"/>
        <v>378</v>
      </c>
      <c r="AA27" s="34">
        <f t="shared" si="1"/>
        <v>3.6986301369863014E-2</v>
      </c>
      <c r="AB27" s="34">
        <f t="shared" si="2"/>
        <v>4.9385941991115755E-2</v>
      </c>
      <c r="AC27" s="24"/>
      <c r="AD27" s="112"/>
      <c r="AE27" s="112"/>
      <c r="AF27" s="113"/>
    </row>
    <row r="28" spans="1:32">
      <c r="A28" s="3" t="s">
        <v>142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>
        <v>4</v>
      </c>
      <c r="W28" s="3"/>
      <c r="X28" s="3"/>
      <c r="Y28" s="3"/>
      <c r="Z28" s="25">
        <f t="shared" si="0"/>
        <v>4</v>
      </c>
      <c r="AA28" s="34">
        <f t="shared" si="1"/>
        <v>3.9138943248532291E-4</v>
      </c>
      <c r="AB28" s="34">
        <f t="shared" si="2"/>
        <v>5.2260256075254764E-4</v>
      </c>
      <c r="AC28" s="24"/>
      <c r="AD28" s="112"/>
      <c r="AE28" s="112"/>
      <c r="AF28" s="113"/>
    </row>
    <row r="29" spans="1:32">
      <c r="A29" s="3" t="s">
        <v>92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12</v>
      </c>
      <c r="U29" s="3"/>
      <c r="V29" s="3"/>
      <c r="W29" s="3"/>
      <c r="X29" s="3"/>
      <c r="Y29" s="3"/>
      <c r="Z29" s="25">
        <f t="shared" si="0"/>
        <v>12</v>
      </c>
      <c r="AA29" s="34">
        <f t="shared" si="1"/>
        <v>1.1741682974559687E-3</v>
      </c>
      <c r="AB29" s="34">
        <f t="shared" si="2"/>
        <v>1.567807682257643E-3</v>
      </c>
      <c r="AC29" s="24"/>
      <c r="AD29" s="112"/>
      <c r="AE29" s="112"/>
      <c r="AF29" s="113"/>
    </row>
    <row r="30" spans="1:32">
      <c r="A30" s="3" t="s">
        <v>30</v>
      </c>
      <c r="B30" s="3">
        <v>1</v>
      </c>
      <c r="C30" s="3"/>
      <c r="D30" s="3"/>
      <c r="E30" s="3"/>
      <c r="F30" s="3"/>
      <c r="G30" s="3"/>
      <c r="H30" s="3">
        <v>98</v>
      </c>
      <c r="I30" s="3"/>
      <c r="J30" s="3">
        <v>126</v>
      </c>
      <c r="K30" s="3"/>
      <c r="L30" s="3">
        <v>178</v>
      </c>
      <c r="M30" s="3"/>
      <c r="N30" s="3">
        <v>589</v>
      </c>
      <c r="O30" s="3"/>
      <c r="P30" s="3">
        <v>623</v>
      </c>
      <c r="Q30" s="3"/>
      <c r="R30" s="3">
        <v>502</v>
      </c>
      <c r="S30" s="3"/>
      <c r="T30" s="3">
        <v>698</v>
      </c>
      <c r="U30" s="3"/>
      <c r="V30" s="3">
        <v>234</v>
      </c>
      <c r="W30" s="3"/>
      <c r="X30" s="3">
        <v>7</v>
      </c>
      <c r="Y30" s="3"/>
      <c r="Z30" s="25">
        <f t="shared" si="0"/>
        <v>3056</v>
      </c>
      <c r="AA30" s="34">
        <f t="shared" si="1"/>
        <v>0.29902152641878671</v>
      </c>
      <c r="AB30" s="34">
        <f t="shared" si="2"/>
        <v>0.39926835641494646</v>
      </c>
      <c r="AC30" s="24"/>
      <c r="AD30" s="112"/>
      <c r="AE30" s="112"/>
      <c r="AF30" s="113"/>
    </row>
    <row r="31" spans="1:32">
      <c r="A31" s="3" t="s">
        <v>31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2</v>
      </c>
      <c r="Q31" s="3"/>
      <c r="R31" s="3"/>
      <c r="S31" s="3"/>
      <c r="T31" s="3">
        <v>2</v>
      </c>
      <c r="U31" s="3"/>
      <c r="V31" s="3"/>
      <c r="W31" s="3"/>
      <c r="X31" s="3"/>
      <c r="Y31" s="3"/>
      <c r="Z31" s="25">
        <f t="shared" si="0"/>
        <v>4</v>
      </c>
      <c r="AA31" s="34">
        <f t="shared" si="1"/>
        <v>3.9138943248532291E-4</v>
      </c>
      <c r="AB31" s="34">
        <f t="shared" si="2"/>
        <v>5.2260256075254764E-4</v>
      </c>
      <c r="AC31" s="24"/>
      <c r="AD31" s="112"/>
      <c r="AE31" s="112"/>
      <c r="AF31" s="113"/>
    </row>
    <row r="32" spans="1:32">
      <c r="A32" s="3" t="s">
        <v>32</v>
      </c>
      <c r="B32" s="3"/>
      <c r="C32" s="3"/>
      <c r="D32" s="3"/>
      <c r="E32" s="3"/>
      <c r="F32" s="3"/>
      <c r="G32" s="3"/>
      <c r="H32" s="3"/>
      <c r="I32" s="3"/>
      <c r="J32" s="3">
        <v>12</v>
      </c>
      <c r="K32" s="3"/>
      <c r="L32" s="3">
        <v>13</v>
      </c>
      <c r="M32" s="3"/>
      <c r="N32" s="3">
        <v>85</v>
      </c>
      <c r="O32" s="3"/>
      <c r="P32" s="3">
        <v>39</v>
      </c>
      <c r="Q32" s="3"/>
      <c r="R32" s="3">
        <v>81</v>
      </c>
      <c r="S32" s="3"/>
      <c r="T32" s="3">
        <v>58</v>
      </c>
      <c r="U32" s="3"/>
      <c r="V32" s="3">
        <v>10</v>
      </c>
      <c r="W32" s="3"/>
      <c r="X32" s="3">
        <v>5</v>
      </c>
      <c r="Y32" s="3"/>
      <c r="Z32" s="25">
        <f t="shared" si="0"/>
        <v>303</v>
      </c>
      <c r="AA32" s="34">
        <f t="shared" si="1"/>
        <v>2.9647749510763211E-2</v>
      </c>
      <c r="AB32" s="34">
        <f t="shared" si="2"/>
        <v>3.9587143977005489E-2</v>
      </c>
      <c r="AC32" s="24"/>
      <c r="AD32" s="112"/>
      <c r="AE32" s="114"/>
      <c r="AF32" s="113"/>
    </row>
    <row r="33" spans="1:32">
      <c r="A33" s="3" t="s">
        <v>33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v>4</v>
      </c>
      <c r="O33" s="3"/>
      <c r="P33" s="3">
        <v>2</v>
      </c>
      <c r="Q33" s="3"/>
      <c r="R33" s="3">
        <v>2</v>
      </c>
      <c r="S33" s="3"/>
      <c r="T33" s="3"/>
      <c r="U33" s="3"/>
      <c r="V33" s="3"/>
      <c r="W33" s="3"/>
      <c r="X33" s="3"/>
      <c r="Y33" s="3"/>
      <c r="Z33" s="25">
        <f t="shared" si="0"/>
        <v>8</v>
      </c>
      <c r="AA33" s="34">
        <f t="shared" si="1"/>
        <v>7.8277886497064581E-4</v>
      </c>
      <c r="AB33" s="34">
        <f t="shared" si="2"/>
        <v>1.0452051215050953E-3</v>
      </c>
      <c r="AC33" s="24"/>
      <c r="AD33" s="112"/>
      <c r="AE33" s="114"/>
      <c r="AF33" s="113"/>
    </row>
    <row r="34" spans="1:32">
      <c r="A34" s="3" t="s">
        <v>34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4</v>
      </c>
      <c r="U34" s="3"/>
      <c r="V34" s="3">
        <v>3</v>
      </c>
      <c r="W34" s="3"/>
      <c r="X34" s="3"/>
      <c r="Y34" s="3"/>
      <c r="Z34" s="25">
        <f t="shared" si="0"/>
        <v>7</v>
      </c>
      <c r="AA34" s="34">
        <f t="shared" si="1"/>
        <v>6.8493150684931507E-4</v>
      </c>
      <c r="AB34" s="34">
        <f t="shared" si="2"/>
        <v>9.1455448131695844E-4</v>
      </c>
      <c r="AC34" s="24"/>
      <c r="AD34" s="112"/>
      <c r="AE34" s="112"/>
      <c r="AF34" s="113"/>
    </row>
    <row r="35" spans="1:32">
      <c r="A35" s="3" t="s">
        <v>35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>
        <v>2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2</v>
      </c>
      <c r="AA35" s="34">
        <f t="shared" si="1"/>
        <v>1.9569471624266145E-4</v>
      </c>
      <c r="AB35" s="34">
        <f t="shared" si="2"/>
        <v>2.6130128037627382E-4</v>
      </c>
      <c r="AC35" s="24"/>
      <c r="AD35" s="112"/>
      <c r="AE35" s="47"/>
      <c r="AF35" s="113"/>
    </row>
    <row r="36" spans="1:32">
      <c r="A36" s="3" t="s">
        <v>36</v>
      </c>
      <c r="B36" s="3"/>
      <c r="C36" s="3"/>
      <c r="D36" s="3"/>
      <c r="E36" s="3"/>
      <c r="F36" s="3"/>
      <c r="G36" s="3"/>
      <c r="H36" s="3"/>
      <c r="I36" s="3"/>
      <c r="J36" s="3">
        <v>8</v>
      </c>
      <c r="K36" s="3"/>
      <c r="L36" s="3">
        <v>4</v>
      </c>
      <c r="M36" s="3"/>
      <c r="N36" s="3">
        <v>1</v>
      </c>
      <c r="O36" s="3"/>
      <c r="P36" s="3">
        <v>2</v>
      </c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15</v>
      </c>
      <c r="AA36" s="34">
        <f t="shared" si="1"/>
        <v>1.4677103718199608E-3</v>
      </c>
      <c r="AB36" s="34">
        <f t="shared" si="2"/>
        <v>1.9597596028220537E-3</v>
      </c>
      <c r="AC36" s="24"/>
      <c r="AD36" s="112"/>
      <c r="AE36" s="113"/>
      <c r="AF36" s="113"/>
    </row>
    <row r="37" spans="1:32">
      <c r="A37" s="3" t="s">
        <v>37</v>
      </c>
      <c r="B37" s="3"/>
      <c r="C37" s="3"/>
      <c r="D37" s="3"/>
      <c r="E37" s="3"/>
      <c r="F37" s="3"/>
      <c r="G37" s="3"/>
      <c r="H37" s="3"/>
      <c r="I37" s="3"/>
      <c r="J37" s="3">
        <v>5</v>
      </c>
      <c r="K37" s="3"/>
      <c r="L37" s="3">
        <v>5</v>
      </c>
      <c r="M37" s="3"/>
      <c r="N37" s="3">
        <v>18</v>
      </c>
      <c r="O37" s="3"/>
      <c r="P37" s="3">
        <v>6</v>
      </c>
      <c r="Q37" s="3"/>
      <c r="R37" s="3"/>
      <c r="S37" s="3"/>
      <c r="T37" s="3">
        <v>2</v>
      </c>
      <c r="U37" s="3"/>
      <c r="V37" s="3"/>
      <c r="W37" s="3"/>
      <c r="X37" s="3"/>
      <c r="Y37" s="3"/>
      <c r="Z37" s="25">
        <f t="shared" si="0"/>
        <v>36</v>
      </c>
      <c r="AA37" s="34">
        <f t="shared" si="1"/>
        <v>3.5225048923679062E-3</v>
      </c>
      <c r="AB37" s="34">
        <f t="shared" si="2"/>
        <v>4.7034230467729293E-3</v>
      </c>
      <c r="AC37" s="24"/>
      <c r="AD37" s="114"/>
      <c r="AE37" s="113"/>
      <c r="AF37" s="113"/>
    </row>
    <row r="38" spans="1:32">
      <c r="A38" s="3" t="s">
        <v>143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9</v>
      </c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9</v>
      </c>
      <c r="AA38" s="34">
        <f t="shared" si="1"/>
        <v>8.8062622309197655E-4</v>
      </c>
      <c r="AB38" s="34">
        <f t="shared" si="2"/>
        <v>1.1758557616932323E-3</v>
      </c>
      <c r="AC38" s="24"/>
      <c r="AD38" s="114"/>
      <c r="AE38" s="113"/>
      <c r="AF38" s="113"/>
    </row>
    <row r="39" spans="1:32">
      <c r="A39" s="3" t="s">
        <v>38</v>
      </c>
      <c r="B39" s="3"/>
      <c r="C39" s="3"/>
      <c r="D39" s="3"/>
      <c r="E39" s="3"/>
      <c r="F39" s="3"/>
      <c r="G39" s="3"/>
      <c r="H39" s="3">
        <v>12</v>
      </c>
      <c r="I39" s="3"/>
      <c r="J39" s="3">
        <v>39</v>
      </c>
      <c r="K39" s="3"/>
      <c r="L39" s="3">
        <v>28</v>
      </c>
      <c r="M39" s="3"/>
      <c r="N39" s="3">
        <v>61</v>
      </c>
      <c r="O39" s="3"/>
      <c r="P39" s="3">
        <v>197</v>
      </c>
      <c r="Q39" s="3"/>
      <c r="R39" s="3">
        <v>85</v>
      </c>
      <c r="S39" s="3"/>
      <c r="T39" s="3">
        <v>48</v>
      </c>
      <c r="U39" s="3"/>
      <c r="V39" s="3">
        <v>17</v>
      </c>
      <c r="W39" s="3"/>
      <c r="X39" s="3">
        <v>2</v>
      </c>
      <c r="Y39" s="3"/>
      <c r="Z39" s="25">
        <f t="shared" si="0"/>
        <v>489</v>
      </c>
      <c r="AA39" s="34">
        <f t="shared" si="1"/>
        <v>4.7847358121330723E-2</v>
      </c>
      <c r="AB39" s="34">
        <f t="shared" si="2"/>
        <v>6.3888163051998959E-2</v>
      </c>
      <c r="AC39" s="24"/>
      <c r="AD39" s="21"/>
      <c r="AE39" s="112"/>
      <c r="AF39" s="113"/>
    </row>
    <row r="40" spans="1:32">
      <c r="A40" s="3" t="s">
        <v>39</v>
      </c>
      <c r="B40" s="3"/>
      <c r="C40" s="3"/>
      <c r="D40" s="3"/>
      <c r="E40" s="3"/>
      <c r="F40" s="3"/>
      <c r="G40" s="3"/>
      <c r="H40" s="3">
        <v>6</v>
      </c>
      <c r="I40" s="3"/>
      <c r="J40" s="3">
        <v>27</v>
      </c>
      <c r="K40" s="3"/>
      <c r="L40" s="3">
        <v>26</v>
      </c>
      <c r="M40" s="3"/>
      <c r="N40" s="3">
        <v>46</v>
      </c>
      <c r="O40" s="3"/>
      <c r="P40" s="3">
        <v>37</v>
      </c>
      <c r="Q40" s="3"/>
      <c r="R40" s="3">
        <v>72</v>
      </c>
      <c r="S40" s="3"/>
      <c r="T40" s="3">
        <v>75</v>
      </c>
      <c r="U40" s="3"/>
      <c r="V40" s="3">
        <v>2</v>
      </c>
      <c r="W40" s="3"/>
      <c r="X40" s="3"/>
      <c r="Y40" s="3"/>
      <c r="Z40" s="25">
        <f t="shared" si="0"/>
        <v>291</v>
      </c>
      <c r="AA40" s="34">
        <f t="shared" si="1"/>
        <v>2.8473581213307241E-2</v>
      </c>
      <c r="AB40" s="34">
        <f t="shared" si="2"/>
        <v>3.8019336294747845E-2</v>
      </c>
      <c r="AC40" s="24"/>
      <c r="AD40" s="21"/>
      <c r="AE40" s="112"/>
      <c r="AF40" s="113"/>
    </row>
    <row r="41" spans="1:32">
      <c r="A41" s="3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>
        <f t="shared" si="1"/>
        <v>0</v>
      </c>
      <c r="AB41" s="34">
        <f t="shared" si="2"/>
        <v>0</v>
      </c>
      <c r="AC41" s="24"/>
      <c r="AD41" s="21"/>
      <c r="AE41" s="112"/>
      <c r="AF41" s="113"/>
    </row>
    <row r="42" spans="1:32">
      <c r="A42" s="3" t="s">
        <v>144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2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2</v>
      </c>
      <c r="AA42" s="34">
        <f t="shared" si="1"/>
        <v>1.9569471624266145E-4</v>
      </c>
      <c r="AB42" s="34">
        <f t="shared" si="2"/>
        <v>2.6130128037627382E-4</v>
      </c>
      <c r="AC42" s="24"/>
      <c r="AD42" s="21"/>
      <c r="AE42" s="112"/>
      <c r="AF42" s="113"/>
    </row>
    <row r="43" spans="1:32">
      <c r="A43" s="3" t="s">
        <v>145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2</v>
      </c>
      <c r="U43" s="3"/>
      <c r="V43" s="3"/>
      <c r="W43" s="3"/>
      <c r="X43" s="3"/>
      <c r="Y43" s="3"/>
      <c r="Z43" s="25">
        <f t="shared" si="0"/>
        <v>2</v>
      </c>
      <c r="AA43" s="34">
        <f t="shared" si="1"/>
        <v>1.9569471624266145E-4</v>
      </c>
      <c r="AB43" s="34">
        <f t="shared" si="2"/>
        <v>2.6130128037627382E-4</v>
      </c>
      <c r="AC43" s="24"/>
      <c r="AD43" s="21"/>
      <c r="AE43" s="112"/>
      <c r="AF43" s="113"/>
    </row>
    <row r="44" spans="1:32">
      <c r="A44" s="3" t="s">
        <v>146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2</v>
      </c>
      <c r="O44" s="3"/>
      <c r="P44" s="3"/>
      <c r="Q44" s="3"/>
      <c r="R44" s="3"/>
      <c r="S44" s="3"/>
      <c r="T44" s="3">
        <v>5</v>
      </c>
      <c r="U44" s="3"/>
      <c r="V44" s="3"/>
      <c r="W44" s="3"/>
      <c r="X44" s="3"/>
      <c r="Y44" s="3"/>
      <c r="Z44" s="25">
        <f t="shared" si="0"/>
        <v>7</v>
      </c>
      <c r="AA44" s="34">
        <f t="shared" si="1"/>
        <v>6.8493150684931507E-4</v>
      </c>
      <c r="AB44" s="34">
        <f t="shared" si="2"/>
        <v>9.1455448131695844E-4</v>
      </c>
      <c r="AC44" s="24"/>
      <c r="AD44" s="21"/>
      <c r="AE44" s="112"/>
      <c r="AF44" s="113"/>
    </row>
    <row r="45" spans="1:32">
      <c r="A45" s="3" t="s">
        <v>147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>
        <f t="shared" si="1"/>
        <v>0</v>
      </c>
      <c r="AB45" s="34">
        <f t="shared" si="2"/>
        <v>0</v>
      </c>
      <c r="AC45" s="24"/>
      <c r="AD45" s="21"/>
      <c r="AE45" s="112"/>
      <c r="AF45" s="113"/>
    </row>
    <row r="46" spans="1:32">
      <c r="A46" s="3" t="s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2</v>
      </c>
      <c r="U46" s="3"/>
      <c r="V46" s="3"/>
      <c r="W46" s="3"/>
      <c r="X46" s="3"/>
      <c r="Y46" s="3"/>
      <c r="Z46" s="25">
        <f t="shared" si="0"/>
        <v>2</v>
      </c>
      <c r="AA46" s="34">
        <f t="shared" si="1"/>
        <v>1.9569471624266145E-4</v>
      </c>
      <c r="AB46" s="34">
        <f t="shared" si="2"/>
        <v>2.6130128037627382E-4</v>
      </c>
      <c r="AC46" s="24"/>
      <c r="AD46" s="21"/>
      <c r="AE46" s="112"/>
      <c r="AF46" s="113"/>
    </row>
    <row r="47" spans="1:32">
      <c r="A47" s="3" t="s">
        <v>148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>
        <f t="shared" si="1"/>
        <v>0</v>
      </c>
      <c r="AB47" s="34">
        <f t="shared" si="2"/>
        <v>0</v>
      </c>
      <c r="AC47" s="24"/>
      <c r="AD47" s="21"/>
      <c r="AE47" s="112"/>
      <c r="AF47" s="113"/>
    </row>
    <row r="48" spans="1:32">
      <c r="A48" s="3" t="s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f t="shared" si="1"/>
        <v>0</v>
      </c>
      <c r="AB48" s="34">
        <f t="shared" si="2"/>
        <v>0</v>
      </c>
      <c r="AC48" s="24"/>
      <c r="AD48" s="21"/>
    </row>
    <row r="49" spans="1:30">
      <c r="A49" s="3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f t="shared" si="1"/>
        <v>0</v>
      </c>
      <c r="AB49" s="34">
        <f t="shared" si="2"/>
        <v>0</v>
      </c>
      <c r="AC49" s="24"/>
      <c r="AD49" s="21"/>
    </row>
    <row r="50" spans="1:30">
      <c r="A50" s="3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2</v>
      </c>
      <c r="AA50" s="34">
        <f t="shared" si="1"/>
        <v>1.9569471624266145E-4</v>
      </c>
      <c r="AB50" s="34">
        <f t="shared" si="2"/>
        <v>2.6130128037627382E-4</v>
      </c>
      <c r="AC50" s="24"/>
      <c r="AD50" s="21"/>
    </row>
    <row r="51" spans="1:30">
      <c r="A51" s="3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3</v>
      </c>
      <c r="Q51" s="3"/>
      <c r="R51" s="3"/>
      <c r="S51" s="3"/>
      <c r="T51" s="3"/>
      <c r="U51" s="3"/>
      <c r="V51" s="3"/>
      <c r="W51" s="3"/>
      <c r="X51" s="3"/>
      <c r="Y51" s="3"/>
      <c r="Z51" s="25">
        <f t="shared" si="0"/>
        <v>3</v>
      </c>
      <c r="AA51" s="34">
        <f t="shared" si="1"/>
        <v>2.9354207436399217E-4</v>
      </c>
      <c r="AB51" s="34">
        <f t="shared" si="2"/>
        <v>3.9195192056441075E-4</v>
      </c>
      <c r="AC51" s="24"/>
      <c r="AD51" s="21"/>
    </row>
    <row r="52" spans="1:30">
      <c r="A52" s="3" t="s">
        <v>45</v>
      </c>
      <c r="B52" s="3"/>
      <c r="C52" s="3"/>
      <c r="D52" s="3"/>
      <c r="E52" s="3"/>
      <c r="F52" s="3"/>
      <c r="G52" s="3"/>
      <c r="H52" s="3">
        <v>8</v>
      </c>
      <c r="I52" s="3"/>
      <c r="J52" s="3">
        <v>17</v>
      </c>
      <c r="K52" s="3"/>
      <c r="L52" s="3"/>
      <c r="M52" s="3"/>
      <c r="N52" s="3">
        <v>24</v>
      </c>
      <c r="O52" s="3"/>
      <c r="P52" s="3">
        <v>2</v>
      </c>
      <c r="Q52" s="3"/>
      <c r="R52" s="3"/>
      <c r="S52" s="3"/>
      <c r="T52" s="3">
        <v>9</v>
      </c>
      <c r="U52" s="3"/>
      <c r="V52" s="3"/>
      <c r="W52" s="3"/>
      <c r="X52" s="3"/>
      <c r="Y52" s="3"/>
      <c r="Z52" s="25">
        <f t="shared" si="0"/>
        <v>60</v>
      </c>
      <c r="AA52" s="34">
        <f t="shared" si="1"/>
        <v>5.8708414872798431E-3</v>
      </c>
      <c r="AB52" s="34">
        <f t="shared" si="2"/>
        <v>7.8390384112882149E-3</v>
      </c>
      <c r="AC52" s="24"/>
      <c r="AD52" s="21"/>
    </row>
    <row r="53" spans="1:30">
      <c r="A53" s="3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>
        <v>6</v>
      </c>
      <c r="U53" s="3"/>
      <c r="V53" s="3"/>
      <c r="W53" s="3"/>
      <c r="X53" s="3"/>
      <c r="Y53" s="3"/>
      <c r="Z53" s="25">
        <f t="shared" si="0"/>
        <v>7</v>
      </c>
      <c r="AA53" s="34">
        <f t="shared" si="1"/>
        <v>6.8493150684931507E-4</v>
      </c>
      <c r="AB53" s="34">
        <f t="shared" si="2"/>
        <v>9.1455448131695844E-4</v>
      </c>
      <c r="AC53" s="24"/>
      <c r="AD53" s="21"/>
    </row>
    <row r="54" spans="1:30">
      <c r="A54" s="3" t="s">
        <v>149</v>
      </c>
      <c r="B54" s="3"/>
      <c r="C54" s="3"/>
      <c r="D54" s="3"/>
      <c r="E54" s="3"/>
      <c r="F54" s="3"/>
      <c r="G54" s="3"/>
      <c r="H54" s="3">
        <v>4</v>
      </c>
      <c r="I54" s="3"/>
      <c r="J54" s="3">
        <v>14</v>
      </c>
      <c r="K54" s="3"/>
      <c r="L54" s="3">
        <v>6</v>
      </c>
      <c r="M54" s="3"/>
      <c r="N54" s="3">
        <v>5</v>
      </c>
      <c r="O54" s="3"/>
      <c r="P54" s="3">
        <v>2</v>
      </c>
      <c r="Q54" s="3"/>
      <c r="R54" s="3">
        <v>7</v>
      </c>
      <c r="S54" s="3"/>
      <c r="T54" s="3">
        <v>10</v>
      </c>
      <c r="U54" s="3"/>
      <c r="V54" s="3">
        <v>6</v>
      </c>
      <c r="W54" s="3"/>
      <c r="X54" s="3"/>
      <c r="Y54" s="3"/>
      <c r="Z54" s="25">
        <f t="shared" si="0"/>
        <v>54</v>
      </c>
      <c r="AA54" s="34">
        <f t="shared" si="1"/>
        <v>5.2837573385518593E-3</v>
      </c>
      <c r="AB54" s="34">
        <f t="shared" si="2"/>
        <v>7.0551345701593939E-3</v>
      </c>
      <c r="AC54" s="24"/>
      <c r="AD54" s="21"/>
    </row>
    <row r="55" spans="1:30">
      <c r="A55" s="3" t="s">
        <v>47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5">
        <f t="shared" si="0"/>
        <v>0</v>
      </c>
      <c r="AA55" s="34">
        <f t="shared" si="1"/>
        <v>0</v>
      </c>
      <c r="AB55" s="34">
        <f t="shared" si="2"/>
        <v>0</v>
      </c>
      <c r="AC55" s="24"/>
      <c r="AD55" s="21"/>
    </row>
    <row r="56" spans="1:30">
      <c r="A56" s="3" t="s">
        <v>48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5">
        <f t="shared" si="0"/>
        <v>0</v>
      </c>
      <c r="AA56" s="34">
        <f t="shared" si="1"/>
        <v>0</v>
      </c>
      <c r="AB56" s="34">
        <f t="shared" si="2"/>
        <v>0</v>
      </c>
      <c r="AC56" s="24"/>
      <c r="AD56" s="21"/>
    </row>
    <row r="57" spans="1:30">
      <c r="A57" s="3" t="s">
        <v>49</v>
      </c>
      <c r="B57" s="3"/>
      <c r="C57" s="3"/>
      <c r="D57" s="3"/>
      <c r="E57" s="3"/>
      <c r="F57" s="3"/>
      <c r="G57" s="3"/>
      <c r="H57" s="3">
        <v>5</v>
      </c>
      <c r="I57" s="3"/>
      <c r="J57" s="3">
        <v>18</v>
      </c>
      <c r="K57" s="3"/>
      <c r="L57" s="3">
        <v>18</v>
      </c>
      <c r="M57" s="3"/>
      <c r="N57" s="3">
        <v>10</v>
      </c>
      <c r="O57" s="3"/>
      <c r="P57" s="3">
        <v>11</v>
      </c>
      <c r="Q57" s="3"/>
      <c r="R57" s="3">
        <v>9</v>
      </c>
      <c r="S57" s="3"/>
      <c r="T57" s="3">
        <v>19</v>
      </c>
      <c r="U57" s="3"/>
      <c r="V57" s="3">
        <v>5</v>
      </c>
      <c r="W57" s="3"/>
      <c r="X57" s="3"/>
      <c r="Y57" s="3"/>
      <c r="Z57" s="25">
        <f t="shared" si="0"/>
        <v>95</v>
      </c>
      <c r="AA57" s="34">
        <f t="shared" si="1"/>
        <v>9.2954990215264183E-3</v>
      </c>
      <c r="AB57" s="34">
        <f t="shared" si="2"/>
        <v>1.2411810817873008E-2</v>
      </c>
      <c r="AC57" s="24"/>
      <c r="AD57" s="21"/>
    </row>
    <row r="58" spans="1:30">
      <c r="A58" s="3" t="s">
        <v>50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5">
        <f t="shared" si="0"/>
        <v>0</v>
      </c>
      <c r="AA58" s="34">
        <f t="shared" si="1"/>
        <v>0</v>
      </c>
      <c r="AB58" s="34">
        <f t="shared" si="2"/>
        <v>0</v>
      </c>
      <c r="AC58" s="24"/>
      <c r="AD58" s="21"/>
    </row>
    <row r="59" spans="1:30">
      <c r="A59" s="3" t="s">
        <v>102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5">
        <f t="shared" si="0"/>
        <v>0</v>
      </c>
      <c r="AA59" s="34">
        <f t="shared" si="1"/>
        <v>0</v>
      </c>
      <c r="AB59" s="34">
        <f t="shared" si="2"/>
        <v>0</v>
      </c>
      <c r="AC59" s="24"/>
      <c r="AD59" s="21"/>
    </row>
    <row r="60" spans="1:30">
      <c r="A60" s="3" t="s">
        <v>51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5">
        <f t="shared" si="0"/>
        <v>0</v>
      </c>
      <c r="AA60" s="34">
        <f t="shared" si="1"/>
        <v>0</v>
      </c>
      <c r="AB60" s="34">
        <f t="shared" si="2"/>
        <v>0</v>
      </c>
      <c r="AC60" s="24"/>
      <c r="AD60" s="21"/>
    </row>
    <row r="61" spans="1:30">
      <c r="A61" s="3" t="s">
        <v>58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>
        <v>2</v>
      </c>
      <c r="S61" s="3"/>
      <c r="T61" s="3">
        <v>2</v>
      </c>
      <c r="U61" s="3"/>
      <c r="V61" s="3">
        <v>4</v>
      </c>
      <c r="W61" s="3"/>
      <c r="X61" s="3"/>
      <c r="Y61" s="3"/>
      <c r="Z61" s="25">
        <f t="shared" si="0"/>
        <v>8</v>
      </c>
      <c r="AA61" s="34">
        <f t="shared" si="1"/>
        <v>7.8277886497064581E-4</v>
      </c>
      <c r="AB61" s="34">
        <f t="shared" si="2"/>
        <v>1.0452051215050953E-3</v>
      </c>
      <c r="AC61" s="24"/>
      <c r="AD61" s="21"/>
    </row>
    <row r="62" spans="1:30">
      <c r="A62" s="3" t="s">
        <v>150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>
        <v>7</v>
      </c>
      <c r="W62" s="3"/>
      <c r="X62" s="3"/>
      <c r="Y62" s="3"/>
      <c r="Z62" s="25">
        <f t="shared" si="0"/>
        <v>7</v>
      </c>
      <c r="AA62" s="34">
        <f t="shared" si="1"/>
        <v>6.8493150684931507E-4</v>
      </c>
      <c r="AB62" s="34">
        <f t="shared" si="2"/>
        <v>9.1455448131695844E-4</v>
      </c>
      <c r="AC62" s="24"/>
      <c r="AD62" s="21"/>
    </row>
    <row r="63" spans="1:30">
      <c r="A63" s="3" t="s">
        <v>52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>
        <v>12</v>
      </c>
      <c r="O63" s="3"/>
      <c r="P63" s="3"/>
      <c r="Q63" s="3"/>
      <c r="R63" s="3">
        <v>5</v>
      </c>
      <c r="S63" s="3"/>
      <c r="T63" s="3">
        <v>20</v>
      </c>
      <c r="U63" s="3"/>
      <c r="V63" s="3"/>
      <c r="W63" s="3"/>
      <c r="X63" s="3"/>
      <c r="Y63" s="3"/>
      <c r="Z63" s="25">
        <f t="shared" si="0"/>
        <v>37</v>
      </c>
      <c r="AA63" s="34">
        <f t="shared" si="1"/>
        <v>3.6203522504892368E-3</v>
      </c>
      <c r="AB63" s="34">
        <f t="shared" si="2"/>
        <v>4.8340736869610665E-3</v>
      </c>
      <c r="AC63" s="24"/>
      <c r="AD63" s="21"/>
    </row>
    <row r="64" spans="1:30">
      <c r="A64" s="3" t="s">
        <v>53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>
        <v>6</v>
      </c>
      <c r="O64" s="3"/>
      <c r="P64" s="3"/>
      <c r="Q64" s="3"/>
      <c r="R64" s="3"/>
      <c r="S64" s="3"/>
      <c r="T64" s="3">
        <v>18</v>
      </c>
      <c r="U64" s="3"/>
      <c r="V64" s="3">
        <v>11</v>
      </c>
      <c r="W64" s="3"/>
      <c r="X64" s="3"/>
      <c r="Y64" s="3"/>
      <c r="Z64" s="25">
        <f t="shared" si="0"/>
        <v>35</v>
      </c>
      <c r="AA64" s="34">
        <f t="shared" si="1"/>
        <v>3.4246575342465752E-3</v>
      </c>
      <c r="AB64" s="34">
        <f t="shared" si="2"/>
        <v>4.572772406584792E-3</v>
      </c>
      <c r="AC64" s="24"/>
      <c r="AD64" s="21"/>
    </row>
    <row r="65" spans="1:30">
      <c r="A65" s="3" t="s">
        <v>54</v>
      </c>
      <c r="B65" s="3"/>
      <c r="C65" s="3"/>
      <c r="D65" s="3"/>
      <c r="E65" s="3"/>
      <c r="F65" s="3"/>
      <c r="G65" s="3"/>
      <c r="H65" s="3">
        <v>5</v>
      </c>
      <c r="I65" s="3"/>
      <c r="J65" s="3">
        <v>13</v>
      </c>
      <c r="K65" s="3"/>
      <c r="L65" s="3">
        <v>5</v>
      </c>
      <c r="M65" s="3"/>
      <c r="N65" s="3">
        <v>42</v>
      </c>
      <c r="O65" s="3"/>
      <c r="P65" s="3">
        <v>29</v>
      </c>
      <c r="Q65" s="3"/>
      <c r="R65" s="3">
        <v>43</v>
      </c>
      <c r="S65" s="3"/>
      <c r="T65" s="3">
        <v>37</v>
      </c>
      <c r="U65" s="3"/>
      <c r="V65" s="3">
        <v>4</v>
      </c>
      <c r="W65" s="3"/>
      <c r="X65" s="3"/>
      <c r="Y65" s="3"/>
      <c r="Z65" s="25">
        <f t="shared" si="0"/>
        <v>178</v>
      </c>
      <c r="AA65" s="34">
        <f t="shared" si="1"/>
        <v>1.7416829745596867E-2</v>
      </c>
      <c r="AB65" s="34">
        <f t="shared" si="2"/>
        <v>2.3255813953488372E-2</v>
      </c>
      <c r="AC65" s="24"/>
      <c r="AD65" s="21"/>
    </row>
    <row r="66" spans="1:30">
      <c r="A66" s="3" t="s">
        <v>55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5">
        <f t="shared" si="0"/>
        <v>0</v>
      </c>
      <c r="AA66" s="34">
        <f t="shared" si="1"/>
        <v>0</v>
      </c>
      <c r="AB66" s="34">
        <f t="shared" si="2"/>
        <v>0</v>
      </c>
      <c r="AC66" s="24"/>
      <c r="AD66" s="21"/>
    </row>
    <row r="67" spans="1:30">
      <c r="A67" s="3" t="s">
        <v>151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v>2</v>
      </c>
      <c r="O67" s="3"/>
      <c r="P67" s="3">
        <v>6</v>
      </c>
      <c r="Q67" s="3"/>
      <c r="R67" s="3">
        <v>3</v>
      </c>
      <c r="S67" s="3"/>
      <c r="T67" s="3"/>
      <c r="U67" s="3"/>
      <c r="V67" s="3"/>
      <c r="W67" s="3"/>
      <c r="X67" s="3"/>
      <c r="Y67" s="3"/>
      <c r="Z67" s="25">
        <f t="shared" si="0"/>
        <v>11</v>
      </c>
      <c r="AA67" s="34">
        <f t="shared" si="1"/>
        <v>1.076320939334638E-3</v>
      </c>
      <c r="AB67" s="34">
        <f t="shared" si="2"/>
        <v>1.4371570420695062E-3</v>
      </c>
      <c r="AC67" s="24"/>
      <c r="AD67" s="21"/>
    </row>
    <row r="68" spans="1:30">
      <c r="A68" s="3" t="s">
        <v>56</v>
      </c>
      <c r="B68" s="3"/>
      <c r="C68" s="3"/>
      <c r="D68" s="3"/>
      <c r="E68" s="3"/>
      <c r="F68" s="3"/>
      <c r="G68" s="3"/>
      <c r="H68" s="3">
        <v>4</v>
      </c>
      <c r="I68" s="3"/>
      <c r="J68" s="3">
        <v>6</v>
      </c>
      <c r="K68" s="3"/>
      <c r="L68" s="3">
        <v>9</v>
      </c>
      <c r="M68" s="3"/>
      <c r="N68" s="3"/>
      <c r="O68" s="3"/>
      <c r="P68" s="3">
        <v>2</v>
      </c>
      <c r="Q68" s="3"/>
      <c r="R68" s="3">
        <v>2</v>
      </c>
      <c r="S68" s="3"/>
      <c r="T68" s="3">
        <v>9</v>
      </c>
      <c r="U68" s="3"/>
      <c r="V68" s="3">
        <v>8</v>
      </c>
      <c r="W68" s="3"/>
      <c r="X68" s="3"/>
      <c r="Y68" s="3"/>
      <c r="Z68" s="25">
        <f t="shared" si="0"/>
        <v>40</v>
      </c>
      <c r="AA68" s="34">
        <f t="shared" si="1"/>
        <v>3.9138943248532287E-3</v>
      </c>
      <c r="AB68" s="34">
        <f t="shared" si="2"/>
        <v>5.2260256075254766E-3</v>
      </c>
      <c r="AC68" s="24"/>
      <c r="AD68" s="21"/>
    </row>
    <row r="69" spans="1:30">
      <c r="A69" s="3" t="s">
        <v>57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1</v>
      </c>
      <c r="O69" s="3"/>
      <c r="P69" s="3"/>
      <c r="Q69" s="3"/>
      <c r="R69" s="3">
        <v>2</v>
      </c>
      <c r="S69" s="3"/>
      <c r="T69" s="3"/>
      <c r="U69" s="3"/>
      <c r="V69" s="3">
        <v>1</v>
      </c>
      <c r="W69" s="3"/>
      <c r="X69" s="3"/>
      <c r="Y69" s="3"/>
      <c r="Z69" s="25">
        <f t="shared" si="0"/>
        <v>4</v>
      </c>
      <c r="AA69" s="34">
        <f t="shared" si="1"/>
        <v>3.9138943248532291E-4</v>
      </c>
      <c r="AB69" s="34">
        <f t="shared" si="2"/>
        <v>5.2260256075254764E-4</v>
      </c>
      <c r="AC69" s="24"/>
      <c r="AD69" s="21"/>
    </row>
    <row r="70" spans="1:30">
      <c r="A70" s="3" t="s">
        <v>107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>
        <v>6</v>
      </c>
      <c r="Q70" s="3"/>
      <c r="R70" s="3"/>
      <c r="S70" s="3"/>
      <c r="T70" s="3"/>
      <c r="U70" s="3"/>
      <c r="V70" s="3"/>
      <c r="W70" s="3"/>
      <c r="X70" s="3"/>
      <c r="Y70" s="3"/>
      <c r="Z70" s="25">
        <f t="shared" si="0"/>
        <v>6</v>
      </c>
      <c r="AA70" s="34">
        <f t="shared" si="1"/>
        <v>5.8708414872798433E-4</v>
      </c>
      <c r="AB70" s="34">
        <f t="shared" si="2"/>
        <v>7.8390384112882151E-4</v>
      </c>
      <c r="AC70" s="24"/>
      <c r="AD70" s="21"/>
    </row>
    <row r="71" spans="1:30">
      <c r="A71" s="12" t="s">
        <v>152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>
        <v>2</v>
      </c>
      <c r="O71" s="28"/>
      <c r="P71" s="28">
        <v>16</v>
      </c>
      <c r="Q71" s="28"/>
      <c r="R71" s="28">
        <v>3</v>
      </c>
      <c r="S71" s="28"/>
      <c r="T71" s="28"/>
      <c r="U71" s="28"/>
      <c r="V71" s="28"/>
      <c r="W71" s="28"/>
      <c r="X71" s="28"/>
      <c r="Y71" s="28"/>
      <c r="Z71" s="25">
        <f t="shared" si="0"/>
        <v>21</v>
      </c>
      <c r="AA71" s="34">
        <f t="shared" si="1"/>
        <v>2.054794520547945E-3</v>
      </c>
      <c r="AB71" s="34">
        <f t="shared" si="2"/>
        <v>2.7436634439508755E-3</v>
      </c>
      <c r="AC71" s="28"/>
    </row>
    <row r="72" spans="1:30">
      <c r="A72" s="12" t="s">
        <v>153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>
        <v>3</v>
      </c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5">
        <f t="shared" si="0"/>
        <v>3</v>
      </c>
      <c r="AA72" s="34">
        <f t="shared" si="1"/>
        <v>2.9354207436399217E-4</v>
      </c>
      <c r="AB72" s="34">
        <f t="shared" si="2"/>
        <v>3.9195192056441075E-4</v>
      </c>
      <c r="AC72" s="28"/>
    </row>
    <row r="73" spans="1:30">
      <c r="A73" s="188" t="s">
        <v>0</v>
      </c>
      <c r="B73">
        <v>6</v>
      </c>
      <c r="D73">
        <v>0</v>
      </c>
      <c r="F73">
        <v>0</v>
      </c>
      <c r="H73">
        <v>329</v>
      </c>
      <c r="J73">
        <v>696</v>
      </c>
      <c r="L73">
        <v>708</v>
      </c>
      <c r="N73">
        <v>1771</v>
      </c>
      <c r="P73">
        <v>2250</v>
      </c>
      <c r="R73">
        <v>1726</v>
      </c>
      <c r="T73">
        <v>2004</v>
      </c>
      <c r="V73">
        <v>688</v>
      </c>
      <c r="X73">
        <v>42</v>
      </c>
      <c r="Z73" s="32">
        <f t="shared" ref="Z73" si="3">SUM(Z8:Z72)</f>
        <v>10220</v>
      </c>
      <c r="AA73" s="115"/>
      <c r="AB73" s="115"/>
    </row>
    <row r="74" spans="1:30">
      <c r="A74" s="188" t="s">
        <v>298</v>
      </c>
      <c r="B74">
        <v>0</v>
      </c>
      <c r="D74">
        <v>0</v>
      </c>
      <c r="F74">
        <v>0</v>
      </c>
      <c r="H74">
        <v>0</v>
      </c>
      <c r="J74">
        <v>0</v>
      </c>
      <c r="L74">
        <v>0</v>
      </c>
      <c r="N74">
        <v>0</v>
      </c>
      <c r="P74">
        <v>0</v>
      </c>
      <c r="R74">
        <v>0</v>
      </c>
      <c r="T74">
        <v>0</v>
      </c>
      <c r="V74">
        <v>0</v>
      </c>
      <c r="X74">
        <v>0</v>
      </c>
    </row>
    <row r="75" spans="1:30">
      <c r="A75" s="187" t="s">
        <v>283</v>
      </c>
      <c r="B75">
        <v>6</v>
      </c>
      <c r="D75">
        <v>0</v>
      </c>
      <c r="F75">
        <v>0</v>
      </c>
      <c r="H75">
        <v>329</v>
      </c>
      <c r="J75">
        <v>696</v>
      </c>
      <c r="L75">
        <v>708</v>
      </c>
      <c r="N75">
        <v>1771</v>
      </c>
      <c r="P75">
        <v>2250</v>
      </c>
      <c r="R75">
        <v>1726</v>
      </c>
      <c r="T75">
        <v>2004</v>
      </c>
      <c r="V75">
        <v>688</v>
      </c>
      <c r="X75">
        <v>42</v>
      </c>
    </row>
    <row r="76" spans="1:30">
      <c r="A76" s="187" t="s">
        <v>311</v>
      </c>
      <c r="B76">
        <v>0</v>
      </c>
      <c r="D76">
        <v>0</v>
      </c>
      <c r="F76">
        <v>0</v>
      </c>
      <c r="H76">
        <v>0</v>
      </c>
      <c r="J76">
        <v>0</v>
      </c>
      <c r="L76">
        <v>0</v>
      </c>
      <c r="N76">
        <v>0</v>
      </c>
      <c r="P76">
        <v>0</v>
      </c>
      <c r="R76">
        <v>0</v>
      </c>
      <c r="T76">
        <v>0</v>
      </c>
      <c r="V76">
        <v>0</v>
      </c>
      <c r="X76">
        <v>0</v>
      </c>
    </row>
    <row r="77" spans="1:30">
      <c r="A77" s="187" t="s">
        <v>284</v>
      </c>
      <c r="B77" s="47">
        <v>5</v>
      </c>
      <c r="C77" s="47"/>
      <c r="D77" s="31">
        <v>0</v>
      </c>
      <c r="E77" s="31"/>
      <c r="F77" s="31">
        <v>0</v>
      </c>
      <c r="G77" s="31"/>
      <c r="H77" s="31">
        <v>233</v>
      </c>
      <c r="I77" s="31"/>
      <c r="J77" s="31">
        <v>512</v>
      </c>
      <c r="K77" s="31"/>
      <c r="L77" s="31">
        <v>526</v>
      </c>
      <c r="M77" s="31"/>
      <c r="N77" s="31">
        <v>1178</v>
      </c>
      <c r="O77" s="31"/>
      <c r="P77" s="31">
        <v>1312</v>
      </c>
      <c r="Q77" s="31"/>
      <c r="R77" s="31">
        <v>1386</v>
      </c>
      <c r="S77" s="31"/>
      <c r="T77" s="31">
        <v>1583</v>
      </c>
      <c r="U77" s="31"/>
      <c r="V77" s="31">
        <v>528</v>
      </c>
      <c r="W77" s="31"/>
      <c r="X77" s="31">
        <v>30</v>
      </c>
      <c r="Y77" s="31"/>
    </row>
    <row r="78" spans="1:30">
      <c r="A78" s="187" t="s">
        <v>312</v>
      </c>
      <c r="B78" s="31">
        <v>0</v>
      </c>
      <c r="C78" s="31"/>
      <c r="D78" s="31">
        <v>0</v>
      </c>
      <c r="E78" s="31"/>
      <c r="F78" s="31">
        <v>0</v>
      </c>
      <c r="G78" s="31"/>
      <c r="H78" s="31">
        <v>18</v>
      </c>
      <c r="I78" s="31"/>
      <c r="J78" s="31">
        <v>7</v>
      </c>
      <c r="K78" s="31"/>
      <c r="L78" s="31">
        <v>12</v>
      </c>
      <c r="M78" s="31"/>
      <c r="N78" s="31">
        <v>174</v>
      </c>
      <c r="O78" s="31"/>
      <c r="P78" s="31">
        <v>179</v>
      </c>
      <c r="Q78" s="31"/>
      <c r="R78" s="31">
        <v>21</v>
      </c>
      <c r="S78" s="31"/>
      <c r="T78" s="31">
        <v>58</v>
      </c>
      <c r="U78" s="31"/>
      <c r="V78" s="31">
        <v>4</v>
      </c>
      <c r="W78" s="31"/>
      <c r="X78" s="31">
        <v>0</v>
      </c>
      <c r="Y78" s="31"/>
    </row>
    <row r="79" spans="1:30">
      <c r="A79" s="187" t="s">
        <v>4</v>
      </c>
      <c r="B79" s="31">
        <v>3</v>
      </c>
      <c r="C79" s="31"/>
      <c r="D79" s="31">
        <v>0</v>
      </c>
      <c r="E79" s="31"/>
      <c r="F79" s="31">
        <v>0</v>
      </c>
      <c r="G79" s="31"/>
      <c r="H79" s="219">
        <v>78</v>
      </c>
      <c r="I79" s="219"/>
      <c r="J79" s="31">
        <v>177</v>
      </c>
      <c r="K79" s="31"/>
      <c r="L79" s="31">
        <v>170</v>
      </c>
      <c r="M79" s="31"/>
      <c r="N79" s="31">
        <v>421</v>
      </c>
      <c r="O79" s="31"/>
      <c r="P79" s="31">
        <v>759</v>
      </c>
      <c r="Q79" s="31"/>
      <c r="R79" s="31">
        <v>319</v>
      </c>
      <c r="S79" s="31"/>
      <c r="T79" s="31">
        <v>363</v>
      </c>
      <c r="U79" s="31"/>
      <c r="V79" s="31">
        <v>152</v>
      </c>
      <c r="W79" s="31"/>
      <c r="X79" s="31">
        <v>12</v>
      </c>
      <c r="Y79" s="31"/>
    </row>
    <row r="80" spans="1:30">
      <c r="A80" s="188" t="s">
        <v>285</v>
      </c>
      <c r="B80" s="210">
        <v>0</v>
      </c>
      <c r="C80" s="31"/>
      <c r="D80" s="210">
        <v>0</v>
      </c>
      <c r="E80" s="31"/>
      <c r="F80" s="210">
        <v>0</v>
      </c>
      <c r="G80" s="31"/>
      <c r="H80" s="241">
        <v>0</v>
      </c>
      <c r="I80" s="31"/>
      <c r="J80" s="210">
        <v>0</v>
      </c>
      <c r="K80" s="31"/>
      <c r="L80" s="210">
        <v>0</v>
      </c>
      <c r="M80" s="31"/>
      <c r="N80" s="210">
        <v>0</v>
      </c>
      <c r="O80" s="31"/>
      <c r="P80" s="210">
        <v>0</v>
      </c>
      <c r="Q80" s="31"/>
      <c r="R80" s="210">
        <v>0</v>
      </c>
      <c r="S80" s="31"/>
      <c r="T80" s="210">
        <v>0</v>
      </c>
      <c r="U80" s="31"/>
      <c r="V80" s="210">
        <v>0</v>
      </c>
      <c r="W80" s="31"/>
      <c r="X80" s="210">
        <v>0</v>
      </c>
      <c r="Y80" s="31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2:AP61"/>
  <sheetViews>
    <sheetView topLeftCell="A43" workbookViewId="0">
      <selection activeCell="X61" sqref="X61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8" width="5.140625" customWidth="1"/>
    <col min="9" max="9" width="3" customWidth="1"/>
    <col min="10" max="10" width="4.85546875" customWidth="1"/>
    <col min="11" max="11" width="2.85546875" customWidth="1"/>
    <col min="12" max="15" width="3.28515625" customWidth="1"/>
    <col min="16" max="17" width="4" customWidth="1"/>
    <col min="18" max="19" width="3.7109375" customWidth="1"/>
    <col min="20" max="21" width="4.7109375" customWidth="1"/>
    <col min="22" max="23" width="3.28515625" customWidth="1"/>
    <col min="24" max="24" width="6.140625" customWidth="1"/>
    <col min="25" max="25" width="3.42578125" customWidth="1"/>
    <col min="26" max="26" width="4.42578125" customWidth="1"/>
    <col min="29" max="29" width="8.42578125" customWidth="1"/>
    <col min="30" max="31" width="11.42578125" customWidth="1"/>
    <col min="32" max="32" width="6" customWidth="1"/>
    <col min="33" max="33" width="8.7109375" customWidth="1"/>
    <col min="34" max="36" width="7.42578125" customWidth="1"/>
    <col min="37" max="37" width="7.7109375" customWidth="1"/>
    <col min="38" max="38" width="8.28515625" customWidth="1"/>
    <col min="39" max="39" width="5.140625" customWidth="1"/>
    <col min="40" max="40" width="7.28515625" customWidth="1"/>
    <col min="41" max="41" width="6.7109375" customWidth="1"/>
    <col min="42" max="42" width="6" customWidth="1"/>
    <col min="43" max="43" width="8.42578125" customWidth="1"/>
    <col min="44" max="44" width="10" customWidth="1"/>
  </cols>
  <sheetData>
    <row r="2" spans="1:42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42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42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42">
      <c r="A6" s="21"/>
      <c r="B6" t="s">
        <v>156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42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42">
      <c r="A8" s="3" t="s">
        <v>16</v>
      </c>
      <c r="B8" s="3">
        <v>2</v>
      </c>
      <c r="C8" s="3"/>
      <c r="D8" s="3">
        <v>3</v>
      </c>
      <c r="E8" s="3"/>
      <c r="F8" s="3"/>
      <c r="G8" s="3"/>
      <c r="H8" s="3">
        <v>15</v>
      </c>
      <c r="I8" s="3"/>
      <c r="J8" s="3">
        <v>48</v>
      </c>
      <c r="K8" s="3"/>
      <c r="L8" s="3"/>
      <c r="M8" s="3"/>
      <c r="N8" s="3">
        <v>2</v>
      </c>
      <c r="O8" s="3"/>
      <c r="P8" s="3">
        <v>4</v>
      </c>
      <c r="Q8" s="3"/>
      <c r="R8" s="3"/>
      <c r="S8" s="3"/>
      <c r="T8" s="3"/>
      <c r="U8" s="3"/>
      <c r="V8" s="3">
        <v>26</v>
      </c>
      <c r="W8" s="3"/>
      <c r="X8" s="3">
        <v>9</v>
      </c>
      <c r="Y8" s="3"/>
      <c r="Z8" s="25">
        <f>SUM(B8:X8)</f>
        <v>109</v>
      </c>
      <c r="AA8" s="34">
        <v>0.38109999999999999</v>
      </c>
      <c r="AB8" s="34">
        <v>0.61580000000000001</v>
      </c>
      <c r="AC8" s="3"/>
    </row>
    <row r="9" spans="1:42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3" si="0">SUM(B9:X9)</f>
        <v>0</v>
      </c>
      <c r="AA9" s="34">
        <v>0</v>
      </c>
      <c r="AB9" s="34">
        <v>0</v>
      </c>
      <c r="AC9" s="24"/>
    </row>
    <row r="10" spans="1:42">
      <c r="A10" s="3" t="s">
        <v>18</v>
      </c>
      <c r="B10" s="3"/>
      <c r="C10" s="3"/>
      <c r="D10" s="3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>
        <v>2</v>
      </c>
      <c r="S10" s="3"/>
      <c r="T10" s="3"/>
      <c r="U10" s="3"/>
      <c r="V10" s="3">
        <v>2</v>
      </c>
      <c r="W10" s="3"/>
      <c r="X10" s="3"/>
      <c r="Y10" s="3"/>
      <c r="Z10" s="25">
        <f t="shared" si="0"/>
        <v>6</v>
      </c>
      <c r="AA10" s="34">
        <v>2.0899999999999998E-2</v>
      </c>
      <c r="AB10" s="34">
        <v>0.03</v>
      </c>
      <c r="AC10" s="24"/>
    </row>
    <row r="11" spans="1:42">
      <c r="A11" s="3" t="s">
        <v>19</v>
      </c>
      <c r="B11" s="3"/>
      <c r="C11" s="3"/>
      <c r="D11" s="3"/>
      <c r="E11" s="3"/>
      <c r="F11" s="3">
        <v>3</v>
      </c>
      <c r="G11" s="3"/>
      <c r="H11" s="3">
        <v>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30</v>
      </c>
      <c r="U11" s="3"/>
      <c r="V11" s="3"/>
      <c r="W11" s="3"/>
      <c r="X11" s="3"/>
      <c r="Y11" s="3"/>
      <c r="Z11" s="25">
        <f t="shared" si="0"/>
        <v>39</v>
      </c>
      <c r="AA11" s="34">
        <v>0.1363</v>
      </c>
      <c r="AB11" s="34">
        <v>0.2203</v>
      </c>
      <c r="AC11" s="3"/>
      <c r="AE11" s="116"/>
    </row>
    <row r="12" spans="1:42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v>0</v>
      </c>
      <c r="AB12" s="34">
        <v>0</v>
      </c>
      <c r="AC12" s="24"/>
    </row>
    <row r="13" spans="1:42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43">
        <v>0</v>
      </c>
      <c r="AB13" s="43">
        <v>0</v>
      </c>
      <c r="AC13" s="24"/>
    </row>
    <row r="14" spans="1:42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>
        <v>0</v>
      </c>
      <c r="AB14" s="34">
        <v>0</v>
      </c>
      <c r="AC14" s="24"/>
    </row>
    <row r="15" spans="1:42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>
        <v>4</v>
      </c>
      <c r="W15" s="3"/>
      <c r="X15" s="3"/>
      <c r="Y15" s="3"/>
      <c r="Z15" s="25">
        <f t="shared" si="0"/>
        <v>4</v>
      </c>
      <c r="AA15" s="34">
        <v>1.3899999999999999E-2</v>
      </c>
      <c r="AB15" s="34">
        <v>2.2499999999999999E-2</v>
      </c>
      <c r="AC15" s="24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</row>
    <row r="16" spans="1:42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>
        <v>0</v>
      </c>
      <c r="AB16" s="34">
        <v>0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>
        <v>0</v>
      </c>
      <c r="AB17" s="34">
        <v>0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>
        <v>0</v>
      </c>
      <c r="AB18" s="34">
        <v>0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v>0</v>
      </c>
      <c r="AB19" s="34">
        <v>0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v>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2</v>
      </c>
      <c r="AA20" s="34">
        <v>6.8999999999999999E-3</v>
      </c>
      <c r="AB20" s="34">
        <v>1.12E-2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>
        <v>0</v>
      </c>
      <c r="AB21" s="34">
        <v>0</v>
      </c>
      <c r="AC21" s="24"/>
      <c r="AD21" s="21"/>
    </row>
    <row r="22" spans="1:30">
      <c r="A22" s="3" t="s">
        <v>30</v>
      </c>
      <c r="B22" s="3">
        <v>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2</v>
      </c>
      <c r="AA22" s="34">
        <v>6.8999999999999999E-3</v>
      </c>
      <c r="AB22" s="34">
        <v>0.01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>
        <v>0</v>
      </c>
      <c r="AB23" s="34">
        <v>0</v>
      </c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>
        <v>0</v>
      </c>
      <c r="AB24" s="34">
        <v>0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>
        <v>0</v>
      </c>
      <c r="AB25" s="34">
        <v>0</v>
      </c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0</v>
      </c>
      <c r="AA26" s="34">
        <v>0</v>
      </c>
      <c r="AB26" s="34">
        <v>0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>
        <v>0</v>
      </c>
      <c r="AB27" s="34">
        <v>0</v>
      </c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>
        <v>0</v>
      </c>
      <c r="AB28" s="34">
        <v>0</v>
      </c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>
        <v>0</v>
      </c>
      <c r="AB29" s="34">
        <v>0</v>
      </c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>
        <v>0</v>
      </c>
      <c r="AB30" s="34">
        <v>0</v>
      </c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</v>
      </c>
      <c r="Y31" s="3"/>
      <c r="Z31" s="25">
        <f t="shared" si="0"/>
        <v>2</v>
      </c>
      <c r="AA31" s="34">
        <v>6.8999999999999999E-3</v>
      </c>
      <c r="AB31" s="34">
        <v>0.01</v>
      </c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>
        <v>0</v>
      </c>
      <c r="AB32" s="34">
        <v>0</v>
      </c>
      <c r="AC32" s="24"/>
      <c r="AD32" s="21"/>
    </row>
    <row r="33" spans="1:30">
      <c r="A33" s="3" t="s">
        <v>136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v>1</v>
      </c>
      <c r="W33" s="3"/>
      <c r="X33" s="3"/>
      <c r="Y33" s="3"/>
      <c r="Z33" s="25">
        <f t="shared" si="0"/>
        <v>1</v>
      </c>
      <c r="AA33" s="34">
        <v>3.8E-3</v>
      </c>
      <c r="AB33" s="34">
        <v>5.5999999999999999E-3</v>
      </c>
      <c r="AC33" s="24"/>
      <c r="AD33" s="21"/>
    </row>
    <row r="34" spans="1:30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>
        <v>0</v>
      </c>
      <c r="AB34" s="34">
        <v>0</v>
      </c>
      <c r="AC34" s="24"/>
      <c r="AD34" s="21"/>
    </row>
    <row r="35" spans="1:30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19</v>
      </c>
      <c r="U35" s="3"/>
      <c r="V35" s="3"/>
      <c r="W35" s="3"/>
      <c r="X35" s="3"/>
      <c r="Y35" s="3"/>
      <c r="Z35" s="25">
        <f t="shared" si="0"/>
        <v>19</v>
      </c>
      <c r="AA35" s="34">
        <v>6.6400000000000001E-2</v>
      </c>
      <c r="AB35" s="34">
        <v>0.10730000000000001</v>
      </c>
      <c r="AC35" s="24"/>
      <c r="AD35" s="21"/>
    </row>
    <row r="36" spans="1:30">
      <c r="A36" s="3" t="s">
        <v>43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>
        <v>0</v>
      </c>
      <c r="AB36" s="34">
        <v>0</v>
      </c>
      <c r="AC36" s="24"/>
      <c r="AD36" s="21"/>
    </row>
    <row r="37" spans="1:30">
      <c r="A37" s="3" t="s">
        <v>44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v>0</v>
      </c>
      <c r="AB37" s="34">
        <v>0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>
        <v>0</v>
      </c>
      <c r="AB38" s="34">
        <v>0</v>
      </c>
      <c r="AC38" s="24"/>
      <c r="AD38" s="21"/>
    </row>
    <row r="39" spans="1:30">
      <c r="A39" s="3" t="s">
        <v>46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>
        <v>0</v>
      </c>
      <c r="AB39" s="34">
        <v>0</v>
      </c>
      <c r="AC39" s="24"/>
      <c r="AD39" s="21"/>
    </row>
    <row r="40" spans="1:30">
      <c r="A40" s="3" t="s">
        <v>47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111">
        <v>0</v>
      </c>
      <c r="AB40" s="34">
        <v>0</v>
      </c>
      <c r="AC40" s="24"/>
      <c r="AD40" s="21"/>
    </row>
    <row r="41" spans="1:30">
      <c r="A41" s="3" t="s">
        <v>48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20</v>
      </c>
      <c r="U41" s="3"/>
      <c r="V41" s="3"/>
      <c r="W41" s="3"/>
      <c r="X41" s="3"/>
      <c r="Y41" s="3"/>
      <c r="Z41" s="25">
        <f t="shared" si="0"/>
        <v>20</v>
      </c>
      <c r="AA41" s="111">
        <v>6.9900000000000004E-2</v>
      </c>
      <c r="AB41" s="34">
        <v>0.1129</v>
      </c>
      <c r="AC41" s="24"/>
    </row>
    <row r="42" spans="1:30">
      <c r="A42" s="3" t="s">
        <v>49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>
        <v>0</v>
      </c>
      <c r="AB42" s="34">
        <v>0</v>
      </c>
      <c r="AC42" s="24"/>
    </row>
    <row r="43" spans="1:30">
      <c r="A43" s="3" t="s">
        <v>50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v>0</v>
      </c>
      <c r="AB43" s="34">
        <v>0</v>
      </c>
      <c r="AC43" s="24"/>
    </row>
    <row r="44" spans="1:30">
      <c r="A44" s="3" t="s">
        <v>51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>
        <v>0</v>
      </c>
      <c r="AB44" s="34">
        <v>0</v>
      </c>
      <c r="AC44" s="24"/>
    </row>
    <row r="45" spans="1:30">
      <c r="A45" s="3" t="s">
        <v>52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v>30</v>
      </c>
      <c r="U45" s="3"/>
      <c r="V45" s="3"/>
      <c r="W45" s="3"/>
      <c r="X45" s="3"/>
      <c r="Y45" s="3"/>
      <c r="Z45" s="25">
        <f t="shared" si="0"/>
        <v>30</v>
      </c>
      <c r="AA45" s="34">
        <v>0.1048</v>
      </c>
      <c r="AB45" s="34">
        <v>0.1694</v>
      </c>
      <c r="AC45" s="24"/>
    </row>
    <row r="46" spans="1:30">
      <c r="A46" s="3" t="s">
        <v>155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29</v>
      </c>
      <c r="U46" s="3"/>
      <c r="V46" s="3"/>
      <c r="W46" s="3"/>
      <c r="X46" s="3"/>
      <c r="Y46" s="3"/>
      <c r="Z46" s="25">
        <f t="shared" si="0"/>
        <v>29</v>
      </c>
      <c r="AA46" s="34">
        <v>0.1013</v>
      </c>
      <c r="AB46" s="34">
        <v>0.1638</v>
      </c>
      <c r="AC46" s="24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>
        <v>2</v>
      </c>
      <c r="W47" s="3"/>
      <c r="X47" s="3"/>
      <c r="Y47" s="3"/>
      <c r="Z47" s="25">
        <f t="shared" si="0"/>
        <v>2</v>
      </c>
      <c r="AA47" s="34">
        <v>0.01</v>
      </c>
      <c r="AB47" s="34">
        <v>1.12E-2</v>
      </c>
      <c r="AC47" s="24"/>
    </row>
    <row r="48" spans="1:30">
      <c r="A48" s="3" t="s">
        <v>54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v>0</v>
      </c>
      <c r="AB48" s="34">
        <v>0</v>
      </c>
      <c r="AC48" s="24"/>
    </row>
    <row r="49" spans="1:29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v>0</v>
      </c>
      <c r="AB49" s="34">
        <v>0</v>
      </c>
      <c r="AC49" s="24"/>
    </row>
    <row r="50" spans="1:29">
      <c r="A50" s="3" t="s">
        <v>314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>
        <v>20</v>
      </c>
      <c r="U50" s="3"/>
      <c r="V50" s="3"/>
      <c r="W50" s="3"/>
      <c r="X50" s="3"/>
      <c r="Y50" s="3"/>
      <c r="Z50" s="25">
        <f t="shared" si="0"/>
        <v>20</v>
      </c>
      <c r="AA50" s="34">
        <v>6.9900000000000004E-2</v>
      </c>
      <c r="AB50" s="34">
        <v>0.1129</v>
      </c>
      <c r="AC50" s="24"/>
    </row>
    <row r="51" spans="1:29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1</v>
      </c>
      <c r="Y51" s="3"/>
      <c r="Z51" s="25">
        <f t="shared" si="0"/>
        <v>1</v>
      </c>
      <c r="AA51" s="34">
        <v>0</v>
      </c>
      <c r="AB51" s="34">
        <v>5.5999999999999999E-3</v>
      </c>
      <c r="AC51" s="24"/>
    </row>
    <row r="52" spans="1:29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5">
        <f t="shared" si="0"/>
        <v>0</v>
      </c>
      <c r="AA52" s="34">
        <v>0</v>
      </c>
      <c r="AB52" s="34">
        <v>0</v>
      </c>
      <c r="AC52" s="24"/>
    </row>
    <row r="53" spans="1:29">
      <c r="A53" s="3" t="s">
        <v>58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5">
        <f t="shared" si="0"/>
        <v>0</v>
      </c>
      <c r="AA53" s="34">
        <v>0</v>
      </c>
      <c r="AB53" s="34">
        <v>0</v>
      </c>
      <c r="AC53" s="24"/>
    </row>
    <row r="54" spans="1:29">
      <c r="A54" s="188" t="s">
        <v>0</v>
      </c>
      <c r="B54">
        <v>4</v>
      </c>
      <c r="D54">
        <v>5</v>
      </c>
      <c r="F54">
        <v>3</v>
      </c>
      <c r="H54">
        <v>21</v>
      </c>
      <c r="J54">
        <v>48</v>
      </c>
      <c r="L54">
        <v>0</v>
      </c>
      <c r="N54">
        <v>4</v>
      </c>
      <c r="P54">
        <v>4</v>
      </c>
      <c r="R54">
        <v>2</v>
      </c>
      <c r="T54">
        <v>148</v>
      </c>
      <c r="V54">
        <v>35</v>
      </c>
      <c r="X54">
        <v>12</v>
      </c>
      <c r="Z54" s="118">
        <f>SUM(Z8:Z53)</f>
        <v>286</v>
      </c>
    </row>
    <row r="55" spans="1:29">
      <c r="A55" s="188" t="s">
        <v>298</v>
      </c>
      <c r="B55">
        <v>0</v>
      </c>
      <c r="D55">
        <v>0</v>
      </c>
      <c r="F55">
        <v>0</v>
      </c>
      <c r="H55">
        <v>0</v>
      </c>
      <c r="J55">
        <v>0</v>
      </c>
      <c r="L55">
        <v>0</v>
      </c>
      <c r="N55">
        <v>0</v>
      </c>
      <c r="P55">
        <v>0</v>
      </c>
      <c r="R55">
        <v>0</v>
      </c>
      <c r="T55">
        <v>0</v>
      </c>
      <c r="V55">
        <v>0</v>
      </c>
      <c r="X55">
        <v>0</v>
      </c>
    </row>
    <row r="56" spans="1:29">
      <c r="A56" s="187" t="s">
        <v>283</v>
      </c>
      <c r="B56">
        <v>4</v>
      </c>
      <c r="D56">
        <v>5</v>
      </c>
      <c r="F56">
        <v>3</v>
      </c>
      <c r="H56">
        <v>21</v>
      </c>
      <c r="J56">
        <v>48</v>
      </c>
      <c r="L56">
        <v>0</v>
      </c>
      <c r="N56">
        <v>4</v>
      </c>
      <c r="P56">
        <v>4</v>
      </c>
      <c r="R56">
        <v>2</v>
      </c>
      <c r="T56">
        <v>148</v>
      </c>
      <c r="V56">
        <v>35</v>
      </c>
      <c r="X56">
        <v>12</v>
      </c>
    </row>
    <row r="57" spans="1:29">
      <c r="A57" s="187" t="s">
        <v>311</v>
      </c>
      <c r="B57">
        <v>0</v>
      </c>
      <c r="D57">
        <v>0</v>
      </c>
      <c r="F57">
        <v>0</v>
      </c>
      <c r="H57">
        <v>0</v>
      </c>
      <c r="J57">
        <v>0</v>
      </c>
      <c r="L57">
        <v>0</v>
      </c>
      <c r="N57">
        <v>0</v>
      </c>
      <c r="P57">
        <v>0</v>
      </c>
      <c r="R57">
        <v>0</v>
      </c>
      <c r="T57">
        <v>0</v>
      </c>
      <c r="V57">
        <v>0</v>
      </c>
      <c r="X57">
        <v>0</v>
      </c>
    </row>
    <row r="58" spans="1:29">
      <c r="A58" s="187" t="s">
        <v>284</v>
      </c>
      <c r="B58" s="221">
        <v>2</v>
      </c>
      <c r="C58" s="221"/>
      <c r="D58" s="210">
        <v>2</v>
      </c>
      <c r="E58" s="210"/>
      <c r="F58" s="210">
        <v>3</v>
      </c>
      <c r="G58" s="210"/>
      <c r="H58" s="210">
        <v>6</v>
      </c>
      <c r="I58" s="210"/>
      <c r="J58" s="222">
        <v>0</v>
      </c>
      <c r="K58" s="222"/>
      <c r="L58" s="222">
        <v>0</v>
      </c>
      <c r="M58" s="222"/>
      <c r="N58" s="222">
        <v>2</v>
      </c>
      <c r="O58" s="222"/>
      <c r="P58" s="222">
        <v>0</v>
      </c>
      <c r="Q58" s="222"/>
      <c r="R58" s="222">
        <v>2</v>
      </c>
      <c r="S58" s="222"/>
      <c r="T58" s="210">
        <v>149</v>
      </c>
      <c r="U58" s="210"/>
      <c r="V58" s="210">
        <v>9</v>
      </c>
      <c r="W58" s="210"/>
      <c r="X58" s="210">
        <v>3</v>
      </c>
      <c r="Y58" s="210"/>
    </row>
    <row r="59" spans="1:29">
      <c r="A59" s="187" t="s">
        <v>312</v>
      </c>
      <c r="B59" s="210">
        <v>0</v>
      </c>
      <c r="C59" s="210"/>
      <c r="D59" s="210">
        <v>0</v>
      </c>
      <c r="E59" s="210"/>
      <c r="F59" s="210">
        <v>0</v>
      </c>
      <c r="G59" s="210"/>
      <c r="H59" s="210">
        <v>130</v>
      </c>
      <c r="I59" s="210"/>
      <c r="J59" s="210">
        <v>486</v>
      </c>
      <c r="K59" s="210"/>
      <c r="L59" s="210">
        <v>0</v>
      </c>
      <c r="M59" s="210"/>
      <c r="N59" s="210">
        <v>55</v>
      </c>
      <c r="O59" s="210"/>
      <c r="P59" s="210">
        <v>0</v>
      </c>
      <c r="Q59" s="210"/>
      <c r="R59" s="210">
        <v>0</v>
      </c>
      <c r="S59" s="210"/>
      <c r="T59" s="210">
        <v>0</v>
      </c>
      <c r="U59" s="210"/>
      <c r="V59" s="210">
        <v>44</v>
      </c>
      <c r="W59" s="210"/>
      <c r="X59" s="210">
        <v>0</v>
      </c>
      <c r="Y59" s="210"/>
    </row>
    <row r="60" spans="1:29">
      <c r="A60" s="187" t="s">
        <v>4</v>
      </c>
      <c r="B60" s="210">
        <v>2</v>
      </c>
      <c r="C60" s="210"/>
      <c r="D60" s="210">
        <v>4</v>
      </c>
      <c r="E60" s="210"/>
      <c r="F60" s="210">
        <v>0</v>
      </c>
      <c r="G60" s="210"/>
      <c r="H60" s="210">
        <v>15</v>
      </c>
      <c r="I60" s="210"/>
      <c r="J60" s="210">
        <v>48</v>
      </c>
      <c r="K60" s="210"/>
      <c r="L60" s="210">
        <v>0</v>
      </c>
      <c r="M60" s="210"/>
      <c r="N60" s="210">
        <v>2</v>
      </c>
      <c r="O60" s="210"/>
      <c r="P60" s="210">
        <v>5</v>
      </c>
      <c r="Q60" s="210"/>
      <c r="R60" s="210">
        <v>0</v>
      </c>
      <c r="S60" s="210"/>
      <c r="T60" s="210">
        <v>43</v>
      </c>
      <c r="U60" s="210"/>
      <c r="V60" s="210">
        <v>26</v>
      </c>
      <c r="W60" s="210"/>
      <c r="X60" s="210">
        <v>4</v>
      </c>
      <c r="Y60" s="210"/>
    </row>
    <row r="61" spans="1:29">
      <c r="A61" s="188" t="s">
        <v>285</v>
      </c>
      <c r="B61" s="209">
        <v>4</v>
      </c>
      <c r="C61" s="209"/>
      <c r="D61" s="206">
        <v>0</v>
      </c>
      <c r="E61" s="206"/>
      <c r="F61" s="206">
        <v>9</v>
      </c>
      <c r="G61" s="206"/>
      <c r="H61" s="206">
        <v>12</v>
      </c>
      <c r="I61" s="206"/>
      <c r="J61" s="206">
        <v>0</v>
      </c>
      <c r="K61" s="206"/>
      <c r="L61" s="206">
        <v>0</v>
      </c>
      <c r="M61" s="206"/>
      <c r="N61" s="212">
        <v>0</v>
      </c>
      <c r="O61" s="212"/>
      <c r="P61" s="212">
        <v>0</v>
      </c>
      <c r="Q61" s="212"/>
      <c r="R61" s="212">
        <v>2</v>
      </c>
      <c r="S61" s="212"/>
      <c r="T61" s="212">
        <v>191</v>
      </c>
      <c r="U61" s="212"/>
      <c r="V61" s="212">
        <v>4</v>
      </c>
      <c r="W61" s="212"/>
      <c r="X61" s="209">
        <v>1</v>
      </c>
      <c r="Y61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2:AD85"/>
  <sheetViews>
    <sheetView topLeftCell="A54" workbookViewId="0">
      <selection activeCell="X84" sqref="X84"/>
    </sheetView>
  </sheetViews>
  <sheetFormatPr baseColWidth="10" defaultRowHeight="12.75"/>
  <cols>
    <col min="1" max="1" width="11.7109375" customWidth="1"/>
    <col min="2" max="3" width="3.7109375" customWidth="1"/>
    <col min="4" max="4" width="4.85546875" customWidth="1"/>
    <col min="5" max="5" width="3.42578125" customWidth="1"/>
    <col min="6" max="6" width="5.42578125" customWidth="1"/>
    <col min="7" max="7" width="3.42578125" customWidth="1"/>
    <col min="8" max="8" width="6.5703125" customWidth="1"/>
    <col min="9" max="9" width="4.42578125" customWidth="1"/>
    <col min="10" max="10" width="6.140625" customWidth="1"/>
    <col min="11" max="11" width="4.42578125" customWidth="1"/>
    <col min="12" max="12" width="6.42578125" customWidth="1"/>
    <col min="13" max="13" width="4.42578125" customWidth="1"/>
    <col min="14" max="14" width="6.42578125" customWidth="1"/>
    <col min="15" max="15" width="4.42578125" customWidth="1"/>
    <col min="16" max="16" width="5.85546875" customWidth="1"/>
    <col min="17" max="17" width="4.42578125" customWidth="1"/>
    <col min="18" max="18" width="6" customWidth="1"/>
    <col min="19" max="19" width="4.28515625" customWidth="1"/>
    <col min="20" max="21" width="5.85546875" customWidth="1"/>
    <col min="22" max="23" width="6.42578125" customWidth="1"/>
    <col min="24" max="25" width="6.140625" customWidth="1"/>
    <col min="26" max="26" width="5.8554687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169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160</v>
      </c>
      <c r="C8" s="3"/>
      <c r="D8" s="3">
        <v>135</v>
      </c>
      <c r="E8" s="3"/>
      <c r="F8" s="3">
        <v>206</v>
      </c>
      <c r="G8" s="3"/>
      <c r="H8" s="3">
        <v>853</v>
      </c>
      <c r="I8" s="3"/>
      <c r="J8" s="3">
        <v>269</v>
      </c>
      <c r="K8" s="3"/>
      <c r="L8" s="3">
        <v>345</v>
      </c>
      <c r="M8" s="3"/>
      <c r="N8" s="3">
        <v>540</v>
      </c>
      <c r="O8" s="3"/>
      <c r="P8" s="3">
        <v>1184</v>
      </c>
      <c r="Q8" s="3"/>
      <c r="R8" s="3">
        <v>772</v>
      </c>
      <c r="S8" s="3"/>
      <c r="T8" s="3">
        <v>603</v>
      </c>
      <c r="U8" s="3"/>
      <c r="V8" s="3">
        <v>417</v>
      </c>
      <c r="W8" s="3"/>
      <c r="X8" s="3">
        <v>407</v>
      </c>
      <c r="Y8" s="3"/>
      <c r="Z8" s="25">
        <f>SUM(B8:X8)</f>
        <v>5891</v>
      </c>
      <c r="AA8" s="34">
        <f>+Z8/$Z$78</f>
        <v>0.23424390631834269</v>
      </c>
      <c r="AB8" s="34">
        <f>+Z8/('[2]- Synthèse Statisti'!$N$12+'[2]- Synthèse Statisti'!$N$16)</f>
        <v>0.31862188328195146</v>
      </c>
      <c r="AC8" s="3"/>
      <c r="AD8" s="21"/>
    </row>
    <row r="9" spans="1:30">
      <c r="A9" s="3" t="s">
        <v>17</v>
      </c>
      <c r="B9" s="3">
        <v>70</v>
      </c>
      <c r="C9" s="3"/>
      <c r="D9" s="3">
        <v>26</v>
      </c>
      <c r="E9" s="3"/>
      <c r="F9" s="3">
        <v>30</v>
      </c>
      <c r="G9" s="3"/>
      <c r="H9" s="3">
        <v>153</v>
      </c>
      <c r="I9" s="3"/>
      <c r="J9" s="3">
        <v>128</v>
      </c>
      <c r="K9" s="3"/>
      <c r="L9" s="3">
        <v>91</v>
      </c>
      <c r="M9" s="3"/>
      <c r="N9" s="3">
        <v>87</v>
      </c>
      <c r="O9" s="3"/>
      <c r="P9" s="3">
        <v>174</v>
      </c>
      <c r="Q9" s="3"/>
      <c r="R9" s="3">
        <v>259</v>
      </c>
      <c r="S9" s="3"/>
      <c r="T9" s="3">
        <v>387</v>
      </c>
      <c r="U9" s="3"/>
      <c r="V9" s="3">
        <v>269</v>
      </c>
      <c r="W9" s="3"/>
      <c r="X9" s="3">
        <v>79</v>
      </c>
      <c r="Y9" s="3"/>
      <c r="Z9" s="25">
        <f t="shared" ref="Z9:Z72" si="0">SUM(B9:X9)</f>
        <v>1753</v>
      </c>
      <c r="AA9" s="34">
        <f t="shared" ref="AA9:AA72" si="1">+Z9/$Z$78</f>
        <v>6.9704560817527531E-2</v>
      </c>
      <c r="AB9" s="34">
        <f>+Z9/('[2]- Synthèse Statisti'!$N$12+'[2]- Synthèse Statisti'!$N$16)</f>
        <v>9.4813132132619396E-2</v>
      </c>
      <c r="AC9" s="24"/>
      <c r="AD9" s="21"/>
    </row>
    <row r="10" spans="1:30">
      <c r="A10" s="3" t="s">
        <v>18</v>
      </c>
      <c r="B10" s="3">
        <v>30</v>
      </c>
      <c r="C10" s="3"/>
      <c r="D10" s="3">
        <v>12</v>
      </c>
      <c r="E10" s="3"/>
      <c r="F10" s="3">
        <v>25</v>
      </c>
      <c r="G10" s="3"/>
      <c r="H10" s="3">
        <v>71</v>
      </c>
      <c r="I10" s="3"/>
      <c r="J10" s="3">
        <v>32</v>
      </c>
      <c r="K10" s="3"/>
      <c r="L10" s="3">
        <v>81</v>
      </c>
      <c r="M10" s="3"/>
      <c r="N10" s="3">
        <v>89</v>
      </c>
      <c r="O10" s="3"/>
      <c r="P10" s="3">
        <v>103</v>
      </c>
      <c r="Q10" s="3"/>
      <c r="R10" s="3">
        <v>99</v>
      </c>
      <c r="S10" s="3"/>
      <c r="T10" s="3">
        <v>255</v>
      </c>
      <c r="U10" s="3"/>
      <c r="V10" s="3">
        <v>93</v>
      </c>
      <c r="W10" s="3"/>
      <c r="X10" s="3">
        <v>39</v>
      </c>
      <c r="Y10" s="3"/>
      <c r="Z10" s="25">
        <f t="shared" si="0"/>
        <v>929</v>
      </c>
      <c r="AA10" s="34">
        <f t="shared" si="1"/>
        <v>3.6939838562169473E-2</v>
      </c>
      <c r="AB10" s="34">
        <f>+Z10/('[2]- Synthèse Statisti'!$N$12+'[2]- Synthèse Statisti'!$N$16)</f>
        <v>5.0246092271080102E-2</v>
      </c>
      <c r="AC10" s="24"/>
      <c r="AD10" s="21"/>
    </row>
    <row r="11" spans="1:30">
      <c r="A11" s="3" t="s">
        <v>19</v>
      </c>
      <c r="B11" s="3">
        <v>32</v>
      </c>
      <c r="C11" s="3"/>
      <c r="D11" s="3">
        <v>26</v>
      </c>
      <c r="E11" s="3"/>
      <c r="F11" s="3">
        <v>11</v>
      </c>
      <c r="G11" s="3"/>
      <c r="H11" s="3">
        <v>112</v>
      </c>
      <c r="I11" s="3"/>
      <c r="J11" s="3">
        <v>139</v>
      </c>
      <c r="K11" s="3"/>
      <c r="L11" s="3">
        <v>145</v>
      </c>
      <c r="M11" s="3"/>
      <c r="N11" s="3">
        <v>200</v>
      </c>
      <c r="O11" s="3"/>
      <c r="P11" s="3">
        <v>332</v>
      </c>
      <c r="Q11" s="3"/>
      <c r="R11" s="3">
        <v>332</v>
      </c>
      <c r="S11" s="3"/>
      <c r="T11" s="3">
        <v>392</v>
      </c>
      <c r="U11" s="3"/>
      <c r="V11" s="3">
        <v>261</v>
      </c>
      <c r="W11" s="3"/>
      <c r="X11" s="3">
        <v>33</v>
      </c>
      <c r="Y11" s="3"/>
      <c r="Z11" s="25">
        <f t="shared" si="0"/>
        <v>2015</v>
      </c>
      <c r="AA11" s="34">
        <f t="shared" si="1"/>
        <v>8.0122470078333133E-2</v>
      </c>
      <c r="AB11" s="34">
        <f>+Z11/('[2]- Synthèse Statisti'!$N$12+'[2]- Synthèse Statisti'!$N$16)</f>
        <v>0.10898372004975931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 t="shared" si="1"/>
        <v>0</v>
      </c>
      <c r="AB12" s="34">
        <f>+Z12/('[2]- Synthèse Statisti'!$N$12+'[2]- Synthèse Statisti'!$N$16)</f>
        <v>0</v>
      </c>
      <c r="AC12" s="24"/>
      <c r="AD12" s="21"/>
    </row>
    <row r="13" spans="1:30">
      <c r="A13" s="3" t="s">
        <v>84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2</v>
      </c>
      <c r="O13" s="3"/>
      <c r="P13" s="3"/>
      <c r="Q13" s="3"/>
      <c r="R13" s="3"/>
      <c r="S13" s="3"/>
      <c r="T13" s="3"/>
      <c r="U13" s="3"/>
      <c r="V13" s="3"/>
      <c r="W13" s="3"/>
      <c r="X13" s="3">
        <v>2</v>
      </c>
      <c r="Y13" s="3"/>
      <c r="Z13" s="25">
        <f t="shared" si="0"/>
        <v>4</v>
      </c>
      <c r="AA13" s="34">
        <f t="shared" si="1"/>
        <v>1.5905204978329158E-4</v>
      </c>
      <c r="AB13" s="34">
        <f>+Z13/('[2]- Synthèse Statisti'!$N$12+'[2]- Synthèse Statisti'!$N$16)</f>
        <v>2.1634485369679269E-4</v>
      </c>
      <c r="AC13" s="24"/>
      <c r="AD13" s="21"/>
    </row>
    <row r="14" spans="1:30">
      <c r="A14" s="3" t="s">
        <v>130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v>2</v>
      </c>
      <c r="U14" s="3"/>
      <c r="V14" s="3"/>
      <c r="W14" s="3"/>
      <c r="X14" s="3"/>
      <c r="Y14" s="3"/>
      <c r="Z14" s="25">
        <f t="shared" si="0"/>
        <v>2</v>
      </c>
      <c r="AA14" s="34">
        <f t="shared" si="1"/>
        <v>7.9526024891645789E-5</v>
      </c>
      <c r="AB14" s="34">
        <f>+Z14/('[2]- Synthèse Statisti'!$N$12+'[2]- Synthèse Statisti'!$N$16)</f>
        <v>1.0817242684839634E-4</v>
      </c>
      <c r="AC14" s="24"/>
      <c r="AD14" s="21"/>
    </row>
    <row r="15" spans="1:30">
      <c r="A15" s="3" t="s">
        <v>157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1</v>
      </c>
      <c r="AA15" s="34">
        <f t="shared" si="1"/>
        <v>3.9763012445822895E-5</v>
      </c>
      <c r="AB15" s="34">
        <f>+Z15/('[2]- Synthèse Statisti'!$N$12+'[2]- Synthèse Statisti'!$N$16)</f>
        <v>5.4086213424198172E-5</v>
      </c>
      <c r="AC15" s="24"/>
      <c r="AD15" s="21"/>
    </row>
    <row r="16" spans="1:30">
      <c r="A16" s="3" t="s">
        <v>21</v>
      </c>
      <c r="B16" s="3">
        <v>7</v>
      </c>
      <c r="C16" s="3"/>
      <c r="D16" s="3">
        <v>6</v>
      </c>
      <c r="E16" s="3"/>
      <c r="F16" s="3">
        <v>7</v>
      </c>
      <c r="G16" s="3"/>
      <c r="H16" s="3">
        <v>19</v>
      </c>
      <c r="I16" s="3"/>
      <c r="J16" s="3">
        <v>42</v>
      </c>
      <c r="K16" s="3"/>
      <c r="L16" s="3">
        <v>21</v>
      </c>
      <c r="M16" s="3"/>
      <c r="N16" s="3">
        <v>46</v>
      </c>
      <c r="O16" s="3"/>
      <c r="P16" s="3">
        <v>36</v>
      </c>
      <c r="Q16" s="3"/>
      <c r="R16" s="3">
        <v>48</v>
      </c>
      <c r="S16" s="3"/>
      <c r="T16" s="3">
        <v>62</v>
      </c>
      <c r="U16" s="3"/>
      <c r="V16" s="3">
        <v>24</v>
      </c>
      <c r="W16" s="3"/>
      <c r="X16" s="3">
        <v>8</v>
      </c>
      <c r="Y16" s="3"/>
      <c r="Z16" s="25">
        <f t="shared" si="0"/>
        <v>326</v>
      </c>
      <c r="AA16" s="34">
        <f t="shared" si="1"/>
        <v>1.2962742057338264E-2</v>
      </c>
      <c r="AB16" s="34">
        <f>+Z16/('[2]- Synthèse Statisti'!$N$12+'[2]- Synthèse Statisti'!$N$16)</f>
        <v>1.7632105576288606E-2</v>
      </c>
      <c r="AC16" s="24"/>
      <c r="AD16" s="21"/>
    </row>
    <row r="17" spans="1:30">
      <c r="A17" s="3" t="s">
        <v>22</v>
      </c>
      <c r="B17" s="3">
        <v>3</v>
      </c>
      <c r="C17" s="3"/>
      <c r="D17" s="3">
        <v>9</v>
      </c>
      <c r="E17" s="3"/>
      <c r="F17" s="3"/>
      <c r="G17" s="3"/>
      <c r="H17" s="3">
        <v>4</v>
      </c>
      <c r="I17" s="3"/>
      <c r="J17" s="3">
        <v>15</v>
      </c>
      <c r="K17" s="3"/>
      <c r="L17" s="3">
        <v>2</v>
      </c>
      <c r="M17" s="3"/>
      <c r="N17" s="3">
        <v>10</v>
      </c>
      <c r="O17" s="3"/>
      <c r="P17" s="3">
        <v>9</v>
      </c>
      <c r="Q17" s="3"/>
      <c r="R17" s="3">
        <v>3</v>
      </c>
      <c r="S17" s="3"/>
      <c r="T17" s="3">
        <v>23</v>
      </c>
      <c r="U17" s="3"/>
      <c r="V17" s="3">
        <v>13</v>
      </c>
      <c r="W17" s="3"/>
      <c r="X17" s="3">
        <v>6</v>
      </c>
      <c r="Y17" s="3"/>
      <c r="Z17" s="25">
        <f t="shared" si="0"/>
        <v>97</v>
      </c>
      <c r="AA17" s="34">
        <f t="shared" si="1"/>
        <v>3.8570122072448211E-3</v>
      </c>
      <c r="AB17" s="34">
        <f>+Z17/('[2]- Synthèse Statisti'!$N$12+'[2]- Synthèse Statisti'!$N$16)</f>
        <v>5.2463627021472224E-3</v>
      </c>
      <c r="AC17" s="24"/>
      <c r="AD17" s="21"/>
    </row>
    <row r="18" spans="1:30">
      <c r="A18" s="3" t="s">
        <v>23</v>
      </c>
      <c r="B18" s="3">
        <v>1</v>
      </c>
      <c r="C18" s="3"/>
      <c r="D18" s="3"/>
      <c r="E18" s="3"/>
      <c r="F18" s="3">
        <v>3</v>
      </c>
      <c r="G18" s="3"/>
      <c r="H18" s="3">
        <v>105</v>
      </c>
      <c r="I18" s="3"/>
      <c r="J18" s="3">
        <v>53</v>
      </c>
      <c r="K18" s="3"/>
      <c r="L18" s="3">
        <v>20</v>
      </c>
      <c r="M18" s="3"/>
      <c r="N18" s="3">
        <v>93</v>
      </c>
      <c r="O18" s="3"/>
      <c r="P18" s="3">
        <v>31</v>
      </c>
      <c r="Q18" s="3"/>
      <c r="R18" s="3">
        <v>90</v>
      </c>
      <c r="S18" s="3"/>
      <c r="T18" s="3">
        <v>121</v>
      </c>
      <c r="U18" s="3"/>
      <c r="V18" s="3">
        <v>70</v>
      </c>
      <c r="W18" s="3"/>
      <c r="X18" s="3">
        <v>14</v>
      </c>
      <c r="Y18" s="3"/>
      <c r="Z18" s="25">
        <f t="shared" si="0"/>
        <v>601</v>
      </c>
      <c r="AA18" s="34">
        <f t="shared" si="1"/>
        <v>2.389757047993956E-2</v>
      </c>
      <c r="AB18" s="34">
        <f>+Z18/('[2]- Synthèse Statisti'!$N$12+'[2]- Synthèse Statisti'!$N$16)</f>
        <v>3.2505814267943099E-2</v>
      </c>
      <c r="AC18" s="24"/>
      <c r="AD18" s="21"/>
    </row>
    <row r="19" spans="1:30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5</v>
      </c>
      <c r="Y19" s="3"/>
      <c r="Z19" s="25">
        <f t="shared" si="0"/>
        <v>5</v>
      </c>
      <c r="AA19" s="34">
        <f t="shared" si="1"/>
        <v>1.9881506222911447E-4</v>
      </c>
      <c r="AB19" s="34">
        <f>+Z19/('[2]- Synthèse Statisti'!$N$12+'[2]- Synthèse Statisti'!$N$16)</f>
        <v>2.7043106712099085E-4</v>
      </c>
      <c r="AC19" s="24"/>
      <c r="AD19" s="21"/>
    </row>
    <row r="20" spans="1:30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4</v>
      </c>
      <c r="Y20" s="3"/>
      <c r="Z20" s="25">
        <f t="shared" si="0"/>
        <v>4</v>
      </c>
      <c r="AA20" s="34">
        <f t="shared" si="1"/>
        <v>1.5905204978329158E-4</v>
      </c>
      <c r="AB20" s="34">
        <f>+Z20/('[2]- Synthèse Statisti'!$N$12+'[2]- Synthèse Statisti'!$N$16)</f>
        <v>2.1634485369679269E-4</v>
      </c>
      <c r="AC20" s="24"/>
      <c r="AD20" s="21"/>
    </row>
    <row r="21" spans="1:30">
      <c r="A21" s="3" t="s">
        <v>26</v>
      </c>
      <c r="B21" s="3">
        <v>6</v>
      </c>
      <c r="C21" s="3"/>
      <c r="D21" s="3"/>
      <c r="E21" s="3"/>
      <c r="F21" s="3">
        <v>2</v>
      </c>
      <c r="G21" s="3"/>
      <c r="H21" s="3">
        <v>14</v>
      </c>
      <c r="I21" s="3"/>
      <c r="J21" s="3">
        <v>11</v>
      </c>
      <c r="K21" s="3"/>
      <c r="L21" s="3">
        <v>1</v>
      </c>
      <c r="M21" s="3"/>
      <c r="N21" s="3">
        <v>11</v>
      </c>
      <c r="O21" s="3"/>
      <c r="P21" s="3">
        <v>6</v>
      </c>
      <c r="Q21" s="3"/>
      <c r="R21" s="3">
        <v>13</v>
      </c>
      <c r="S21" s="3"/>
      <c r="T21" s="3">
        <v>45</v>
      </c>
      <c r="U21" s="3"/>
      <c r="V21" s="3">
        <v>23</v>
      </c>
      <c r="W21" s="3"/>
      <c r="X21" s="3">
        <v>18</v>
      </c>
      <c r="Y21" s="3"/>
      <c r="Z21" s="25">
        <f t="shared" si="0"/>
        <v>150</v>
      </c>
      <c r="AA21" s="34">
        <f t="shared" si="1"/>
        <v>5.9644518668734341E-3</v>
      </c>
      <c r="AB21" s="34">
        <f>+Z21/('[2]- Synthèse Statisti'!$N$12+'[2]- Synthèse Statisti'!$N$16)</f>
        <v>8.1129320136297256E-3</v>
      </c>
      <c r="AC21" s="24"/>
      <c r="AD21" s="21"/>
    </row>
    <row r="22" spans="1:30">
      <c r="A22" s="3" t="s">
        <v>131</v>
      </c>
      <c r="B22" s="3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1</v>
      </c>
      <c r="AA22" s="34">
        <f t="shared" si="1"/>
        <v>3.9763012445822895E-5</v>
      </c>
      <c r="AB22" s="34">
        <f>+Z22/('[2]- Synthèse Statisti'!$N$12+'[2]- Synthèse Statisti'!$N$16)</f>
        <v>5.4086213424198172E-5</v>
      </c>
      <c r="AC22" s="24"/>
      <c r="AD22" s="21"/>
    </row>
    <row r="23" spans="1:30">
      <c r="A23" s="3" t="s">
        <v>27</v>
      </c>
      <c r="B23" s="3">
        <v>3</v>
      </c>
      <c r="C23" s="3"/>
      <c r="D23" s="3">
        <v>10</v>
      </c>
      <c r="E23" s="3"/>
      <c r="F23" s="3"/>
      <c r="G23" s="3"/>
      <c r="H23" s="3"/>
      <c r="I23" s="3"/>
      <c r="J23" s="3">
        <v>2</v>
      </c>
      <c r="K23" s="3"/>
      <c r="L23" s="3">
        <v>31</v>
      </c>
      <c r="M23" s="3"/>
      <c r="N23" s="3">
        <v>43</v>
      </c>
      <c r="O23" s="3"/>
      <c r="P23" s="3">
        <v>38</v>
      </c>
      <c r="Q23" s="3"/>
      <c r="R23" s="3">
        <v>17</v>
      </c>
      <c r="S23" s="3"/>
      <c r="T23" s="3">
        <v>36</v>
      </c>
      <c r="U23" s="3"/>
      <c r="V23" s="3">
        <v>6</v>
      </c>
      <c r="W23" s="3"/>
      <c r="X23" s="3">
        <v>12</v>
      </c>
      <c r="Y23" s="3"/>
      <c r="Z23" s="25">
        <f t="shared" si="0"/>
        <v>198</v>
      </c>
      <c r="AA23" s="34">
        <f t="shared" si="1"/>
        <v>7.873076464272934E-3</v>
      </c>
      <c r="AB23" s="34">
        <f>+Z23/('[2]- Synthèse Statisti'!$N$12+'[2]- Synthèse Statisti'!$N$16)</f>
        <v>1.0709070257991239E-2</v>
      </c>
      <c r="AC23" s="24"/>
      <c r="AD23" s="21"/>
    </row>
    <row r="24" spans="1:30">
      <c r="A24" s="3" t="s">
        <v>86</v>
      </c>
      <c r="B24" s="3"/>
      <c r="C24" s="3"/>
      <c r="D24" s="3"/>
      <c r="E24" s="3"/>
      <c r="F24" s="3"/>
      <c r="G24" s="3"/>
      <c r="H24" s="3"/>
      <c r="I24" s="3"/>
      <c r="J24" s="3">
        <v>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1</v>
      </c>
      <c r="W24" s="3"/>
      <c r="X24" s="3"/>
      <c r="Y24" s="3"/>
      <c r="Z24" s="25">
        <f t="shared" si="0"/>
        <v>3</v>
      </c>
      <c r="AA24" s="34">
        <f t="shared" si="1"/>
        <v>1.1928903733746869E-4</v>
      </c>
      <c r="AB24" s="34">
        <f>+Z24/('[2]- Synthèse Statisti'!$N$12+'[2]- Synthèse Statisti'!$N$16)</f>
        <v>1.6225864027259452E-4</v>
      </c>
      <c r="AC24" s="24"/>
      <c r="AD24" s="21"/>
    </row>
    <row r="25" spans="1:30">
      <c r="A25" s="3" t="s">
        <v>87</v>
      </c>
      <c r="B25" s="3"/>
      <c r="C25" s="3"/>
      <c r="D25" s="3">
        <v>4</v>
      </c>
      <c r="E25" s="3"/>
      <c r="F25" s="3"/>
      <c r="G25" s="3"/>
      <c r="H25" s="3">
        <v>1</v>
      </c>
      <c r="I25" s="3"/>
      <c r="J25" s="3"/>
      <c r="K25" s="3"/>
      <c r="L25" s="3">
        <v>3</v>
      </c>
      <c r="M25" s="3"/>
      <c r="N25" s="3">
        <v>4</v>
      </c>
      <c r="O25" s="3"/>
      <c r="P25" s="3">
        <v>7</v>
      </c>
      <c r="Q25" s="3"/>
      <c r="R25" s="3">
        <v>2</v>
      </c>
      <c r="S25" s="3"/>
      <c r="T25" s="3">
        <v>2</v>
      </c>
      <c r="U25" s="3"/>
      <c r="V25" s="3"/>
      <c r="W25" s="3"/>
      <c r="X25" s="3">
        <v>4</v>
      </c>
      <c r="Y25" s="3"/>
      <c r="Z25" s="25">
        <f t="shared" si="0"/>
        <v>27</v>
      </c>
      <c r="AA25" s="34">
        <f t="shared" si="1"/>
        <v>1.0736013360372182E-3</v>
      </c>
      <c r="AB25" s="34">
        <f>+Z25/('[2]- Synthèse Statisti'!$N$12+'[2]- Synthèse Statisti'!$N$16)</f>
        <v>1.4603277624533507E-3</v>
      </c>
      <c r="AC25" s="24"/>
      <c r="AD25" s="21"/>
    </row>
    <row r="26" spans="1:30">
      <c r="A26" s="3" t="s">
        <v>135</v>
      </c>
      <c r="B26" s="3"/>
      <c r="C26" s="3"/>
      <c r="D26" s="3">
        <v>8</v>
      </c>
      <c r="E26" s="3"/>
      <c r="F26" s="3"/>
      <c r="G26" s="3"/>
      <c r="H26" s="3">
        <v>2</v>
      </c>
      <c r="I26" s="3"/>
      <c r="J26" s="3"/>
      <c r="K26" s="3"/>
      <c r="L26" s="3"/>
      <c r="M26" s="3"/>
      <c r="N26" s="3"/>
      <c r="O26" s="3"/>
      <c r="P26" s="3">
        <v>2</v>
      </c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12</v>
      </c>
      <c r="AA26" s="34">
        <f t="shared" si="1"/>
        <v>4.7715614934987476E-4</v>
      </c>
      <c r="AB26" s="34">
        <f>+Z26/('[2]- Synthèse Statisti'!$N$12+'[2]- Synthèse Statisti'!$N$16)</f>
        <v>6.4903456109037809E-4</v>
      </c>
      <c r="AC26" s="24"/>
      <c r="AD26" s="21"/>
    </row>
    <row r="27" spans="1:30">
      <c r="A27" s="3" t="s">
        <v>28</v>
      </c>
      <c r="B27" s="3"/>
      <c r="C27" s="3"/>
      <c r="D27" s="3">
        <v>2</v>
      </c>
      <c r="E27" s="3"/>
      <c r="F27" s="3"/>
      <c r="G27" s="3"/>
      <c r="H27" s="3">
        <v>20</v>
      </c>
      <c r="I27" s="3"/>
      <c r="J27" s="3">
        <v>21</v>
      </c>
      <c r="K27" s="3"/>
      <c r="L27" s="3">
        <v>1</v>
      </c>
      <c r="M27" s="3"/>
      <c r="N27" s="3">
        <v>4</v>
      </c>
      <c r="O27" s="3"/>
      <c r="P27" s="3">
        <v>1</v>
      </c>
      <c r="Q27" s="3"/>
      <c r="R27" s="3">
        <v>19</v>
      </c>
      <c r="S27" s="3"/>
      <c r="T27" s="3">
        <v>36</v>
      </c>
      <c r="U27" s="3"/>
      <c r="V27" s="3"/>
      <c r="W27" s="3"/>
      <c r="X27" s="3">
        <v>2</v>
      </c>
      <c r="Y27" s="3"/>
      <c r="Z27" s="25">
        <f t="shared" si="0"/>
        <v>106</v>
      </c>
      <c r="AA27" s="34">
        <f t="shared" si="1"/>
        <v>4.2148793192572269E-3</v>
      </c>
      <c r="AB27" s="34">
        <f>+Z27/('[2]- Synthèse Statisti'!$N$12+'[2]- Synthèse Statisti'!$N$16)</f>
        <v>5.7331386229650064E-3</v>
      </c>
      <c r="AC27" s="24"/>
      <c r="AD27" s="21"/>
    </row>
    <row r="28" spans="1:30">
      <c r="A28" s="3" t="s">
        <v>88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v>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3</v>
      </c>
      <c r="AA28" s="34">
        <f t="shared" si="1"/>
        <v>1.1928903733746869E-4</v>
      </c>
      <c r="AB28" s="34">
        <f>+Z28/('[2]- Synthèse Statisti'!$N$12+'[2]- Synthèse Statisti'!$N$16)</f>
        <v>1.6225864027259452E-4</v>
      </c>
      <c r="AC28" s="24"/>
      <c r="AD28" s="21"/>
    </row>
    <row r="29" spans="1:30">
      <c r="A29" s="3" t="s">
        <v>89</v>
      </c>
      <c r="B29" s="3"/>
      <c r="C29" s="3"/>
      <c r="D29" s="3">
        <v>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1</v>
      </c>
      <c r="AA29" s="34">
        <f t="shared" si="1"/>
        <v>3.9763012445822895E-5</v>
      </c>
      <c r="AB29" s="34">
        <f>+Z29/('[2]- Synthèse Statisti'!$N$12+'[2]- Synthèse Statisti'!$N$16)</f>
        <v>5.4086213424198172E-5</v>
      </c>
      <c r="AC29" s="24"/>
      <c r="AD29" s="21"/>
    </row>
    <row r="30" spans="1:30">
      <c r="A30" s="3" t="s">
        <v>29</v>
      </c>
      <c r="B30" s="3">
        <v>8</v>
      </c>
      <c r="C30" s="3"/>
      <c r="D30" s="3">
        <v>4</v>
      </c>
      <c r="E30" s="3"/>
      <c r="F30" s="3">
        <v>2</v>
      </c>
      <c r="G30" s="3"/>
      <c r="H30" s="3">
        <v>12</v>
      </c>
      <c r="I30" s="3"/>
      <c r="J30" s="3">
        <v>34</v>
      </c>
      <c r="K30" s="3"/>
      <c r="L30" s="3">
        <v>18</v>
      </c>
      <c r="M30" s="3"/>
      <c r="N30" s="3">
        <v>57</v>
      </c>
      <c r="O30" s="3"/>
      <c r="P30" s="3">
        <v>261</v>
      </c>
      <c r="Q30" s="3"/>
      <c r="R30" s="3">
        <v>145</v>
      </c>
      <c r="S30" s="3"/>
      <c r="T30" s="3">
        <v>90</v>
      </c>
      <c r="U30" s="3"/>
      <c r="V30" s="3">
        <v>33</v>
      </c>
      <c r="W30" s="3"/>
      <c r="X30" s="3">
        <v>12</v>
      </c>
      <c r="Y30" s="3"/>
      <c r="Z30" s="25">
        <f t="shared" si="0"/>
        <v>676</v>
      </c>
      <c r="AA30" s="34">
        <f t="shared" si="1"/>
        <v>2.6879796413376279E-2</v>
      </c>
      <c r="AB30" s="34">
        <f>+Z30/('[2]- Synthèse Statisti'!$N$12+'[2]- Synthèse Statisti'!$N$16)</f>
        <v>3.6562280274757962E-2</v>
      </c>
      <c r="AC30" s="24"/>
      <c r="AD30" s="21"/>
    </row>
    <row r="31" spans="1:30">
      <c r="A31" s="3" t="s">
        <v>92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v>4</v>
      </c>
      <c r="M31" s="3"/>
      <c r="N31" s="3">
        <v>1</v>
      </c>
      <c r="O31" s="3"/>
      <c r="P31" s="3"/>
      <c r="Q31" s="3"/>
      <c r="R31" s="3">
        <v>2</v>
      </c>
      <c r="S31" s="3"/>
      <c r="T31" s="3">
        <v>2</v>
      </c>
      <c r="U31" s="3"/>
      <c r="V31" s="3">
        <v>2</v>
      </c>
      <c r="W31" s="3"/>
      <c r="X31" s="3">
        <v>4</v>
      </c>
      <c r="Y31" s="3"/>
      <c r="Z31" s="25">
        <f t="shared" si="0"/>
        <v>15</v>
      </c>
      <c r="AA31" s="34">
        <f t="shared" si="1"/>
        <v>5.9644518668734345E-4</v>
      </c>
      <c r="AB31" s="34">
        <f>+Z31/('[2]- Synthèse Statisti'!$N$12+'[2]- Synthèse Statisti'!$N$16)</f>
        <v>8.1129320136297256E-4</v>
      </c>
      <c r="AC31" s="24"/>
      <c r="AD31" s="21"/>
    </row>
    <row r="32" spans="1:30">
      <c r="A32" s="3" t="s">
        <v>30</v>
      </c>
      <c r="B32" s="3">
        <v>186</v>
      </c>
      <c r="C32" s="3"/>
      <c r="D32" s="3">
        <v>126</v>
      </c>
      <c r="E32" s="3"/>
      <c r="F32" s="3">
        <v>326</v>
      </c>
      <c r="G32" s="3"/>
      <c r="H32" s="3">
        <v>1318</v>
      </c>
      <c r="I32" s="3"/>
      <c r="J32" s="3">
        <v>662</v>
      </c>
      <c r="K32" s="3"/>
      <c r="L32" s="3">
        <v>268</v>
      </c>
      <c r="M32" s="3"/>
      <c r="N32" s="3">
        <v>595</v>
      </c>
      <c r="O32" s="3"/>
      <c r="P32" s="3">
        <v>815</v>
      </c>
      <c r="Q32" s="3"/>
      <c r="R32" s="3">
        <v>641</v>
      </c>
      <c r="S32" s="3"/>
      <c r="T32" s="3">
        <v>1269</v>
      </c>
      <c r="U32" s="3"/>
      <c r="V32" s="3">
        <v>983</v>
      </c>
      <c r="W32" s="3"/>
      <c r="X32" s="3">
        <v>329</v>
      </c>
      <c r="Y32" s="3"/>
      <c r="Z32" s="25">
        <f t="shared" si="0"/>
        <v>7518</v>
      </c>
      <c r="AA32" s="34">
        <f t="shared" si="1"/>
        <v>0.2989383275676965</v>
      </c>
      <c r="AB32" s="34">
        <f>+Z32/('[2]- Synthèse Statisti'!$N$12+'[2]- Synthèse Statisti'!$N$16)</f>
        <v>0.40662015252312184</v>
      </c>
      <c r="AC32" s="24"/>
      <c r="AD32" s="21"/>
    </row>
    <row r="33" spans="1:30">
      <c r="A33" s="3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v>1</v>
      </c>
      <c r="M33" s="3"/>
      <c r="N33" s="3">
        <v>32</v>
      </c>
      <c r="O33" s="3"/>
      <c r="P33" s="3"/>
      <c r="Q33" s="3"/>
      <c r="R33" s="3">
        <v>2</v>
      </c>
      <c r="S33" s="3"/>
      <c r="T33" s="3"/>
      <c r="U33" s="3"/>
      <c r="V33" s="3">
        <v>2</v>
      </c>
      <c r="W33" s="3"/>
      <c r="X33" s="3"/>
      <c r="Y33" s="3"/>
      <c r="Z33" s="25">
        <f t="shared" si="0"/>
        <v>37</v>
      </c>
      <c r="AA33" s="34">
        <f t="shared" si="1"/>
        <v>1.471231460495447E-3</v>
      </c>
      <c r="AB33" s="34">
        <f>+Z33/('[2]- Synthèse Statisti'!$N$12+'[2]- Synthèse Statisti'!$N$16)</f>
        <v>2.0011898966953326E-3</v>
      </c>
      <c r="AC33" s="24"/>
      <c r="AD33" s="21"/>
    </row>
    <row r="34" spans="1:30">
      <c r="A34" s="3" t="s">
        <v>32</v>
      </c>
      <c r="B34" s="3">
        <v>6</v>
      </c>
      <c r="C34" s="3"/>
      <c r="D34" s="3">
        <v>2</v>
      </c>
      <c r="E34" s="3"/>
      <c r="F34" s="3">
        <v>5</v>
      </c>
      <c r="G34" s="3"/>
      <c r="H34" s="3">
        <v>17</v>
      </c>
      <c r="I34" s="3"/>
      <c r="J34" s="3">
        <v>46</v>
      </c>
      <c r="K34" s="3"/>
      <c r="L34" s="3">
        <v>44</v>
      </c>
      <c r="M34" s="3"/>
      <c r="N34" s="3">
        <v>162</v>
      </c>
      <c r="O34" s="3"/>
      <c r="P34" s="3">
        <v>133</v>
      </c>
      <c r="Q34" s="3"/>
      <c r="R34" s="3">
        <v>167</v>
      </c>
      <c r="S34" s="3"/>
      <c r="T34" s="3">
        <v>135</v>
      </c>
      <c r="U34" s="3"/>
      <c r="V34" s="3">
        <v>82</v>
      </c>
      <c r="W34" s="3"/>
      <c r="X34" s="3">
        <v>13</v>
      </c>
      <c r="Y34" s="3"/>
      <c r="Z34" s="25">
        <f t="shared" si="0"/>
        <v>812</v>
      </c>
      <c r="AA34" s="34">
        <f t="shared" si="1"/>
        <v>3.2287566106008192E-2</v>
      </c>
      <c r="AB34" s="34">
        <f>+Z34/('[2]- Synthèse Statisti'!$N$12+'[2]- Synthèse Statisti'!$N$16)</f>
        <v>4.3918005300448919E-2</v>
      </c>
      <c r="AC34" s="24"/>
      <c r="AD34" s="21"/>
    </row>
    <row r="35" spans="1:30">
      <c r="A35" s="3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>
        <v>1</v>
      </c>
      <c r="M35" s="3"/>
      <c r="N35" s="3"/>
      <c r="O35" s="3"/>
      <c r="P35" s="3">
        <v>4</v>
      </c>
      <c r="Q35" s="3"/>
      <c r="R35" s="3">
        <v>2</v>
      </c>
      <c r="S35" s="3"/>
      <c r="T35" s="3"/>
      <c r="U35" s="3"/>
      <c r="V35" s="3">
        <v>2</v>
      </c>
      <c r="W35" s="3"/>
      <c r="X35" s="3"/>
      <c r="Y35" s="3"/>
      <c r="Z35" s="25">
        <f t="shared" si="0"/>
        <v>9</v>
      </c>
      <c r="AA35" s="34">
        <f t="shared" si="1"/>
        <v>3.5786711201240607E-4</v>
      </c>
      <c r="AB35" s="34">
        <f>+Z35/('[2]- Synthèse Statisti'!$N$12+'[2]- Synthèse Statisti'!$N$16)</f>
        <v>4.8677592081778357E-4</v>
      </c>
      <c r="AC35" s="24"/>
      <c r="AD35" s="21"/>
    </row>
    <row r="36" spans="1:30">
      <c r="A36" s="3" t="s">
        <v>34</v>
      </c>
      <c r="B36" s="3">
        <v>3</v>
      </c>
      <c r="C36" s="3"/>
      <c r="D36" s="3">
        <v>12</v>
      </c>
      <c r="E36" s="3"/>
      <c r="F36" s="3">
        <v>2</v>
      </c>
      <c r="G36" s="3"/>
      <c r="H36" s="3"/>
      <c r="I36" s="3"/>
      <c r="J36" s="3"/>
      <c r="K36" s="3"/>
      <c r="L36" s="3">
        <v>3</v>
      </c>
      <c r="M36" s="3"/>
      <c r="N36" s="3"/>
      <c r="O36" s="3"/>
      <c r="P36" s="3">
        <v>13</v>
      </c>
      <c r="Q36" s="3"/>
      <c r="R36" s="3"/>
      <c r="S36" s="3"/>
      <c r="T36" s="3">
        <v>3</v>
      </c>
      <c r="U36" s="3"/>
      <c r="V36" s="3"/>
      <c r="W36" s="3"/>
      <c r="X36" s="3">
        <v>3</v>
      </c>
      <c r="Y36" s="3"/>
      <c r="Z36" s="25">
        <f t="shared" si="0"/>
        <v>39</v>
      </c>
      <c r="AA36" s="34">
        <f t="shared" si="1"/>
        <v>1.550757485387093E-3</v>
      </c>
      <c r="AB36" s="34">
        <f>+Z36/('[2]- Synthèse Statisti'!$N$12+'[2]- Synthèse Statisti'!$N$16)</f>
        <v>2.1093623235437287E-3</v>
      </c>
      <c r="AC36" s="24"/>
      <c r="AD36" s="21"/>
    </row>
    <row r="37" spans="1:30">
      <c r="A37" s="3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f t="shared" si="1"/>
        <v>0</v>
      </c>
      <c r="AB37" s="34">
        <f>+Z37/('[2]- Synthèse Statisti'!$N$12+'[2]- Synthèse Statisti'!$N$16)</f>
        <v>0</v>
      </c>
      <c r="AC37" s="24"/>
      <c r="AD37" s="21"/>
    </row>
    <row r="38" spans="1:30">
      <c r="A38" s="3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8</v>
      </c>
      <c r="Q38" s="3"/>
      <c r="R38" s="3"/>
      <c r="S38" s="3"/>
      <c r="T38" s="3"/>
      <c r="U38" s="3"/>
      <c r="V38" s="3">
        <v>2</v>
      </c>
      <c r="W38" s="3"/>
      <c r="X38" s="3"/>
      <c r="Y38" s="3"/>
      <c r="Z38" s="25">
        <f t="shared" si="0"/>
        <v>10</v>
      </c>
      <c r="AA38" s="34">
        <f t="shared" si="1"/>
        <v>3.9763012445822893E-4</v>
      </c>
      <c r="AB38" s="34">
        <f>+Z38/('[2]- Synthèse Statisti'!$N$12+'[2]- Synthèse Statisti'!$N$16)</f>
        <v>5.4086213424198171E-4</v>
      </c>
      <c r="AC38" s="24"/>
      <c r="AD38" s="21"/>
    </row>
    <row r="39" spans="1:30">
      <c r="A39" s="3" t="s">
        <v>37</v>
      </c>
      <c r="B39" s="3"/>
      <c r="C39" s="3"/>
      <c r="D39" s="3"/>
      <c r="E39" s="3"/>
      <c r="F39" s="3"/>
      <c r="G39" s="3"/>
      <c r="H39" s="3">
        <v>1</v>
      </c>
      <c r="I39" s="3"/>
      <c r="J39" s="3">
        <v>11</v>
      </c>
      <c r="K39" s="3"/>
      <c r="L39" s="3">
        <v>5</v>
      </c>
      <c r="M39" s="3"/>
      <c r="N39" s="3">
        <v>7</v>
      </c>
      <c r="O39" s="3"/>
      <c r="P39" s="3">
        <v>16</v>
      </c>
      <c r="Q39" s="3"/>
      <c r="R39" s="3"/>
      <c r="S39" s="3"/>
      <c r="T39" s="3">
        <v>17</v>
      </c>
      <c r="U39" s="3"/>
      <c r="V39" s="3">
        <v>5</v>
      </c>
      <c r="W39" s="3"/>
      <c r="X39" s="3"/>
      <c r="Y39" s="3"/>
      <c r="Z39" s="25">
        <f t="shared" si="0"/>
        <v>62</v>
      </c>
      <c r="AA39" s="34">
        <f t="shared" si="1"/>
        <v>2.4653067716410193E-3</v>
      </c>
      <c r="AB39" s="34">
        <f>+Z39/('[2]- Synthèse Statisti'!$N$12+'[2]- Synthèse Statisti'!$N$16)</f>
        <v>3.3533452323002868E-3</v>
      </c>
      <c r="AC39" s="24"/>
      <c r="AD39" s="21"/>
    </row>
    <row r="40" spans="1:30">
      <c r="A40" s="3" t="s">
        <v>38</v>
      </c>
      <c r="B40" s="3">
        <v>9</v>
      </c>
      <c r="C40" s="3"/>
      <c r="D40" s="3"/>
      <c r="E40" s="3"/>
      <c r="F40" s="3">
        <v>17</v>
      </c>
      <c r="G40" s="3"/>
      <c r="H40" s="3">
        <v>176</v>
      </c>
      <c r="I40" s="3"/>
      <c r="J40" s="3">
        <v>59</v>
      </c>
      <c r="K40" s="3"/>
      <c r="L40" s="3">
        <v>66</v>
      </c>
      <c r="M40" s="3"/>
      <c r="N40" s="3">
        <v>220</v>
      </c>
      <c r="O40" s="3"/>
      <c r="P40" s="3">
        <v>725</v>
      </c>
      <c r="Q40" s="3"/>
      <c r="R40" s="3">
        <v>224</v>
      </c>
      <c r="S40" s="3"/>
      <c r="T40" s="3">
        <v>230</v>
      </c>
      <c r="U40" s="3"/>
      <c r="V40" s="3">
        <v>111</v>
      </c>
      <c r="W40" s="3"/>
      <c r="X40" s="3">
        <v>42</v>
      </c>
      <c r="Y40" s="3"/>
      <c r="Z40" s="25">
        <f t="shared" si="0"/>
        <v>1879</v>
      </c>
      <c r="AA40" s="34">
        <f t="shared" si="1"/>
        <v>7.4714700385701216E-2</v>
      </c>
      <c r="AB40" s="34">
        <f>+Z40/('[2]- Synthèse Statisti'!$N$12+'[2]- Synthèse Statisti'!$N$16)</f>
        <v>0.10162799502406837</v>
      </c>
      <c r="AC40" s="24"/>
      <c r="AD40" s="21"/>
    </row>
    <row r="41" spans="1:30">
      <c r="A41" s="3" t="s">
        <v>158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2</v>
      </c>
      <c r="U41" s="3"/>
      <c r="V41" s="3"/>
      <c r="W41" s="3"/>
      <c r="X41" s="3"/>
      <c r="Y41" s="3"/>
      <c r="Z41" s="25">
        <f t="shared" si="0"/>
        <v>2</v>
      </c>
      <c r="AA41" s="34">
        <f t="shared" si="1"/>
        <v>7.9526024891645789E-5</v>
      </c>
      <c r="AB41" s="34">
        <f>+Z41/('[2]- Synthèse Statisti'!$N$12+'[2]- Synthèse Statisti'!$N$16)</f>
        <v>1.0817242684839634E-4</v>
      </c>
      <c r="AC41" s="24"/>
      <c r="AD41" s="21"/>
    </row>
    <row r="42" spans="1:30">
      <c r="A42" s="3" t="s">
        <v>39</v>
      </c>
      <c r="B42" s="3">
        <v>6</v>
      </c>
      <c r="C42" s="3"/>
      <c r="D42" s="3">
        <v>1</v>
      </c>
      <c r="E42" s="3"/>
      <c r="F42" s="3">
        <v>34</v>
      </c>
      <c r="G42" s="3"/>
      <c r="H42" s="3">
        <v>17</v>
      </c>
      <c r="I42" s="3"/>
      <c r="J42" s="3">
        <v>4</v>
      </c>
      <c r="K42" s="3"/>
      <c r="L42" s="3">
        <v>4</v>
      </c>
      <c r="M42" s="3"/>
      <c r="N42" s="3">
        <v>18</v>
      </c>
      <c r="O42" s="3"/>
      <c r="P42" s="3">
        <v>6</v>
      </c>
      <c r="Q42" s="3"/>
      <c r="R42" s="3">
        <v>10</v>
      </c>
      <c r="S42" s="3"/>
      <c r="T42" s="3">
        <v>2</v>
      </c>
      <c r="U42" s="3"/>
      <c r="V42" s="3">
        <v>11</v>
      </c>
      <c r="W42" s="3"/>
      <c r="X42" s="3">
        <v>14</v>
      </c>
      <c r="Y42" s="3"/>
      <c r="Z42" s="25">
        <f t="shared" si="0"/>
        <v>127</v>
      </c>
      <c r="AA42" s="34">
        <f t="shared" si="1"/>
        <v>5.0499025806195075E-3</v>
      </c>
      <c r="AB42" s="34">
        <f>+Z42/('[2]- Synthèse Statisti'!$N$12+'[2]- Synthèse Statisti'!$N$16)</f>
        <v>6.8689491048731675E-3</v>
      </c>
      <c r="AC42" s="24"/>
      <c r="AD42" s="21"/>
    </row>
    <row r="43" spans="1:30">
      <c r="A43" s="3" t="s">
        <v>40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f t="shared" si="1"/>
        <v>0</v>
      </c>
      <c r="AB43" s="34">
        <f>+Z43/('[2]- Synthèse Statisti'!$N$12+'[2]- Synthèse Statisti'!$N$16)</f>
        <v>0</v>
      </c>
      <c r="AC43" s="24"/>
      <c r="AD43" s="21"/>
    </row>
    <row r="44" spans="1:30">
      <c r="A44" s="3" t="s">
        <v>96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6</v>
      </c>
      <c r="U44" s="3"/>
      <c r="V44" s="3"/>
      <c r="W44" s="3"/>
      <c r="X44" s="3"/>
      <c r="Y44" s="3"/>
      <c r="Z44" s="25">
        <f t="shared" si="0"/>
        <v>6</v>
      </c>
      <c r="AA44" s="34">
        <f t="shared" si="1"/>
        <v>2.3857807467493738E-4</v>
      </c>
      <c r="AB44" s="34">
        <f>+Z44/('[2]- Synthèse Statisti'!$N$12+'[2]- Synthèse Statisti'!$N$16)</f>
        <v>3.2451728054518905E-4</v>
      </c>
      <c r="AC44" s="24"/>
      <c r="AD44" s="21"/>
    </row>
    <row r="45" spans="1:30">
      <c r="A45" s="3" t="s">
        <v>159</v>
      </c>
      <c r="B45" s="3"/>
      <c r="C45" s="3"/>
      <c r="D45" s="3">
        <v>3</v>
      </c>
      <c r="E45" s="3"/>
      <c r="F45" s="3">
        <v>4</v>
      </c>
      <c r="G45" s="3"/>
      <c r="H45" s="3"/>
      <c r="I45" s="3"/>
      <c r="J45" s="3"/>
      <c r="K45" s="3"/>
      <c r="L45" s="3"/>
      <c r="M45" s="3"/>
      <c r="N45" s="3">
        <v>4</v>
      </c>
      <c r="O45" s="3"/>
      <c r="P45" s="3"/>
      <c r="Q45" s="3"/>
      <c r="R45" s="3"/>
      <c r="S45" s="3"/>
      <c r="T45" s="3">
        <v>6</v>
      </c>
      <c r="U45" s="3"/>
      <c r="V45" s="3"/>
      <c r="W45" s="3"/>
      <c r="X45" s="3"/>
      <c r="Y45" s="3"/>
      <c r="Z45" s="25">
        <f t="shared" si="0"/>
        <v>17</v>
      </c>
      <c r="AA45" s="34">
        <f t="shared" si="1"/>
        <v>6.7597121157898917E-4</v>
      </c>
      <c r="AB45" s="34">
        <f>+Z45/('[2]- Synthèse Statisti'!$N$12+'[2]- Synthèse Statisti'!$N$16)</f>
        <v>9.1946562821136895E-4</v>
      </c>
      <c r="AC45" s="24"/>
      <c r="AD45" s="21"/>
    </row>
    <row r="46" spans="1:30">
      <c r="A46" s="3" t="s">
        <v>94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>
        <v>2</v>
      </c>
      <c r="S46" s="3"/>
      <c r="T46" s="3"/>
      <c r="U46" s="3"/>
      <c r="V46" s="3"/>
      <c r="W46" s="3"/>
      <c r="X46" s="3"/>
      <c r="Y46" s="3"/>
      <c r="Z46" s="25">
        <f t="shared" si="0"/>
        <v>2</v>
      </c>
      <c r="AA46" s="34">
        <f t="shared" si="1"/>
        <v>7.9526024891645789E-5</v>
      </c>
      <c r="AB46" s="34">
        <f>+Z46/('[2]- Synthèse Statisti'!$N$12+'[2]- Synthèse Statisti'!$N$16)</f>
        <v>1.0817242684839634E-4</v>
      </c>
      <c r="AC46" s="24"/>
      <c r="AD46" s="21"/>
    </row>
    <row r="47" spans="1:30">
      <c r="A47" s="3" t="s">
        <v>97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6</v>
      </c>
      <c r="O47" s="3"/>
      <c r="P47" s="3">
        <v>4</v>
      </c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10</v>
      </c>
      <c r="AA47" s="34">
        <f t="shared" si="1"/>
        <v>3.9763012445822893E-4</v>
      </c>
      <c r="AB47" s="34">
        <f>+Z47/('[2]- Synthèse Statisti'!$N$12+'[2]- Synthèse Statisti'!$N$16)</f>
        <v>5.4086213424198171E-4</v>
      </c>
      <c r="AC47" s="24"/>
      <c r="AD47" s="21"/>
    </row>
    <row r="48" spans="1:30">
      <c r="A48" s="3" t="s">
        <v>160</v>
      </c>
      <c r="B48" s="3"/>
      <c r="C48" s="3"/>
      <c r="D48" s="3"/>
      <c r="E48" s="3"/>
      <c r="F48" s="3"/>
      <c r="G48" s="3"/>
      <c r="H48" s="3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1</v>
      </c>
      <c r="AA48" s="34">
        <f t="shared" si="1"/>
        <v>3.9763012445822895E-5</v>
      </c>
      <c r="AB48" s="34">
        <f>+Z48/('[2]- Synthèse Statisti'!$N$12+'[2]- Synthèse Statisti'!$N$16)</f>
        <v>5.4086213424198172E-5</v>
      </c>
      <c r="AC48" s="24"/>
      <c r="AD48" s="21"/>
    </row>
    <row r="49" spans="1:30">
      <c r="A49" s="3" t="s">
        <v>41</v>
      </c>
      <c r="B49" s="3"/>
      <c r="C49" s="3"/>
      <c r="D49" s="3">
        <v>1</v>
      </c>
      <c r="E49" s="3"/>
      <c r="F49" s="3"/>
      <c r="G49" s="3"/>
      <c r="H49" s="3"/>
      <c r="I49" s="3"/>
      <c r="J49" s="3"/>
      <c r="K49" s="3"/>
      <c r="L49" s="3">
        <v>2</v>
      </c>
      <c r="M49" s="3"/>
      <c r="N49" s="3"/>
      <c r="O49" s="3"/>
      <c r="P49" s="3">
        <v>2</v>
      </c>
      <c r="Q49" s="3"/>
      <c r="R49" s="3">
        <v>2</v>
      </c>
      <c r="S49" s="3"/>
      <c r="T49" s="3"/>
      <c r="U49" s="3"/>
      <c r="V49" s="3"/>
      <c r="W49" s="3"/>
      <c r="X49" s="3">
        <v>3</v>
      </c>
      <c r="Y49" s="3"/>
      <c r="Z49" s="25">
        <f t="shared" si="0"/>
        <v>10</v>
      </c>
      <c r="AA49" s="34">
        <f t="shared" si="1"/>
        <v>3.9763012445822893E-4</v>
      </c>
      <c r="AB49" s="34">
        <f>+Z49/('[2]- Synthèse Statisti'!$N$12+'[2]- Synthèse Statisti'!$N$16)</f>
        <v>5.4086213424198171E-4</v>
      </c>
      <c r="AC49" s="24"/>
      <c r="AD49" s="21"/>
    </row>
    <row r="50" spans="1:30">
      <c r="A50" s="3" t="s">
        <v>42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>
        <f t="shared" si="1"/>
        <v>0</v>
      </c>
      <c r="AB50" s="34">
        <f>+Z50/('[2]- Synthèse Statisti'!$N$12+'[2]- Synthèse Statisti'!$N$16)</f>
        <v>0</v>
      </c>
      <c r="AC50" s="24"/>
      <c r="AD50" s="21"/>
    </row>
    <row r="51" spans="1:30">
      <c r="A51" s="3" t="s">
        <v>43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>
        <v>2</v>
      </c>
      <c r="M51" s="3"/>
      <c r="N51" s="3">
        <v>3</v>
      </c>
      <c r="O51" s="3"/>
      <c r="P51" s="3"/>
      <c r="Q51" s="3"/>
      <c r="R51" s="3"/>
      <c r="S51" s="3"/>
      <c r="T51" s="3"/>
      <c r="U51" s="3"/>
      <c r="V51" s="3">
        <v>2</v>
      </c>
      <c r="W51" s="3"/>
      <c r="X51" s="3">
        <v>3</v>
      </c>
      <c r="Y51" s="3"/>
      <c r="Z51" s="25">
        <f t="shared" si="0"/>
        <v>10</v>
      </c>
      <c r="AA51" s="34">
        <f t="shared" si="1"/>
        <v>3.9763012445822893E-4</v>
      </c>
      <c r="AB51" s="34">
        <f>+Z51/('[2]- Synthèse Statisti'!$N$12+'[2]- Synthèse Statisti'!$N$16)</f>
        <v>5.4086213424198171E-4</v>
      </c>
      <c r="AC51" s="24"/>
      <c r="AD51" s="21"/>
    </row>
    <row r="52" spans="1:30">
      <c r="A52" s="3" t="s">
        <v>44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2</v>
      </c>
      <c r="U52" s="3"/>
      <c r="V52" s="3"/>
      <c r="W52" s="3"/>
      <c r="X52" s="3"/>
      <c r="Y52" s="3"/>
      <c r="Z52" s="25">
        <f t="shared" si="0"/>
        <v>2</v>
      </c>
      <c r="AA52" s="34">
        <f t="shared" si="1"/>
        <v>7.9526024891645789E-5</v>
      </c>
      <c r="AB52" s="34">
        <f>+Z52/('[2]- Synthèse Statisti'!$N$12+'[2]- Synthèse Statisti'!$N$16)</f>
        <v>1.0817242684839634E-4</v>
      </c>
      <c r="AC52" s="24"/>
      <c r="AD52" s="21"/>
    </row>
    <row r="53" spans="1:30">
      <c r="A53" s="3" t="s">
        <v>45</v>
      </c>
      <c r="B53" s="3"/>
      <c r="C53" s="3"/>
      <c r="D53" s="3">
        <v>8</v>
      </c>
      <c r="E53" s="3"/>
      <c r="F53" s="3">
        <v>13</v>
      </c>
      <c r="G53" s="3"/>
      <c r="H53" s="3">
        <v>46</v>
      </c>
      <c r="I53" s="3"/>
      <c r="J53" s="3">
        <v>11</v>
      </c>
      <c r="K53" s="3"/>
      <c r="L53" s="3">
        <v>11</v>
      </c>
      <c r="M53" s="3"/>
      <c r="N53" s="3">
        <v>25</v>
      </c>
      <c r="O53" s="3"/>
      <c r="P53" s="3"/>
      <c r="Q53" s="3"/>
      <c r="R53" s="3">
        <v>4</v>
      </c>
      <c r="S53" s="3"/>
      <c r="T53" s="3">
        <v>40</v>
      </c>
      <c r="U53" s="3"/>
      <c r="V53" s="3">
        <v>6</v>
      </c>
      <c r="W53" s="3"/>
      <c r="X53" s="3">
        <v>12</v>
      </c>
      <c r="Y53" s="3"/>
      <c r="Z53" s="25">
        <f t="shared" si="0"/>
        <v>176</v>
      </c>
      <c r="AA53" s="34">
        <f t="shared" si="1"/>
        <v>6.9982901904648296E-3</v>
      </c>
      <c r="AB53" s="34">
        <f>+Z53/('[2]- Synthèse Statisti'!$N$12+'[2]- Synthèse Statisti'!$N$16)</f>
        <v>9.5191735626588784E-3</v>
      </c>
      <c r="AC53" s="24"/>
      <c r="AD53" s="21"/>
    </row>
    <row r="54" spans="1:30">
      <c r="A54" s="3" t="s">
        <v>161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5">
        <f t="shared" si="0"/>
        <v>2</v>
      </c>
      <c r="AA54" s="34">
        <f t="shared" si="1"/>
        <v>7.9526024891645789E-5</v>
      </c>
      <c r="AB54" s="34">
        <f>+Z54/('[2]- Synthèse Statisti'!$N$12+'[2]- Synthèse Statisti'!$N$16)</f>
        <v>1.0817242684839634E-4</v>
      </c>
      <c r="AC54" s="24"/>
      <c r="AD54" s="21"/>
    </row>
    <row r="55" spans="1:30">
      <c r="A55" s="3" t="s">
        <v>70</v>
      </c>
      <c r="B55" s="3">
        <v>4</v>
      </c>
      <c r="C55" s="3"/>
      <c r="D55" s="3">
        <v>2</v>
      </c>
      <c r="E55" s="3"/>
      <c r="F55" s="3">
        <v>21</v>
      </c>
      <c r="G55" s="3"/>
      <c r="H55" s="3">
        <v>7</v>
      </c>
      <c r="I55" s="3"/>
      <c r="J55" s="3">
        <v>24</v>
      </c>
      <c r="K55" s="3"/>
      <c r="L55" s="3">
        <v>15</v>
      </c>
      <c r="M55" s="3"/>
      <c r="N55" s="3">
        <v>36</v>
      </c>
      <c r="O55" s="3"/>
      <c r="P55" s="3">
        <v>18</v>
      </c>
      <c r="Q55" s="3"/>
      <c r="R55" s="3">
        <v>4</v>
      </c>
      <c r="S55" s="3"/>
      <c r="T55" s="3">
        <v>6</v>
      </c>
      <c r="U55" s="3"/>
      <c r="V55" s="3">
        <v>108</v>
      </c>
      <c r="W55" s="3"/>
      <c r="X55" s="3">
        <v>69</v>
      </c>
      <c r="Y55" s="3"/>
      <c r="Z55" s="25">
        <f t="shared" si="0"/>
        <v>314</v>
      </c>
      <c r="AA55" s="34">
        <f t="shared" si="1"/>
        <v>1.248558590798839E-2</v>
      </c>
      <c r="AB55" s="34">
        <f>+Z55/('[2]- Synthèse Statisti'!$N$12+'[2]- Synthèse Statisti'!$N$16)</f>
        <v>1.6983071015198227E-2</v>
      </c>
      <c r="AC55" s="24"/>
      <c r="AD55" s="21"/>
    </row>
    <row r="56" spans="1:30">
      <c r="A56" s="3" t="s">
        <v>162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5">
        <f t="shared" si="0"/>
        <v>1</v>
      </c>
      <c r="AA56" s="34">
        <f t="shared" si="1"/>
        <v>3.9763012445822895E-5</v>
      </c>
      <c r="AB56" s="34">
        <f>+Z56/('[2]- Synthèse Statisti'!$N$12+'[2]- Synthèse Statisti'!$N$16)</f>
        <v>5.4086213424198172E-5</v>
      </c>
      <c r="AC56" s="24"/>
      <c r="AD56" s="21"/>
    </row>
    <row r="57" spans="1:30">
      <c r="A57" s="3" t="s">
        <v>46</v>
      </c>
      <c r="B57" s="3">
        <v>1</v>
      </c>
      <c r="C57" s="3"/>
      <c r="D57" s="3"/>
      <c r="E57" s="3"/>
      <c r="F57" s="3">
        <v>4</v>
      </c>
      <c r="G57" s="3"/>
      <c r="H57" s="3">
        <v>3</v>
      </c>
      <c r="I57" s="3"/>
      <c r="J57" s="3">
        <v>1</v>
      </c>
      <c r="K57" s="3"/>
      <c r="L57" s="3">
        <v>2</v>
      </c>
      <c r="M57" s="3"/>
      <c r="N57" s="3">
        <v>2</v>
      </c>
      <c r="O57" s="3"/>
      <c r="P57" s="3">
        <v>7</v>
      </c>
      <c r="Q57" s="3"/>
      <c r="R57" s="3">
        <v>1</v>
      </c>
      <c r="S57" s="3"/>
      <c r="T57" s="3">
        <v>5</v>
      </c>
      <c r="U57" s="3"/>
      <c r="V57" s="3">
        <v>8</v>
      </c>
      <c r="W57" s="3"/>
      <c r="X57" s="3">
        <v>0</v>
      </c>
      <c r="Y57" s="3"/>
      <c r="Z57" s="25">
        <f t="shared" si="0"/>
        <v>34</v>
      </c>
      <c r="AA57" s="34">
        <f t="shared" si="1"/>
        <v>1.3519424231579783E-3</v>
      </c>
      <c r="AB57" s="34">
        <f>+Z57/('[2]- Synthèse Statisti'!$N$12+'[2]- Synthèse Statisti'!$N$16)</f>
        <v>1.8389312564227379E-3</v>
      </c>
      <c r="AC57" s="24"/>
      <c r="AD57" s="21"/>
    </row>
    <row r="58" spans="1:30">
      <c r="A58" s="3" t="s">
        <v>163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>
        <v>2</v>
      </c>
      <c r="Q58" s="3"/>
      <c r="R58" s="3"/>
      <c r="S58" s="3"/>
      <c r="T58" s="3"/>
      <c r="U58" s="3"/>
      <c r="V58" s="3"/>
      <c r="W58" s="3"/>
      <c r="X58" s="3"/>
      <c r="Y58" s="3"/>
      <c r="Z58" s="25">
        <f t="shared" si="0"/>
        <v>2</v>
      </c>
      <c r="AA58" s="34">
        <f t="shared" si="1"/>
        <v>7.9526024891645789E-5</v>
      </c>
      <c r="AB58" s="34">
        <f>+Z58/('[2]- Synthèse Statisti'!$N$12+'[2]- Synthèse Statisti'!$N$16)</f>
        <v>1.0817242684839634E-4</v>
      </c>
      <c r="AC58" s="24"/>
      <c r="AD58" s="21"/>
    </row>
    <row r="59" spans="1:30">
      <c r="A59" s="3" t="s">
        <v>164</v>
      </c>
      <c r="B59" s="3"/>
      <c r="C59" s="3"/>
      <c r="D59" s="3"/>
      <c r="E59" s="3"/>
      <c r="F59" s="3"/>
      <c r="G59" s="3"/>
      <c r="H59" s="3"/>
      <c r="I59" s="3"/>
      <c r="J59" s="3">
        <v>2</v>
      </c>
      <c r="K59" s="3"/>
      <c r="L59" s="3"/>
      <c r="M59" s="3"/>
      <c r="N59" s="3"/>
      <c r="O59" s="3"/>
      <c r="P59" s="3">
        <v>2</v>
      </c>
      <c r="Q59" s="3"/>
      <c r="R59" s="3"/>
      <c r="S59" s="3"/>
      <c r="T59" s="3">
        <v>2</v>
      </c>
      <c r="U59" s="3"/>
      <c r="V59" s="3"/>
      <c r="W59" s="3"/>
      <c r="X59" s="3"/>
      <c r="Y59" s="3"/>
      <c r="Z59" s="25">
        <f t="shared" si="0"/>
        <v>6</v>
      </c>
      <c r="AA59" s="34">
        <f t="shared" si="1"/>
        <v>2.3857807467493738E-4</v>
      </c>
      <c r="AB59" s="34">
        <f>+Z59/('[2]- Synthèse Statisti'!$N$12+'[2]- Synthèse Statisti'!$N$16)</f>
        <v>3.2451728054518905E-4</v>
      </c>
      <c r="AC59" s="24"/>
      <c r="AD59" s="21"/>
    </row>
    <row r="60" spans="1:30">
      <c r="A60" s="3" t="s">
        <v>48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>
        <v>2</v>
      </c>
      <c r="S60" s="3"/>
      <c r="T60" s="3"/>
      <c r="U60" s="3"/>
      <c r="V60" s="3"/>
      <c r="W60" s="3"/>
      <c r="X60" s="3"/>
      <c r="Y60" s="3"/>
      <c r="Z60" s="25">
        <f t="shared" si="0"/>
        <v>2</v>
      </c>
      <c r="AA60" s="34">
        <f t="shared" si="1"/>
        <v>7.9526024891645789E-5</v>
      </c>
      <c r="AB60" s="34">
        <f>+Z60/('[2]- Synthèse Statisti'!$N$12+'[2]- Synthèse Statisti'!$N$16)</f>
        <v>1.0817242684839634E-4</v>
      </c>
      <c r="AC60" s="24"/>
      <c r="AD60" s="21"/>
    </row>
    <row r="61" spans="1:30">
      <c r="A61" s="3" t="s">
        <v>49</v>
      </c>
      <c r="B61" s="3">
        <v>18</v>
      </c>
      <c r="C61" s="3"/>
      <c r="D61" s="3">
        <v>3</v>
      </c>
      <c r="E61" s="3"/>
      <c r="F61" s="3">
        <v>9</v>
      </c>
      <c r="G61" s="3"/>
      <c r="H61" s="3">
        <v>13</v>
      </c>
      <c r="I61" s="3"/>
      <c r="J61" s="3">
        <v>4</v>
      </c>
      <c r="K61" s="3"/>
      <c r="L61" s="3">
        <v>2</v>
      </c>
      <c r="M61" s="3"/>
      <c r="N61" s="3">
        <v>13</v>
      </c>
      <c r="O61" s="3"/>
      <c r="P61" s="3">
        <v>9</v>
      </c>
      <c r="Q61" s="3"/>
      <c r="R61" s="3">
        <v>9</v>
      </c>
      <c r="S61" s="3"/>
      <c r="T61" s="3">
        <v>63</v>
      </c>
      <c r="U61" s="3"/>
      <c r="V61" s="3">
        <v>47</v>
      </c>
      <c r="W61" s="3"/>
      <c r="X61" s="3">
        <v>4</v>
      </c>
      <c r="Y61" s="3"/>
      <c r="Z61" s="25">
        <f t="shared" si="0"/>
        <v>194</v>
      </c>
      <c r="AA61" s="34">
        <f t="shared" si="1"/>
        <v>7.7140244144896421E-3</v>
      </c>
      <c r="AB61" s="34">
        <f>+Z61/('[2]- Synthèse Statisti'!$N$12+'[2]- Synthèse Statisti'!$N$16)</f>
        <v>1.0492725404294445E-2</v>
      </c>
      <c r="AC61" s="24"/>
      <c r="AD61" s="21"/>
    </row>
    <row r="62" spans="1:30">
      <c r="A62" s="3" t="s">
        <v>165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>
        <v>11</v>
      </c>
      <c r="S62" s="3"/>
      <c r="T62" s="3"/>
      <c r="U62" s="3"/>
      <c r="V62" s="3"/>
      <c r="W62" s="3"/>
      <c r="X62" s="3"/>
      <c r="Y62" s="3"/>
      <c r="Z62" s="25">
        <f t="shared" si="0"/>
        <v>11</v>
      </c>
      <c r="AA62" s="34">
        <f t="shared" si="1"/>
        <v>4.3739313690405185E-4</v>
      </c>
      <c r="AB62" s="34">
        <f>+Z62/('[2]- Synthèse Statisti'!$N$12+'[2]- Synthèse Statisti'!$N$16)</f>
        <v>5.949483476661799E-4</v>
      </c>
      <c r="AC62" s="24"/>
      <c r="AD62" s="21"/>
    </row>
    <row r="63" spans="1:30">
      <c r="A63" s="3" t="s">
        <v>50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5">
        <f t="shared" si="0"/>
        <v>0</v>
      </c>
      <c r="AA63" s="34">
        <f t="shared" si="1"/>
        <v>0</v>
      </c>
      <c r="AB63" s="34">
        <f>+Z63/('[2]- Synthèse Statisti'!$N$12+'[2]- Synthèse Statisti'!$N$16)</f>
        <v>0</v>
      </c>
      <c r="AC63" s="24"/>
      <c r="AD63" s="21"/>
    </row>
    <row r="64" spans="1:30">
      <c r="A64" s="3" t="s">
        <v>51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5">
        <f t="shared" si="0"/>
        <v>0</v>
      </c>
      <c r="AA64" s="34">
        <f t="shared" si="1"/>
        <v>0</v>
      </c>
      <c r="AB64" s="34">
        <f>+Z64/('[2]- Synthèse Statisti'!$N$12+'[2]- Synthèse Statisti'!$N$16)</f>
        <v>0</v>
      </c>
      <c r="AC64" s="24"/>
      <c r="AD64" s="21"/>
    </row>
    <row r="65" spans="1:30">
      <c r="A65" s="3" t="s">
        <v>150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1</v>
      </c>
      <c r="Y65" s="3"/>
      <c r="Z65" s="25">
        <f t="shared" si="0"/>
        <v>1</v>
      </c>
      <c r="AA65" s="34">
        <f t="shared" si="1"/>
        <v>3.9763012445822895E-5</v>
      </c>
      <c r="AB65" s="34">
        <f>+Z65/('[2]- Synthèse Statisti'!$N$12+'[2]- Synthèse Statisti'!$N$16)</f>
        <v>5.4086213424198172E-5</v>
      </c>
      <c r="AC65" s="24"/>
      <c r="AD65" s="21"/>
    </row>
    <row r="66" spans="1:30">
      <c r="A66" s="3" t="s">
        <v>52</v>
      </c>
      <c r="B66" s="3"/>
      <c r="C66" s="3"/>
      <c r="D66" s="3">
        <v>2</v>
      </c>
      <c r="E66" s="3"/>
      <c r="F66" s="3">
        <v>9</v>
      </c>
      <c r="G66" s="3"/>
      <c r="H66" s="3">
        <v>2</v>
      </c>
      <c r="I66" s="3"/>
      <c r="J66" s="3"/>
      <c r="K66" s="3"/>
      <c r="L66" s="3">
        <v>4</v>
      </c>
      <c r="M66" s="3"/>
      <c r="N66" s="3">
        <v>4</v>
      </c>
      <c r="O66" s="3"/>
      <c r="P66" s="3">
        <v>2</v>
      </c>
      <c r="Q66" s="3"/>
      <c r="R66" s="3">
        <v>1</v>
      </c>
      <c r="S66" s="3"/>
      <c r="T66" s="3">
        <v>13</v>
      </c>
      <c r="U66" s="3"/>
      <c r="V66" s="3">
        <v>6</v>
      </c>
      <c r="W66" s="3"/>
      <c r="X66" s="3">
        <v>4</v>
      </c>
      <c r="Y66" s="3"/>
      <c r="Z66" s="25">
        <f t="shared" si="0"/>
        <v>47</v>
      </c>
      <c r="AA66" s="34">
        <f t="shared" si="1"/>
        <v>1.8688615849536761E-3</v>
      </c>
      <c r="AB66" s="34">
        <f>+Z66/('[2]- Synthèse Statisti'!$N$12+'[2]- Synthèse Statisti'!$N$16)</f>
        <v>2.5420520309373143E-3</v>
      </c>
      <c r="AC66" s="24"/>
      <c r="AD66" s="21"/>
    </row>
    <row r="67" spans="1:30">
      <c r="A67" s="3" t="s">
        <v>166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>
        <v>4</v>
      </c>
      <c r="W67" s="3"/>
      <c r="X67" s="3"/>
      <c r="Y67" s="3"/>
      <c r="Z67" s="25">
        <f t="shared" si="0"/>
        <v>4</v>
      </c>
      <c r="AA67" s="34">
        <f t="shared" si="1"/>
        <v>1.5905204978329158E-4</v>
      </c>
      <c r="AB67" s="34">
        <f>+Z67/('[2]- Synthèse Statisti'!$N$12+'[2]- Synthèse Statisti'!$N$16)</f>
        <v>2.1634485369679269E-4</v>
      </c>
      <c r="AC67" s="24"/>
      <c r="AD67" s="21"/>
    </row>
    <row r="68" spans="1:30">
      <c r="A68" s="3" t="s">
        <v>53</v>
      </c>
      <c r="B68" s="3"/>
      <c r="C68" s="3"/>
      <c r="D68" s="3">
        <v>7</v>
      </c>
      <c r="E68" s="3"/>
      <c r="F68" s="3">
        <v>12</v>
      </c>
      <c r="G68" s="3"/>
      <c r="H68" s="3">
        <v>24</v>
      </c>
      <c r="I68" s="3"/>
      <c r="J68" s="3">
        <v>5</v>
      </c>
      <c r="K68" s="3"/>
      <c r="L68" s="3">
        <v>9</v>
      </c>
      <c r="M68" s="3"/>
      <c r="N68" s="3"/>
      <c r="O68" s="3"/>
      <c r="P68" s="3">
        <v>2</v>
      </c>
      <c r="Q68" s="3"/>
      <c r="R68" s="3"/>
      <c r="S68" s="3"/>
      <c r="T68" s="3">
        <v>31</v>
      </c>
      <c r="U68" s="3"/>
      <c r="V68" s="3">
        <v>11</v>
      </c>
      <c r="W68" s="3"/>
      <c r="X68" s="3">
        <v>2</v>
      </c>
      <c r="Y68" s="3"/>
      <c r="Z68" s="25">
        <f t="shared" si="0"/>
        <v>103</v>
      </c>
      <c r="AA68" s="34">
        <f t="shared" si="1"/>
        <v>4.095590281919758E-3</v>
      </c>
      <c r="AB68" s="34">
        <f>+Z68/('[2]- Synthèse Statisti'!$N$12+'[2]- Synthèse Statisti'!$N$16)</f>
        <v>5.5708799826924118E-3</v>
      </c>
      <c r="AC68" s="24"/>
      <c r="AD68" s="21"/>
    </row>
    <row r="69" spans="1:30">
      <c r="A69" s="3" t="s">
        <v>54</v>
      </c>
      <c r="B69" s="3">
        <v>27</v>
      </c>
      <c r="C69" s="3"/>
      <c r="D69" s="3">
        <v>3</v>
      </c>
      <c r="E69" s="3"/>
      <c r="F69" s="3">
        <v>28</v>
      </c>
      <c r="G69" s="3"/>
      <c r="H69" s="3">
        <v>66</v>
      </c>
      <c r="I69" s="3"/>
      <c r="J69" s="3">
        <v>67</v>
      </c>
      <c r="K69" s="3"/>
      <c r="L69" s="3">
        <v>28</v>
      </c>
      <c r="M69" s="3"/>
      <c r="N69" s="3">
        <v>102</v>
      </c>
      <c r="O69" s="3"/>
      <c r="P69" s="3">
        <v>44</v>
      </c>
      <c r="Q69" s="3"/>
      <c r="R69" s="3">
        <v>79</v>
      </c>
      <c r="S69" s="3"/>
      <c r="T69" s="3">
        <v>88</v>
      </c>
      <c r="U69" s="3"/>
      <c r="V69" s="3">
        <v>62</v>
      </c>
      <c r="W69" s="3"/>
      <c r="X69" s="3">
        <v>38</v>
      </c>
      <c r="Y69" s="3"/>
      <c r="Z69" s="25">
        <f t="shared" si="0"/>
        <v>632</v>
      </c>
      <c r="AA69" s="34">
        <f t="shared" si="1"/>
        <v>2.5130223865760071E-2</v>
      </c>
      <c r="AB69" s="34">
        <f>+Z69/('[2]- Synthèse Statisti'!$N$12+'[2]- Synthèse Statisti'!$N$16)</f>
        <v>3.4182486884093248E-2</v>
      </c>
      <c r="AC69" s="24"/>
      <c r="AD69" s="21"/>
    </row>
    <row r="70" spans="1:30">
      <c r="A70" s="3" t="s">
        <v>55</v>
      </c>
      <c r="B70" s="3"/>
      <c r="C70" s="3"/>
      <c r="D70" s="3">
        <v>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5">
        <f t="shared" si="0"/>
        <v>1</v>
      </c>
      <c r="AA70" s="34">
        <f t="shared" si="1"/>
        <v>3.9763012445822895E-5</v>
      </c>
      <c r="AB70" s="34">
        <f>+Z70/('[2]- Synthèse Statisti'!$N$12+'[2]- Synthèse Statisti'!$N$16)</f>
        <v>5.4086213424198172E-5</v>
      </c>
      <c r="AC70" s="24"/>
      <c r="AD70" s="21"/>
    </row>
    <row r="71" spans="1:30">
      <c r="A71" s="3" t="s">
        <v>106</v>
      </c>
      <c r="B71" s="3"/>
      <c r="C71" s="3"/>
      <c r="D71" s="3"/>
      <c r="E71" s="3"/>
      <c r="F71" s="3"/>
      <c r="G71" s="3"/>
      <c r="H71" s="3"/>
      <c r="I71" s="3"/>
      <c r="J71" s="3">
        <v>1</v>
      </c>
      <c r="K71" s="3"/>
      <c r="L71" s="3">
        <v>8</v>
      </c>
      <c r="M71" s="3"/>
      <c r="N71" s="3"/>
      <c r="O71" s="3"/>
      <c r="P71" s="3">
        <v>20</v>
      </c>
      <c r="Q71" s="3"/>
      <c r="R71" s="3">
        <v>15</v>
      </c>
      <c r="S71" s="3"/>
      <c r="T71" s="3">
        <v>2</v>
      </c>
      <c r="U71" s="3"/>
      <c r="V71" s="3"/>
      <c r="W71" s="3"/>
      <c r="X71" s="3"/>
      <c r="Y71" s="3"/>
      <c r="Z71" s="25">
        <f t="shared" si="0"/>
        <v>46</v>
      </c>
      <c r="AA71" s="34">
        <f t="shared" si="1"/>
        <v>1.8290985725078531E-3</v>
      </c>
      <c r="AB71" s="34">
        <f>+Z71/('[2]- Synthèse Statisti'!$N$12+'[2]- Synthèse Statisti'!$N$16)</f>
        <v>2.4879658175131158E-3</v>
      </c>
      <c r="AC71" s="24"/>
      <c r="AD71" s="21"/>
    </row>
    <row r="72" spans="1:30">
      <c r="A72" s="3" t="s">
        <v>80</v>
      </c>
      <c r="B72" s="3">
        <v>4</v>
      </c>
      <c r="C72" s="3"/>
      <c r="D72" s="3">
        <v>18</v>
      </c>
      <c r="E72" s="3"/>
      <c r="F72" s="3">
        <v>20</v>
      </c>
      <c r="G72" s="3"/>
      <c r="H72" s="3">
        <v>3</v>
      </c>
      <c r="I72" s="3"/>
      <c r="J72" s="3">
        <v>2</v>
      </c>
      <c r="K72" s="3"/>
      <c r="L72" s="3">
        <v>4</v>
      </c>
      <c r="M72" s="3"/>
      <c r="N72" s="3">
        <v>4</v>
      </c>
      <c r="O72" s="3"/>
      <c r="P72" s="3">
        <v>4</v>
      </c>
      <c r="Q72" s="3"/>
      <c r="R72" s="3">
        <v>3</v>
      </c>
      <c r="S72" s="3"/>
      <c r="T72" s="3">
        <v>11</v>
      </c>
      <c r="U72" s="3"/>
      <c r="V72" s="3">
        <v>37</v>
      </c>
      <c r="W72" s="3"/>
      <c r="X72" s="3">
        <v>4</v>
      </c>
      <c r="Y72" s="3"/>
      <c r="Z72" s="25">
        <f t="shared" si="0"/>
        <v>114</v>
      </c>
      <c r="AA72" s="34">
        <f t="shared" si="1"/>
        <v>4.5329834188238098E-3</v>
      </c>
      <c r="AB72" s="34">
        <f>+Z72/('[2]- Synthèse Statisti'!$N$12+'[2]- Synthèse Statisti'!$N$16)</f>
        <v>6.165828330358592E-3</v>
      </c>
      <c r="AC72" s="24"/>
      <c r="AD72" s="21"/>
    </row>
    <row r="73" spans="1:30">
      <c r="A73" s="3" t="s">
        <v>57</v>
      </c>
      <c r="B73" s="3"/>
      <c r="C73" s="3"/>
      <c r="D73" s="3"/>
      <c r="E73" s="3"/>
      <c r="F73" s="3">
        <v>6</v>
      </c>
      <c r="G73" s="3"/>
      <c r="H73" s="3"/>
      <c r="I73" s="3"/>
      <c r="J73" s="3">
        <v>6</v>
      </c>
      <c r="K73" s="3"/>
      <c r="L73" s="3"/>
      <c r="M73" s="3"/>
      <c r="N73" s="3"/>
      <c r="O73" s="3"/>
      <c r="P73" s="3">
        <v>8</v>
      </c>
      <c r="Q73" s="3"/>
      <c r="R73" s="3"/>
      <c r="S73" s="3"/>
      <c r="T73" s="3"/>
      <c r="U73" s="3"/>
      <c r="V73" s="3">
        <v>5</v>
      </c>
      <c r="W73" s="3"/>
      <c r="X73" s="3"/>
      <c r="Y73" s="3"/>
      <c r="Z73" s="25">
        <f t="shared" ref="Z73:Z77" si="2">SUM(B73:X73)</f>
        <v>25</v>
      </c>
      <c r="AA73" s="34">
        <f>+Z73/$Z$78</f>
        <v>9.9407531114557249E-4</v>
      </c>
      <c r="AB73" s="34">
        <f>+Z73/('[2]- Synthèse Statisti'!$N$12+'[2]- Synthèse Statisti'!$N$16)</f>
        <v>1.3521553356049543E-3</v>
      </c>
      <c r="AC73" s="24"/>
      <c r="AD73" s="21"/>
    </row>
    <row r="74" spans="1:30">
      <c r="A74" s="3" t="s">
        <v>167</v>
      </c>
      <c r="B74" s="3"/>
      <c r="C74" s="3"/>
      <c r="D74" s="3"/>
      <c r="E74" s="3"/>
      <c r="F74" s="3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5">
        <f t="shared" si="2"/>
        <v>1</v>
      </c>
      <c r="AA74" s="34">
        <f>+Z74/$Z$78</f>
        <v>3.9763012445822895E-5</v>
      </c>
      <c r="AB74" s="34">
        <f>+Z74/('[2]- Synthèse Statisti'!$N$12+'[2]- Synthèse Statisti'!$N$16)</f>
        <v>5.4086213424198172E-5</v>
      </c>
      <c r="AC74" s="24"/>
      <c r="AD74" s="21"/>
    </row>
    <row r="75" spans="1:30">
      <c r="A75" s="3" t="s">
        <v>168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>
        <v>4</v>
      </c>
      <c r="S75" s="3"/>
      <c r="T75" s="3"/>
      <c r="U75" s="3"/>
      <c r="V75" s="3">
        <v>12</v>
      </c>
      <c r="W75" s="3"/>
      <c r="X75" s="3"/>
      <c r="Y75" s="3"/>
      <c r="Z75" s="25">
        <f t="shared" si="2"/>
        <v>16</v>
      </c>
      <c r="AA75" s="34">
        <f>+Z75/$Z$78</f>
        <v>6.3620819913316631E-4</v>
      </c>
      <c r="AB75" s="34">
        <f>+Z75/('[2]- Synthèse Statisti'!$N$12+'[2]- Synthèse Statisti'!$N$16)</f>
        <v>8.6537941478717075E-4</v>
      </c>
      <c r="AC75" s="24"/>
      <c r="AD75" s="21"/>
    </row>
    <row r="76" spans="1:30">
      <c r="A76" s="3" t="s">
        <v>58</v>
      </c>
      <c r="B76" s="3"/>
      <c r="C76" s="3"/>
      <c r="D76" s="3"/>
      <c r="E76" s="3"/>
      <c r="F76" s="3"/>
      <c r="G76" s="3"/>
      <c r="H76" s="3">
        <v>12</v>
      </c>
      <c r="I76" s="3"/>
      <c r="J76" s="3"/>
      <c r="K76" s="3"/>
      <c r="L76" s="3">
        <v>3</v>
      </c>
      <c r="M76" s="3"/>
      <c r="N76" s="3"/>
      <c r="O76" s="3"/>
      <c r="P76" s="3"/>
      <c r="Q76" s="3"/>
      <c r="R76" s="3"/>
      <c r="S76" s="3"/>
      <c r="T76" s="3">
        <v>2</v>
      </c>
      <c r="U76" s="3"/>
      <c r="V76" s="3">
        <v>10</v>
      </c>
      <c r="W76" s="3"/>
      <c r="X76" s="3"/>
      <c r="Y76" s="3"/>
      <c r="Z76" s="25">
        <f t="shared" si="2"/>
        <v>27</v>
      </c>
      <c r="AA76" s="34">
        <f>+Z76/$Z$78</f>
        <v>1.0736013360372182E-3</v>
      </c>
      <c r="AB76" s="34">
        <f>+Z76/('[2]- Synthèse Statisti'!$N$12+'[2]- Synthèse Statisti'!$N$16)</f>
        <v>1.4603277624533507E-3</v>
      </c>
      <c r="AC76" s="24"/>
      <c r="AD76" s="21"/>
    </row>
    <row r="77" spans="1:30">
      <c r="A77" s="3" t="s">
        <v>110</v>
      </c>
      <c r="B77" s="3">
        <v>4</v>
      </c>
      <c r="C77" s="3"/>
      <c r="D77" s="3"/>
      <c r="E77" s="3"/>
      <c r="F77" s="3"/>
      <c r="G77" s="3"/>
      <c r="H77" s="3"/>
      <c r="I77" s="3"/>
      <c r="J77" s="3"/>
      <c r="K77" s="3"/>
      <c r="L77" s="3">
        <v>2</v>
      </c>
      <c r="M77" s="3"/>
      <c r="N77" s="3"/>
      <c r="O77" s="3"/>
      <c r="P77" s="3">
        <v>8</v>
      </c>
      <c r="Q77" s="3"/>
      <c r="R77" s="3"/>
      <c r="S77" s="3"/>
      <c r="T77" s="3">
        <v>3</v>
      </c>
      <c r="U77" s="3"/>
      <c r="V77" s="3"/>
      <c r="W77" s="3"/>
      <c r="X77" s="3"/>
      <c r="Y77" s="3"/>
      <c r="Z77" s="25">
        <f t="shared" si="2"/>
        <v>17</v>
      </c>
      <c r="AA77" s="34">
        <f>+Z77/$Z$78</f>
        <v>6.7597121157898917E-4</v>
      </c>
      <c r="AB77" s="34">
        <f>+Z77/('[2]- Synthèse Statisti'!$N$12+'[2]- Synthèse Statisti'!$N$16)</f>
        <v>9.1946562821136895E-4</v>
      </c>
      <c r="AC77" s="24"/>
    </row>
    <row r="78" spans="1:30">
      <c r="A78" s="188" t="s">
        <v>0</v>
      </c>
      <c r="B78" s="1">
        <v>589</v>
      </c>
      <c r="C78" s="1"/>
      <c r="D78" s="1">
        <v>432</v>
      </c>
      <c r="E78" s="1"/>
      <c r="F78" s="1">
        <v>797</v>
      </c>
      <c r="G78" s="1"/>
      <c r="H78" s="1">
        <v>3072</v>
      </c>
      <c r="I78" s="1"/>
      <c r="J78" s="1">
        <v>1653</v>
      </c>
      <c r="K78" s="1"/>
      <c r="L78" s="1">
        <v>1247</v>
      </c>
      <c r="M78" s="1"/>
      <c r="N78" s="1">
        <v>2427</v>
      </c>
      <c r="O78" s="1"/>
      <c r="P78" s="1">
        <v>4036</v>
      </c>
      <c r="Q78" s="1"/>
      <c r="R78" s="1">
        <v>2984</v>
      </c>
      <c r="S78" s="1"/>
      <c r="T78" s="1">
        <v>3994</v>
      </c>
      <c r="U78" s="1"/>
      <c r="V78" s="1">
        <v>2728</v>
      </c>
      <c r="W78" s="1"/>
      <c r="X78" s="1">
        <v>1190</v>
      </c>
      <c r="Y78" s="1"/>
      <c r="Z78" s="119">
        <f>SUM(Z8:Z77)</f>
        <v>25149</v>
      </c>
      <c r="AA78" s="120">
        <f>SUM(AA8:AA77)</f>
        <v>1.0000000000000004</v>
      </c>
      <c r="AB78" s="120">
        <f>SUM(AB8:AB77)</f>
        <v>1.3602141814051594</v>
      </c>
      <c r="AC78" s="1"/>
    </row>
    <row r="79" spans="1:30">
      <c r="A79" s="188" t="s">
        <v>298</v>
      </c>
      <c r="B79">
        <v>0</v>
      </c>
      <c r="D79">
        <v>0</v>
      </c>
      <c r="F79">
        <v>0</v>
      </c>
      <c r="H79">
        <v>0</v>
      </c>
      <c r="J79">
        <v>0</v>
      </c>
      <c r="L79" s="236">
        <v>0</v>
      </c>
      <c r="N79">
        <v>0</v>
      </c>
      <c r="P79">
        <v>0</v>
      </c>
      <c r="R79">
        <v>0</v>
      </c>
      <c r="T79" s="236">
        <v>0</v>
      </c>
      <c r="V79" s="236">
        <v>0</v>
      </c>
      <c r="X79">
        <v>0</v>
      </c>
    </row>
    <row r="80" spans="1:30">
      <c r="A80" s="187" t="s">
        <v>283</v>
      </c>
      <c r="B80">
        <v>589</v>
      </c>
      <c r="D80">
        <v>432</v>
      </c>
      <c r="F80">
        <f t="shared" ref="F80" si="3">SUM(F78:F79)</f>
        <v>797</v>
      </c>
      <c r="H80">
        <v>3072</v>
      </c>
      <c r="J80">
        <v>1653</v>
      </c>
      <c r="L80">
        <v>1247</v>
      </c>
      <c r="N80">
        <v>2427</v>
      </c>
      <c r="P80">
        <v>4036</v>
      </c>
      <c r="R80">
        <v>2984</v>
      </c>
      <c r="T80">
        <v>3994</v>
      </c>
      <c r="V80">
        <v>2728</v>
      </c>
      <c r="X80">
        <v>1190</v>
      </c>
    </row>
    <row r="81" spans="1:25">
      <c r="A81" s="187" t="s">
        <v>311</v>
      </c>
      <c r="B81" s="236">
        <v>0</v>
      </c>
      <c r="D81" s="236">
        <v>0</v>
      </c>
      <c r="F81">
        <v>0</v>
      </c>
      <c r="H81" s="236">
        <v>0</v>
      </c>
      <c r="J81" s="236">
        <v>0</v>
      </c>
      <c r="L81" s="236">
        <v>0</v>
      </c>
      <c r="N81" s="236">
        <v>0</v>
      </c>
      <c r="P81" s="236">
        <v>0</v>
      </c>
      <c r="R81" s="236">
        <v>0</v>
      </c>
      <c r="T81" s="236">
        <v>0</v>
      </c>
      <c r="V81" s="236">
        <v>0</v>
      </c>
      <c r="X81" s="236">
        <v>0</v>
      </c>
    </row>
    <row r="82" spans="1:25">
      <c r="A82" s="187" t="s">
        <v>284</v>
      </c>
      <c r="B82" s="47">
        <v>414</v>
      </c>
      <c r="C82" s="47"/>
      <c r="D82" s="31">
        <v>305</v>
      </c>
      <c r="E82" s="31"/>
      <c r="F82" s="31">
        <v>596</v>
      </c>
      <c r="G82" s="31"/>
      <c r="H82" s="31">
        <v>1522</v>
      </c>
      <c r="I82" s="31"/>
      <c r="J82" s="31">
        <v>1355</v>
      </c>
      <c r="K82" s="31"/>
      <c r="L82" s="31">
        <v>897</v>
      </c>
      <c r="M82" s="31"/>
      <c r="N82" s="31">
        <v>1750</v>
      </c>
      <c r="O82" s="31"/>
      <c r="P82" s="31">
        <v>2761</v>
      </c>
      <c r="Q82" s="31"/>
      <c r="R82" s="31">
        <v>2203</v>
      </c>
      <c r="S82" s="31"/>
      <c r="T82" s="31">
        <v>3337</v>
      </c>
      <c r="U82" s="31"/>
      <c r="V82" s="31">
        <v>2310</v>
      </c>
      <c r="W82" s="31"/>
      <c r="X82" s="31">
        <v>740</v>
      </c>
      <c r="Y82" s="31"/>
    </row>
    <row r="83" spans="1:25">
      <c r="A83" s="187" t="s">
        <v>312</v>
      </c>
      <c r="B83" s="31">
        <v>17</v>
      </c>
      <c r="C83" s="31"/>
      <c r="D83" s="31">
        <v>9</v>
      </c>
      <c r="E83" s="31"/>
      <c r="F83" s="31">
        <v>19</v>
      </c>
      <c r="G83" s="31"/>
      <c r="H83" s="31">
        <v>696</v>
      </c>
      <c r="I83" s="31"/>
      <c r="J83" s="31">
        <v>26</v>
      </c>
      <c r="K83" s="31"/>
      <c r="L83" s="31">
        <v>75</v>
      </c>
      <c r="M83" s="31"/>
      <c r="N83" s="31">
        <v>188</v>
      </c>
      <c r="O83" s="31"/>
      <c r="P83" s="31">
        <v>238</v>
      </c>
      <c r="Q83" s="31"/>
      <c r="R83" s="31">
        <v>104</v>
      </c>
      <c r="S83" s="31"/>
      <c r="T83" s="31">
        <v>58</v>
      </c>
      <c r="U83" s="31"/>
      <c r="V83" s="31">
        <v>2</v>
      </c>
      <c r="W83" s="31"/>
      <c r="X83" s="31">
        <v>71</v>
      </c>
      <c r="Y83" s="31"/>
    </row>
    <row r="84" spans="1:25">
      <c r="A84" s="187" t="s">
        <v>4</v>
      </c>
      <c r="B84" s="31">
        <v>158</v>
      </c>
      <c r="C84" s="31"/>
      <c r="D84" s="31">
        <v>133</v>
      </c>
      <c r="E84" s="31"/>
      <c r="F84" s="31">
        <v>195</v>
      </c>
      <c r="G84" s="31"/>
      <c r="H84" s="31">
        <v>854</v>
      </c>
      <c r="I84" s="31"/>
      <c r="J84" s="31">
        <v>272</v>
      </c>
      <c r="K84" s="31"/>
      <c r="L84" s="31">
        <v>275</v>
      </c>
      <c r="M84" s="31"/>
      <c r="N84" s="31">
        <v>489</v>
      </c>
      <c r="O84" s="31"/>
      <c r="P84" s="31">
        <v>1037</v>
      </c>
      <c r="Q84" s="31"/>
      <c r="R84" s="31">
        <v>677</v>
      </c>
      <c r="S84" s="31"/>
      <c r="T84" s="31">
        <v>599</v>
      </c>
      <c r="U84" s="31"/>
      <c r="V84" s="31">
        <v>417</v>
      </c>
      <c r="W84" s="31"/>
      <c r="X84" s="31">
        <v>379</v>
      </c>
      <c r="Y84" s="31"/>
    </row>
    <row r="85" spans="1:25">
      <c r="A85" s="188" t="s">
        <v>285</v>
      </c>
      <c r="B85" s="209">
        <v>17</v>
      </c>
      <c r="C85" s="209"/>
      <c r="D85" s="206">
        <v>29</v>
      </c>
      <c r="E85" s="206"/>
      <c r="F85" s="209">
        <v>84</v>
      </c>
      <c r="G85" s="209"/>
      <c r="H85" s="209">
        <v>113</v>
      </c>
      <c r="I85" s="209"/>
      <c r="J85" s="209">
        <v>39</v>
      </c>
      <c r="K85" s="209"/>
      <c r="L85" s="209">
        <v>53</v>
      </c>
      <c r="M85" s="209"/>
      <c r="N85" s="212">
        <v>174</v>
      </c>
      <c r="O85" s="212"/>
      <c r="P85" s="212">
        <v>392</v>
      </c>
      <c r="Q85" s="212"/>
      <c r="R85" s="212">
        <v>138</v>
      </c>
      <c r="S85" s="212"/>
      <c r="T85" s="212">
        <v>278</v>
      </c>
      <c r="U85" s="212"/>
      <c r="V85" s="212">
        <v>137</v>
      </c>
      <c r="W85" s="212"/>
      <c r="X85" s="209">
        <v>61</v>
      </c>
      <c r="Y85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2:AD54"/>
  <sheetViews>
    <sheetView topLeftCell="A37" workbookViewId="0">
      <selection activeCell="X55" sqref="X55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4.28515625" customWidth="1"/>
    <col min="10" max="11" width="4.140625" customWidth="1"/>
    <col min="12" max="12" width="6.42578125" customWidth="1"/>
    <col min="13" max="13" width="3.28515625" customWidth="1"/>
    <col min="14" max="14" width="5.7109375" customWidth="1"/>
    <col min="15" max="15" width="3.28515625" customWidth="1"/>
    <col min="16" max="17" width="4" customWidth="1"/>
    <col min="18" max="19" width="3.7109375" customWidth="1"/>
    <col min="20" max="20" width="6.42578125" customWidth="1"/>
    <col min="21" max="21" width="3.42578125" customWidth="1"/>
    <col min="22" max="22" width="5" customWidth="1"/>
    <col min="23" max="23" width="3.28515625" customWidth="1"/>
    <col min="24" max="24" width="5.42578125" customWidth="1"/>
    <col min="25" max="25" width="3.42578125" customWidth="1"/>
    <col min="26" max="26" width="6.42578125" customWidth="1"/>
    <col min="29" max="29" width="8.42578125" customWidth="1"/>
  </cols>
  <sheetData>
    <row r="2" spans="1:30" ht="15.75">
      <c r="A2" s="244" t="s">
        <v>73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173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24</v>
      </c>
      <c r="C8" s="3"/>
      <c r="D8" s="3">
        <v>9</v>
      </c>
      <c r="E8" s="3"/>
      <c r="F8" s="3">
        <v>48</v>
      </c>
      <c r="G8" s="3"/>
      <c r="H8" s="3">
        <v>102</v>
      </c>
      <c r="I8" s="3"/>
      <c r="J8" s="3">
        <v>107</v>
      </c>
      <c r="K8" s="3"/>
      <c r="L8" s="3">
        <v>59</v>
      </c>
      <c r="M8" s="3"/>
      <c r="N8" s="3">
        <v>114</v>
      </c>
      <c r="O8" s="3"/>
      <c r="P8" s="3">
        <v>259</v>
      </c>
      <c r="Q8" s="3"/>
      <c r="R8" s="3">
        <v>156</v>
      </c>
      <c r="S8" s="3"/>
      <c r="T8" s="3">
        <v>292</v>
      </c>
      <c r="U8" s="3"/>
      <c r="V8" s="3">
        <v>150</v>
      </c>
      <c r="W8" s="3"/>
      <c r="X8" s="3">
        <v>77</v>
      </c>
      <c r="Y8" s="3"/>
      <c r="Z8" s="25">
        <f>SUM(B8:X8)</f>
        <v>1397</v>
      </c>
      <c r="AA8" s="121">
        <f>+Z8/'[3]- Synthèse Statisti'!N18</f>
        <v>0.43930817610062894</v>
      </c>
      <c r="AB8" s="121">
        <f>+Z8/1745</f>
        <v>0.80057306590257882</v>
      </c>
      <c r="AC8" s="3"/>
      <c r="AD8" s="21"/>
    </row>
    <row r="9" spans="1:30">
      <c r="A9" s="3" t="s">
        <v>17</v>
      </c>
      <c r="B9" s="3">
        <v>3</v>
      </c>
      <c r="C9" s="3"/>
      <c r="D9" s="3"/>
      <c r="E9" s="3"/>
      <c r="F9" s="3"/>
      <c r="G9" s="3"/>
      <c r="H9" s="3">
        <v>16</v>
      </c>
      <c r="I9" s="3"/>
      <c r="J9" s="3">
        <v>7</v>
      </c>
      <c r="K9" s="3"/>
      <c r="L9" s="3">
        <v>1</v>
      </c>
      <c r="M9" s="3"/>
      <c r="N9" s="3">
        <v>3</v>
      </c>
      <c r="O9" s="3"/>
      <c r="P9" s="3">
        <v>18</v>
      </c>
      <c r="Q9" s="3"/>
      <c r="R9" s="3">
        <v>15</v>
      </c>
      <c r="S9" s="3"/>
      <c r="T9" s="3">
        <v>32</v>
      </c>
      <c r="U9" s="3"/>
      <c r="V9" s="3">
        <v>15</v>
      </c>
      <c r="W9" s="3"/>
      <c r="X9" s="3">
        <v>3</v>
      </c>
      <c r="Y9" s="3"/>
      <c r="Z9" s="25">
        <f t="shared" ref="Z9:Z46" si="0">SUM(B9:X9)</f>
        <v>113</v>
      </c>
      <c r="AA9" s="121">
        <f>+Z9/'[3]- Synthèse Statisti'!N18</f>
        <v>3.5534591194968553E-2</v>
      </c>
      <c r="AB9" s="121">
        <f>+Z9/1745</f>
        <v>6.475644699140401E-2</v>
      </c>
      <c r="AC9" s="24"/>
      <c r="AD9" s="21"/>
    </row>
    <row r="10" spans="1:30">
      <c r="A10" s="3" t="s">
        <v>18</v>
      </c>
      <c r="B10" s="3">
        <v>2</v>
      </c>
      <c r="C10" s="3"/>
      <c r="D10" s="3"/>
      <c r="E10" s="3"/>
      <c r="F10" s="3">
        <v>5</v>
      </c>
      <c r="G10" s="3"/>
      <c r="H10" s="3">
        <v>5</v>
      </c>
      <c r="I10" s="3"/>
      <c r="J10" s="3">
        <v>1</v>
      </c>
      <c r="K10" s="3"/>
      <c r="L10" s="3">
        <v>2</v>
      </c>
      <c r="M10" s="3"/>
      <c r="N10" s="3">
        <v>24</v>
      </c>
      <c r="O10" s="3"/>
      <c r="P10" s="3">
        <v>2</v>
      </c>
      <c r="Q10" s="3"/>
      <c r="R10" s="3">
        <v>5</v>
      </c>
      <c r="S10" s="3"/>
      <c r="T10" s="3">
        <v>4</v>
      </c>
      <c r="U10" s="3"/>
      <c r="V10" s="3">
        <v>13</v>
      </c>
      <c r="W10" s="3"/>
      <c r="X10" s="3">
        <v>5</v>
      </c>
      <c r="Y10" s="3"/>
      <c r="Z10" s="25">
        <f t="shared" si="0"/>
        <v>68</v>
      </c>
      <c r="AA10" s="121">
        <f>+Z10/'[3]- Synthèse Statisti'!N18</f>
        <v>2.1383647798742137E-2</v>
      </c>
      <c r="AB10" s="121">
        <f>+Z10/1745</f>
        <v>3.8968481375358167E-2</v>
      </c>
      <c r="AC10" s="24"/>
      <c r="AD10" s="21"/>
    </row>
    <row r="11" spans="1:30">
      <c r="A11" s="3" t="s">
        <v>19</v>
      </c>
      <c r="B11" s="3">
        <v>1</v>
      </c>
      <c r="C11" s="3"/>
      <c r="D11" s="3"/>
      <c r="E11" s="3"/>
      <c r="F11" s="3"/>
      <c r="G11" s="3"/>
      <c r="H11" s="3">
        <v>23</v>
      </c>
      <c r="I11" s="3"/>
      <c r="J11" s="3">
        <v>14</v>
      </c>
      <c r="K11" s="3"/>
      <c r="L11" s="3">
        <v>29</v>
      </c>
      <c r="M11" s="3"/>
      <c r="N11" s="3">
        <v>47</v>
      </c>
      <c r="O11" s="3"/>
      <c r="P11" s="3">
        <v>71</v>
      </c>
      <c r="Q11" s="3"/>
      <c r="R11" s="3">
        <v>31</v>
      </c>
      <c r="S11" s="3"/>
      <c r="T11" s="3">
        <v>39</v>
      </c>
      <c r="U11" s="3"/>
      <c r="V11" s="3">
        <v>20</v>
      </c>
      <c r="W11" s="3"/>
      <c r="X11" s="3">
        <v>7</v>
      </c>
      <c r="Y11" s="3"/>
      <c r="Z11" s="25">
        <f t="shared" si="0"/>
        <v>282</v>
      </c>
      <c r="AA11" s="121">
        <f>+Z11/'[3]- Synthèse Statisti'!N18</f>
        <v>8.8679245283018862E-2</v>
      </c>
      <c r="AB11" s="121">
        <f>+Z11/1745</f>
        <v>0.16160458452722062</v>
      </c>
      <c r="AC11" s="3"/>
      <c r="AD11" s="21"/>
    </row>
    <row r="12" spans="1:30">
      <c r="A12" s="3" t="s">
        <v>21</v>
      </c>
      <c r="B12" s="3">
        <v>1</v>
      </c>
      <c r="C12" s="3"/>
      <c r="D12" s="3"/>
      <c r="E12" s="3"/>
      <c r="F12" s="3"/>
      <c r="G12" s="3"/>
      <c r="H12" s="3">
        <v>3</v>
      </c>
      <c r="I12" s="3"/>
      <c r="J12" s="3">
        <v>3</v>
      </c>
      <c r="K12" s="3"/>
      <c r="L12" s="3">
        <v>5</v>
      </c>
      <c r="M12" s="3"/>
      <c r="N12" s="3">
        <v>7</v>
      </c>
      <c r="O12" s="3"/>
      <c r="P12" s="3">
        <v>2</v>
      </c>
      <c r="Q12" s="3"/>
      <c r="R12" s="3">
        <v>23</v>
      </c>
      <c r="S12" s="3"/>
      <c r="T12" s="3">
        <v>14</v>
      </c>
      <c r="U12" s="3"/>
      <c r="V12" s="3">
        <v>2</v>
      </c>
      <c r="W12" s="3"/>
      <c r="X12" s="3">
        <v>21</v>
      </c>
      <c r="Y12" s="3"/>
      <c r="Z12" s="25">
        <f t="shared" si="0"/>
        <v>81</v>
      </c>
      <c r="AA12" s="121">
        <f>+Z12/'[3]- Synthèse Statisti'!N18</f>
        <v>2.5471698113207548E-2</v>
      </c>
      <c r="AB12" s="121">
        <f t="shared" ref="AB12:AB35" si="1">+Z12/1745</f>
        <v>4.6418338108882524E-2</v>
      </c>
      <c r="AC12" s="24"/>
      <c r="AD12" s="21"/>
    </row>
    <row r="13" spans="1:30">
      <c r="A13" s="3" t="s">
        <v>23</v>
      </c>
      <c r="B13" s="3"/>
      <c r="C13" s="3"/>
      <c r="D13" s="3"/>
      <c r="E13" s="3"/>
      <c r="F13" s="3"/>
      <c r="G13" s="3"/>
      <c r="H13" s="3">
        <v>2</v>
      </c>
      <c r="I13" s="3"/>
      <c r="J13" s="3">
        <v>1</v>
      </c>
      <c r="K13" s="3"/>
      <c r="L13" s="3"/>
      <c r="M13" s="3"/>
      <c r="N13" s="3">
        <v>2</v>
      </c>
      <c r="O13" s="3"/>
      <c r="P13" s="3">
        <v>2</v>
      </c>
      <c r="Q13" s="3"/>
      <c r="R13" s="3">
        <v>11</v>
      </c>
      <c r="S13" s="3"/>
      <c r="T13" s="3">
        <v>27</v>
      </c>
      <c r="U13" s="3"/>
      <c r="V13" s="3">
        <v>6</v>
      </c>
      <c r="W13" s="3"/>
      <c r="X13" s="3">
        <v>1</v>
      </c>
      <c r="Y13" s="3"/>
      <c r="Z13" s="25">
        <f t="shared" si="0"/>
        <v>52</v>
      </c>
      <c r="AA13" s="121">
        <f>+Z13/'[3]- Synthèse Statisti'!N18</f>
        <v>1.6352201257861635E-2</v>
      </c>
      <c r="AB13" s="121">
        <f t="shared" si="1"/>
        <v>2.9799426934097421E-2</v>
      </c>
      <c r="AC13" s="24"/>
      <c r="AD13" s="21"/>
    </row>
    <row r="14" spans="1:30">
      <c r="A14" s="3" t="s">
        <v>170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>
        <v>1</v>
      </c>
      <c r="W14" s="3"/>
      <c r="X14" s="3"/>
      <c r="Y14" s="3"/>
      <c r="Z14" s="25">
        <f>SUM(B14:X14)</f>
        <v>1</v>
      </c>
      <c r="AA14" s="121">
        <f>+Z14/'[3]- Synthèse Statisti'!N18</f>
        <v>3.1446540880503143E-4</v>
      </c>
      <c r="AB14" s="121">
        <f t="shared" si="1"/>
        <v>5.7306590257879652E-4</v>
      </c>
      <c r="AC14" s="24"/>
      <c r="AD14" s="21"/>
    </row>
    <row r="15" spans="1:30">
      <c r="A15" s="3" t="s">
        <v>24</v>
      </c>
      <c r="B15" s="3"/>
      <c r="C15" s="3"/>
      <c r="D15" s="3"/>
      <c r="E15" s="3"/>
      <c r="F15" s="3"/>
      <c r="G15" s="3"/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>
        <v>1</v>
      </c>
      <c r="U15" s="3"/>
      <c r="V15" s="3"/>
      <c r="W15" s="3"/>
      <c r="X15" s="3"/>
      <c r="Y15" s="3"/>
      <c r="Z15" s="25">
        <f t="shared" si="0"/>
        <v>2</v>
      </c>
      <c r="AA15" s="122">
        <f>+Z15/'[3]- Synthèse Statisti'!N18</f>
        <v>6.2893081761006286E-4</v>
      </c>
      <c r="AB15" s="121">
        <f t="shared" si="1"/>
        <v>1.146131805157593E-3</v>
      </c>
      <c r="AC15" s="24"/>
      <c r="AD15" s="21"/>
    </row>
    <row r="16" spans="1:30">
      <c r="A16" s="3" t="s">
        <v>25</v>
      </c>
      <c r="B16" s="3"/>
      <c r="C16" s="3"/>
      <c r="D16" s="3"/>
      <c r="E16" s="3"/>
      <c r="F16" s="3"/>
      <c r="G16" s="3"/>
      <c r="H16" s="3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1</v>
      </c>
      <c r="AA16" s="122">
        <f>+Z16/'[3]- Synthèse Statisti'!N18</f>
        <v>3.1446540880503143E-4</v>
      </c>
      <c r="AB16" s="121">
        <f t="shared" si="1"/>
        <v>5.7306590257879652E-4</v>
      </c>
      <c r="AC16" s="24"/>
      <c r="AD16" s="21"/>
    </row>
    <row r="17" spans="1:30">
      <c r="A17" s="3" t="s">
        <v>26</v>
      </c>
      <c r="B17" s="3">
        <v>2</v>
      </c>
      <c r="C17" s="3"/>
      <c r="D17" s="3"/>
      <c r="E17" s="3"/>
      <c r="F17" s="3"/>
      <c r="G17" s="3"/>
      <c r="H17" s="3"/>
      <c r="I17" s="3"/>
      <c r="J17" s="3">
        <v>1</v>
      </c>
      <c r="K17" s="3"/>
      <c r="L17" s="3">
        <v>1</v>
      </c>
      <c r="M17" s="3"/>
      <c r="N17" s="3">
        <v>5</v>
      </c>
      <c r="O17" s="3"/>
      <c r="P17" s="3">
        <v>6</v>
      </c>
      <c r="Q17" s="3"/>
      <c r="R17" s="3">
        <v>1</v>
      </c>
      <c r="S17" s="3"/>
      <c r="T17" s="3">
        <v>3</v>
      </c>
      <c r="U17" s="3"/>
      <c r="V17" s="3">
        <v>10</v>
      </c>
      <c r="W17" s="3"/>
      <c r="X17" s="3">
        <v>1</v>
      </c>
      <c r="Y17" s="3"/>
      <c r="Z17" s="25">
        <f t="shared" si="0"/>
        <v>30</v>
      </c>
      <c r="AA17" s="121">
        <f>+Z17/'[3]- Synthèse Statisti'!N18</f>
        <v>9.433962264150943E-3</v>
      </c>
      <c r="AB17" s="121">
        <f t="shared" si="1"/>
        <v>1.7191977077363897E-2</v>
      </c>
      <c r="AC17" s="24"/>
      <c r="AD17" s="21"/>
    </row>
    <row r="18" spans="1:30">
      <c r="A18" s="3" t="s">
        <v>140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1</v>
      </c>
      <c r="W18" s="3"/>
      <c r="X18" s="3"/>
      <c r="Y18" s="3"/>
      <c r="Z18" s="25">
        <f>SUM(B18:X18)</f>
        <v>1</v>
      </c>
      <c r="AA18" s="121">
        <f>+Z18/'[3]- Synthèse Statisti'!N18</f>
        <v>3.1446540880503143E-4</v>
      </c>
      <c r="AB18" s="121">
        <f t="shared" si="1"/>
        <v>5.7306590257879652E-4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>
        <v>7</v>
      </c>
      <c r="M19" s="3"/>
      <c r="N19" s="3"/>
      <c r="O19" s="3"/>
      <c r="P19" s="3">
        <v>4</v>
      </c>
      <c r="Q19" s="3"/>
      <c r="R19" s="3">
        <v>3</v>
      </c>
      <c r="S19" s="3"/>
      <c r="T19" s="3"/>
      <c r="U19" s="3"/>
      <c r="V19" s="3"/>
      <c r="W19" s="3"/>
      <c r="X19" s="3">
        <v>2</v>
      </c>
      <c r="Y19" s="3"/>
      <c r="Z19" s="25">
        <f t="shared" si="0"/>
        <v>16</v>
      </c>
      <c r="AA19" s="122">
        <f>+Z19/'[3]- Synthèse Statisti'!N18</f>
        <v>5.0314465408805029E-3</v>
      </c>
      <c r="AB19" s="121">
        <f t="shared" si="1"/>
        <v>9.1690544412607444E-3</v>
      </c>
      <c r="AC19" s="24"/>
      <c r="AD19" s="21"/>
    </row>
    <row r="20" spans="1:30">
      <c r="A20" s="3" t="s">
        <v>86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1</v>
      </c>
      <c r="S20" s="3"/>
      <c r="T20" s="3"/>
      <c r="U20" s="3"/>
      <c r="V20" s="3"/>
      <c r="W20" s="3"/>
      <c r="X20" s="3"/>
      <c r="Y20" s="3"/>
      <c r="Z20" s="25">
        <f>SUM(B20:X20)</f>
        <v>1</v>
      </c>
      <c r="AA20" s="122">
        <f>+Z20/'[3]- Synthèse Statisti'!J18</f>
        <v>2.4509803921568627E-3</v>
      </c>
      <c r="AB20" s="121">
        <f t="shared" si="1"/>
        <v>5.7306590257879652E-4</v>
      </c>
      <c r="AC20" s="24"/>
      <c r="AD20" s="21"/>
    </row>
    <row r="21" spans="1:30">
      <c r="A21" s="3" t="s">
        <v>171</v>
      </c>
      <c r="B21" s="3"/>
      <c r="C21" s="3"/>
      <c r="D21" s="3"/>
      <c r="E21" s="3"/>
      <c r="F21" s="3"/>
      <c r="G21" s="3"/>
      <c r="H21" s="3">
        <v>2</v>
      </c>
      <c r="I21" s="3"/>
      <c r="J21" s="3"/>
      <c r="K21" s="3"/>
      <c r="L21" s="3"/>
      <c r="M21" s="3"/>
      <c r="N21" s="3"/>
      <c r="O21" s="3"/>
      <c r="P21" s="3">
        <v>2</v>
      </c>
      <c r="Q21" s="3"/>
      <c r="R21" s="3"/>
      <c r="S21" s="3"/>
      <c r="T21" s="3"/>
      <c r="U21" s="3"/>
      <c r="V21" s="3"/>
      <c r="W21" s="3"/>
      <c r="X21" s="3"/>
      <c r="Y21" s="3"/>
      <c r="Z21" s="25">
        <f>SUM(B21:X21)</f>
        <v>4</v>
      </c>
      <c r="AA21" s="122">
        <f>+Z21/'[3]- Synthèse Statisti'!E18</f>
        <v>1.8957345971563982E-2</v>
      </c>
      <c r="AB21" s="121">
        <f t="shared" si="1"/>
        <v>2.2922636103151861E-3</v>
      </c>
      <c r="AC21" s="24"/>
      <c r="AD21" s="21"/>
    </row>
    <row r="22" spans="1:30">
      <c r="A22" s="3" t="s">
        <v>28</v>
      </c>
      <c r="B22" s="3"/>
      <c r="C22" s="3"/>
      <c r="D22" s="3"/>
      <c r="E22" s="3"/>
      <c r="F22" s="3"/>
      <c r="G22" s="3"/>
      <c r="H22" s="3">
        <v>1</v>
      </c>
      <c r="I22" s="3"/>
      <c r="J22" s="3">
        <v>1</v>
      </c>
      <c r="K22" s="3"/>
      <c r="L22" s="3"/>
      <c r="M22" s="3"/>
      <c r="N22" s="3">
        <v>2</v>
      </c>
      <c r="O22" s="3"/>
      <c r="P22" s="3"/>
      <c r="Q22" s="3"/>
      <c r="R22" s="3"/>
      <c r="S22" s="3"/>
      <c r="T22" s="3"/>
      <c r="U22" s="3"/>
      <c r="V22" s="3">
        <v>3</v>
      </c>
      <c r="W22" s="3"/>
      <c r="X22" s="3"/>
      <c r="Y22" s="3"/>
      <c r="Z22" s="25">
        <f t="shared" si="0"/>
        <v>7</v>
      </c>
      <c r="AA22" s="122">
        <f>+Z22/'[3]- Synthèse Statisti'!N18</f>
        <v>2.2012578616352201E-3</v>
      </c>
      <c r="AB22" s="121">
        <f t="shared" si="1"/>
        <v>4.0114613180515755E-3</v>
      </c>
      <c r="AC22" s="24"/>
      <c r="AD22" s="21"/>
    </row>
    <row r="23" spans="1:30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38</v>
      </c>
      <c r="O23" s="3"/>
      <c r="P23" s="3">
        <v>31</v>
      </c>
      <c r="Q23" s="3"/>
      <c r="R23" s="3">
        <v>29</v>
      </c>
      <c r="S23" s="3"/>
      <c r="T23" s="3">
        <v>7</v>
      </c>
      <c r="U23" s="3"/>
      <c r="V23" s="3">
        <v>4</v>
      </c>
      <c r="W23" s="3"/>
      <c r="X23" s="3"/>
      <c r="Y23" s="3"/>
      <c r="Z23" s="25">
        <f t="shared" si="0"/>
        <v>109</v>
      </c>
      <c r="AA23" s="122">
        <f>+Z23/'[3]- Synthèse Statisti'!N18</f>
        <v>3.4276729559748427E-2</v>
      </c>
      <c r="AB23" s="121">
        <f t="shared" si="1"/>
        <v>6.2464183381088827E-2</v>
      </c>
      <c r="AC23" s="24"/>
      <c r="AD23" s="21"/>
    </row>
    <row r="24" spans="1:30">
      <c r="A24" s="3" t="s">
        <v>90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1</v>
      </c>
      <c r="W24" s="3"/>
      <c r="X24" s="3"/>
      <c r="Y24" s="3"/>
      <c r="Z24" s="25">
        <f>SUM(B24:X24)</f>
        <v>1</v>
      </c>
      <c r="AA24" s="122">
        <f>+Z24/'[3]- Synthèse Statisti'!N18</f>
        <v>3.1446540880503143E-4</v>
      </c>
      <c r="AB24" s="121">
        <f t="shared" si="1"/>
        <v>5.7306590257879652E-4</v>
      </c>
      <c r="AC24" s="24"/>
      <c r="AD24" s="21"/>
    </row>
    <row r="25" spans="1:30">
      <c r="A25" s="3" t="s">
        <v>30</v>
      </c>
      <c r="B25" s="3">
        <v>14</v>
      </c>
      <c r="C25" s="3"/>
      <c r="D25" s="3">
        <v>3</v>
      </c>
      <c r="E25" s="3"/>
      <c r="F25" s="3">
        <v>12</v>
      </c>
      <c r="G25" s="3"/>
      <c r="H25" s="3">
        <v>44</v>
      </c>
      <c r="I25" s="3"/>
      <c r="J25" s="3">
        <v>74</v>
      </c>
      <c r="K25" s="3"/>
      <c r="L25" s="3">
        <v>35</v>
      </c>
      <c r="M25" s="3"/>
      <c r="N25" s="3">
        <v>52</v>
      </c>
      <c r="O25" s="3"/>
      <c r="P25" s="3">
        <v>95</v>
      </c>
      <c r="Q25" s="3"/>
      <c r="R25" s="3">
        <v>79</v>
      </c>
      <c r="S25" s="3"/>
      <c r="T25" s="3">
        <v>150</v>
      </c>
      <c r="U25" s="3"/>
      <c r="V25" s="3">
        <v>79</v>
      </c>
      <c r="W25" s="3"/>
      <c r="X25" s="3">
        <v>30</v>
      </c>
      <c r="Y25" s="3"/>
      <c r="Z25" s="25">
        <f t="shared" si="0"/>
        <v>667</v>
      </c>
      <c r="AA25" s="121">
        <f>+Z25/'[3]- Synthèse Statisti'!N18</f>
        <v>0.20974842767295598</v>
      </c>
      <c r="AB25" s="121">
        <f t="shared" si="1"/>
        <v>0.38223495702005733</v>
      </c>
      <c r="AC25" s="24"/>
      <c r="AD25" s="21"/>
    </row>
    <row r="26" spans="1:30">
      <c r="A26" s="3" t="s">
        <v>63</v>
      </c>
      <c r="B26" s="3"/>
      <c r="C26" s="3"/>
      <c r="D26" s="3"/>
      <c r="E26" s="3"/>
      <c r="F26" s="3"/>
      <c r="G26" s="3"/>
      <c r="H26" s="3"/>
      <c r="I26" s="3"/>
      <c r="J26" s="3">
        <v>2</v>
      </c>
      <c r="K26" s="3"/>
      <c r="L26" s="3"/>
      <c r="M26" s="3"/>
      <c r="N26" s="3"/>
      <c r="O26" s="3"/>
      <c r="P26" s="3"/>
      <c r="Q26" s="3"/>
      <c r="R26" s="3"/>
      <c r="S26" s="3"/>
      <c r="T26" s="3">
        <v>4</v>
      </c>
      <c r="U26" s="3"/>
      <c r="V26" s="3"/>
      <c r="W26" s="3"/>
      <c r="X26" s="3"/>
      <c r="Y26" s="3"/>
      <c r="Z26" s="25">
        <f t="shared" si="0"/>
        <v>6</v>
      </c>
      <c r="AA26" s="122">
        <f>+Z26/'[3]- Synthèse Statisti'!N18</f>
        <v>1.8867924528301887E-3</v>
      </c>
      <c r="AB26" s="121">
        <f t="shared" si="1"/>
        <v>3.4383954154727794E-3</v>
      </c>
      <c r="AC26" s="24"/>
      <c r="AD26" s="21"/>
    </row>
    <row r="27" spans="1:30">
      <c r="A27" s="3" t="s">
        <v>32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>
        <v>2</v>
      </c>
      <c r="M27" s="3"/>
      <c r="N27" s="3">
        <v>2</v>
      </c>
      <c r="O27" s="3"/>
      <c r="P27" s="3">
        <v>7</v>
      </c>
      <c r="Q27" s="3"/>
      <c r="R27" s="3">
        <v>8</v>
      </c>
      <c r="S27" s="3"/>
      <c r="T27" s="3">
        <v>17</v>
      </c>
      <c r="U27" s="3"/>
      <c r="V27" s="3">
        <v>4</v>
      </c>
      <c r="W27" s="3"/>
      <c r="X27" s="3">
        <v>2</v>
      </c>
      <c r="Y27" s="3"/>
      <c r="Z27" s="25">
        <f t="shared" si="0"/>
        <v>42</v>
      </c>
      <c r="AA27" s="121">
        <f>+Z27/'[3]- Synthèse Statisti'!N18</f>
        <v>1.3207547169811321E-2</v>
      </c>
      <c r="AB27" s="121">
        <f t="shared" si="1"/>
        <v>2.4068767908309457E-2</v>
      </c>
      <c r="AC27" s="24"/>
      <c r="AD27" s="21"/>
    </row>
    <row r="28" spans="1:30">
      <c r="A28" s="3" t="s">
        <v>33</v>
      </c>
      <c r="B28" s="3"/>
      <c r="C28" s="3"/>
      <c r="D28" s="3"/>
      <c r="E28" s="3"/>
      <c r="F28" s="3"/>
      <c r="G28" s="3"/>
      <c r="H28" s="3"/>
      <c r="I28" s="3"/>
      <c r="J28" s="3">
        <v>4</v>
      </c>
      <c r="K28" s="3"/>
      <c r="L28" s="3"/>
      <c r="M28" s="3"/>
      <c r="N28" s="3"/>
      <c r="O28" s="3"/>
      <c r="P28" s="3"/>
      <c r="Q28" s="3"/>
      <c r="R28" s="3"/>
      <c r="S28" s="3"/>
      <c r="T28" s="3">
        <v>2</v>
      </c>
      <c r="U28" s="3"/>
      <c r="V28" s="3"/>
      <c r="W28" s="3"/>
      <c r="X28" s="3"/>
      <c r="Y28" s="3"/>
      <c r="Z28" s="25">
        <f>SUM(B28:X28)</f>
        <v>6</v>
      </c>
      <c r="AA28" s="121">
        <f>+Z28/'[3]- Synthèse Statisti'!N18</f>
        <v>1.8867924528301887E-3</v>
      </c>
      <c r="AB28" s="121">
        <f t="shared" si="1"/>
        <v>3.4383954154727794E-3</v>
      </c>
      <c r="AC28" s="24"/>
      <c r="AD28" s="21"/>
    </row>
    <row r="29" spans="1:30">
      <c r="A29" s="3" t="s">
        <v>34</v>
      </c>
      <c r="B29" s="3"/>
      <c r="C29" s="3"/>
      <c r="D29" s="3"/>
      <c r="E29" s="3"/>
      <c r="F29" s="3"/>
      <c r="G29" s="3"/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2</v>
      </c>
      <c r="W29" s="3"/>
      <c r="X29" s="3"/>
      <c r="Y29" s="3"/>
      <c r="Z29" s="25">
        <f t="shared" si="0"/>
        <v>3</v>
      </c>
      <c r="AA29" s="122">
        <f>+Z29/'[3]- Synthèse Statisti'!N18</f>
        <v>9.4339622641509435E-4</v>
      </c>
      <c r="AB29" s="121">
        <f t="shared" si="1"/>
        <v>1.7191977077363897E-3</v>
      </c>
      <c r="AC29" s="24"/>
      <c r="AD29" s="21"/>
    </row>
    <row r="30" spans="1:30">
      <c r="A30" s="3" t="s">
        <v>36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1</v>
      </c>
      <c r="M30" s="3"/>
      <c r="N30" s="3"/>
      <c r="O30" s="3"/>
      <c r="P30" s="3"/>
      <c r="Q30" s="3"/>
      <c r="R30" s="3">
        <v>3</v>
      </c>
      <c r="S30" s="3"/>
      <c r="T30" s="3"/>
      <c r="U30" s="3"/>
      <c r="V30" s="3"/>
      <c r="W30" s="3"/>
      <c r="X30" s="3"/>
      <c r="Y30" s="3"/>
      <c r="Z30" s="25">
        <f t="shared" si="0"/>
        <v>4</v>
      </c>
      <c r="AA30" s="122">
        <f>+Z30/'[3]- Synthèse Statisti'!N18</f>
        <v>1.2578616352201257E-3</v>
      </c>
      <c r="AB30" s="121">
        <f t="shared" si="1"/>
        <v>2.2922636103151861E-3</v>
      </c>
      <c r="AC30" s="24"/>
      <c r="AD30" s="21"/>
    </row>
    <row r="31" spans="1:30">
      <c r="A31" s="3" t="s">
        <v>37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9</v>
      </c>
      <c r="Q31" s="3"/>
      <c r="R31" s="3">
        <v>6</v>
      </c>
      <c r="S31" s="3"/>
      <c r="T31" s="3"/>
      <c r="U31" s="3"/>
      <c r="V31" s="3"/>
      <c r="W31" s="3"/>
      <c r="X31" s="3"/>
      <c r="Y31" s="3"/>
      <c r="Z31" s="25">
        <f t="shared" si="0"/>
        <v>15</v>
      </c>
      <c r="AA31" s="121">
        <f>+Z31/'[3]- Synthèse Statisti'!N18</f>
        <v>4.7169811320754715E-3</v>
      </c>
      <c r="AB31" s="121">
        <f t="shared" si="1"/>
        <v>8.5959885386819486E-3</v>
      </c>
      <c r="AC31" s="24"/>
      <c r="AD31" s="21"/>
    </row>
    <row r="32" spans="1:30">
      <c r="A32" s="3" t="s">
        <v>38</v>
      </c>
      <c r="B32" s="3"/>
      <c r="C32" s="3"/>
      <c r="D32" s="3"/>
      <c r="E32" s="3"/>
      <c r="F32" s="3"/>
      <c r="G32" s="3"/>
      <c r="H32" s="3">
        <v>1</v>
      </c>
      <c r="I32" s="3"/>
      <c r="J32" s="3">
        <v>2</v>
      </c>
      <c r="K32" s="3"/>
      <c r="L32" s="3">
        <v>1</v>
      </c>
      <c r="M32" s="3"/>
      <c r="N32" s="3">
        <v>1</v>
      </c>
      <c r="O32" s="3"/>
      <c r="P32" s="3">
        <v>18</v>
      </c>
      <c r="Q32" s="3"/>
      <c r="R32" s="3">
        <v>4</v>
      </c>
      <c r="S32" s="3"/>
      <c r="T32" s="3">
        <v>5</v>
      </c>
      <c r="U32" s="3"/>
      <c r="V32" s="3">
        <v>3</v>
      </c>
      <c r="W32" s="3"/>
      <c r="X32" s="3"/>
      <c r="Y32" s="3"/>
      <c r="Z32" s="25">
        <f t="shared" si="0"/>
        <v>35</v>
      </c>
      <c r="AA32" s="122">
        <f>+Z32/'[3]- Synthèse Statisti'!N18</f>
        <v>1.10062893081761E-2</v>
      </c>
      <c r="AB32" s="121">
        <f t="shared" si="1"/>
        <v>2.0057306590257881E-2</v>
      </c>
      <c r="AC32" s="24"/>
      <c r="AD32" s="21"/>
    </row>
    <row r="33" spans="1:30">
      <c r="A33" s="3" t="s">
        <v>145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8</v>
      </c>
      <c r="U33" s="3"/>
      <c r="V33" s="3"/>
      <c r="W33" s="3"/>
      <c r="X33" s="3"/>
      <c r="Y33" s="3"/>
      <c r="Z33" s="25">
        <f>SUM(B33:X33)</f>
        <v>8</v>
      </c>
      <c r="AA33" s="122">
        <f>+Z33/'[3]- Synthèse Statisti'!N18</f>
        <v>2.5157232704402514E-3</v>
      </c>
      <c r="AB33" s="121">
        <f t="shared" si="1"/>
        <v>4.5845272206303722E-3</v>
      </c>
      <c r="AC33" s="24"/>
      <c r="AD33" s="21"/>
    </row>
    <row r="34" spans="1:30">
      <c r="A34" s="3" t="s">
        <v>136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>
        <v>10</v>
      </c>
      <c r="S34" s="3"/>
      <c r="T34" s="3"/>
      <c r="U34" s="3"/>
      <c r="V34" s="3"/>
      <c r="W34" s="3"/>
      <c r="X34" s="3"/>
      <c r="Y34" s="3"/>
      <c r="Z34" s="25">
        <f t="shared" si="0"/>
        <v>10</v>
      </c>
      <c r="AA34" s="122">
        <f>+Z34/'[3]- Synthèse Statisti'!N18</f>
        <v>3.1446540880503146E-3</v>
      </c>
      <c r="AB34" s="121">
        <f t="shared" si="1"/>
        <v>5.7306590257879654E-3</v>
      </c>
      <c r="AC34" s="24"/>
      <c r="AD34" s="21"/>
    </row>
    <row r="35" spans="1:30">
      <c r="A35" s="3" t="s">
        <v>39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  <c r="Y35" s="3"/>
      <c r="Z35" s="25">
        <f>SUM(B35:X35)</f>
        <v>1</v>
      </c>
      <c r="AA35" s="121">
        <f>+Z35/'[3]- Synthèse Statisti'!N18</f>
        <v>3.1446540880503143E-4</v>
      </c>
      <c r="AB35" s="121">
        <f t="shared" si="1"/>
        <v>5.7306590257879652E-4</v>
      </c>
      <c r="AC35" s="24"/>
      <c r="AD35" s="21"/>
    </row>
    <row r="36" spans="1:30">
      <c r="A36" s="3" t="s">
        <v>160</v>
      </c>
      <c r="B36" s="3"/>
      <c r="C36" s="3"/>
      <c r="D36" s="3"/>
      <c r="E36" s="3"/>
      <c r="F36" s="3"/>
      <c r="G36" s="3"/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>SUM(B36:X36)</f>
        <v>1</v>
      </c>
      <c r="AA36" s="121">
        <f>+Z36/'[3]- Synthèse Statisti'!N18</f>
        <v>3.1446540880503143E-4</v>
      </c>
      <c r="AB36" s="121">
        <f>+Z36/'[3]- Synthèse Statisti'!N12</f>
        <v>5.6947608200455578E-4</v>
      </c>
      <c r="AC36" s="24"/>
      <c r="AD36" s="21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>
        <v>1</v>
      </c>
      <c r="W37" s="3"/>
      <c r="X37" s="3">
        <v>5</v>
      </c>
      <c r="Y37" s="3"/>
      <c r="Z37" s="25">
        <f t="shared" si="0"/>
        <v>6</v>
      </c>
      <c r="AA37" s="122">
        <f>+Z37/'[3]- Synthèse Statisti'!N18</f>
        <v>1.8867924528301887E-3</v>
      </c>
      <c r="AB37" s="121">
        <f t="shared" ref="AB37:AB46" si="2">+Z37/1745</f>
        <v>3.4383954154727794E-3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>
        <v>2</v>
      </c>
      <c r="I38" s="3"/>
      <c r="J38" s="3"/>
      <c r="K38" s="3"/>
      <c r="L38" s="3"/>
      <c r="M38" s="3"/>
      <c r="N38" s="3"/>
      <c r="O38" s="3"/>
      <c r="P38" s="3"/>
      <c r="Q38" s="3"/>
      <c r="R38" s="3">
        <v>2</v>
      </c>
      <c r="S38" s="3"/>
      <c r="T38" s="3">
        <v>30</v>
      </c>
      <c r="U38" s="3"/>
      <c r="V38" s="3">
        <v>3</v>
      </c>
      <c r="W38" s="3"/>
      <c r="X38" s="3"/>
      <c r="Y38" s="3"/>
      <c r="Z38" s="25">
        <f t="shared" si="0"/>
        <v>37</v>
      </c>
      <c r="AA38" s="122">
        <f>+Z38/'[3]- Synthèse Statisti'!N18</f>
        <v>1.1635220125786163E-2</v>
      </c>
      <c r="AB38" s="121">
        <f t="shared" si="2"/>
        <v>2.1203438395415473E-2</v>
      </c>
      <c r="AC38" s="24"/>
      <c r="AD38" s="21"/>
    </row>
    <row r="39" spans="1:30">
      <c r="A39" s="3" t="s">
        <v>149</v>
      </c>
      <c r="B39" s="3"/>
      <c r="C39" s="3"/>
      <c r="D39" s="3"/>
      <c r="E39" s="3"/>
      <c r="F39" s="3"/>
      <c r="G39" s="3"/>
      <c r="H39" s="3"/>
      <c r="I39" s="3"/>
      <c r="J39" s="3">
        <v>1</v>
      </c>
      <c r="K39" s="3"/>
      <c r="L39" s="3">
        <v>2</v>
      </c>
      <c r="M39" s="3"/>
      <c r="N39" s="3"/>
      <c r="O39" s="3"/>
      <c r="P39" s="3">
        <v>2</v>
      </c>
      <c r="Q39" s="3"/>
      <c r="R39" s="3">
        <v>10</v>
      </c>
      <c r="S39" s="3"/>
      <c r="T39" s="3"/>
      <c r="U39" s="3"/>
      <c r="V39" s="3">
        <v>2</v>
      </c>
      <c r="W39" s="3"/>
      <c r="X39" s="3"/>
      <c r="Y39" s="3"/>
      <c r="Z39" s="25">
        <f t="shared" si="0"/>
        <v>17</v>
      </c>
      <c r="AA39" s="121">
        <f>+Z39/'[3]- Synthèse Statisti'!N18</f>
        <v>5.3459119496855343E-3</v>
      </c>
      <c r="AB39" s="121">
        <f t="shared" si="2"/>
        <v>9.7421203438395419E-3</v>
      </c>
      <c r="AC39" s="24"/>
      <c r="AD39" s="21"/>
    </row>
    <row r="40" spans="1:30">
      <c r="A40" s="3" t="s">
        <v>47</v>
      </c>
      <c r="B40" s="3"/>
      <c r="C40" s="3"/>
      <c r="D40" s="3"/>
      <c r="E40" s="3"/>
      <c r="F40" s="3"/>
      <c r="G40" s="3"/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>SUM(B40:X40)</f>
        <v>1</v>
      </c>
      <c r="AA40" s="121">
        <f>+Z40/'[3]- Synthèse Statisti'!E18</f>
        <v>4.7393364928909956E-3</v>
      </c>
      <c r="AB40" s="121">
        <f t="shared" si="2"/>
        <v>5.7306590257879652E-4</v>
      </c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>
        <v>1</v>
      </c>
      <c r="I41" s="3"/>
      <c r="J41" s="3">
        <v>1</v>
      </c>
      <c r="K41" s="3"/>
      <c r="L41" s="3">
        <v>6</v>
      </c>
      <c r="M41" s="3"/>
      <c r="N41" s="3">
        <v>3</v>
      </c>
      <c r="O41" s="3"/>
      <c r="P41" s="3"/>
      <c r="Q41" s="3"/>
      <c r="R41" s="3"/>
      <c r="S41" s="3"/>
      <c r="T41" s="3"/>
      <c r="U41" s="3"/>
      <c r="V41" s="3">
        <v>1</v>
      </c>
      <c r="W41" s="3"/>
      <c r="X41" s="3"/>
      <c r="Y41" s="3"/>
      <c r="Z41" s="25">
        <f t="shared" si="0"/>
        <v>12</v>
      </c>
      <c r="AA41" s="122">
        <f>+Z41/'[3]- Synthèse Statisti'!N18</f>
        <v>3.7735849056603774E-3</v>
      </c>
      <c r="AB41" s="121">
        <f t="shared" si="2"/>
        <v>6.8767908309455587E-3</v>
      </c>
      <c r="AC41" s="24"/>
      <c r="AD41" s="21"/>
    </row>
    <row r="42" spans="1:30">
      <c r="A42" s="3" t="s">
        <v>53</v>
      </c>
      <c r="B42" s="3"/>
      <c r="C42" s="3"/>
      <c r="D42" s="3">
        <v>1</v>
      </c>
      <c r="E42" s="3"/>
      <c r="F42" s="3"/>
      <c r="G42" s="3"/>
      <c r="H42" s="3">
        <v>2</v>
      </c>
      <c r="I42" s="3"/>
      <c r="J42" s="3"/>
      <c r="K42" s="3"/>
      <c r="L42" s="3"/>
      <c r="M42" s="3"/>
      <c r="N42" s="3">
        <v>5</v>
      </c>
      <c r="O42" s="3"/>
      <c r="P42" s="3"/>
      <c r="Q42" s="3"/>
      <c r="R42" s="3">
        <v>2</v>
      </c>
      <c r="S42" s="3"/>
      <c r="T42" s="3">
        <v>2</v>
      </c>
      <c r="U42" s="3"/>
      <c r="V42" s="3">
        <v>2</v>
      </c>
      <c r="W42" s="3"/>
      <c r="X42" s="3"/>
      <c r="Y42" s="3"/>
      <c r="Z42" s="25">
        <f t="shared" si="0"/>
        <v>14</v>
      </c>
      <c r="AA42" s="122">
        <f>+Z42/'[3]- Synthèse Statisti'!N18</f>
        <v>4.4025157232704401E-3</v>
      </c>
      <c r="AB42" s="121">
        <f t="shared" si="2"/>
        <v>8.0229226361031511E-3</v>
      </c>
      <c r="AC42" s="24"/>
      <c r="AD42" s="21"/>
    </row>
    <row r="43" spans="1:30">
      <c r="A43" s="3" t="s">
        <v>54</v>
      </c>
      <c r="B43" s="3">
        <v>4</v>
      </c>
      <c r="C43" s="3"/>
      <c r="D43" s="3"/>
      <c r="E43" s="3"/>
      <c r="F43" s="3"/>
      <c r="G43" s="3"/>
      <c r="H43" s="3">
        <v>5</v>
      </c>
      <c r="I43" s="3"/>
      <c r="J43" s="3">
        <v>11</v>
      </c>
      <c r="K43" s="3"/>
      <c r="L43" s="3"/>
      <c r="M43" s="3"/>
      <c r="N43" s="3">
        <v>15</v>
      </c>
      <c r="O43" s="3"/>
      <c r="P43" s="3">
        <v>4</v>
      </c>
      <c r="Q43" s="3"/>
      <c r="R43" s="3">
        <v>5</v>
      </c>
      <c r="S43" s="3"/>
      <c r="T43" s="3">
        <v>20</v>
      </c>
      <c r="U43" s="3"/>
      <c r="V43" s="3">
        <v>20</v>
      </c>
      <c r="W43" s="3"/>
      <c r="X43" s="3">
        <v>6</v>
      </c>
      <c r="Y43" s="3"/>
      <c r="Z43" s="25">
        <f t="shared" si="0"/>
        <v>90</v>
      </c>
      <c r="AA43" s="121">
        <f>+Z43/'[3]- Synthèse Statisti'!N18</f>
        <v>2.8301886792452831E-2</v>
      </c>
      <c r="AB43" s="121">
        <f t="shared" si="2"/>
        <v>5.1575931232091692E-2</v>
      </c>
      <c r="AC43" s="24"/>
      <c r="AD43" s="21"/>
    </row>
    <row r="44" spans="1:30">
      <c r="A44" s="3" t="s">
        <v>80</v>
      </c>
      <c r="B44" s="3"/>
      <c r="C44" s="3"/>
      <c r="D44" s="3"/>
      <c r="E44" s="3"/>
      <c r="F44" s="3">
        <v>3</v>
      </c>
      <c r="G44" s="3"/>
      <c r="H44" s="3"/>
      <c r="I44" s="3"/>
      <c r="J44" s="3"/>
      <c r="K44" s="3"/>
      <c r="L44" s="3"/>
      <c r="M44" s="3"/>
      <c r="N44" s="3">
        <v>4</v>
      </c>
      <c r="O44" s="3"/>
      <c r="P44" s="3">
        <v>4</v>
      </c>
      <c r="Q44" s="3"/>
      <c r="R44" s="3">
        <v>4</v>
      </c>
      <c r="S44" s="3"/>
      <c r="T44" s="3">
        <v>7</v>
      </c>
      <c r="U44" s="3"/>
      <c r="V44" s="3">
        <v>3</v>
      </c>
      <c r="W44" s="3"/>
      <c r="X44" s="3"/>
      <c r="Y44" s="3"/>
      <c r="Z44" s="25">
        <f t="shared" si="0"/>
        <v>25</v>
      </c>
      <c r="AA44" s="121">
        <f>+Z44/'[3]- Synthèse Statisti'!N18</f>
        <v>7.8616352201257862E-3</v>
      </c>
      <c r="AB44" s="121">
        <f t="shared" si="2"/>
        <v>1.4326647564469915E-2</v>
      </c>
      <c r="AC44" s="24"/>
      <c r="AD44" s="21"/>
    </row>
    <row r="45" spans="1:30">
      <c r="A45" s="3" t="s">
        <v>58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>
        <v>2</v>
      </c>
      <c r="M45" s="3"/>
      <c r="N45" s="3"/>
      <c r="O45" s="3"/>
      <c r="P45" s="3"/>
      <c r="Q45" s="3"/>
      <c r="R45" s="3"/>
      <c r="S45" s="3"/>
      <c r="T45" s="3"/>
      <c r="U45" s="3"/>
      <c r="V45" s="3">
        <v>1</v>
      </c>
      <c r="W45" s="3"/>
      <c r="X45" s="3">
        <v>8</v>
      </c>
      <c r="Y45" s="3"/>
      <c r="Z45" s="25">
        <f t="shared" si="0"/>
        <v>11</v>
      </c>
      <c r="AA45" s="121">
        <f>+Z45/'[3]- Synthèse Statisti'!N18</f>
        <v>3.459119496855346E-3</v>
      </c>
      <c r="AB45" s="121">
        <f t="shared" si="2"/>
        <v>6.3037249283667621E-3</v>
      </c>
      <c r="AC45" s="24"/>
      <c r="AD45" s="21"/>
    </row>
    <row r="46" spans="1:30">
      <c r="A46" s="3" t="s">
        <v>172</v>
      </c>
      <c r="B46" s="3">
        <v>1</v>
      </c>
      <c r="C46" s="3"/>
      <c r="D46" s="3"/>
      <c r="E46" s="3"/>
      <c r="F46" s="3"/>
      <c r="G46" s="3"/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2</v>
      </c>
      <c r="AA46" s="121">
        <f>+Z46/'[3]- Synthèse Statisti'!N18</f>
        <v>6.2893081761006286E-4</v>
      </c>
      <c r="AB46" s="121">
        <f t="shared" si="2"/>
        <v>1.146131805157593E-3</v>
      </c>
      <c r="AC46" s="24"/>
      <c r="AD46" s="21"/>
    </row>
    <row r="47" spans="1:30">
      <c r="A47" s="188" t="s">
        <v>0</v>
      </c>
      <c r="B47">
        <v>52</v>
      </c>
      <c r="D47">
        <v>13</v>
      </c>
      <c r="F47">
        <v>68</v>
      </c>
      <c r="H47">
        <v>211</v>
      </c>
      <c r="J47">
        <v>234</v>
      </c>
      <c r="L47">
        <v>153</v>
      </c>
      <c r="N47">
        <v>324</v>
      </c>
      <c r="P47">
        <v>537</v>
      </c>
      <c r="R47">
        <v>408</v>
      </c>
      <c r="T47">
        <v>664</v>
      </c>
      <c r="V47">
        <v>347</v>
      </c>
      <c r="X47">
        <v>168</v>
      </c>
    </row>
    <row r="48" spans="1:30">
      <c r="A48" s="188" t="s">
        <v>298</v>
      </c>
      <c r="B48" s="235">
        <v>0</v>
      </c>
      <c r="D48">
        <v>0</v>
      </c>
      <c r="F48">
        <v>0</v>
      </c>
      <c r="H48">
        <v>0</v>
      </c>
      <c r="J48" s="236">
        <v>0</v>
      </c>
      <c r="L48">
        <v>0</v>
      </c>
      <c r="N48" s="236">
        <v>0</v>
      </c>
      <c r="P48" s="236">
        <v>0</v>
      </c>
      <c r="R48" s="236">
        <v>0</v>
      </c>
      <c r="T48" s="236">
        <v>0</v>
      </c>
      <c r="V48" s="236">
        <v>0</v>
      </c>
      <c r="X48" s="236">
        <v>0</v>
      </c>
    </row>
    <row r="49" spans="1:25">
      <c r="A49" s="187" t="s">
        <v>283</v>
      </c>
      <c r="B49">
        <v>52</v>
      </c>
      <c r="D49">
        <v>13</v>
      </c>
      <c r="F49">
        <v>68</v>
      </c>
      <c r="H49">
        <v>211</v>
      </c>
      <c r="J49">
        <v>234</v>
      </c>
      <c r="L49">
        <v>153</v>
      </c>
      <c r="N49">
        <v>324</v>
      </c>
      <c r="P49">
        <v>537</v>
      </c>
      <c r="R49">
        <v>408</v>
      </c>
      <c r="T49">
        <v>664</v>
      </c>
      <c r="V49">
        <v>347</v>
      </c>
      <c r="X49">
        <v>168</v>
      </c>
    </row>
    <row r="50" spans="1:25">
      <c r="A50" s="187" t="s">
        <v>311</v>
      </c>
      <c r="B50" s="235">
        <v>0</v>
      </c>
      <c r="D50">
        <v>0</v>
      </c>
      <c r="F50">
        <v>0</v>
      </c>
      <c r="H50">
        <v>0</v>
      </c>
      <c r="J50" s="236">
        <v>0</v>
      </c>
      <c r="L50">
        <v>0</v>
      </c>
      <c r="N50" s="236">
        <v>0</v>
      </c>
      <c r="P50" s="236">
        <v>0</v>
      </c>
      <c r="R50" s="236">
        <v>0</v>
      </c>
      <c r="T50" s="236">
        <v>0</v>
      </c>
      <c r="V50" s="236">
        <v>0</v>
      </c>
      <c r="X50" s="236">
        <v>0</v>
      </c>
    </row>
    <row r="51" spans="1:25">
      <c r="A51" s="187" t="s">
        <v>284</v>
      </c>
      <c r="B51" s="47">
        <v>28</v>
      </c>
      <c r="C51" s="47"/>
      <c r="D51" s="31">
        <v>4</v>
      </c>
      <c r="E51" s="31"/>
      <c r="F51" s="31">
        <v>20</v>
      </c>
      <c r="G51" s="31"/>
      <c r="H51" s="31">
        <v>97</v>
      </c>
      <c r="I51" s="31"/>
      <c r="J51" s="31">
        <v>126</v>
      </c>
      <c r="K51" s="31"/>
      <c r="L51" s="31">
        <v>95</v>
      </c>
      <c r="M51" s="31"/>
      <c r="N51" s="31">
        <v>206</v>
      </c>
      <c r="O51" s="31"/>
      <c r="P51" s="31">
        <v>273</v>
      </c>
      <c r="Q51" s="31"/>
      <c r="R51" s="31">
        <v>252</v>
      </c>
      <c r="S51" s="31"/>
      <c r="T51" s="31">
        <v>370</v>
      </c>
      <c r="U51" s="31"/>
      <c r="V51" s="208">
        <v>197</v>
      </c>
      <c r="W51" s="208"/>
      <c r="X51" s="31">
        <v>88</v>
      </c>
      <c r="Y51" s="31"/>
    </row>
    <row r="52" spans="1:25">
      <c r="A52" s="187" t="s">
        <v>312</v>
      </c>
      <c r="B52" s="31">
        <v>0</v>
      </c>
      <c r="C52" s="31"/>
      <c r="D52" s="31">
        <v>0</v>
      </c>
      <c r="E52" s="31"/>
      <c r="F52" s="31">
        <v>3</v>
      </c>
      <c r="G52" s="31"/>
      <c r="H52" s="31">
        <v>12</v>
      </c>
      <c r="I52" s="31"/>
      <c r="J52" s="31">
        <v>0</v>
      </c>
      <c r="K52" s="31"/>
      <c r="L52" s="31">
        <v>0</v>
      </c>
      <c r="M52" s="31"/>
      <c r="N52" s="31">
        <v>4</v>
      </c>
      <c r="O52" s="31"/>
      <c r="P52" s="31">
        <v>30</v>
      </c>
      <c r="Q52" s="31"/>
      <c r="R52" s="31">
        <v>4</v>
      </c>
      <c r="S52" s="31"/>
      <c r="T52" s="31">
        <v>8</v>
      </c>
      <c r="U52" s="31"/>
      <c r="V52" s="208">
        <v>1</v>
      </c>
      <c r="W52" s="208"/>
      <c r="X52" s="31">
        <v>3</v>
      </c>
      <c r="Y52" s="31"/>
    </row>
    <row r="53" spans="1:25">
      <c r="A53" s="187" t="s">
        <v>4</v>
      </c>
      <c r="B53" s="31">
        <v>24</v>
      </c>
      <c r="C53" s="31"/>
      <c r="D53" s="31">
        <v>9</v>
      </c>
      <c r="E53" s="31"/>
      <c r="F53" s="31">
        <v>45</v>
      </c>
      <c r="G53" s="31"/>
      <c r="H53" s="31">
        <v>102</v>
      </c>
      <c r="I53" s="31"/>
      <c r="J53" s="31">
        <v>107</v>
      </c>
      <c r="K53" s="31"/>
      <c r="L53" s="31">
        <v>59</v>
      </c>
      <c r="M53" s="31"/>
      <c r="N53" s="31">
        <v>114</v>
      </c>
      <c r="O53" s="31"/>
      <c r="P53" s="31">
        <v>235</v>
      </c>
      <c r="Q53" s="31"/>
      <c r="R53" s="31">
        <v>152</v>
      </c>
      <c r="S53" s="31"/>
      <c r="T53" s="31">
        <v>286</v>
      </c>
      <c r="U53" s="31"/>
      <c r="V53" s="208">
        <v>149</v>
      </c>
      <c r="W53" s="208"/>
      <c r="X53" s="31">
        <v>77</v>
      </c>
      <c r="Y53" s="31"/>
    </row>
    <row r="54" spans="1:25">
      <c r="A54" s="188" t="s">
        <v>285</v>
      </c>
      <c r="B54" s="212">
        <v>37</v>
      </c>
      <c r="C54" s="212"/>
      <c r="D54" s="206">
        <v>5</v>
      </c>
      <c r="E54" s="206"/>
      <c r="F54" s="206">
        <v>65</v>
      </c>
      <c r="G54" s="206"/>
      <c r="H54" s="206">
        <v>160</v>
      </c>
      <c r="I54" s="206"/>
      <c r="J54" s="206">
        <v>213</v>
      </c>
      <c r="K54" s="206"/>
      <c r="L54" s="209">
        <v>168</v>
      </c>
      <c r="M54" s="209"/>
      <c r="N54" s="212">
        <v>325</v>
      </c>
      <c r="O54" s="212"/>
      <c r="P54" s="223">
        <v>568</v>
      </c>
      <c r="Q54" s="223"/>
      <c r="R54" s="212">
        <v>446</v>
      </c>
      <c r="S54" s="212"/>
      <c r="T54" s="212">
        <v>686</v>
      </c>
      <c r="U54" s="212"/>
      <c r="V54" s="220">
        <v>374</v>
      </c>
      <c r="W54" s="220"/>
      <c r="X54" s="209">
        <v>159</v>
      </c>
      <c r="Y54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4:AC82"/>
  <sheetViews>
    <sheetView topLeftCell="A61" workbookViewId="0">
      <selection activeCell="AA78" sqref="AA78"/>
    </sheetView>
  </sheetViews>
  <sheetFormatPr baseColWidth="10" defaultColWidth="10.85546875" defaultRowHeight="12"/>
  <cols>
    <col min="1" max="1" width="15" style="124" customWidth="1"/>
    <col min="2" max="2" width="5" style="124" bestFit="1" customWidth="1"/>
    <col min="3" max="3" width="5" style="124" customWidth="1"/>
    <col min="4" max="4" width="4.42578125" style="124" bestFit="1" customWidth="1"/>
    <col min="5" max="5" width="4.42578125" style="124" customWidth="1"/>
    <col min="6" max="6" width="5.140625" style="124" bestFit="1" customWidth="1"/>
    <col min="7" max="7" width="5.140625" style="124" customWidth="1"/>
    <col min="8" max="8" width="6.85546875" style="124" customWidth="1"/>
    <col min="9" max="9" width="4" style="124" customWidth="1"/>
    <col min="10" max="10" width="6.42578125" style="124" customWidth="1"/>
    <col min="11" max="11" width="4" style="124" customWidth="1"/>
    <col min="12" max="12" width="6.42578125" style="124" customWidth="1"/>
    <col min="13" max="13" width="4.28515625" style="124" customWidth="1"/>
    <col min="14" max="14" width="6.42578125" style="124" customWidth="1"/>
    <col min="15" max="15" width="3.7109375" style="124" customWidth="1"/>
    <col min="16" max="16" width="5" style="124" bestFit="1" customWidth="1"/>
    <col min="17" max="17" width="4.85546875" style="124" customWidth="1"/>
    <col min="18" max="18" width="5" style="124" bestFit="1" customWidth="1"/>
    <col min="19" max="19" width="4.85546875" style="124" customWidth="1"/>
    <col min="20" max="20" width="5" style="124" bestFit="1" customWidth="1"/>
    <col min="21" max="21" width="5" style="124" customWidth="1"/>
    <col min="22" max="22" width="5" style="124" bestFit="1" customWidth="1"/>
    <col min="23" max="23" width="5" style="124" customWidth="1"/>
    <col min="24" max="24" width="7.28515625" style="124" customWidth="1"/>
    <col min="25" max="25" width="4.28515625" style="124" customWidth="1"/>
    <col min="26" max="26" width="10.28515625" style="124" bestFit="1" customWidth="1"/>
    <col min="27" max="27" width="16.85546875" style="124" customWidth="1"/>
    <col min="28" max="28" width="17.140625" style="124" customWidth="1"/>
    <col min="29" max="29" width="42" style="124" bestFit="1" customWidth="1"/>
    <col min="30" max="16384" width="10.85546875" style="124"/>
  </cols>
  <sheetData>
    <row r="4" spans="1:29">
      <c r="A4" s="247" t="s">
        <v>59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</row>
    <row r="5" spans="1:29">
      <c r="A5" s="124" t="s">
        <v>296</v>
      </c>
      <c r="B5" s="125">
        <v>2014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</row>
    <row r="6" spans="1:29">
      <c r="A6" s="123" t="s">
        <v>294</v>
      </c>
      <c r="B6" s="123" t="s">
        <v>295</v>
      </c>
      <c r="C6" s="123"/>
      <c r="D6" s="123"/>
      <c r="E6" s="123"/>
      <c r="F6" s="123"/>
      <c r="G6" s="123"/>
    </row>
    <row r="7" spans="1:29" ht="36">
      <c r="A7" s="126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127" t="s">
        <v>0</v>
      </c>
      <c r="AA7" s="126" t="s">
        <v>14</v>
      </c>
      <c r="AB7" s="126" t="s">
        <v>15</v>
      </c>
      <c r="AC7" s="126" t="s">
        <v>62</v>
      </c>
    </row>
    <row r="8" spans="1:29">
      <c r="A8" s="128" t="s">
        <v>120</v>
      </c>
      <c r="B8" s="129">
        <v>136</v>
      </c>
      <c r="C8" s="129"/>
      <c r="D8" s="129">
        <v>73</v>
      </c>
      <c r="E8" s="129"/>
      <c r="F8" s="129">
        <v>261</v>
      </c>
      <c r="G8" s="129"/>
      <c r="H8" s="129">
        <v>557</v>
      </c>
      <c r="I8" s="129"/>
      <c r="J8" s="129">
        <v>592</v>
      </c>
      <c r="K8" s="129"/>
      <c r="L8" s="129">
        <v>288</v>
      </c>
      <c r="M8" s="129"/>
      <c r="N8" s="129">
        <v>385</v>
      </c>
      <c r="O8" s="129"/>
      <c r="P8" s="129">
        <v>513</v>
      </c>
      <c r="Q8" s="129"/>
      <c r="R8" s="129">
        <v>577</v>
      </c>
      <c r="S8" s="129"/>
      <c r="T8" s="129">
        <v>937</v>
      </c>
      <c r="U8" s="129"/>
      <c r="V8" s="129">
        <v>772</v>
      </c>
      <c r="W8" s="129"/>
      <c r="X8" s="129">
        <v>174</v>
      </c>
      <c r="Y8" s="129"/>
      <c r="Z8" s="127">
        <f t="shared" ref="Z8:Z71" si="0">SUM(B8:X8)</f>
        <v>5265</v>
      </c>
      <c r="AA8" s="130">
        <f>+Z8/21775%</f>
        <v>24.17910447761194</v>
      </c>
      <c r="AB8" s="130">
        <f>+Z8/18019%</f>
        <v>29.219157555913203</v>
      </c>
      <c r="AC8" s="126"/>
    </row>
    <row r="9" spans="1:29" ht="12.75">
      <c r="A9" s="128" t="s">
        <v>174</v>
      </c>
      <c r="B9" s="129">
        <v>191</v>
      </c>
      <c r="C9" s="129"/>
      <c r="D9" s="129">
        <v>79</v>
      </c>
      <c r="E9" s="129"/>
      <c r="F9" s="129">
        <v>128</v>
      </c>
      <c r="G9" s="129"/>
      <c r="H9" s="129">
        <v>419</v>
      </c>
      <c r="I9" s="129"/>
      <c r="J9" s="129">
        <v>211</v>
      </c>
      <c r="K9" s="129"/>
      <c r="L9" s="129">
        <v>204</v>
      </c>
      <c r="M9" s="129"/>
      <c r="N9" s="129">
        <v>366</v>
      </c>
      <c r="O9" s="129"/>
      <c r="P9" s="129">
        <v>809</v>
      </c>
      <c r="Q9" s="129"/>
      <c r="R9" s="129">
        <v>593</v>
      </c>
      <c r="S9" s="129"/>
      <c r="T9" s="129">
        <v>501</v>
      </c>
      <c r="U9" s="129"/>
      <c r="V9" s="129">
        <v>424</v>
      </c>
      <c r="W9" s="129"/>
      <c r="X9" s="129">
        <v>269</v>
      </c>
      <c r="Y9" s="129"/>
      <c r="Z9" s="127">
        <f t="shared" si="0"/>
        <v>4194</v>
      </c>
      <c r="AA9" s="130">
        <f t="shared" ref="AA9:AA72" si="1">+Z9/21775%</f>
        <v>19.260619977037887</v>
      </c>
      <c r="AB9" s="130"/>
      <c r="AC9" s="24" t="s">
        <v>175</v>
      </c>
    </row>
    <row r="10" spans="1:29">
      <c r="A10" s="128" t="s">
        <v>122</v>
      </c>
      <c r="B10" s="129">
        <v>2</v>
      </c>
      <c r="C10" s="129"/>
      <c r="D10" s="129">
        <v>4</v>
      </c>
      <c r="E10" s="129"/>
      <c r="F10" s="129">
        <v>10</v>
      </c>
      <c r="G10" s="129"/>
      <c r="H10" s="129">
        <v>83</v>
      </c>
      <c r="I10" s="129"/>
      <c r="J10" s="129">
        <v>57</v>
      </c>
      <c r="K10" s="129"/>
      <c r="L10" s="129">
        <v>81</v>
      </c>
      <c r="M10" s="129"/>
      <c r="N10" s="129">
        <v>190</v>
      </c>
      <c r="O10" s="129"/>
      <c r="P10" s="129">
        <v>651</v>
      </c>
      <c r="Q10" s="129"/>
      <c r="R10" s="129">
        <v>182</v>
      </c>
      <c r="S10" s="129"/>
      <c r="T10" s="129">
        <v>168</v>
      </c>
      <c r="U10" s="129"/>
      <c r="V10" s="129">
        <v>80</v>
      </c>
      <c r="W10" s="129"/>
      <c r="X10" s="129">
        <v>15</v>
      </c>
      <c r="Y10" s="129"/>
      <c r="Z10" s="127">
        <f t="shared" si="0"/>
        <v>1523</v>
      </c>
      <c r="AA10" s="130">
        <f t="shared" si="1"/>
        <v>6.9942594718714117</v>
      </c>
      <c r="AB10" s="130">
        <f t="shared" ref="AB10:AB73" si="2">+Z10/18019%</f>
        <v>8.4521893556801153</v>
      </c>
      <c r="AC10" s="128"/>
    </row>
    <row r="11" spans="1:29">
      <c r="A11" s="128" t="s">
        <v>176</v>
      </c>
      <c r="B11" s="129">
        <v>11</v>
      </c>
      <c r="C11" s="129"/>
      <c r="D11" s="129">
        <v>7</v>
      </c>
      <c r="E11" s="129"/>
      <c r="F11" s="129">
        <v>7</v>
      </c>
      <c r="G11" s="129"/>
      <c r="H11" s="129">
        <v>73</v>
      </c>
      <c r="I11" s="129"/>
      <c r="J11" s="129">
        <v>48</v>
      </c>
      <c r="K11" s="129"/>
      <c r="L11" s="129">
        <v>85</v>
      </c>
      <c r="M11" s="129"/>
      <c r="N11" s="129">
        <v>199</v>
      </c>
      <c r="O11" s="129"/>
      <c r="P11" s="129">
        <v>644</v>
      </c>
      <c r="Q11" s="129"/>
      <c r="R11" s="129">
        <v>258</v>
      </c>
      <c r="S11" s="129"/>
      <c r="T11" s="129">
        <v>416</v>
      </c>
      <c r="U11" s="129"/>
      <c r="V11" s="129">
        <v>157</v>
      </c>
      <c r="W11" s="129"/>
      <c r="X11" s="129">
        <v>37</v>
      </c>
      <c r="Y11" s="129"/>
      <c r="Z11" s="127">
        <f t="shared" si="0"/>
        <v>1942</v>
      </c>
      <c r="AA11" s="130">
        <f t="shared" si="1"/>
        <v>8.9184845005740527</v>
      </c>
      <c r="AB11" s="130">
        <f t="shared" si="2"/>
        <v>10.777512625561908</v>
      </c>
      <c r="AC11" s="128"/>
    </row>
    <row r="12" spans="1:29">
      <c r="A12" s="128" t="s">
        <v>114</v>
      </c>
      <c r="B12" s="129">
        <v>39</v>
      </c>
      <c r="C12" s="129"/>
      <c r="D12" s="129">
        <v>16</v>
      </c>
      <c r="E12" s="129"/>
      <c r="F12" s="129">
        <v>29</v>
      </c>
      <c r="G12" s="129"/>
      <c r="H12" s="129">
        <v>106</v>
      </c>
      <c r="I12" s="129"/>
      <c r="J12" s="129">
        <v>158</v>
      </c>
      <c r="K12" s="129"/>
      <c r="L12" s="129">
        <v>88</v>
      </c>
      <c r="M12" s="129"/>
      <c r="N12" s="129">
        <v>100</v>
      </c>
      <c r="O12" s="129"/>
      <c r="P12" s="129">
        <v>166</v>
      </c>
      <c r="Q12" s="129"/>
      <c r="R12" s="129">
        <v>248</v>
      </c>
      <c r="S12" s="129"/>
      <c r="T12" s="129">
        <v>353</v>
      </c>
      <c r="U12" s="129"/>
      <c r="V12" s="129">
        <v>214</v>
      </c>
      <c r="W12" s="129"/>
      <c r="X12" s="129">
        <v>39</v>
      </c>
      <c r="Y12" s="129"/>
      <c r="Z12" s="127">
        <f t="shared" si="0"/>
        <v>1556</v>
      </c>
      <c r="AA12" s="130">
        <f t="shared" si="1"/>
        <v>7.1458094144661306</v>
      </c>
      <c r="AB12" s="130">
        <f t="shared" si="2"/>
        <v>8.6353293745490873</v>
      </c>
      <c r="AC12" s="128"/>
    </row>
    <row r="13" spans="1:29">
      <c r="A13" s="128" t="s">
        <v>121</v>
      </c>
      <c r="B13" s="129">
        <v>4</v>
      </c>
      <c r="C13" s="129"/>
      <c r="D13" s="129">
        <v>0</v>
      </c>
      <c r="E13" s="129"/>
      <c r="F13" s="129">
        <v>5</v>
      </c>
      <c r="G13" s="129"/>
      <c r="H13" s="129">
        <v>4</v>
      </c>
      <c r="I13" s="129"/>
      <c r="J13" s="129">
        <v>50</v>
      </c>
      <c r="K13" s="129"/>
      <c r="L13" s="129">
        <v>28</v>
      </c>
      <c r="M13" s="129"/>
      <c r="N13" s="129">
        <v>132</v>
      </c>
      <c r="O13" s="129"/>
      <c r="P13" s="129">
        <v>130</v>
      </c>
      <c r="Q13" s="129"/>
      <c r="R13" s="129">
        <v>98</v>
      </c>
      <c r="S13" s="129"/>
      <c r="T13" s="129">
        <v>816</v>
      </c>
      <c r="U13" s="129"/>
      <c r="V13" s="129">
        <v>98</v>
      </c>
      <c r="W13" s="129"/>
      <c r="X13" s="129">
        <v>4</v>
      </c>
      <c r="Y13" s="129"/>
      <c r="Z13" s="127">
        <f t="shared" si="0"/>
        <v>1369</v>
      </c>
      <c r="AA13" s="130">
        <f t="shared" si="1"/>
        <v>6.2870264064293915</v>
      </c>
      <c r="AB13" s="130">
        <f t="shared" si="2"/>
        <v>7.5975359342915816</v>
      </c>
      <c r="AC13" s="128"/>
    </row>
    <row r="14" spans="1:29">
      <c r="A14" s="128" t="s">
        <v>115</v>
      </c>
      <c r="B14" s="129">
        <v>29</v>
      </c>
      <c r="C14" s="129"/>
      <c r="D14" s="129">
        <v>33</v>
      </c>
      <c r="E14" s="129"/>
      <c r="F14" s="129">
        <v>18</v>
      </c>
      <c r="G14" s="129"/>
      <c r="H14" s="129">
        <v>91</v>
      </c>
      <c r="I14" s="129"/>
      <c r="J14" s="129">
        <v>137</v>
      </c>
      <c r="K14" s="129"/>
      <c r="L14" s="129">
        <v>65</v>
      </c>
      <c r="M14" s="129"/>
      <c r="N14" s="129">
        <v>156</v>
      </c>
      <c r="O14" s="129"/>
      <c r="P14" s="129">
        <v>130</v>
      </c>
      <c r="Q14" s="129"/>
      <c r="R14" s="129">
        <v>154</v>
      </c>
      <c r="S14" s="129"/>
      <c r="T14" s="129">
        <v>264</v>
      </c>
      <c r="U14" s="129"/>
      <c r="V14" s="129">
        <v>212</v>
      </c>
      <c r="W14" s="129"/>
      <c r="X14" s="129">
        <v>106</v>
      </c>
      <c r="Y14" s="129"/>
      <c r="Z14" s="127">
        <f t="shared" si="0"/>
        <v>1395</v>
      </c>
      <c r="AA14" s="130">
        <f t="shared" si="1"/>
        <v>6.4064293915040187</v>
      </c>
      <c r="AB14" s="130">
        <f t="shared" si="2"/>
        <v>7.7418280703701647</v>
      </c>
      <c r="AC14" s="128"/>
    </row>
    <row r="15" spans="1:29">
      <c r="A15" s="128" t="s">
        <v>177</v>
      </c>
      <c r="B15" s="129">
        <v>12</v>
      </c>
      <c r="C15" s="129"/>
      <c r="D15" s="129">
        <v>0</v>
      </c>
      <c r="E15" s="129"/>
      <c r="F15" s="129">
        <v>5</v>
      </c>
      <c r="G15" s="129"/>
      <c r="H15" s="129">
        <v>12</v>
      </c>
      <c r="I15" s="129"/>
      <c r="J15" s="129">
        <v>21</v>
      </c>
      <c r="K15" s="129"/>
      <c r="L15" s="129">
        <v>7</v>
      </c>
      <c r="M15" s="129"/>
      <c r="N15" s="129">
        <v>96</v>
      </c>
      <c r="O15" s="129"/>
      <c r="P15" s="129">
        <v>189</v>
      </c>
      <c r="Q15" s="129"/>
      <c r="R15" s="129">
        <v>138</v>
      </c>
      <c r="S15" s="129"/>
      <c r="T15" s="129">
        <v>67</v>
      </c>
      <c r="U15" s="129"/>
      <c r="V15" s="129">
        <v>15</v>
      </c>
      <c r="W15" s="129"/>
      <c r="X15" s="129">
        <v>3</v>
      </c>
      <c r="Y15" s="129"/>
      <c r="Z15" s="127">
        <f t="shared" si="0"/>
        <v>565</v>
      </c>
      <c r="AA15" s="130">
        <f t="shared" si="1"/>
        <v>2.5947187141216994</v>
      </c>
      <c r="AB15" s="130">
        <f t="shared" si="2"/>
        <v>3.1355791109384539</v>
      </c>
      <c r="AC15" s="128"/>
    </row>
    <row r="16" spans="1:29">
      <c r="A16" s="128" t="s">
        <v>126</v>
      </c>
      <c r="B16" s="129">
        <v>17</v>
      </c>
      <c r="C16" s="129"/>
      <c r="D16" s="129">
        <v>8</v>
      </c>
      <c r="E16" s="129"/>
      <c r="F16" s="129">
        <v>40</v>
      </c>
      <c r="G16" s="129"/>
      <c r="H16" s="129">
        <v>20</v>
      </c>
      <c r="I16" s="129"/>
      <c r="J16" s="129">
        <v>45</v>
      </c>
      <c r="K16" s="129"/>
      <c r="L16" s="129">
        <v>24</v>
      </c>
      <c r="M16" s="129"/>
      <c r="N16" s="129">
        <v>111</v>
      </c>
      <c r="O16" s="129"/>
      <c r="P16" s="129">
        <v>22</v>
      </c>
      <c r="Q16" s="129"/>
      <c r="R16" s="129">
        <v>94</v>
      </c>
      <c r="S16" s="129"/>
      <c r="T16" s="129">
        <v>150</v>
      </c>
      <c r="U16" s="129"/>
      <c r="V16" s="129">
        <v>99</v>
      </c>
      <c r="W16" s="129"/>
      <c r="X16" s="129">
        <v>37</v>
      </c>
      <c r="Y16" s="129"/>
      <c r="Z16" s="127">
        <f t="shared" si="0"/>
        <v>667</v>
      </c>
      <c r="AA16" s="130">
        <f t="shared" si="1"/>
        <v>3.0631458094144661</v>
      </c>
      <c r="AB16" s="130">
        <f t="shared" si="2"/>
        <v>3.7016482601698208</v>
      </c>
      <c r="AC16" s="128"/>
    </row>
    <row r="17" spans="1:29">
      <c r="A17" s="128" t="s">
        <v>23</v>
      </c>
      <c r="B17" s="129">
        <v>4</v>
      </c>
      <c r="C17" s="129"/>
      <c r="D17" s="129">
        <v>0</v>
      </c>
      <c r="E17" s="129"/>
      <c r="F17" s="129">
        <v>13</v>
      </c>
      <c r="G17" s="129"/>
      <c r="H17" s="129">
        <v>56</v>
      </c>
      <c r="I17" s="129"/>
      <c r="J17" s="129">
        <v>16</v>
      </c>
      <c r="K17" s="129"/>
      <c r="L17" s="129">
        <v>0</v>
      </c>
      <c r="M17" s="129"/>
      <c r="N17" s="129">
        <v>77</v>
      </c>
      <c r="O17" s="129"/>
      <c r="P17" s="129">
        <v>21</v>
      </c>
      <c r="Q17" s="129"/>
      <c r="R17" s="129">
        <v>61</v>
      </c>
      <c r="S17" s="129"/>
      <c r="T17" s="129">
        <v>105</v>
      </c>
      <c r="U17" s="129"/>
      <c r="V17" s="129">
        <v>68</v>
      </c>
      <c r="W17" s="129"/>
      <c r="X17" s="129">
        <v>5</v>
      </c>
      <c r="Y17" s="129"/>
      <c r="Z17" s="127">
        <f t="shared" si="0"/>
        <v>426</v>
      </c>
      <c r="AA17" s="130">
        <f t="shared" si="1"/>
        <v>1.9563719862227325</v>
      </c>
      <c r="AB17" s="130">
        <f t="shared" si="2"/>
        <v>2.3641711526721796</v>
      </c>
      <c r="AC17" s="128"/>
    </row>
    <row r="18" spans="1:29">
      <c r="A18" s="128" t="s">
        <v>178</v>
      </c>
      <c r="B18" s="129">
        <v>2</v>
      </c>
      <c r="C18" s="129"/>
      <c r="D18" s="129">
        <v>3</v>
      </c>
      <c r="E18" s="129"/>
      <c r="F18" s="129">
        <v>11</v>
      </c>
      <c r="G18" s="129"/>
      <c r="H18" s="129">
        <v>23</v>
      </c>
      <c r="I18" s="129"/>
      <c r="J18" s="129">
        <v>44</v>
      </c>
      <c r="K18" s="129"/>
      <c r="L18" s="129">
        <v>37</v>
      </c>
      <c r="M18" s="129"/>
      <c r="N18" s="129">
        <v>47</v>
      </c>
      <c r="O18" s="129"/>
      <c r="P18" s="129">
        <v>22</v>
      </c>
      <c r="Q18" s="129"/>
      <c r="R18" s="129">
        <v>82</v>
      </c>
      <c r="S18" s="129"/>
      <c r="T18" s="129">
        <v>76</v>
      </c>
      <c r="U18" s="129"/>
      <c r="V18" s="129">
        <v>48</v>
      </c>
      <c r="W18" s="129"/>
      <c r="X18" s="129">
        <v>13</v>
      </c>
      <c r="Y18" s="129"/>
      <c r="Z18" s="127">
        <f t="shared" si="0"/>
        <v>408</v>
      </c>
      <c r="AA18" s="130">
        <f t="shared" si="1"/>
        <v>1.8737083811710677</v>
      </c>
      <c r="AB18" s="130">
        <f t="shared" si="2"/>
        <v>2.2642765969254675</v>
      </c>
      <c r="AC18" s="128"/>
    </row>
    <row r="19" spans="1:29">
      <c r="A19" s="128" t="s">
        <v>179</v>
      </c>
      <c r="B19" s="129">
        <v>3</v>
      </c>
      <c r="C19" s="129"/>
      <c r="D19" s="129">
        <v>0</v>
      </c>
      <c r="E19" s="129"/>
      <c r="F19" s="129">
        <v>7</v>
      </c>
      <c r="G19" s="129"/>
      <c r="H19" s="129">
        <v>33</v>
      </c>
      <c r="I19" s="129"/>
      <c r="J19" s="129">
        <v>10</v>
      </c>
      <c r="K19" s="129"/>
      <c r="L19" s="129">
        <v>9</v>
      </c>
      <c r="M19" s="129"/>
      <c r="N19" s="129">
        <v>48</v>
      </c>
      <c r="O19" s="129"/>
      <c r="P19" s="129">
        <v>0</v>
      </c>
      <c r="Q19" s="129"/>
      <c r="R19" s="129">
        <v>13</v>
      </c>
      <c r="S19" s="129"/>
      <c r="T19" s="129">
        <v>48</v>
      </c>
      <c r="U19" s="129"/>
      <c r="V19" s="129">
        <v>18</v>
      </c>
      <c r="W19" s="129"/>
      <c r="X19" s="129">
        <v>13</v>
      </c>
      <c r="Y19" s="129"/>
      <c r="Z19" s="127">
        <f t="shared" si="0"/>
        <v>202</v>
      </c>
      <c r="AA19" s="130">
        <f t="shared" si="1"/>
        <v>0.9276693455797933</v>
      </c>
      <c r="AB19" s="130">
        <f t="shared" si="2"/>
        <v>1.1210389033797659</v>
      </c>
      <c r="AC19" s="128"/>
    </row>
    <row r="20" spans="1:29">
      <c r="A20" s="128" t="s">
        <v>149</v>
      </c>
      <c r="B20" s="129">
        <v>2</v>
      </c>
      <c r="C20" s="129"/>
      <c r="D20" s="129">
        <v>6</v>
      </c>
      <c r="E20" s="129"/>
      <c r="F20" s="129">
        <v>11</v>
      </c>
      <c r="G20" s="129"/>
      <c r="H20" s="129">
        <v>0</v>
      </c>
      <c r="I20" s="129"/>
      <c r="J20" s="129">
        <v>5</v>
      </c>
      <c r="K20" s="129"/>
      <c r="L20" s="129">
        <v>12</v>
      </c>
      <c r="M20" s="129"/>
      <c r="N20" s="129">
        <v>3</v>
      </c>
      <c r="O20" s="129"/>
      <c r="P20" s="129">
        <v>8</v>
      </c>
      <c r="Q20" s="129"/>
      <c r="R20" s="129">
        <v>15</v>
      </c>
      <c r="S20" s="129"/>
      <c r="T20" s="129">
        <v>8</v>
      </c>
      <c r="U20" s="129"/>
      <c r="V20" s="129">
        <v>53</v>
      </c>
      <c r="W20" s="129"/>
      <c r="X20" s="129">
        <v>70</v>
      </c>
      <c r="Y20" s="129"/>
      <c r="Z20" s="127">
        <f t="shared" si="0"/>
        <v>193</v>
      </c>
      <c r="AA20" s="130">
        <f t="shared" si="1"/>
        <v>0.88633754305396095</v>
      </c>
      <c r="AB20" s="130">
        <f t="shared" si="2"/>
        <v>1.07109162550641</v>
      </c>
      <c r="AC20" s="128"/>
    </row>
    <row r="21" spans="1:29">
      <c r="A21" s="128" t="s">
        <v>180</v>
      </c>
      <c r="B21" s="129">
        <v>0</v>
      </c>
      <c r="C21" s="129"/>
      <c r="D21" s="129">
        <v>0</v>
      </c>
      <c r="E21" s="129"/>
      <c r="F21" s="129">
        <v>2</v>
      </c>
      <c r="G21" s="129"/>
      <c r="H21" s="129">
        <v>1</v>
      </c>
      <c r="I21" s="129"/>
      <c r="J21" s="129">
        <v>0</v>
      </c>
      <c r="K21" s="129"/>
      <c r="L21" s="129">
        <v>0</v>
      </c>
      <c r="M21" s="129"/>
      <c r="N21" s="129">
        <v>0</v>
      </c>
      <c r="O21" s="129"/>
      <c r="P21" s="129">
        <v>4</v>
      </c>
      <c r="Q21" s="129"/>
      <c r="R21" s="129">
        <v>0</v>
      </c>
      <c r="S21" s="129"/>
      <c r="T21" s="129">
        <v>2</v>
      </c>
      <c r="U21" s="129"/>
      <c r="V21" s="129">
        <v>0</v>
      </c>
      <c r="W21" s="129"/>
      <c r="X21" s="129">
        <v>0</v>
      </c>
      <c r="Y21" s="129"/>
      <c r="Z21" s="127">
        <f t="shared" si="0"/>
        <v>9</v>
      </c>
      <c r="AA21" s="130">
        <f t="shared" si="1"/>
        <v>4.1331802525832378E-2</v>
      </c>
      <c r="AB21" s="130">
        <f t="shared" si="2"/>
        <v>4.99472778733559E-2</v>
      </c>
      <c r="AC21" s="128"/>
    </row>
    <row r="22" spans="1:29">
      <c r="A22" s="128" t="s">
        <v>181</v>
      </c>
      <c r="B22" s="129">
        <v>1</v>
      </c>
      <c r="C22" s="129"/>
      <c r="D22" s="129">
        <v>2</v>
      </c>
      <c r="E22" s="129"/>
      <c r="F22" s="129">
        <v>1</v>
      </c>
      <c r="G22" s="129"/>
      <c r="H22" s="129">
        <v>0</v>
      </c>
      <c r="I22" s="129"/>
      <c r="J22" s="129">
        <v>10</v>
      </c>
      <c r="K22" s="129"/>
      <c r="L22" s="129">
        <v>15</v>
      </c>
      <c r="M22" s="129"/>
      <c r="N22" s="129">
        <v>50</v>
      </c>
      <c r="O22" s="129"/>
      <c r="P22" s="129">
        <v>13</v>
      </c>
      <c r="Q22" s="129"/>
      <c r="R22" s="129">
        <v>27</v>
      </c>
      <c r="S22" s="129"/>
      <c r="T22" s="129">
        <v>22</v>
      </c>
      <c r="U22" s="129"/>
      <c r="V22" s="129">
        <v>0</v>
      </c>
      <c r="W22" s="129"/>
      <c r="X22" s="129">
        <v>0</v>
      </c>
      <c r="Y22" s="129"/>
      <c r="Z22" s="127">
        <f t="shared" si="0"/>
        <v>141</v>
      </c>
      <c r="AA22" s="130">
        <f t="shared" si="1"/>
        <v>0.6475315729047072</v>
      </c>
      <c r="AB22" s="130">
        <f t="shared" si="2"/>
        <v>0.78250735334924248</v>
      </c>
      <c r="AC22" s="128"/>
    </row>
    <row r="23" spans="1:29">
      <c r="A23" s="128" t="s">
        <v>182</v>
      </c>
      <c r="B23" s="129">
        <v>7</v>
      </c>
      <c r="C23" s="129"/>
      <c r="D23" s="129">
        <v>3</v>
      </c>
      <c r="E23" s="129"/>
      <c r="F23" s="129">
        <v>2</v>
      </c>
      <c r="G23" s="129"/>
      <c r="H23" s="129">
        <v>8</v>
      </c>
      <c r="I23" s="129"/>
      <c r="J23" s="129">
        <v>10</v>
      </c>
      <c r="K23" s="129"/>
      <c r="L23" s="129">
        <v>14</v>
      </c>
      <c r="M23" s="129"/>
      <c r="N23" s="129">
        <v>12</v>
      </c>
      <c r="O23" s="129"/>
      <c r="P23" s="129">
        <v>16</v>
      </c>
      <c r="Q23" s="129"/>
      <c r="R23" s="129">
        <v>12</v>
      </c>
      <c r="S23" s="129"/>
      <c r="T23" s="129">
        <v>46</v>
      </c>
      <c r="U23" s="129"/>
      <c r="V23" s="129">
        <v>25</v>
      </c>
      <c r="W23" s="129"/>
      <c r="X23" s="129">
        <v>12</v>
      </c>
      <c r="Y23" s="129"/>
      <c r="Z23" s="127">
        <f t="shared" si="0"/>
        <v>167</v>
      </c>
      <c r="AA23" s="130">
        <f t="shared" si="1"/>
        <v>0.76693455797933408</v>
      </c>
      <c r="AB23" s="130">
        <f t="shared" si="2"/>
        <v>0.9267994894278262</v>
      </c>
      <c r="AC23" s="128"/>
    </row>
    <row r="24" spans="1:29">
      <c r="A24" s="128" t="s">
        <v>80</v>
      </c>
      <c r="B24" s="129">
        <v>5</v>
      </c>
      <c r="C24" s="129"/>
      <c r="D24" s="129">
        <v>12</v>
      </c>
      <c r="E24" s="129"/>
      <c r="F24" s="129">
        <v>3</v>
      </c>
      <c r="G24" s="129"/>
      <c r="H24" s="129">
        <v>3</v>
      </c>
      <c r="I24" s="129"/>
      <c r="J24" s="129">
        <v>9</v>
      </c>
      <c r="K24" s="129"/>
      <c r="L24" s="129">
        <v>0</v>
      </c>
      <c r="M24" s="129"/>
      <c r="N24" s="129">
        <v>3</v>
      </c>
      <c r="O24" s="129"/>
      <c r="P24" s="129">
        <v>4</v>
      </c>
      <c r="Q24" s="129"/>
      <c r="R24" s="129">
        <v>3</v>
      </c>
      <c r="S24" s="129"/>
      <c r="T24" s="129">
        <v>17</v>
      </c>
      <c r="U24" s="129"/>
      <c r="V24" s="129">
        <v>24</v>
      </c>
      <c r="W24" s="129"/>
      <c r="X24" s="129">
        <v>4</v>
      </c>
      <c r="Y24" s="129"/>
      <c r="Z24" s="127">
        <f t="shared" si="0"/>
        <v>87</v>
      </c>
      <c r="AA24" s="130">
        <f t="shared" si="1"/>
        <v>0.39954075774971298</v>
      </c>
      <c r="AB24" s="130">
        <f t="shared" si="2"/>
        <v>0.48282368610910709</v>
      </c>
      <c r="AC24" s="128"/>
    </row>
    <row r="25" spans="1:29">
      <c r="A25" s="128" t="s">
        <v>183</v>
      </c>
      <c r="B25" s="129">
        <v>0</v>
      </c>
      <c r="C25" s="129"/>
      <c r="D25" s="129">
        <v>3</v>
      </c>
      <c r="E25" s="129"/>
      <c r="F25" s="129">
        <v>0</v>
      </c>
      <c r="G25" s="129"/>
      <c r="H25" s="129">
        <v>28</v>
      </c>
      <c r="I25" s="129"/>
      <c r="J25" s="129">
        <v>2</v>
      </c>
      <c r="K25" s="129"/>
      <c r="L25" s="129">
        <v>7</v>
      </c>
      <c r="M25" s="129"/>
      <c r="N25" s="129">
        <v>3</v>
      </c>
      <c r="O25" s="129"/>
      <c r="P25" s="129">
        <v>4</v>
      </c>
      <c r="Q25" s="129"/>
      <c r="R25" s="129">
        <v>25</v>
      </c>
      <c r="S25" s="129"/>
      <c r="T25" s="129">
        <v>58</v>
      </c>
      <c r="U25" s="129"/>
      <c r="V25" s="129">
        <v>14</v>
      </c>
      <c r="W25" s="129"/>
      <c r="X25" s="129">
        <v>0</v>
      </c>
      <c r="Y25" s="129"/>
      <c r="Z25" s="127">
        <f t="shared" si="0"/>
        <v>144</v>
      </c>
      <c r="AA25" s="130">
        <f t="shared" si="1"/>
        <v>0.66130884041331806</v>
      </c>
      <c r="AB25" s="130">
        <f t="shared" si="2"/>
        <v>0.7991564459736944</v>
      </c>
      <c r="AC25" s="128"/>
    </row>
    <row r="26" spans="1:29">
      <c r="A26" s="128" t="s">
        <v>49</v>
      </c>
      <c r="B26" s="129">
        <v>13</v>
      </c>
      <c r="C26" s="129"/>
      <c r="D26" s="129">
        <v>2</v>
      </c>
      <c r="E26" s="129"/>
      <c r="F26" s="129">
        <v>0</v>
      </c>
      <c r="G26" s="129"/>
      <c r="H26" s="129">
        <v>20</v>
      </c>
      <c r="I26" s="129"/>
      <c r="J26" s="129">
        <v>4</v>
      </c>
      <c r="K26" s="129"/>
      <c r="L26" s="129">
        <v>7</v>
      </c>
      <c r="M26" s="129"/>
      <c r="N26" s="129">
        <v>0</v>
      </c>
      <c r="O26" s="129"/>
      <c r="P26" s="129">
        <v>14</v>
      </c>
      <c r="Q26" s="129"/>
      <c r="R26" s="129">
        <v>6</v>
      </c>
      <c r="S26" s="129"/>
      <c r="T26" s="129">
        <v>42</v>
      </c>
      <c r="U26" s="129"/>
      <c r="V26" s="129">
        <v>24</v>
      </c>
      <c r="W26" s="129"/>
      <c r="X26" s="129">
        <v>0</v>
      </c>
      <c r="Y26" s="129"/>
      <c r="Z26" s="127">
        <f t="shared" si="0"/>
        <v>132</v>
      </c>
      <c r="AA26" s="130">
        <f t="shared" si="1"/>
        <v>0.60619977037887485</v>
      </c>
      <c r="AB26" s="130">
        <f t="shared" si="2"/>
        <v>0.73256007547588653</v>
      </c>
      <c r="AC26" s="128"/>
    </row>
    <row r="27" spans="1:29">
      <c r="A27" s="128" t="s">
        <v>184</v>
      </c>
      <c r="B27" s="129">
        <v>0</v>
      </c>
      <c r="C27" s="129"/>
      <c r="D27" s="129">
        <v>1</v>
      </c>
      <c r="E27" s="129"/>
      <c r="F27" s="129">
        <v>1</v>
      </c>
      <c r="G27" s="129"/>
      <c r="H27" s="129">
        <v>2</v>
      </c>
      <c r="I27" s="129"/>
      <c r="J27" s="129">
        <v>0</v>
      </c>
      <c r="K27" s="129"/>
      <c r="L27" s="129">
        <v>2</v>
      </c>
      <c r="M27" s="129"/>
      <c r="N27" s="129">
        <v>2</v>
      </c>
      <c r="O27" s="129"/>
      <c r="P27" s="129">
        <v>2</v>
      </c>
      <c r="Q27" s="129"/>
      <c r="R27" s="129">
        <v>0</v>
      </c>
      <c r="S27" s="129"/>
      <c r="T27" s="129">
        <v>13</v>
      </c>
      <c r="U27" s="129"/>
      <c r="V27" s="129">
        <v>5</v>
      </c>
      <c r="W27" s="129"/>
      <c r="X27" s="129">
        <v>0</v>
      </c>
      <c r="Y27" s="129"/>
      <c r="Z27" s="127">
        <f t="shared" si="0"/>
        <v>28</v>
      </c>
      <c r="AA27" s="130">
        <f t="shared" si="1"/>
        <v>0.12858783008036739</v>
      </c>
      <c r="AB27" s="130">
        <f t="shared" si="2"/>
        <v>0.15539153116155169</v>
      </c>
      <c r="AC27" s="128"/>
    </row>
    <row r="28" spans="1:29">
      <c r="A28" s="128" t="s">
        <v>185</v>
      </c>
      <c r="B28" s="129">
        <v>0</v>
      </c>
      <c r="C28" s="129"/>
      <c r="D28" s="129">
        <v>0</v>
      </c>
      <c r="E28" s="129"/>
      <c r="F28" s="129">
        <v>0</v>
      </c>
      <c r="G28" s="129"/>
      <c r="H28" s="129">
        <v>0</v>
      </c>
      <c r="I28" s="129"/>
      <c r="J28" s="129">
        <v>2</v>
      </c>
      <c r="K28" s="129"/>
      <c r="L28" s="129">
        <v>0</v>
      </c>
      <c r="M28" s="129"/>
      <c r="N28" s="129">
        <v>0</v>
      </c>
      <c r="O28" s="129"/>
      <c r="P28" s="129">
        <v>1</v>
      </c>
      <c r="Q28" s="129"/>
      <c r="R28" s="129">
        <v>23</v>
      </c>
      <c r="S28" s="129"/>
      <c r="T28" s="129">
        <v>2</v>
      </c>
      <c r="U28" s="129"/>
      <c r="V28" s="129">
        <v>1</v>
      </c>
      <c r="W28" s="129"/>
      <c r="X28" s="129">
        <v>0</v>
      </c>
      <c r="Y28" s="129"/>
      <c r="Z28" s="127">
        <f t="shared" si="0"/>
        <v>29</v>
      </c>
      <c r="AA28" s="130">
        <f t="shared" si="1"/>
        <v>0.13318025258323765</v>
      </c>
      <c r="AB28" s="130">
        <f t="shared" si="2"/>
        <v>0.16094122870303568</v>
      </c>
      <c r="AC28" s="128"/>
    </row>
    <row r="29" spans="1:29">
      <c r="A29" s="128" t="s">
        <v>186</v>
      </c>
      <c r="B29" s="129">
        <v>0</v>
      </c>
      <c r="C29" s="129"/>
      <c r="D29" s="129">
        <v>0</v>
      </c>
      <c r="E29" s="129"/>
      <c r="F29" s="129">
        <v>0</v>
      </c>
      <c r="G29" s="129"/>
      <c r="H29" s="129">
        <v>2</v>
      </c>
      <c r="I29" s="129"/>
      <c r="J29" s="129">
        <v>0</v>
      </c>
      <c r="K29" s="129"/>
      <c r="L29" s="129">
        <v>8</v>
      </c>
      <c r="M29" s="129"/>
      <c r="N29" s="129">
        <v>0</v>
      </c>
      <c r="O29" s="129"/>
      <c r="P29" s="129">
        <v>9</v>
      </c>
      <c r="Q29" s="129"/>
      <c r="R29" s="129">
        <v>2</v>
      </c>
      <c r="S29" s="129"/>
      <c r="T29" s="129">
        <v>0</v>
      </c>
      <c r="U29" s="129"/>
      <c r="V29" s="129">
        <v>0</v>
      </c>
      <c r="W29" s="129"/>
      <c r="X29" s="129">
        <v>1</v>
      </c>
      <c r="Y29" s="129"/>
      <c r="Z29" s="127">
        <f t="shared" si="0"/>
        <v>22</v>
      </c>
      <c r="AA29" s="130">
        <f t="shared" si="1"/>
        <v>0.1010332950631458</v>
      </c>
      <c r="AB29" s="130">
        <f t="shared" si="2"/>
        <v>0.12209334591264777</v>
      </c>
      <c r="AC29" s="128"/>
    </row>
    <row r="30" spans="1:29">
      <c r="A30" s="128" t="s">
        <v>187</v>
      </c>
      <c r="B30" s="129">
        <v>0</v>
      </c>
      <c r="C30" s="129"/>
      <c r="D30" s="129">
        <v>1</v>
      </c>
      <c r="E30" s="129"/>
      <c r="F30" s="129">
        <v>0</v>
      </c>
      <c r="G30" s="129"/>
      <c r="H30" s="129">
        <v>2</v>
      </c>
      <c r="I30" s="129"/>
      <c r="J30" s="129">
        <v>0</v>
      </c>
      <c r="K30" s="129"/>
      <c r="L30" s="129">
        <v>0</v>
      </c>
      <c r="M30" s="129"/>
      <c r="N30" s="129">
        <v>0</v>
      </c>
      <c r="O30" s="129"/>
      <c r="P30" s="129">
        <v>0</v>
      </c>
      <c r="Q30" s="129"/>
      <c r="R30" s="129">
        <v>2</v>
      </c>
      <c r="S30" s="129"/>
      <c r="T30" s="129">
        <v>6</v>
      </c>
      <c r="U30" s="129"/>
      <c r="V30" s="129">
        <v>10</v>
      </c>
      <c r="W30" s="129"/>
      <c r="X30" s="129">
        <v>4</v>
      </c>
      <c r="Y30" s="129"/>
      <c r="Z30" s="127">
        <f t="shared" si="0"/>
        <v>25</v>
      </c>
      <c r="AA30" s="130">
        <f t="shared" si="1"/>
        <v>0.11481056257175661</v>
      </c>
      <c r="AB30" s="130">
        <f t="shared" si="2"/>
        <v>0.13874243853709972</v>
      </c>
      <c r="AC30" s="128"/>
    </row>
    <row r="31" spans="1:29">
      <c r="A31" s="128" t="s">
        <v>188</v>
      </c>
      <c r="B31" s="129">
        <v>0</v>
      </c>
      <c r="C31" s="129"/>
      <c r="D31" s="129">
        <v>0</v>
      </c>
      <c r="E31" s="129"/>
      <c r="F31" s="129">
        <v>0</v>
      </c>
      <c r="G31" s="129"/>
      <c r="H31" s="129">
        <v>0</v>
      </c>
      <c r="I31" s="129"/>
      <c r="J31" s="129">
        <v>0</v>
      </c>
      <c r="K31" s="129"/>
      <c r="L31" s="129">
        <v>0</v>
      </c>
      <c r="M31" s="129"/>
      <c r="N31" s="129">
        <v>0</v>
      </c>
      <c r="O31" s="129"/>
      <c r="P31" s="129">
        <v>2</v>
      </c>
      <c r="Q31" s="129"/>
      <c r="R31" s="129">
        <v>0</v>
      </c>
      <c r="S31" s="129"/>
      <c r="T31" s="129">
        <v>0</v>
      </c>
      <c r="U31" s="129"/>
      <c r="V31" s="129">
        <v>2</v>
      </c>
      <c r="W31" s="129"/>
      <c r="X31" s="129">
        <v>0</v>
      </c>
      <c r="Y31" s="129"/>
      <c r="Z31" s="127">
        <f t="shared" si="0"/>
        <v>4</v>
      </c>
      <c r="AA31" s="130">
        <f t="shared" si="1"/>
        <v>1.8369690011481057E-2</v>
      </c>
      <c r="AB31" s="130">
        <f t="shared" si="2"/>
        <v>2.2198790165935955E-2</v>
      </c>
      <c r="AC31" s="128"/>
    </row>
    <row r="32" spans="1:29">
      <c r="A32" s="128" t="s">
        <v>189</v>
      </c>
      <c r="B32" s="129">
        <v>4</v>
      </c>
      <c r="C32" s="129"/>
      <c r="D32" s="129">
        <v>2</v>
      </c>
      <c r="E32" s="129"/>
      <c r="F32" s="129">
        <v>0</v>
      </c>
      <c r="G32" s="129"/>
      <c r="H32" s="129">
        <v>3</v>
      </c>
      <c r="I32" s="129"/>
      <c r="J32" s="129">
        <v>4</v>
      </c>
      <c r="K32" s="129"/>
      <c r="L32" s="129">
        <v>8</v>
      </c>
      <c r="M32" s="129"/>
      <c r="N32" s="129">
        <v>2</v>
      </c>
      <c r="O32" s="129"/>
      <c r="P32" s="129">
        <v>2</v>
      </c>
      <c r="Q32" s="129"/>
      <c r="R32" s="129">
        <v>2</v>
      </c>
      <c r="S32" s="129"/>
      <c r="T32" s="129">
        <v>15</v>
      </c>
      <c r="U32" s="129"/>
      <c r="V32" s="129">
        <v>11</v>
      </c>
      <c r="W32" s="129"/>
      <c r="X32" s="129">
        <v>1</v>
      </c>
      <c r="Y32" s="129"/>
      <c r="Z32" s="127">
        <f t="shared" si="0"/>
        <v>54</v>
      </c>
      <c r="AA32" s="130">
        <f t="shared" si="1"/>
        <v>0.24799081515499427</v>
      </c>
      <c r="AB32" s="130">
        <f t="shared" si="2"/>
        <v>0.2996836672401354</v>
      </c>
      <c r="AC32" s="128"/>
    </row>
    <row r="33" spans="1:29">
      <c r="A33" s="128" t="s">
        <v>63</v>
      </c>
      <c r="B33" s="129">
        <v>0</v>
      </c>
      <c r="C33" s="129"/>
      <c r="D33" s="129">
        <v>3</v>
      </c>
      <c r="E33" s="129"/>
      <c r="F33" s="129">
        <v>0</v>
      </c>
      <c r="G33" s="129"/>
      <c r="H33" s="129">
        <v>0</v>
      </c>
      <c r="I33" s="129"/>
      <c r="J33" s="129">
        <v>2</v>
      </c>
      <c r="K33" s="129"/>
      <c r="L33" s="129">
        <v>2</v>
      </c>
      <c r="M33" s="129"/>
      <c r="N33" s="129">
        <v>0</v>
      </c>
      <c r="O33" s="129"/>
      <c r="P33" s="129">
        <v>0</v>
      </c>
      <c r="Q33" s="129"/>
      <c r="R33" s="129">
        <v>0</v>
      </c>
      <c r="S33" s="129"/>
      <c r="T33" s="129">
        <v>2</v>
      </c>
      <c r="U33" s="129"/>
      <c r="V33" s="129">
        <v>1</v>
      </c>
      <c r="W33" s="129"/>
      <c r="X33" s="129">
        <v>1</v>
      </c>
      <c r="Y33" s="129"/>
      <c r="Z33" s="127">
        <f t="shared" si="0"/>
        <v>11</v>
      </c>
      <c r="AA33" s="130">
        <f t="shared" si="1"/>
        <v>5.0516647531572902E-2</v>
      </c>
      <c r="AB33" s="130">
        <f t="shared" si="2"/>
        <v>6.1046672956323884E-2</v>
      </c>
      <c r="AC33" s="128"/>
    </row>
    <row r="34" spans="1:29">
      <c r="A34" s="128" t="s">
        <v>190</v>
      </c>
      <c r="B34" s="129">
        <v>0</v>
      </c>
      <c r="C34" s="129"/>
      <c r="D34" s="129">
        <v>0</v>
      </c>
      <c r="E34" s="129"/>
      <c r="F34" s="129">
        <v>0</v>
      </c>
      <c r="G34" s="129"/>
      <c r="H34" s="129">
        <v>0</v>
      </c>
      <c r="I34" s="129"/>
      <c r="J34" s="129">
        <v>2</v>
      </c>
      <c r="K34" s="129"/>
      <c r="L34" s="129">
        <v>4</v>
      </c>
      <c r="M34" s="129"/>
      <c r="N34" s="129">
        <v>0</v>
      </c>
      <c r="O34" s="129"/>
      <c r="P34" s="129">
        <v>0</v>
      </c>
      <c r="Q34" s="129"/>
      <c r="R34" s="129">
        <v>6</v>
      </c>
      <c r="S34" s="129"/>
      <c r="T34" s="129">
        <v>0</v>
      </c>
      <c r="U34" s="129"/>
      <c r="V34" s="129">
        <v>0</v>
      </c>
      <c r="W34" s="129"/>
      <c r="X34" s="129">
        <v>0</v>
      </c>
      <c r="Y34" s="129"/>
      <c r="Z34" s="127">
        <f t="shared" si="0"/>
        <v>12</v>
      </c>
      <c r="AA34" s="130">
        <f t="shared" si="1"/>
        <v>5.5109070034443167E-2</v>
      </c>
      <c r="AB34" s="130">
        <f t="shared" si="2"/>
        <v>6.6596370497807866E-2</v>
      </c>
      <c r="AC34" s="128"/>
    </row>
    <row r="35" spans="1:29">
      <c r="A35" s="128" t="s">
        <v>191</v>
      </c>
      <c r="B35" s="129">
        <v>0</v>
      </c>
      <c r="C35" s="129"/>
      <c r="D35" s="129">
        <v>0</v>
      </c>
      <c r="E35" s="129"/>
      <c r="F35" s="129">
        <v>0</v>
      </c>
      <c r="G35" s="129"/>
      <c r="H35" s="129">
        <v>0</v>
      </c>
      <c r="I35" s="129"/>
      <c r="J35" s="129">
        <v>0</v>
      </c>
      <c r="K35" s="129"/>
      <c r="L35" s="129">
        <v>0</v>
      </c>
      <c r="M35" s="129"/>
      <c r="N35" s="129">
        <v>2</v>
      </c>
      <c r="O35" s="129"/>
      <c r="P35" s="129">
        <v>0</v>
      </c>
      <c r="Q35" s="129"/>
      <c r="R35" s="129">
        <v>0</v>
      </c>
      <c r="S35" s="129"/>
      <c r="T35" s="129">
        <v>0</v>
      </c>
      <c r="U35" s="129"/>
      <c r="V35" s="129">
        <v>10</v>
      </c>
      <c r="W35" s="129"/>
      <c r="X35" s="129">
        <v>0</v>
      </c>
      <c r="Y35" s="129"/>
      <c r="Z35" s="127">
        <f t="shared" si="0"/>
        <v>12</v>
      </c>
      <c r="AA35" s="130">
        <f t="shared" si="1"/>
        <v>5.5109070034443167E-2</v>
      </c>
      <c r="AB35" s="130">
        <f t="shared" si="2"/>
        <v>6.6596370497807866E-2</v>
      </c>
      <c r="AC35" s="128"/>
    </row>
    <row r="36" spans="1:29">
      <c r="A36" s="128" t="s">
        <v>192</v>
      </c>
      <c r="B36" s="129">
        <v>0</v>
      </c>
      <c r="C36" s="129"/>
      <c r="D36" s="129">
        <v>0</v>
      </c>
      <c r="E36" s="129"/>
      <c r="F36" s="129">
        <v>0</v>
      </c>
      <c r="G36" s="129"/>
      <c r="H36" s="129">
        <v>0</v>
      </c>
      <c r="I36" s="129"/>
      <c r="J36" s="129">
        <v>0</v>
      </c>
      <c r="K36" s="129"/>
      <c r="L36" s="129">
        <v>0</v>
      </c>
      <c r="M36" s="129"/>
      <c r="N36" s="129">
        <v>0</v>
      </c>
      <c r="O36" s="129"/>
      <c r="P36" s="129">
        <v>0</v>
      </c>
      <c r="Q36" s="129"/>
      <c r="R36" s="129">
        <v>23</v>
      </c>
      <c r="S36" s="129"/>
      <c r="T36" s="129">
        <v>0</v>
      </c>
      <c r="U36" s="129"/>
      <c r="V36" s="129">
        <v>0</v>
      </c>
      <c r="W36" s="129"/>
      <c r="X36" s="129">
        <v>0</v>
      </c>
      <c r="Y36" s="129"/>
      <c r="Z36" s="127">
        <f t="shared" si="0"/>
        <v>23</v>
      </c>
      <c r="AA36" s="130">
        <f t="shared" si="1"/>
        <v>0.10562571756601608</v>
      </c>
      <c r="AB36" s="130">
        <f t="shared" si="2"/>
        <v>0.12764304345413174</v>
      </c>
      <c r="AC36" s="128"/>
    </row>
    <row r="37" spans="1:29">
      <c r="A37" s="128" t="s">
        <v>193</v>
      </c>
      <c r="B37" s="129">
        <v>0</v>
      </c>
      <c r="C37" s="129"/>
      <c r="D37" s="129">
        <v>0</v>
      </c>
      <c r="E37" s="129"/>
      <c r="F37" s="129">
        <v>0</v>
      </c>
      <c r="G37" s="129"/>
      <c r="H37" s="129">
        <v>0</v>
      </c>
      <c r="I37" s="129"/>
      <c r="J37" s="129">
        <v>0</v>
      </c>
      <c r="K37" s="129"/>
      <c r="L37" s="129">
        <v>0</v>
      </c>
      <c r="M37" s="129"/>
      <c r="N37" s="129">
        <v>0</v>
      </c>
      <c r="O37" s="129"/>
      <c r="P37" s="129">
        <v>0</v>
      </c>
      <c r="Q37" s="129"/>
      <c r="R37" s="129">
        <v>0</v>
      </c>
      <c r="S37" s="129"/>
      <c r="T37" s="129">
        <v>0</v>
      </c>
      <c r="U37" s="129"/>
      <c r="V37" s="129">
        <v>0</v>
      </c>
      <c r="W37" s="129"/>
      <c r="X37" s="129">
        <v>0</v>
      </c>
      <c r="Y37" s="129"/>
      <c r="Z37" s="127">
        <f t="shared" si="0"/>
        <v>0</v>
      </c>
      <c r="AA37" s="130">
        <f t="shared" si="1"/>
        <v>0</v>
      </c>
      <c r="AB37" s="130">
        <f t="shared" si="2"/>
        <v>0</v>
      </c>
      <c r="AC37" s="128"/>
    </row>
    <row r="38" spans="1:29">
      <c r="A38" s="128" t="s">
        <v>107</v>
      </c>
      <c r="B38" s="129">
        <v>0</v>
      </c>
      <c r="C38" s="129"/>
      <c r="D38" s="129">
        <v>0</v>
      </c>
      <c r="E38" s="129"/>
      <c r="F38" s="129">
        <v>0</v>
      </c>
      <c r="G38" s="129"/>
      <c r="H38" s="129">
        <v>2</v>
      </c>
      <c r="I38" s="129"/>
      <c r="J38" s="129">
        <v>0</v>
      </c>
      <c r="K38" s="129"/>
      <c r="L38" s="129">
        <v>0</v>
      </c>
      <c r="M38" s="129"/>
      <c r="N38" s="129">
        <v>0</v>
      </c>
      <c r="O38" s="129"/>
      <c r="P38" s="129">
        <v>0</v>
      </c>
      <c r="Q38" s="129"/>
      <c r="R38" s="129">
        <v>0</v>
      </c>
      <c r="S38" s="129"/>
      <c r="T38" s="129">
        <v>0</v>
      </c>
      <c r="U38" s="129"/>
      <c r="V38" s="129">
        <v>0</v>
      </c>
      <c r="W38" s="129"/>
      <c r="X38" s="129">
        <v>0</v>
      </c>
      <c r="Y38" s="129"/>
      <c r="Z38" s="127">
        <f t="shared" si="0"/>
        <v>2</v>
      </c>
      <c r="AA38" s="130">
        <f t="shared" si="1"/>
        <v>9.1848450057405284E-3</v>
      </c>
      <c r="AB38" s="130">
        <f t="shared" si="2"/>
        <v>1.1099395082967978E-2</v>
      </c>
      <c r="AC38" s="128"/>
    </row>
    <row r="39" spans="1:29">
      <c r="A39" s="128" t="s">
        <v>194</v>
      </c>
      <c r="B39" s="129">
        <v>0</v>
      </c>
      <c r="C39" s="129"/>
      <c r="D39" s="129">
        <v>0</v>
      </c>
      <c r="E39" s="129"/>
      <c r="F39" s="129">
        <v>0</v>
      </c>
      <c r="G39" s="129"/>
      <c r="H39" s="129">
        <v>0</v>
      </c>
      <c r="I39" s="129"/>
      <c r="J39" s="129">
        <v>1</v>
      </c>
      <c r="K39" s="129"/>
      <c r="L39" s="129">
        <v>0</v>
      </c>
      <c r="M39" s="129"/>
      <c r="N39" s="129">
        <v>0</v>
      </c>
      <c r="O39" s="129"/>
      <c r="P39" s="129">
        <v>0</v>
      </c>
      <c r="Q39" s="129"/>
      <c r="R39" s="129">
        <v>0</v>
      </c>
      <c r="S39" s="129"/>
      <c r="T39" s="129">
        <v>4</v>
      </c>
      <c r="U39" s="129"/>
      <c r="V39" s="129">
        <v>0</v>
      </c>
      <c r="W39" s="129"/>
      <c r="X39" s="129">
        <v>0</v>
      </c>
      <c r="Y39" s="129"/>
      <c r="Z39" s="127">
        <f t="shared" si="0"/>
        <v>5</v>
      </c>
      <c r="AA39" s="130">
        <f t="shared" si="1"/>
        <v>2.2962112514351322E-2</v>
      </c>
      <c r="AB39" s="130">
        <f t="shared" si="2"/>
        <v>2.7748487707419944E-2</v>
      </c>
      <c r="AC39" s="128"/>
    </row>
    <row r="40" spans="1:29">
      <c r="A40" s="128" t="s">
        <v>195</v>
      </c>
      <c r="B40" s="129">
        <v>0</v>
      </c>
      <c r="C40" s="129"/>
      <c r="D40" s="129">
        <v>0</v>
      </c>
      <c r="E40" s="129"/>
      <c r="F40" s="129">
        <v>0</v>
      </c>
      <c r="G40" s="129"/>
      <c r="H40" s="129">
        <v>0</v>
      </c>
      <c r="I40" s="129"/>
      <c r="J40" s="129">
        <v>0</v>
      </c>
      <c r="K40" s="129"/>
      <c r="L40" s="129">
        <v>1</v>
      </c>
      <c r="M40" s="129"/>
      <c r="N40" s="129">
        <v>4</v>
      </c>
      <c r="O40" s="129"/>
      <c r="P40" s="129">
        <v>2</v>
      </c>
      <c r="Q40" s="129"/>
      <c r="R40" s="129">
        <v>2</v>
      </c>
      <c r="S40" s="129"/>
      <c r="T40" s="129">
        <v>2</v>
      </c>
      <c r="U40" s="129"/>
      <c r="V40" s="129">
        <v>0</v>
      </c>
      <c r="W40" s="129"/>
      <c r="X40" s="129">
        <v>0</v>
      </c>
      <c r="Y40" s="129"/>
      <c r="Z40" s="127">
        <f t="shared" si="0"/>
        <v>11</v>
      </c>
      <c r="AA40" s="130">
        <f t="shared" si="1"/>
        <v>5.0516647531572902E-2</v>
      </c>
      <c r="AB40" s="130">
        <f t="shared" si="2"/>
        <v>6.1046672956323884E-2</v>
      </c>
      <c r="AC40" s="128"/>
    </row>
    <row r="41" spans="1:29">
      <c r="A41" s="128" t="s">
        <v>83</v>
      </c>
      <c r="B41" s="129">
        <v>0</v>
      </c>
      <c r="C41" s="129"/>
      <c r="D41" s="129">
        <v>2</v>
      </c>
      <c r="E41" s="129"/>
      <c r="F41" s="129">
        <v>0</v>
      </c>
      <c r="G41" s="129"/>
      <c r="H41" s="129">
        <v>0</v>
      </c>
      <c r="I41" s="129"/>
      <c r="J41" s="129">
        <v>0</v>
      </c>
      <c r="K41" s="129"/>
      <c r="L41" s="129">
        <v>0</v>
      </c>
      <c r="M41" s="129"/>
      <c r="N41" s="129">
        <v>1</v>
      </c>
      <c r="O41" s="129"/>
      <c r="P41" s="129">
        <v>0</v>
      </c>
      <c r="Q41" s="129"/>
      <c r="R41" s="129">
        <v>0</v>
      </c>
      <c r="S41" s="129"/>
      <c r="T41" s="129">
        <v>0</v>
      </c>
      <c r="U41" s="129"/>
      <c r="V41" s="129">
        <v>0</v>
      </c>
      <c r="W41" s="129"/>
      <c r="X41" s="129">
        <v>0</v>
      </c>
      <c r="Y41" s="129"/>
      <c r="Z41" s="127">
        <f t="shared" si="0"/>
        <v>3</v>
      </c>
      <c r="AA41" s="130">
        <f t="shared" si="1"/>
        <v>1.3777267508610792E-2</v>
      </c>
      <c r="AB41" s="130">
        <f t="shared" si="2"/>
        <v>1.6649092624451967E-2</v>
      </c>
      <c r="AC41" s="128"/>
    </row>
    <row r="42" spans="1:29">
      <c r="A42" s="128" t="s">
        <v>196</v>
      </c>
      <c r="B42" s="129">
        <v>0</v>
      </c>
      <c r="C42" s="129"/>
      <c r="D42" s="129">
        <v>0</v>
      </c>
      <c r="E42" s="129"/>
      <c r="F42" s="129">
        <v>0</v>
      </c>
      <c r="G42" s="129"/>
      <c r="H42" s="129">
        <v>0</v>
      </c>
      <c r="I42" s="129"/>
      <c r="J42" s="129">
        <v>0</v>
      </c>
      <c r="K42" s="129"/>
      <c r="L42" s="129">
        <v>6</v>
      </c>
      <c r="M42" s="129"/>
      <c r="N42" s="129">
        <v>2</v>
      </c>
      <c r="O42" s="129"/>
      <c r="P42" s="129">
        <v>0</v>
      </c>
      <c r="Q42" s="129"/>
      <c r="R42" s="129">
        <v>0</v>
      </c>
      <c r="S42" s="129"/>
      <c r="T42" s="129">
        <v>0</v>
      </c>
      <c r="U42" s="129"/>
      <c r="V42" s="129">
        <v>0</v>
      </c>
      <c r="W42" s="129"/>
      <c r="X42" s="129">
        <v>0</v>
      </c>
      <c r="Y42" s="129"/>
      <c r="Z42" s="127">
        <f t="shared" si="0"/>
        <v>8</v>
      </c>
      <c r="AA42" s="130">
        <f t="shared" si="1"/>
        <v>3.6739380022962113E-2</v>
      </c>
      <c r="AB42" s="130">
        <f t="shared" si="2"/>
        <v>4.4397580331871911E-2</v>
      </c>
      <c r="AC42" s="128"/>
    </row>
    <row r="43" spans="1:29">
      <c r="A43" s="128" t="s">
        <v>197</v>
      </c>
      <c r="B43" s="129">
        <v>0</v>
      </c>
      <c r="C43" s="129"/>
      <c r="D43" s="129">
        <v>0</v>
      </c>
      <c r="E43" s="129"/>
      <c r="F43" s="129">
        <v>4</v>
      </c>
      <c r="G43" s="129"/>
      <c r="H43" s="129">
        <v>2</v>
      </c>
      <c r="I43" s="129"/>
      <c r="J43" s="129">
        <v>0</v>
      </c>
      <c r="K43" s="129"/>
      <c r="L43" s="129">
        <v>0</v>
      </c>
      <c r="M43" s="129"/>
      <c r="N43" s="129">
        <v>1</v>
      </c>
      <c r="O43" s="129"/>
      <c r="P43" s="129">
        <v>4</v>
      </c>
      <c r="Q43" s="129"/>
      <c r="R43" s="129">
        <v>0</v>
      </c>
      <c r="S43" s="129"/>
      <c r="T43" s="129">
        <v>7</v>
      </c>
      <c r="U43" s="129"/>
      <c r="V43" s="129">
        <v>0</v>
      </c>
      <c r="W43" s="129"/>
      <c r="X43" s="129">
        <v>0</v>
      </c>
      <c r="Y43" s="129"/>
      <c r="Z43" s="127">
        <f t="shared" si="0"/>
        <v>18</v>
      </c>
      <c r="AA43" s="130">
        <f t="shared" si="1"/>
        <v>8.2663605051664757E-2</v>
      </c>
      <c r="AB43" s="130">
        <f t="shared" si="2"/>
        <v>9.9894555746711799E-2</v>
      </c>
      <c r="AC43" s="128"/>
    </row>
    <row r="44" spans="1:29">
      <c r="A44" s="128" t="s">
        <v>147</v>
      </c>
      <c r="B44" s="129">
        <v>0</v>
      </c>
      <c r="C44" s="129"/>
      <c r="D44" s="129">
        <v>0</v>
      </c>
      <c r="E44" s="129"/>
      <c r="F44" s="129">
        <v>0</v>
      </c>
      <c r="G44" s="129"/>
      <c r="H44" s="129">
        <v>0</v>
      </c>
      <c r="I44" s="129"/>
      <c r="J44" s="129">
        <v>0</v>
      </c>
      <c r="K44" s="129"/>
      <c r="L44" s="129">
        <v>0</v>
      </c>
      <c r="M44" s="129"/>
      <c r="N44" s="129">
        <v>0</v>
      </c>
      <c r="O44" s="129"/>
      <c r="P44" s="129">
        <v>0</v>
      </c>
      <c r="Q44" s="129"/>
      <c r="R44" s="129">
        <v>0</v>
      </c>
      <c r="S44" s="129"/>
      <c r="T44" s="129">
        <v>0</v>
      </c>
      <c r="U44" s="129"/>
      <c r="V44" s="129">
        <v>0</v>
      </c>
      <c r="W44" s="129"/>
      <c r="X44" s="129">
        <v>0</v>
      </c>
      <c r="Y44" s="129"/>
      <c r="Z44" s="127">
        <f t="shared" si="0"/>
        <v>0</v>
      </c>
      <c r="AA44" s="130">
        <f t="shared" si="1"/>
        <v>0</v>
      </c>
      <c r="AB44" s="130">
        <f t="shared" si="2"/>
        <v>0</v>
      </c>
      <c r="AC44" s="128"/>
    </row>
    <row r="45" spans="1:29">
      <c r="A45" s="128" t="s">
        <v>141</v>
      </c>
      <c r="B45" s="129">
        <v>0</v>
      </c>
      <c r="C45" s="129"/>
      <c r="D45" s="129">
        <v>0</v>
      </c>
      <c r="E45" s="129"/>
      <c r="F45" s="129">
        <v>0</v>
      </c>
      <c r="G45" s="129"/>
      <c r="H45" s="129">
        <v>0</v>
      </c>
      <c r="I45" s="129"/>
      <c r="J45" s="129">
        <v>0</v>
      </c>
      <c r="K45" s="129"/>
      <c r="L45" s="129">
        <v>0</v>
      </c>
      <c r="M45" s="129"/>
      <c r="N45" s="129">
        <v>0</v>
      </c>
      <c r="O45" s="129"/>
      <c r="P45" s="129">
        <v>2</v>
      </c>
      <c r="Q45" s="129"/>
      <c r="R45" s="129">
        <v>0</v>
      </c>
      <c r="S45" s="129"/>
      <c r="T45" s="129">
        <v>0</v>
      </c>
      <c r="U45" s="129"/>
      <c r="V45" s="129">
        <v>0</v>
      </c>
      <c r="W45" s="129"/>
      <c r="X45" s="129">
        <v>0</v>
      </c>
      <c r="Y45" s="129"/>
      <c r="Z45" s="127">
        <f t="shared" si="0"/>
        <v>2</v>
      </c>
      <c r="AA45" s="130">
        <f t="shared" si="1"/>
        <v>9.1848450057405284E-3</v>
      </c>
      <c r="AB45" s="130">
        <f t="shared" si="2"/>
        <v>1.1099395082967978E-2</v>
      </c>
      <c r="AC45" s="128"/>
    </row>
    <row r="46" spans="1:29">
      <c r="A46" s="128" t="s">
        <v>198</v>
      </c>
      <c r="B46" s="129">
        <v>0</v>
      </c>
      <c r="C46" s="129"/>
      <c r="D46" s="129">
        <v>0</v>
      </c>
      <c r="E46" s="129"/>
      <c r="F46" s="129">
        <v>0</v>
      </c>
      <c r="G46" s="129"/>
      <c r="H46" s="129">
        <v>0</v>
      </c>
      <c r="I46" s="129"/>
      <c r="J46" s="129">
        <v>3</v>
      </c>
      <c r="K46" s="129"/>
      <c r="L46" s="129">
        <v>2</v>
      </c>
      <c r="M46" s="129"/>
      <c r="N46" s="129">
        <v>5</v>
      </c>
      <c r="O46" s="129"/>
      <c r="P46" s="129">
        <v>35</v>
      </c>
      <c r="Q46" s="129"/>
      <c r="R46" s="129">
        <v>14</v>
      </c>
      <c r="S46" s="129"/>
      <c r="T46" s="129">
        <v>0</v>
      </c>
      <c r="U46" s="129"/>
      <c r="V46" s="129">
        <v>0</v>
      </c>
      <c r="W46" s="129"/>
      <c r="X46" s="129">
        <v>2</v>
      </c>
      <c r="Y46" s="129"/>
      <c r="Z46" s="127">
        <f t="shared" si="0"/>
        <v>61</v>
      </c>
      <c r="AA46" s="130">
        <f t="shared" si="1"/>
        <v>0.28013777267508611</v>
      </c>
      <c r="AB46" s="130">
        <f t="shared" si="2"/>
        <v>0.33853155003052332</v>
      </c>
      <c r="AC46" s="128"/>
    </row>
    <row r="47" spans="1:29">
      <c r="A47" s="128" t="s">
        <v>199</v>
      </c>
      <c r="B47" s="129">
        <v>0</v>
      </c>
      <c r="C47" s="129"/>
      <c r="D47" s="129">
        <v>0</v>
      </c>
      <c r="E47" s="129"/>
      <c r="F47" s="129">
        <v>6</v>
      </c>
      <c r="G47" s="129"/>
      <c r="H47" s="129">
        <v>0</v>
      </c>
      <c r="I47" s="129"/>
      <c r="J47" s="129">
        <v>0</v>
      </c>
      <c r="K47" s="129"/>
      <c r="L47" s="129">
        <v>0</v>
      </c>
      <c r="M47" s="129"/>
      <c r="N47" s="129">
        <v>6</v>
      </c>
      <c r="O47" s="129"/>
      <c r="P47" s="129">
        <v>2</v>
      </c>
      <c r="Q47" s="129"/>
      <c r="R47" s="129">
        <v>0</v>
      </c>
      <c r="S47" s="129"/>
      <c r="T47" s="129">
        <v>0</v>
      </c>
      <c r="U47" s="129"/>
      <c r="V47" s="129">
        <v>0</v>
      </c>
      <c r="W47" s="129"/>
      <c r="X47" s="129">
        <v>0</v>
      </c>
      <c r="Y47" s="129"/>
      <c r="Z47" s="127">
        <f t="shared" si="0"/>
        <v>14</v>
      </c>
      <c r="AA47" s="130">
        <f t="shared" si="1"/>
        <v>6.4293915040183697E-2</v>
      </c>
      <c r="AB47" s="130">
        <f t="shared" si="2"/>
        <v>7.7695765580775844E-2</v>
      </c>
      <c r="AC47" s="128"/>
    </row>
    <row r="48" spans="1:29">
      <c r="A48" s="128" t="s">
        <v>200</v>
      </c>
      <c r="B48" s="129">
        <v>0</v>
      </c>
      <c r="C48" s="129"/>
      <c r="D48" s="129">
        <v>0</v>
      </c>
      <c r="E48" s="129"/>
      <c r="F48" s="129">
        <v>0</v>
      </c>
      <c r="G48" s="129"/>
      <c r="H48" s="126">
        <v>0</v>
      </c>
      <c r="I48" s="126"/>
      <c r="J48" s="129">
        <v>0</v>
      </c>
      <c r="K48" s="129"/>
      <c r="L48" s="129">
        <v>0</v>
      </c>
      <c r="M48" s="129"/>
      <c r="N48" s="129">
        <v>0</v>
      </c>
      <c r="O48" s="129"/>
      <c r="P48" s="126">
        <v>0</v>
      </c>
      <c r="Q48" s="126"/>
      <c r="R48" s="129">
        <v>0</v>
      </c>
      <c r="S48" s="129"/>
      <c r="T48" s="129">
        <v>0</v>
      </c>
      <c r="U48" s="129"/>
      <c r="V48" s="126">
        <v>0</v>
      </c>
      <c r="W48" s="126"/>
      <c r="X48" s="126">
        <v>0</v>
      </c>
      <c r="Y48" s="126"/>
      <c r="Z48" s="127">
        <f t="shared" si="0"/>
        <v>0</v>
      </c>
      <c r="AA48" s="130">
        <f t="shared" si="1"/>
        <v>0</v>
      </c>
      <c r="AB48" s="130">
        <f t="shared" si="2"/>
        <v>0</v>
      </c>
      <c r="AC48" s="128"/>
    </row>
    <row r="49" spans="1:29">
      <c r="A49" s="128" t="s">
        <v>201</v>
      </c>
      <c r="B49" s="129">
        <v>0</v>
      </c>
      <c r="C49" s="129"/>
      <c r="D49" s="129">
        <v>2</v>
      </c>
      <c r="E49" s="129"/>
      <c r="F49" s="129">
        <v>0</v>
      </c>
      <c r="G49" s="129"/>
      <c r="H49" s="129">
        <v>0</v>
      </c>
      <c r="I49" s="129"/>
      <c r="J49" s="129">
        <v>0</v>
      </c>
      <c r="K49" s="129"/>
      <c r="L49" s="129">
        <v>0</v>
      </c>
      <c r="M49" s="129"/>
      <c r="N49" s="129">
        <v>3</v>
      </c>
      <c r="O49" s="129"/>
      <c r="P49" s="129">
        <v>0</v>
      </c>
      <c r="Q49" s="129"/>
      <c r="R49" s="129">
        <v>0</v>
      </c>
      <c r="S49" s="129"/>
      <c r="T49" s="129">
        <v>4</v>
      </c>
      <c r="U49" s="129"/>
      <c r="V49" s="129">
        <v>0</v>
      </c>
      <c r="W49" s="129"/>
      <c r="X49" s="129">
        <v>0</v>
      </c>
      <c r="Y49" s="129"/>
      <c r="Z49" s="127">
        <f t="shared" si="0"/>
        <v>9</v>
      </c>
      <c r="AA49" s="130">
        <f t="shared" si="1"/>
        <v>4.1331802525832378E-2</v>
      </c>
      <c r="AB49" s="130">
        <f t="shared" si="2"/>
        <v>4.99472778733559E-2</v>
      </c>
      <c r="AC49" s="128"/>
    </row>
    <row r="50" spans="1:29">
      <c r="A50" s="128" t="s">
        <v>202</v>
      </c>
      <c r="B50" s="129">
        <v>0</v>
      </c>
      <c r="C50" s="129"/>
      <c r="D50" s="129">
        <v>0</v>
      </c>
      <c r="E50" s="129"/>
      <c r="F50" s="129">
        <v>0</v>
      </c>
      <c r="G50" s="129"/>
      <c r="H50" s="129">
        <v>0</v>
      </c>
      <c r="I50" s="129"/>
      <c r="J50" s="129">
        <v>0</v>
      </c>
      <c r="K50" s="129"/>
      <c r="L50" s="129">
        <v>0</v>
      </c>
      <c r="M50" s="129"/>
      <c r="N50" s="129">
        <v>0</v>
      </c>
      <c r="O50" s="129"/>
      <c r="P50" s="129">
        <v>0</v>
      </c>
      <c r="Q50" s="129"/>
      <c r="R50" s="129">
        <v>0</v>
      </c>
      <c r="S50" s="129"/>
      <c r="T50" s="129">
        <v>0</v>
      </c>
      <c r="U50" s="129"/>
      <c r="V50" s="129">
        <v>0</v>
      </c>
      <c r="W50" s="129"/>
      <c r="X50" s="129">
        <v>0</v>
      </c>
      <c r="Y50" s="129"/>
      <c r="Z50" s="127">
        <f t="shared" si="0"/>
        <v>0</v>
      </c>
      <c r="AA50" s="130">
        <f t="shared" si="1"/>
        <v>0</v>
      </c>
      <c r="AB50" s="130">
        <f t="shared" si="2"/>
        <v>0</v>
      </c>
      <c r="AC50" s="128"/>
    </row>
    <row r="51" spans="1:29">
      <c r="A51" s="128" t="s">
        <v>172</v>
      </c>
      <c r="B51" s="129">
        <v>0</v>
      </c>
      <c r="C51" s="129"/>
      <c r="D51" s="129">
        <v>0</v>
      </c>
      <c r="E51" s="129"/>
      <c r="F51" s="129">
        <v>0</v>
      </c>
      <c r="G51" s="129"/>
      <c r="H51" s="129">
        <v>3</v>
      </c>
      <c r="I51" s="129"/>
      <c r="J51" s="129">
        <v>0</v>
      </c>
      <c r="K51" s="129"/>
      <c r="L51" s="129">
        <v>2</v>
      </c>
      <c r="M51" s="129"/>
      <c r="N51" s="129">
        <v>0</v>
      </c>
      <c r="O51" s="129"/>
      <c r="P51" s="129">
        <v>7</v>
      </c>
      <c r="Q51" s="129"/>
      <c r="R51" s="129">
        <v>0</v>
      </c>
      <c r="S51" s="129"/>
      <c r="T51" s="129">
        <v>5</v>
      </c>
      <c r="U51" s="129"/>
      <c r="V51" s="129">
        <v>0</v>
      </c>
      <c r="W51" s="129"/>
      <c r="X51" s="129">
        <v>0</v>
      </c>
      <c r="Y51" s="129"/>
      <c r="Z51" s="127">
        <f t="shared" si="0"/>
        <v>17</v>
      </c>
      <c r="AA51" s="130">
        <f t="shared" si="1"/>
        <v>7.8071182548794485E-2</v>
      </c>
      <c r="AB51" s="130">
        <f t="shared" si="2"/>
        <v>9.4344858205227811E-2</v>
      </c>
      <c r="AC51" s="128"/>
    </row>
    <row r="52" spans="1:29">
      <c r="A52" s="128" t="s">
        <v>203</v>
      </c>
      <c r="B52" s="129">
        <v>10</v>
      </c>
      <c r="C52" s="129"/>
      <c r="D52" s="129">
        <v>0</v>
      </c>
      <c r="E52" s="129"/>
      <c r="F52" s="129">
        <v>0</v>
      </c>
      <c r="G52" s="129"/>
      <c r="H52" s="129">
        <v>0</v>
      </c>
      <c r="I52" s="129"/>
      <c r="J52" s="129">
        <v>0</v>
      </c>
      <c r="K52" s="129"/>
      <c r="L52" s="129">
        <v>2</v>
      </c>
      <c r="M52" s="129"/>
      <c r="N52" s="129">
        <v>5</v>
      </c>
      <c r="O52" s="129"/>
      <c r="P52" s="129">
        <v>2</v>
      </c>
      <c r="Q52" s="129"/>
      <c r="R52" s="129">
        <v>0</v>
      </c>
      <c r="S52" s="129"/>
      <c r="T52" s="129">
        <v>0</v>
      </c>
      <c r="U52" s="129"/>
      <c r="V52" s="129">
        <v>1</v>
      </c>
      <c r="W52" s="129"/>
      <c r="X52" s="129">
        <v>2</v>
      </c>
      <c r="Y52" s="129"/>
      <c r="Z52" s="127">
        <f t="shared" si="0"/>
        <v>22</v>
      </c>
      <c r="AA52" s="130">
        <f t="shared" si="1"/>
        <v>0.1010332950631458</v>
      </c>
      <c r="AB52" s="130">
        <f t="shared" si="2"/>
        <v>0.12209334591264777</v>
      </c>
      <c r="AC52" s="128"/>
    </row>
    <row r="53" spans="1:29">
      <c r="A53" s="128" t="s">
        <v>204</v>
      </c>
      <c r="B53" s="129">
        <v>0</v>
      </c>
      <c r="C53" s="129"/>
      <c r="D53" s="129">
        <v>2</v>
      </c>
      <c r="E53" s="129"/>
      <c r="F53" s="129">
        <v>0</v>
      </c>
      <c r="G53" s="129"/>
      <c r="H53" s="129">
        <v>7</v>
      </c>
      <c r="I53" s="129"/>
      <c r="J53" s="129">
        <v>0</v>
      </c>
      <c r="K53" s="129"/>
      <c r="L53" s="129">
        <v>0</v>
      </c>
      <c r="M53" s="129"/>
      <c r="N53" s="129">
        <v>0</v>
      </c>
      <c r="O53" s="129"/>
      <c r="P53" s="129">
        <v>0</v>
      </c>
      <c r="Q53" s="129"/>
      <c r="R53" s="129">
        <v>0</v>
      </c>
      <c r="S53" s="129"/>
      <c r="T53" s="129">
        <v>2</v>
      </c>
      <c r="U53" s="129"/>
      <c r="V53" s="129">
        <v>0</v>
      </c>
      <c r="W53" s="129"/>
      <c r="X53" s="129">
        <v>0</v>
      </c>
      <c r="Y53" s="129"/>
      <c r="Z53" s="127">
        <f t="shared" si="0"/>
        <v>11</v>
      </c>
      <c r="AA53" s="130">
        <f t="shared" si="1"/>
        <v>5.0516647531572902E-2</v>
      </c>
      <c r="AB53" s="130">
        <f t="shared" si="2"/>
        <v>6.1046672956323884E-2</v>
      </c>
      <c r="AC53" s="128"/>
    </row>
    <row r="54" spans="1:29">
      <c r="A54" s="128" t="s">
        <v>205</v>
      </c>
      <c r="B54" s="129">
        <v>0</v>
      </c>
      <c r="C54" s="129"/>
      <c r="D54" s="129">
        <v>0</v>
      </c>
      <c r="E54" s="129"/>
      <c r="F54" s="129">
        <v>0</v>
      </c>
      <c r="G54" s="129"/>
      <c r="H54" s="129">
        <v>0</v>
      </c>
      <c r="I54" s="129"/>
      <c r="J54" s="129">
        <v>0</v>
      </c>
      <c r="K54" s="129"/>
      <c r="L54" s="129">
        <v>0</v>
      </c>
      <c r="M54" s="129"/>
      <c r="N54" s="129">
        <v>0</v>
      </c>
      <c r="O54" s="129"/>
      <c r="P54" s="129">
        <v>0</v>
      </c>
      <c r="Q54" s="129"/>
      <c r="R54" s="129">
        <v>0</v>
      </c>
      <c r="S54" s="129"/>
      <c r="T54" s="129">
        <v>0</v>
      </c>
      <c r="U54" s="129"/>
      <c r="V54" s="129">
        <v>0</v>
      </c>
      <c r="W54" s="129"/>
      <c r="X54" s="129">
        <v>0</v>
      </c>
      <c r="Y54" s="129"/>
      <c r="Z54" s="127">
        <f t="shared" si="0"/>
        <v>0</v>
      </c>
      <c r="AA54" s="130">
        <f t="shared" si="1"/>
        <v>0</v>
      </c>
      <c r="AB54" s="130">
        <f t="shared" si="2"/>
        <v>0</v>
      </c>
      <c r="AC54" s="128"/>
    </row>
    <row r="55" spans="1:29">
      <c r="A55" s="128" t="s">
        <v>116</v>
      </c>
      <c r="B55" s="129">
        <v>0</v>
      </c>
      <c r="C55" s="129"/>
      <c r="D55" s="129">
        <v>0</v>
      </c>
      <c r="E55" s="129"/>
      <c r="F55" s="129">
        <v>0</v>
      </c>
      <c r="G55" s="129"/>
      <c r="H55" s="129">
        <v>0</v>
      </c>
      <c r="I55" s="129"/>
      <c r="J55" s="129">
        <v>0</v>
      </c>
      <c r="K55" s="129"/>
      <c r="L55" s="129">
        <v>0</v>
      </c>
      <c r="M55" s="129"/>
      <c r="N55" s="129">
        <v>0</v>
      </c>
      <c r="O55" s="129"/>
      <c r="P55" s="129">
        <v>0</v>
      </c>
      <c r="Q55" s="129"/>
      <c r="R55" s="129">
        <v>0</v>
      </c>
      <c r="S55" s="129"/>
      <c r="T55" s="129">
        <v>0</v>
      </c>
      <c r="U55" s="129"/>
      <c r="V55" s="129">
        <v>0</v>
      </c>
      <c r="W55" s="129"/>
      <c r="X55" s="129">
        <v>0</v>
      </c>
      <c r="Y55" s="129"/>
      <c r="Z55" s="127">
        <f t="shared" si="0"/>
        <v>0</v>
      </c>
      <c r="AA55" s="130">
        <f t="shared" si="1"/>
        <v>0</v>
      </c>
      <c r="AB55" s="130">
        <f t="shared" si="2"/>
        <v>0</v>
      </c>
      <c r="AC55" s="128"/>
    </row>
    <row r="56" spans="1:29">
      <c r="A56" s="128" t="s">
        <v>206</v>
      </c>
      <c r="B56" s="129">
        <v>0</v>
      </c>
      <c r="C56" s="129"/>
      <c r="D56" s="129">
        <v>0</v>
      </c>
      <c r="E56" s="129"/>
      <c r="F56" s="129">
        <v>0</v>
      </c>
      <c r="G56" s="129"/>
      <c r="H56" s="129">
        <v>1</v>
      </c>
      <c r="I56" s="129"/>
      <c r="J56" s="129">
        <v>1</v>
      </c>
      <c r="K56" s="129"/>
      <c r="L56" s="129">
        <v>0</v>
      </c>
      <c r="M56" s="129"/>
      <c r="N56" s="129">
        <v>0</v>
      </c>
      <c r="O56" s="129"/>
      <c r="P56" s="129">
        <v>0</v>
      </c>
      <c r="Q56" s="129"/>
      <c r="R56" s="129">
        <v>0</v>
      </c>
      <c r="S56" s="129"/>
      <c r="T56" s="129">
        <v>0</v>
      </c>
      <c r="U56" s="129"/>
      <c r="V56" s="129">
        <v>0</v>
      </c>
      <c r="W56" s="129"/>
      <c r="X56" s="129">
        <v>0</v>
      </c>
      <c r="Y56" s="129"/>
      <c r="Z56" s="127">
        <f t="shared" si="0"/>
        <v>2</v>
      </c>
      <c r="AA56" s="130">
        <f t="shared" si="1"/>
        <v>9.1848450057405284E-3</v>
      </c>
      <c r="AB56" s="130">
        <f t="shared" si="2"/>
        <v>1.1099395082967978E-2</v>
      </c>
      <c r="AC56" s="128"/>
    </row>
    <row r="57" spans="1:29">
      <c r="A57" s="128" t="s">
        <v>135</v>
      </c>
      <c r="B57" s="129">
        <v>0</v>
      </c>
      <c r="C57" s="129"/>
      <c r="D57" s="129">
        <v>0</v>
      </c>
      <c r="E57" s="129"/>
      <c r="F57" s="129">
        <v>0</v>
      </c>
      <c r="G57" s="129"/>
      <c r="H57" s="129">
        <v>0</v>
      </c>
      <c r="I57" s="129"/>
      <c r="J57" s="129">
        <v>0</v>
      </c>
      <c r="K57" s="129"/>
      <c r="L57" s="129">
        <v>0</v>
      </c>
      <c r="M57" s="129"/>
      <c r="N57" s="129">
        <v>0</v>
      </c>
      <c r="O57" s="129"/>
      <c r="P57" s="129">
        <v>0</v>
      </c>
      <c r="Q57" s="129"/>
      <c r="R57" s="129">
        <v>0</v>
      </c>
      <c r="S57" s="129"/>
      <c r="T57" s="129">
        <v>0</v>
      </c>
      <c r="U57" s="129"/>
      <c r="V57" s="129">
        <v>0</v>
      </c>
      <c r="W57" s="129"/>
      <c r="X57" s="129">
        <v>0</v>
      </c>
      <c r="Y57" s="129"/>
      <c r="Z57" s="127">
        <f t="shared" si="0"/>
        <v>0</v>
      </c>
      <c r="AA57" s="130">
        <f t="shared" si="1"/>
        <v>0</v>
      </c>
      <c r="AB57" s="130">
        <f t="shared" si="2"/>
        <v>0</v>
      </c>
      <c r="AC57" s="128"/>
    </row>
    <row r="58" spans="1:29">
      <c r="A58" s="128" t="s">
        <v>145</v>
      </c>
      <c r="B58" s="129">
        <v>0</v>
      </c>
      <c r="C58" s="129"/>
      <c r="D58" s="129">
        <v>0</v>
      </c>
      <c r="E58" s="129"/>
      <c r="F58" s="129">
        <v>0</v>
      </c>
      <c r="G58" s="129"/>
      <c r="H58" s="129">
        <v>0</v>
      </c>
      <c r="I58" s="129"/>
      <c r="J58" s="129">
        <v>0</v>
      </c>
      <c r="K58" s="129"/>
      <c r="L58" s="129">
        <v>0</v>
      </c>
      <c r="M58" s="129"/>
      <c r="N58" s="129">
        <v>0</v>
      </c>
      <c r="O58" s="129"/>
      <c r="P58" s="129">
        <v>0</v>
      </c>
      <c r="Q58" s="129"/>
      <c r="R58" s="129">
        <v>0</v>
      </c>
      <c r="S58" s="129"/>
      <c r="T58" s="129">
        <v>0</v>
      </c>
      <c r="U58" s="129"/>
      <c r="V58" s="129">
        <v>0</v>
      </c>
      <c r="W58" s="129"/>
      <c r="X58" s="129">
        <v>0</v>
      </c>
      <c r="Y58" s="129"/>
      <c r="Z58" s="127">
        <f t="shared" si="0"/>
        <v>0</v>
      </c>
      <c r="AA58" s="130">
        <f t="shared" si="1"/>
        <v>0</v>
      </c>
      <c r="AB58" s="130">
        <f t="shared" si="2"/>
        <v>0</v>
      </c>
      <c r="AC58" s="128"/>
    </row>
    <row r="59" spans="1:29">
      <c r="A59" s="128" t="s">
        <v>207</v>
      </c>
      <c r="B59" s="129">
        <v>0</v>
      </c>
      <c r="C59" s="129"/>
      <c r="D59" s="129">
        <v>0</v>
      </c>
      <c r="E59" s="129"/>
      <c r="F59" s="129">
        <v>0</v>
      </c>
      <c r="G59" s="129"/>
      <c r="H59" s="129">
        <v>0</v>
      </c>
      <c r="I59" s="129"/>
      <c r="J59" s="129">
        <v>0</v>
      </c>
      <c r="K59" s="129"/>
      <c r="L59" s="129">
        <v>0</v>
      </c>
      <c r="M59" s="129"/>
      <c r="N59" s="129">
        <v>0</v>
      </c>
      <c r="O59" s="129"/>
      <c r="P59" s="129">
        <v>0</v>
      </c>
      <c r="Q59" s="129"/>
      <c r="R59" s="129">
        <v>0</v>
      </c>
      <c r="S59" s="129"/>
      <c r="T59" s="129">
        <v>0</v>
      </c>
      <c r="U59" s="129"/>
      <c r="V59" s="129">
        <v>0</v>
      </c>
      <c r="W59" s="129"/>
      <c r="X59" s="129">
        <v>0</v>
      </c>
      <c r="Y59" s="129"/>
      <c r="Z59" s="127">
        <f t="shared" si="0"/>
        <v>0</v>
      </c>
      <c r="AA59" s="130">
        <f t="shared" si="1"/>
        <v>0</v>
      </c>
      <c r="AB59" s="130">
        <f t="shared" si="2"/>
        <v>0</v>
      </c>
      <c r="AC59" s="128"/>
    </row>
    <row r="60" spans="1:29">
      <c r="A60" s="128" t="s">
        <v>208</v>
      </c>
      <c r="B60" s="129">
        <v>0</v>
      </c>
      <c r="C60" s="129"/>
      <c r="D60" s="129">
        <v>0</v>
      </c>
      <c r="E60" s="129"/>
      <c r="F60" s="129">
        <v>0</v>
      </c>
      <c r="G60" s="129"/>
      <c r="H60" s="129">
        <v>2</v>
      </c>
      <c r="I60" s="129"/>
      <c r="J60" s="129">
        <v>0</v>
      </c>
      <c r="K60" s="129"/>
      <c r="L60" s="129">
        <v>0</v>
      </c>
      <c r="M60" s="129"/>
      <c r="N60" s="129">
        <v>0</v>
      </c>
      <c r="O60" s="129"/>
      <c r="P60" s="129">
        <v>7</v>
      </c>
      <c r="Q60" s="129"/>
      <c r="R60" s="129">
        <v>0</v>
      </c>
      <c r="S60" s="129"/>
      <c r="T60" s="129">
        <v>0</v>
      </c>
      <c r="U60" s="129"/>
      <c r="V60" s="129">
        <v>4</v>
      </c>
      <c r="W60" s="129"/>
      <c r="X60" s="129">
        <v>0</v>
      </c>
      <c r="Y60" s="129"/>
      <c r="Z60" s="127">
        <f t="shared" si="0"/>
        <v>13</v>
      </c>
      <c r="AA60" s="130">
        <f t="shared" si="1"/>
        <v>5.9701492537313432E-2</v>
      </c>
      <c r="AB60" s="130">
        <f t="shared" si="2"/>
        <v>7.2146068039291855E-2</v>
      </c>
      <c r="AC60" s="128"/>
    </row>
    <row r="61" spans="1:29">
      <c r="A61" s="128" t="s">
        <v>209</v>
      </c>
      <c r="B61" s="129">
        <v>0</v>
      </c>
      <c r="C61" s="129"/>
      <c r="D61" s="129">
        <v>0</v>
      </c>
      <c r="E61" s="129"/>
      <c r="F61" s="129">
        <v>0</v>
      </c>
      <c r="G61" s="129"/>
      <c r="H61" s="129">
        <v>0</v>
      </c>
      <c r="I61" s="129"/>
      <c r="J61" s="129">
        <v>0</v>
      </c>
      <c r="K61" s="129"/>
      <c r="L61" s="129">
        <v>0</v>
      </c>
      <c r="M61" s="129"/>
      <c r="N61" s="129">
        <v>0</v>
      </c>
      <c r="O61" s="129"/>
      <c r="P61" s="129">
        <v>0</v>
      </c>
      <c r="Q61" s="129"/>
      <c r="R61" s="129">
        <v>0</v>
      </c>
      <c r="S61" s="129"/>
      <c r="T61" s="129">
        <v>0</v>
      </c>
      <c r="U61" s="129"/>
      <c r="V61" s="129">
        <v>0</v>
      </c>
      <c r="W61" s="129"/>
      <c r="X61" s="129">
        <v>0</v>
      </c>
      <c r="Y61" s="129"/>
      <c r="Z61" s="127">
        <f t="shared" si="0"/>
        <v>0</v>
      </c>
      <c r="AA61" s="130">
        <f t="shared" si="1"/>
        <v>0</v>
      </c>
      <c r="AB61" s="130">
        <f t="shared" si="2"/>
        <v>0</v>
      </c>
      <c r="AC61" s="128"/>
    </row>
    <row r="62" spans="1:29">
      <c r="A62" s="128" t="s">
        <v>210</v>
      </c>
      <c r="B62" s="129">
        <v>0</v>
      </c>
      <c r="C62" s="129"/>
      <c r="D62" s="129">
        <v>0</v>
      </c>
      <c r="E62" s="129"/>
      <c r="F62" s="129">
        <v>0</v>
      </c>
      <c r="G62" s="129"/>
      <c r="H62" s="129">
        <v>0</v>
      </c>
      <c r="I62" s="129"/>
      <c r="J62" s="129">
        <v>0</v>
      </c>
      <c r="K62" s="129"/>
      <c r="L62" s="129">
        <v>0</v>
      </c>
      <c r="M62" s="129"/>
      <c r="N62" s="129">
        <v>0</v>
      </c>
      <c r="O62" s="129"/>
      <c r="P62" s="129">
        <v>0</v>
      </c>
      <c r="Q62" s="129"/>
      <c r="R62" s="129">
        <v>0</v>
      </c>
      <c r="S62" s="129"/>
      <c r="T62" s="129">
        <v>0</v>
      </c>
      <c r="U62" s="129"/>
      <c r="V62" s="129">
        <v>0</v>
      </c>
      <c r="W62" s="129"/>
      <c r="X62" s="129">
        <v>0</v>
      </c>
      <c r="Y62" s="129"/>
      <c r="Z62" s="127">
        <f t="shared" si="0"/>
        <v>0</v>
      </c>
      <c r="AA62" s="130">
        <f t="shared" si="1"/>
        <v>0</v>
      </c>
      <c r="AB62" s="130">
        <f t="shared" si="2"/>
        <v>0</v>
      </c>
      <c r="AC62" s="128"/>
    </row>
    <row r="63" spans="1:29">
      <c r="A63" s="128" t="s">
        <v>211</v>
      </c>
      <c r="B63" s="129">
        <v>0</v>
      </c>
      <c r="C63" s="129"/>
      <c r="D63" s="129">
        <v>0</v>
      </c>
      <c r="E63" s="129"/>
      <c r="F63" s="129">
        <v>0</v>
      </c>
      <c r="G63" s="129"/>
      <c r="H63" s="129">
        <v>0</v>
      </c>
      <c r="I63" s="129"/>
      <c r="J63" s="129">
        <v>0</v>
      </c>
      <c r="K63" s="129"/>
      <c r="L63" s="129">
        <v>0</v>
      </c>
      <c r="M63" s="129"/>
      <c r="N63" s="129">
        <v>0</v>
      </c>
      <c r="O63" s="129"/>
      <c r="P63" s="129">
        <v>0</v>
      </c>
      <c r="Q63" s="129"/>
      <c r="R63" s="129">
        <v>0</v>
      </c>
      <c r="S63" s="129"/>
      <c r="T63" s="129">
        <v>0</v>
      </c>
      <c r="U63" s="129"/>
      <c r="V63" s="129">
        <v>0</v>
      </c>
      <c r="W63" s="129"/>
      <c r="X63" s="129">
        <v>0</v>
      </c>
      <c r="Y63" s="129"/>
      <c r="Z63" s="127">
        <f t="shared" si="0"/>
        <v>0</v>
      </c>
      <c r="AA63" s="130">
        <f t="shared" si="1"/>
        <v>0</v>
      </c>
      <c r="AB63" s="130">
        <f t="shared" si="2"/>
        <v>0</v>
      </c>
      <c r="AC63" s="128"/>
    </row>
    <row r="64" spans="1:29">
      <c r="A64" s="128" t="s">
        <v>212</v>
      </c>
      <c r="B64" s="129">
        <v>0</v>
      </c>
      <c r="C64" s="129"/>
      <c r="D64" s="129">
        <v>0</v>
      </c>
      <c r="E64" s="129"/>
      <c r="F64" s="129">
        <v>0</v>
      </c>
      <c r="G64" s="129"/>
      <c r="H64" s="129">
        <v>0</v>
      </c>
      <c r="I64" s="129"/>
      <c r="J64" s="129">
        <v>0</v>
      </c>
      <c r="K64" s="129"/>
      <c r="L64" s="129">
        <v>0</v>
      </c>
      <c r="M64" s="129"/>
      <c r="N64" s="129">
        <v>0</v>
      </c>
      <c r="O64" s="129"/>
      <c r="P64" s="129">
        <v>0</v>
      </c>
      <c r="Q64" s="129"/>
      <c r="R64" s="129">
        <v>0</v>
      </c>
      <c r="S64" s="129"/>
      <c r="T64" s="129">
        <v>0</v>
      </c>
      <c r="U64" s="129"/>
      <c r="V64" s="129">
        <v>0</v>
      </c>
      <c r="W64" s="129"/>
      <c r="X64" s="129">
        <v>0</v>
      </c>
      <c r="Y64" s="129"/>
      <c r="Z64" s="127">
        <f t="shared" si="0"/>
        <v>0</v>
      </c>
      <c r="AA64" s="130">
        <f t="shared" si="1"/>
        <v>0</v>
      </c>
      <c r="AB64" s="130">
        <f t="shared" si="2"/>
        <v>0</v>
      </c>
      <c r="AC64" s="128"/>
    </row>
    <row r="65" spans="1:29">
      <c r="A65" s="128" t="s">
        <v>213</v>
      </c>
      <c r="B65" s="129">
        <v>0</v>
      </c>
      <c r="C65" s="129"/>
      <c r="D65" s="129">
        <v>0</v>
      </c>
      <c r="E65" s="129"/>
      <c r="F65" s="129">
        <v>0</v>
      </c>
      <c r="G65" s="129"/>
      <c r="H65" s="129">
        <v>0</v>
      </c>
      <c r="I65" s="129"/>
      <c r="J65" s="129">
        <v>0</v>
      </c>
      <c r="K65" s="129"/>
      <c r="L65" s="129">
        <v>0</v>
      </c>
      <c r="M65" s="129"/>
      <c r="N65" s="129">
        <v>0</v>
      </c>
      <c r="O65" s="129"/>
      <c r="P65" s="129">
        <v>0</v>
      </c>
      <c r="Q65" s="129"/>
      <c r="R65" s="129">
        <v>0</v>
      </c>
      <c r="S65" s="129"/>
      <c r="T65" s="129">
        <v>0</v>
      </c>
      <c r="U65" s="129"/>
      <c r="V65" s="129">
        <v>0</v>
      </c>
      <c r="W65" s="129"/>
      <c r="X65" s="129">
        <v>0</v>
      </c>
      <c r="Y65" s="129"/>
      <c r="Z65" s="127">
        <f t="shared" si="0"/>
        <v>0</v>
      </c>
      <c r="AA65" s="130">
        <f t="shared" si="1"/>
        <v>0</v>
      </c>
      <c r="AB65" s="130">
        <f t="shared" si="2"/>
        <v>0</v>
      </c>
      <c r="AC65" s="128"/>
    </row>
    <row r="66" spans="1:29">
      <c r="A66" s="128" t="s">
        <v>153</v>
      </c>
      <c r="B66" s="129">
        <v>0</v>
      </c>
      <c r="C66" s="129"/>
      <c r="D66" s="129">
        <v>0</v>
      </c>
      <c r="E66" s="129"/>
      <c r="F66" s="129">
        <v>0</v>
      </c>
      <c r="G66" s="129"/>
      <c r="H66" s="129">
        <v>0</v>
      </c>
      <c r="I66" s="129"/>
      <c r="J66" s="129">
        <v>0</v>
      </c>
      <c r="K66" s="129"/>
      <c r="L66" s="129">
        <v>0</v>
      </c>
      <c r="M66" s="129"/>
      <c r="N66" s="129">
        <v>0</v>
      </c>
      <c r="O66" s="129"/>
      <c r="P66" s="129">
        <v>0</v>
      </c>
      <c r="Q66" s="129"/>
      <c r="R66" s="129">
        <v>0</v>
      </c>
      <c r="S66" s="129"/>
      <c r="T66" s="129">
        <v>0</v>
      </c>
      <c r="U66" s="129"/>
      <c r="V66" s="129">
        <v>0</v>
      </c>
      <c r="W66" s="129"/>
      <c r="X66" s="129">
        <v>0</v>
      </c>
      <c r="Y66" s="129"/>
      <c r="Z66" s="127">
        <f t="shared" si="0"/>
        <v>0</v>
      </c>
      <c r="AA66" s="130">
        <f t="shared" si="1"/>
        <v>0</v>
      </c>
      <c r="AB66" s="130">
        <f t="shared" si="2"/>
        <v>0</v>
      </c>
      <c r="AC66" s="128"/>
    </row>
    <row r="67" spans="1:29">
      <c r="A67" s="128" t="s">
        <v>214</v>
      </c>
      <c r="B67" s="129">
        <v>0</v>
      </c>
      <c r="C67" s="129"/>
      <c r="D67" s="129">
        <v>2</v>
      </c>
      <c r="E67" s="129"/>
      <c r="F67" s="129">
        <v>0</v>
      </c>
      <c r="G67" s="129"/>
      <c r="H67" s="129">
        <v>0</v>
      </c>
      <c r="I67" s="129"/>
      <c r="J67" s="129">
        <v>0</v>
      </c>
      <c r="K67" s="129"/>
      <c r="L67" s="129">
        <v>0</v>
      </c>
      <c r="M67" s="129"/>
      <c r="N67" s="129">
        <v>0</v>
      </c>
      <c r="O67" s="129"/>
      <c r="P67" s="129">
        <v>0</v>
      </c>
      <c r="Q67" s="129"/>
      <c r="R67" s="129">
        <v>2</v>
      </c>
      <c r="S67" s="129"/>
      <c r="T67" s="129">
        <v>0</v>
      </c>
      <c r="U67" s="129"/>
      <c r="V67" s="129">
        <v>0</v>
      </c>
      <c r="W67" s="129"/>
      <c r="X67" s="129">
        <v>0</v>
      </c>
      <c r="Y67" s="129"/>
      <c r="Z67" s="127">
        <f t="shared" si="0"/>
        <v>4</v>
      </c>
      <c r="AA67" s="130">
        <f t="shared" si="1"/>
        <v>1.8369690011481057E-2</v>
      </c>
      <c r="AB67" s="130">
        <f t="shared" si="2"/>
        <v>2.2198790165935955E-2</v>
      </c>
      <c r="AC67" s="128"/>
    </row>
    <row r="68" spans="1:29">
      <c r="A68" s="128" t="s">
        <v>215</v>
      </c>
      <c r="B68" s="129">
        <v>0</v>
      </c>
      <c r="C68" s="129"/>
      <c r="D68" s="129">
        <v>0</v>
      </c>
      <c r="E68" s="129"/>
      <c r="F68" s="129">
        <v>0</v>
      </c>
      <c r="G68" s="129"/>
      <c r="H68" s="129">
        <v>0</v>
      </c>
      <c r="I68" s="129"/>
      <c r="J68" s="129">
        <v>0</v>
      </c>
      <c r="K68" s="129"/>
      <c r="L68" s="129">
        <v>0</v>
      </c>
      <c r="M68" s="129"/>
      <c r="N68" s="129">
        <v>0</v>
      </c>
      <c r="O68" s="129"/>
      <c r="P68" s="129">
        <v>0</v>
      </c>
      <c r="Q68" s="129"/>
      <c r="R68" s="129">
        <v>4</v>
      </c>
      <c r="S68" s="129"/>
      <c r="T68" s="129">
        <v>0</v>
      </c>
      <c r="U68" s="129"/>
      <c r="V68" s="129">
        <v>0</v>
      </c>
      <c r="W68" s="129"/>
      <c r="X68" s="129">
        <v>0</v>
      </c>
      <c r="Y68" s="129"/>
      <c r="Z68" s="127">
        <f t="shared" si="0"/>
        <v>4</v>
      </c>
      <c r="AA68" s="130">
        <f t="shared" si="1"/>
        <v>1.8369690011481057E-2</v>
      </c>
      <c r="AB68" s="130">
        <f t="shared" si="2"/>
        <v>2.2198790165935955E-2</v>
      </c>
      <c r="AC68" s="128"/>
    </row>
    <row r="69" spans="1:29">
      <c r="A69" s="128" t="s">
        <v>216</v>
      </c>
      <c r="B69" s="129">
        <v>0</v>
      </c>
      <c r="C69" s="129"/>
      <c r="D69" s="129">
        <v>0</v>
      </c>
      <c r="E69" s="129"/>
      <c r="F69" s="129">
        <v>0</v>
      </c>
      <c r="G69" s="129"/>
      <c r="H69" s="129">
        <v>0</v>
      </c>
      <c r="I69" s="129"/>
      <c r="J69" s="129">
        <v>0</v>
      </c>
      <c r="K69" s="129"/>
      <c r="L69" s="129">
        <v>0</v>
      </c>
      <c r="M69" s="129"/>
      <c r="N69" s="129">
        <v>0</v>
      </c>
      <c r="O69" s="129"/>
      <c r="P69" s="129">
        <v>8</v>
      </c>
      <c r="Q69" s="129"/>
      <c r="R69" s="129">
        <v>0</v>
      </c>
      <c r="S69" s="129"/>
      <c r="T69" s="129">
        <v>0</v>
      </c>
      <c r="U69" s="129"/>
      <c r="V69" s="129">
        <v>0</v>
      </c>
      <c r="W69" s="129"/>
      <c r="X69" s="129">
        <v>0</v>
      </c>
      <c r="Y69" s="129"/>
      <c r="Z69" s="127">
        <f t="shared" si="0"/>
        <v>8</v>
      </c>
      <c r="AA69" s="130">
        <f t="shared" si="1"/>
        <v>3.6739380022962113E-2</v>
      </c>
      <c r="AB69" s="130">
        <f t="shared" si="2"/>
        <v>4.4397580331871911E-2</v>
      </c>
      <c r="AC69" s="128"/>
    </row>
    <row r="70" spans="1:29">
      <c r="A70" s="128" t="s">
        <v>217</v>
      </c>
      <c r="B70" s="129">
        <v>0</v>
      </c>
      <c r="C70" s="129"/>
      <c r="D70" s="129">
        <v>0</v>
      </c>
      <c r="E70" s="129"/>
      <c r="F70" s="129">
        <v>0</v>
      </c>
      <c r="G70" s="129"/>
      <c r="H70" s="129">
        <v>1</v>
      </c>
      <c r="I70" s="129"/>
      <c r="J70" s="129">
        <v>0</v>
      </c>
      <c r="K70" s="129"/>
      <c r="L70" s="129">
        <v>0</v>
      </c>
      <c r="M70" s="129"/>
      <c r="N70" s="129">
        <v>0</v>
      </c>
      <c r="O70" s="129"/>
      <c r="P70" s="129">
        <v>2</v>
      </c>
      <c r="Q70" s="129"/>
      <c r="R70" s="129">
        <v>0</v>
      </c>
      <c r="S70" s="129"/>
      <c r="T70" s="129">
        <v>0</v>
      </c>
      <c r="U70" s="129"/>
      <c r="V70" s="129">
        <v>0</v>
      </c>
      <c r="W70" s="129"/>
      <c r="X70" s="129">
        <v>0</v>
      </c>
      <c r="Y70" s="129"/>
      <c r="Z70" s="127">
        <f t="shared" si="0"/>
        <v>3</v>
      </c>
      <c r="AA70" s="130">
        <f t="shared" si="1"/>
        <v>1.3777267508610792E-2</v>
      </c>
      <c r="AB70" s="130">
        <f t="shared" si="2"/>
        <v>1.6649092624451967E-2</v>
      </c>
      <c r="AC70" s="128"/>
    </row>
    <row r="71" spans="1:29">
      <c r="A71" s="128" t="s">
        <v>218</v>
      </c>
      <c r="B71" s="129">
        <v>0</v>
      </c>
      <c r="C71" s="129"/>
      <c r="D71" s="129">
        <v>0</v>
      </c>
      <c r="E71" s="129"/>
      <c r="F71" s="129">
        <v>2</v>
      </c>
      <c r="G71" s="129"/>
      <c r="H71" s="129">
        <v>0</v>
      </c>
      <c r="I71" s="129"/>
      <c r="J71" s="129">
        <v>0</v>
      </c>
      <c r="K71" s="129"/>
      <c r="L71" s="129">
        <v>0</v>
      </c>
      <c r="M71" s="129"/>
      <c r="N71" s="129">
        <v>0</v>
      </c>
      <c r="O71" s="129"/>
      <c r="P71" s="129">
        <v>4</v>
      </c>
      <c r="Q71" s="129"/>
      <c r="R71" s="129">
        <v>0</v>
      </c>
      <c r="S71" s="129"/>
      <c r="T71" s="129">
        <v>1</v>
      </c>
      <c r="U71" s="129"/>
      <c r="V71" s="129">
        <v>0</v>
      </c>
      <c r="W71" s="129"/>
      <c r="X71" s="129">
        <v>0</v>
      </c>
      <c r="Y71" s="129"/>
      <c r="Z71" s="127">
        <f t="shared" si="0"/>
        <v>7</v>
      </c>
      <c r="AA71" s="130">
        <f t="shared" si="1"/>
        <v>3.2146957520091848E-2</v>
      </c>
      <c r="AB71" s="130">
        <f t="shared" si="2"/>
        <v>3.8847882790387922E-2</v>
      </c>
      <c r="AC71" s="128"/>
    </row>
    <row r="72" spans="1:29" ht="12.75">
      <c r="A72" s="28" t="s">
        <v>219</v>
      </c>
      <c r="B72" s="129">
        <v>0</v>
      </c>
      <c r="C72" s="129"/>
      <c r="D72" s="129">
        <v>0</v>
      </c>
      <c r="E72" s="129"/>
      <c r="F72" s="129">
        <v>0</v>
      </c>
      <c r="G72" s="129"/>
      <c r="H72" s="129">
        <v>0</v>
      </c>
      <c r="I72" s="129"/>
      <c r="J72" s="129">
        <v>0</v>
      </c>
      <c r="K72" s="129"/>
      <c r="L72" s="129">
        <v>2</v>
      </c>
      <c r="M72" s="129"/>
      <c r="N72" s="129">
        <v>0</v>
      </c>
      <c r="O72" s="129"/>
      <c r="P72" s="129">
        <v>0</v>
      </c>
      <c r="Q72" s="129"/>
      <c r="R72" s="129">
        <v>0</v>
      </c>
      <c r="S72" s="129"/>
      <c r="T72" s="129">
        <v>0</v>
      </c>
      <c r="U72" s="129"/>
      <c r="V72" s="129">
        <v>0</v>
      </c>
      <c r="W72" s="129"/>
      <c r="X72" s="129">
        <v>0</v>
      </c>
      <c r="Y72" s="129"/>
      <c r="Z72" s="127">
        <f>SUM(B72:X72)</f>
        <v>2</v>
      </c>
      <c r="AA72" s="130">
        <f t="shared" si="1"/>
        <v>9.1848450057405284E-3</v>
      </c>
      <c r="AB72" s="130">
        <f t="shared" si="2"/>
        <v>1.1099395082967978E-2</v>
      </c>
      <c r="AC72" s="128"/>
    </row>
    <row r="73" spans="1:29">
      <c r="A73" s="128" t="s">
        <v>220</v>
      </c>
      <c r="B73" s="129">
        <v>0</v>
      </c>
      <c r="C73" s="129"/>
      <c r="D73" s="129">
        <v>0</v>
      </c>
      <c r="E73" s="129"/>
      <c r="F73" s="129">
        <v>3</v>
      </c>
      <c r="G73" s="129"/>
      <c r="H73" s="129">
        <v>0</v>
      </c>
      <c r="I73" s="129"/>
      <c r="J73" s="129">
        <v>0</v>
      </c>
      <c r="K73" s="129"/>
      <c r="L73" s="129">
        <v>0</v>
      </c>
      <c r="M73" s="129"/>
      <c r="N73" s="129">
        <v>0</v>
      </c>
      <c r="O73" s="129"/>
      <c r="P73" s="129">
        <v>0</v>
      </c>
      <c r="Q73" s="129"/>
      <c r="R73" s="129">
        <v>0</v>
      </c>
      <c r="S73" s="129"/>
      <c r="T73" s="129">
        <v>0</v>
      </c>
      <c r="U73" s="129"/>
      <c r="V73" s="129">
        <v>0</v>
      </c>
      <c r="W73" s="129"/>
      <c r="X73" s="129">
        <v>0</v>
      </c>
      <c r="Y73" s="129"/>
      <c r="Z73" s="127">
        <f>SUM(B73:X73)</f>
        <v>3</v>
      </c>
      <c r="AA73" s="130">
        <f>+Z73/21775%</f>
        <v>1.3777267508610792E-2</v>
      </c>
      <c r="AB73" s="130">
        <f t="shared" si="2"/>
        <v>1.6649092624451967E-2</v>
      </c>
      <c r="AC73" s="128"/>
    </row>
    <row r="74" spans="1:29" ht="12.75">
      <c r="A74" s="28" t="s">
        <v>221</v>
      </c>
      <c r="B74" s="129">
        <v>0</v>
      </c>
      <c r="C74" s="129"/>
      <c r="D74" s="129">
        <v>1</v>
      </c>
      <c r="E74" s="129"/>
      <c r="F74" s="129">
        <v>0</v>
      </c>
      <c r="G74" s="129"/>
      <c r="H74" s="129">
        <v>0</v>
      </c>
      <c r="I74" s="129"/>
      <c r="J74" s="129">
        <v>0</v>
      </c>
      <c r="K74" s="129"/>
      <c r="L74" s="129">
        <v>0</v>
      </c>
      <c r="M74" s="129"/>
      <c r="N74" s="129">
        <v>0</v>
      </c>
      <c r="O74" s="129"/>
      <c r="P74" s="129">
        <v>0</v>
      </c>
      <c r="Q74" s="129"/>
      <c r="R74" s="129">
        <v>0</v>
      </c>
      <c r="S74" s="129"/>
      <c r="T74" s="129">
        <v>0</v>
      </c>
      <c r="U74" s="129"/>
      <c r="V74" s="129">
        <v>0</v>
      </c>
      <c r="W74" s="129"/>
      <c r="X74" s="129">
        <v>0</v>
      </c>
      <c r="Y74" s="129"/>
      <c r="Z74" s="127">
        <f>SUM(B74:X74)</f>
        <v>1</v>
      </c>
      <c r="AA74" s="130">
        <f>+Z74/21775%</f>
        <v>4.5924225028702642E-3</v>
      </c>
      <c r="AB74" s="130">
        <f>+Z74/18019%</f>
        <v>5.5496975414839889E-3</v>
      </c>
      <c r="AC74" s="128"/>
    </row>
    <row r="75" spans="1:29">
      <c r="A75" s="188" t="s">
        <v>0</v>
      </c>
      <c r="B75" s="124">
        <v>492</v>
      </c>
      <c r="D75" s="124">
        <v>267</v>
      </c>
      <c r="F75" s="124">
        <v>569</v>
      </c>
      <c r="H75" s="124">
        <v>1564</v>
      </c>
      <c r="J75" s="124">
        <v>1444</v>
      </c>
      <c r="L75" s="124">
        <v>1010</v>
      </c>
      <c r="N75" s="124">
        <v>2011</v>
      </c>
      <c r="P75" s="124">
        <v>3451</v>
      </c>
      <c r="R75" s="124">
        <v>2666</v>
      </c>
      <c r="T75" s="124">
        <v>4159</v>
      </c>
      <c r="V75" s="124">
        <v>2390</v>
      </c>
      <c r="X75" s="124">
        <v>812</v>
      </c>
      <c r="Z75" s="124">
        <f>SUM(B75:X75)</f>
        <v>20835</v>
      </c>
      <c r="AA75" s="124">
        <f>+Z75/21775%</f>
        <v>95.683122847301945</v>
      </c>
      <c r="AB75" s="124">
        <f>+Z75/18019%</f>
        <v>115.62794827681891</v>
      </c>
    </row>
    <row r="76" spans="1:29">
      <c r="A76" s="188" t="s">
        <v>298</v>
      </c>
      <c r="B76" s="124">
        <v>0</v>
      </c>
      <c r="D76" s="124">
        <v>0</v>
      </c>
      <c r="F76" s="124">
        <v>0</v>
      </c>
      <c r="H76" s="124">
        <v>0</v>
      </c>
      <c r="J76" s="124">
        <v>0</v>
      </c>
      <c r="L76" s="124">
        <v>0</v>
      </c>
      <c r="N76" s="124">
        <v>0</v>
      </c>
      <c r="P76" s="124">
        <v>0</v>
      </c>
      <c r="R76" s="124">
        <v>0</v>
      </c>
      <c r="T76" s="124">
        <v>0</v>
      </c>
      <c r="V76" s="124">
        <v>0</v>
      </c>
      <c r="X76" s="124">
        <v>0</v>
      </c>
      <c r="Z76" s="124">
        <f>SUM(B76:X76)</f>
        <v>0</v>
      </c>
      <c r="AA76" s="124">
        <f>+Z76/21775%</f>
        <v>0</v>
      </c>
      <c r="AB76" s="124">
        <f>+Z76/18019%</f>
        <v>0</v>
      </c>
    </row>
    <row r="77" spans="1:29">
      <c r="A77" s="187" t="s">
        <v>283</v>
      </c>
      <c r="B77" s="124">
        <v>492</v>
      </c>
      <c r="D77" s="124">
        <v>267</v>
      </c>
      <c r="F77" s="124">
        <v>569</v>
      </c>
      <c r="H77" s="124">
        <v>1564</v>
      </c>
      <c r="J77" s="124">
        <v>1444</v>
      </c>
      <c r="L77" s="124">
        <v>1010</v>
      </c>
      <c r="N77" s="124">
        <v>2011</v>
      </c>
      <c r="P77" s="124">
        <v>3451</v>
      </c>
      <c r="R77" s="124">
        <v>2666</v>
      </c>
      <c r="T77" s="124">
        <v>4159</v>
      </c>
      <c r="V77" s="124">
        <v>2390</v>
      </c>
      <c r="X77" s="124">
        <v>812</v>
      </c>
    </row>
    <row r="78" spans="1:29">
      <c r="A78" s="187" t="s">
        <v>311</v>
      </c>
      <c r="B78" s="124">
        <v>0</v>
      </c>
      <c r="D78" s="124">
        <v>0</v>
      </c>
      <c r="F78" s="124">
        <v>0</v>
      </c>
      <c r="H78" s="124">
        <v>0</v>
      </c>
      <c r="J78" s="124">
        <v>0</v>
      </c>
      <c r="L78" s="124">
        <v>0</v>
      </c>
      <c r="N78" s="124">
        <v>0</v>
      </c>
      <c r="P78" s="124">
        <v>0</v>
      </c>
      <c r="R78" s="124">
        <v>0</v>
      </c>
      <c r="T78" s="124">
        <v>0</v>
      </c>
      <c r="V78" s="124">
        <v>0</v>
      </c>
      <c r="X78" s="124">
        <v>0</v>
      </c>
    </row>
    <row r="79" spans="1:29" ht="12.75">
      <c r="A79" s="187" t="s">
        <v>284</v>
      </c>
      <c r="B79" s="47">
        <v>309</v>
      </c>
      <c r="C79" s="47"/>
      <c r="D79" s="31">
        <v>187</v>
      </c>
      <c r="E79" s="31"/>
      <c r="F79" s="31">
        <v>432</v>
      </c>
      <c r="G79" s="31"/>
      <c r="H79" s="31">
        <v>1109</v>
      </c>
      <c r="I79" s="31"/>
      <c r="J79" s="31">
        <v>1244</v>
      </c>
      <c r="K79" s="31"/>
      <c r="L79" s="31">
        <v>803</v>
      </c>
      <c r="M79" s="31"/>
      <c r="N79" s="31">
        <v>1597</v>
      </c>
      <c r="O79" s="31"/>
      <c r="P79" s="31">
        <v>2603</v>
      </c>
      <c r="Q79" s="31"/>
      <c r="R79" s="31">
        <v>2072</v>
      </c>
      <c r="S79" s="31"/>
      <c r="T79" s="31">
        <v>3628</v>
      </c>
      <c r="U79" s="31"/>
      <c r="V79" s="31">
        <v>1962</v>
      </c>
      <c r="W79" s="31"/>
      <c r="X79" s="31">
        <v>524</v>
      </c>
      <c r="Y79" s="31"/>
    </row>
    <row r="80" spans="1:29" ht="12.75">
      <c r="A80" s="187" t="s">
        <v>312</v>
      </c>
      <c r="B80" s="31">
        <v>33</v>
      </c>
      <c r="C80" s="31"/>
      <c r="D80" s="31">
        <v>13</v>
      </c>
      <c r="E80" s="31"/>
      <c r="F80" s="31">
        <v>10</v>
      </c>
      <c r="G80" s="31"/>
      <c r="H80" s="31">
        <v>101</v>
      </c>
      <c r="I80" s="31"/>
      <c r="J80" s="31">
        <v>33</v>
      </c>
      <c r="K80" s="31"/>
      <c r="L80" s="31">
        <v>6</v>
      </c>
      <c r="M80" s="31"/>
      <c r="N80" s="31">
        <v>104</v>
      </c>
      <c r="O80" s="31"/>
      <c r="P80" s="31">
        <v>183</v>
      </c>
      <c r="Q80" s="31"/>
      <c r="R80" s="31">
        <v>78</v>
      </c>
      <c r="S80" s="31"/>
      <c r="T80" s="31">
        <v>45</v>
      </c>
      <c r="U80" s="31"/>
      <c r="V80" s="31">
        <v>25</v>
      </c>
      <c r="W80" s="31"/>
      <c r="X80" s="31">
        <v>48</v>
      </c>
      <c r="Y80" s="31"/>
    </row>
    <row r="81" spans="1:25" ht="12.75">
      <c r="A81" s="187" t="s">
        <v>4</v>
      </c>
      <c r="B81" s="31">
        <v>150</v>
      </c>
      <c r="C81" s="31"/>
      <c r="D81" s="31">
        <v>67</v>
      </c>
      <c r="E81" s="31"/>
      <c r="F81" s="31">
        <v>127</v>
      </c>
      <c r="G81" s="31"/>
      <c r="H81" s="31">
        <v>354</v>
      </c>
      <c r="I81" s="31"/>
      <c r="J81" s="31">
        <v>168</v>
      </c>
      <c r="K81" s="31"/>
      <c r="L81" s="31">
        <v>201</v>
      </c>
      <c r="M81" s="31"/>
      <c r="N81" s="31">
        <v>321</v>
      </c>
      <c r="O81" s="31"/>
      <c r="P81" s="31">
        <v>681</v>
      </c>
      <c r="Q81" s="31"/>
      <c r="R81" s="31">
        <v>518</v>
      </c>
      <c r="S81" s="31"/>
      <c r="T81" s="31">
        <v>488</v>
      </c>
      <c r="U81" s="31"/>
      <c r="V81" s="31">
        <v>403</v>
      </c>
      <c r="W81" s="31"/>
      <c r="X81" s="31">
        <v>241</v>
      </c>
      <c r="Y81" s="31"/>
    </row>
    <row r="82" spans="1:25">
      <c r="A82" s="188" t="s">
        <v>285</v>
      </c>
      <c r="B82" s="206">
        <v>4</v>
      </c>
      <c r="C82" s="206"/>
      <c r="D82" s="206">
        <v>0</v>
      </c>
      <c r="E82" s="206"/>
      <c r="F82" s="206">
        <v>5</v>
      </c>
      <c r="G82" s="206"/>
      <c r="H82" s="206">
        <v>12</v>
      </c>
      <c r="I82" s="206"/>
      <c r="J82" s="206">
        <v>12</v>
      </c>
      <c r="K82" s="206"/>
      <c r="L82" s="206">
        <v>4</v>
      </c>
      <c r="M82" s="206"/>
      <c r="N82" s="206">
        <v>21</v>
      </c>
      <c r="O82" s="206"/>
      <c r="P82" s="223">
        <v>12</v>
      </c>
      <c r="Q82" s="223"/>
      <c r="R82" s="206">
        <v>16</v>
      </c>
      <c r="S82" s="206"/>
      <c r="T82" s="206">
        <v>28</v>
      </c>
      <c r="U82" s="206"/>
      <c r="V82" s="206">
        <v>7</v>
      </c>
      <c r="W82" s="206"/>
      <c r="X82" s="206">
        <v>14</v>
      </c>
      <c r="Y82" s="206"/>
    </row>
  </sheetData>
  <mergeCells count="1">
    <mergeCell ref="A4:AC4"/>
  </mergeCell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2:AD58"/>
  <sheetViews>
    <sheetView topLeftCell="A32" workbookViewId="0">
      <selection activeCell="Y58" sqref="Y5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42578125" customWidth="1"/>
    <col min="26" max="26" width="4.42578125" customWidth="1"/>
    <col min="29" max="29" width="24" bestFit="1" customWidth="1"/>
  </cols>
  <sheetData>
    <row r="2" spans="1:30" ht="15.75">
      <c r="A2" s="244" t="s">
        <v>222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9" t="s">
        <v>292</v>
      </c>
      <c r="B6" s="21" t="s">
        <v>293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>
        <v>9</v>
      </c>
      <c r="M8" s="3"/>
      <c r="N8" s="3">
        <v>1</v>
      </c>
      <c r="O8" s="3"/>
      <c r="P8" s="3"/>
      <c r="Q8" s="3"/>
      <c r="R8" s="3"/>
      <c r="S8" s="3"/>
      <c r="T8" s="3">
        <v>16</v>
      </c>
      <c r="U8" s="3"/>
      <c r="V8" s="3"/>
      <c r="W8" s="3"/>
      <c r="X8" s="3">
        <v>3</v>
      </c>
      <c r="Y8" s="3"/>
      <c r="Z8" s="25">
        <f>+SUM(B8:X8)</f>
        <v>29</v>
      </c>
      <c r="AA8" s="34">
        <f>Z8/Z51</f>
        <v>0.78378378378378377</v>
      </c>
      <c r="AB8" s="34">
        <f>+Z8/SUM(Z9:Z50)</f>
        <v>3.625</v>
      </c>
      <c r="AC8" s="3" t="s">
        <v>223</v>
      </c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0" si="0">+SUM(B9:X9)</f>
        <v>0</v>
      </c>
      <c r="AA9" s="34">
        <f>Z9/Z51</f>
        <v>0</v>
      </c>
      <c r="AB9" s="34">
        <v>0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0"/>
        <v>0</v>
      </c>
      <c r="AA10" s="34">
        <f>Z10/Z51</f>
        <v>0</v>
      </c>
      <c r="AB10" s="34">
        <v>0</v>
      </c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5">
        <f t="shared" si="0"/>
        <v>0</v>
      </c>
      <c r="AA11" s="34">
        <f>Z11/Z51</f>
        <v>0</v>
      </c>
      <c r="AB11" s="34">
        <v>0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>Z12/Z51</f>
        <v>0</v>
      </c>
      <c r="AB12" s="34">
        <v>0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34">
        <f>Z13/Z51</f>
        <v>0</v>
      </c>
      <c r="AB13" s="34">
        <v>0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>
        <f>Z14/Z51</f>
        <v>0</v>
      </c>
      <c r="AB14" s="34">
        <v>0</v>
      </c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0</v>
      </c>
      <c r="AA15" s="34">
        <f>Z15/Z51</f>
        <v>0</v>
      </c>
      <c r="AB15" s="34">
        <v>0</v>
      </c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>
        <f>Z16/Z51</f>
        <v>0</v>
      </c>
      <c r="AB16" s="34">
        <v>0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>
        <f>Z17/Z51</f>
        <v>0</v>
      </c>
      <c r="AB17" s="34">
        <v>0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>
        <f>Z18/Z51</f>
        <v>0</v>
      </c>
      <c r="AB18" s="34">
        <v>0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f>Z19/Z51</f>
        <v>0</v>
      </c>
      <c r="AB19" s="34">
        <v>0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0</v>
      </c>
      <c r="AA20" s="34">
        <f>Z20/Z51</f>
        <v>0</v>
      </c>
      <c r="AB20" s="34">
        <v>0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>
        <f>Z21/Z51</f>
        <v>0</v>
      </c>
      <c r="AB21" s="34">
        <v>0</v>
      </c>
      <c r="AC21" s="24"/>
      <c r="AD21" s="21"/>
    </row>
    <row r="22" spans="1:30">
      <c r="A22" s="3" t="s">
        <v>30</v>
      </c>
      <c r="B22" s="3"/>
      <c r="C22" s="3"/>
      <c r="D22" s="3"/>
      <c r="E22" s="3"/>
      <c r="F22" s="3"/>
      <c r="G22" s="3"/>
      <c r="H22" s="3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2</v>
      </c>
      <c r="U22" s="3"/>
      <c r="V22" s="3">
        <v>4</v>
      </c>
      <c r="W22" s="3"/>
      <c r="X22" s="3">
        <v>1</v>
      </c>
      <c r="Y22" s="3"/>
      <c r="Z22" s="25">
        <f t="shared" si="0"/>
        <v>8</v>
      </c>
      <c r="AA22" s="34">
        <f>Z22/Z51</f>
        <v>0.21621621621621623</v>
      </c>
      <c r="AB22" s="34">
        <f>+Z22/SUM(Z9:Z50)</f>
        <v>1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>
        <f>Z23/Z51</f>
        <v>0</v>
      </c>
      <c r="AB23" s="34">
        <v>0</v>
      </c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>
        <f>Z24/Z51</f>
        <v>0</v>
      </c>
      <c r="AB24" s="34">
        <v>0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>
        <f>Z25/Z51</f>
        <v>0</v>
      </c>
      <c r="AB25" s="34">
        <v>0</v>
      </c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0</v>
      </c>
      <c r="AA26" s="34">
        <f>Z26/Z51</f>
        <v>0</v>
      </c>
      <c r="AB26" s="34">
        <v>0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>
        <f>Z27/Z51</f>
        <v>0</v>
      </c>
      <c r="AB27" s="34">
        <v>0</v>
      </c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>
        <f>Z28/Z51</f>
        <v>0</v>
      </c>
      <c r="AB28" s="34">
        <v>0</v>
      </c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>
        <f>Z29/Z51</f>
        <v>0</v>
      </c>
      <c r="AB29" s="34">
        <v>0</v>
      </c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>
        <f>Z30/Z51</f>
        <v>0</v>
      </c>
      <c r="AB30" s="34">
        <v>0</v>
      </c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>
        <f t="shared" si="0"/>
        <v>0</v>
      </c>
      <c r="AA31" s="34">
        <f>Z31/Z51</f>
        <v>0</v>
      </c>
      <c r="AB31" s="34">
        <v>0</v>
      </c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>
        <f>Z32/Z51</f>
        <v>0</v>
      </c>
      <c r="AB32" s="34">
        <v>0</v>
      </c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0"/>
        <v>0</v>
      </c>
      <c r="AA33" s="34">
        <f>Z33/Z51</f>
        <v>0</v>
      </c>
      <c r="AB33" s="34">
        <v>0</v>
      </c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>
        <f>Z34/Z51</f>
        <v>0</v>
      </c>
      <c r="AB34" s="34">
        <v>0</v>
      </c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0</v>
      </c>
      <c r="AA35" s="34">
        <f>Z35/Z51</f>
        <v>0</v>
      </c>
      <c r="AB35" s="34">
        <v>0</v>
      </c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>
        <f>Z36/Z51</f>
        <v>0</v>
      </c>
      <c r="AB36" s="34">
        <v>0</v>
      </c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f>Z37/Z51</f>
        <v>0</v>
      </c>
      <c r="AB37" s="34">
        <v>0</v>
      </c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>
        <f>Z38/Z51</f>
        <v>0</v>
      </c>
      <c r="AB38" s="34">
        <v>0</v>
      </c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>
        <f>Z39/Z51</f>
        <v>0</v>
      </c>
      <c r="AB39" s="34">
        <v>0</v>
      </c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34">
        <f>Z40/Z51</f>
        <v>0</v>
      </c>
      <c r="AB40" s="34">
        <v>0</v>
      </c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>
        <f>Z41/Z51</f>
        <v>0</v>
      </c>
      <c r="AB41" s="34">
        <v>0</v>
      </c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>
        <f>Z42/Z51</f>
        <v>0</v>
      </c>
      <c r="AB42" s="34">
        <v>0</v>
      </c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f>Z43/Z51</f>
        <v>0</v>
      </c>
      <c r="AB43" s="34">
        <v>0</v>
      </c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>
        <f>Z44/Z51</f>
        <v>0</v>
      </c>
      <c r="AB44" s="34">
        <v>0</v>
      </c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>
        <f>Z45/Z51</f>
        <v>0</v>
      </c>
      <c r="AB45" s="34">
        <v>0</v>
      </c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0</v>
      </c>
      <c r="AA46" s="34">
        <f>Z46/Z51</f>
        <v>0</v>
      </c>
      <c r="AB46" s="34">
        <v>0</v>
      </c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>
        <f>Z47/Z51</f>
        <v>0</v>
      </c>
      <c r="AB47" s="34">
        <v>0</v>
      </c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f>Z48/Z51</f>
        <v>0</v>
      </c>
      <c r="AB48" s="34">
        <v>0</v>
      </c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f>Z49/Z51</f>
        <v>0</v>
      </c>
      <c r="AB49" s="34">
        <v>0</v>
      </c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>
        <f>Z50/Z51</f>
        <v>0</v>
      </c>
      <c r="AB50" s="34">
        <v>0</v>
      </c>
      <c r="AC50" s="24"/>
      <c r="AD50" s="21"/>
    </row>
    <row r="51" spans="1:30">
      <c r="A51" s="188" t="s">
        <v>0</v>
      </c>
      <c r="B51" s="33">
        <v>0</v>
      </c>
      <c r="C51" s="33"/>
      <c r="D51" s="33">
        <v>0</v>
      </c>
      <c r="E51" s="33"/>
      <c r="F51" s="33">
        <v>0</v>
      </c>
      <c r="G51" s="33"/>
      <c r="H51" s="33">
        <v>1</v>
      </c>
      <c r="I51" s="33"/>
      <c r="J51" s="33">
        <v>0</v>
      </c>
      <c r="K51" s="33"/>
      <c r="L51" s="33">
        <v>9</v>
      </c>
      <c r="M51" s="33"/>
      <c r="N51" s="33">
        <v>1</v>
      </c>
      <c r="O51" s="33"/>
      <c r="P51" s="33">
        <v>0</v>
      </c>
      <c r="Q51" s="33"/>
      <c r="R51" s="33">
        <v>0</v>
      </c>
      <c r="S51" s="33"/>
      <c r="T51" s="33">
        <v>18</v>
      </c>
      <c r="U51" s="33"/>
      <c r="V51" s="33">
        <v>4</v>
      </c>
      <c r="W51" s="33"/>
      <c r="X51" s="33">
        <v>4</v>
      </c>
      <c r="Y51" s="33"/>
      <c r="Z51" s="131">
        <f>SUM(Z8:Z50)</f>
        <v>37</v>
      </c>
    </row>
    <row r="52" spans="1:30">
      <c r="A52" s="188" t="s">
        <v>298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</row>
    <row r="53" spans="1:30">
      <c r="A53" s="187" t="s">
        <v>283</v>
      </c>
      <c r="B53">
        <v>0</v>
      </c>
      <c r="D53">
        <v>0</v>
      </c>
      <c r="F53">
        <v>0</v>
      </c>
      <c r="H53">
        <v>1</v>
      </c>
      <c r="J53">
        <v>0</v>
      </c>
      <c r="L53">
        <v>9</v>
      </c>
      <c r="N53">
        <f>SUM(N51:N52)</f>
        <v>1</v>
      </c>
      <c r="P53">
        <v>0</v>
      </c>
      <c r="R53">
        <v>0</v>
      </c>
      <c r="T53">
        <v>18</v>
      </c>
      <c r="V53">
        <v>4</v>
      </c>
      <c r="X53">
        <v>4</v>
      </c>
    </row>
    <row r="54" spans="1:30">
      <c r="A54" s="187" t="s">
        <v>311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0</v>
      </c>
      <c r="G55" s="31"/>
      <c r="H55" s="31">
        <v>1</v>
      </c>
      <c r="I55" s="31"/>
      <c r="J55" s="31">
        <v>0</v>
      </c>
      <c r="K55" s="31"/>
      <c r="L55" s="31">
        <v>0</v>
      </c>
      <c r="M55" s="31"/>
      <c r="N55" s="31">
        <v>0</v>
      </c>
      <c r="O55" s="31"/>
      <c r="P55" s="31">
        <v>0</v>
      </c>
      <c r="Q55" s="31"/>
      <c r="R55" s="31">
        <v>0</v>
      </c>
      <c r="S55" s="31"/>
      <c r="T55" s="31">
        <v>2</v>
      </c>
      <c r="U55" s="31"/>
      <c r="V55" s="31">
        <v>4</v>
      </c>
      <c r="W55" s="31"/>
      <c r="X55" s="31">
        <v>1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2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1</v>
      </c>
      <c r="Y56" s="31"/>
    </row>
    <row r="57" spans="1:30">
      <c r="A57" s="187" t="s">
        <v>4</v>
      </c>
      <c r="B57" s="31">
        <v>0</v>
      </c>
      <c r="C57" s="31"/>
      <c r="D57" s="31">
        <v>0</v>
      </c>
      <c r="E57" s="31"/>
      <c r="F57" s="31">
        <v>0</v>
      </c>
      <c r="G57" s="31"/>
      <c r="H57" s="31">
        <v>0</v>
      </c>
      <c r="I57" s="31"/>
      <c r="J57" s="31">
        <v>0</v>
      </c>
      <c r="K57" s="31"/>
      <c r="L57" s="31">
        <v>7</v>
      </c>
      <c r="M57" s="31"/>
      <c r="N57" s="31">
        <v>1</v>
      </c>
      <c r="O57" s="31"/>
      <c r="P57" s="31">
        <v>0</v>
      </c>
      <c r="Q57" s="31"/>
      <c r="R57" s="31">
        <v>0</v>
      </c>
      <c r="S57" s="31"/>
      <c r="T57" s="31">
        <v>16</v>
      </c>
      <c r="U57" s="31"/>
      <c r="V57" s="31">
        <v>0</v>
      </c>
      <c r="W57" s="31"/>
      <c r="X57" s="31">
        <v>2</v>
      </c>
      <c r="Y57" s="31"/>
    </row>
    <row r="58" spans="1:30">
      <c r="A58" s="188" t="s">
        <v>285</v>
      </c>
      <c r="B58" s="210">
        <v>0</v>
      </c>
      <c r="D58" s="210">
        <v>0</v>
      </c>
      <c r="F58" s="210">
        <v>0</v>
      </c>
      <c r="H58" s="210">
        <v>0</v>
      </c>
      <c r="J58" s="210">
        <v>0</v>
      </c>
      <c r="L58" s="210">
        <v>0</v>
      </c>
      <c r="N58" s="210">
        <v>0</v>
      </c>
      <c r="P58" s="210">
        <v>0</v>
      </c>
      <c r="R58" s="210">
        <v>0</v>
      </c>
      <c r="T58" s="210">
        <v>0</v>
      </c>
      <c r="V58" s="210">
        <v>0</v>
      </c>
      <c r="X58" s="210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AH76"/>
  <sheetViews>
    <sheetView zoomScale="85" zoomScaleNormal="85" zoomScalePageLayoutView="85"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I33" sqref="I33"/>
    </sheetView>
  </sheetViews>
  <sheetFormatPr baseColWidth="10" defaultRowHeight="12.75"/>
  <cols>
    <col min="1" max="1" width="11.7109375" customWidth="1"/>
    <col min="2" max="2" width="6.28515625" customWidth="1"/>
    <col min="3" max="3" width="3.7109375" customWidth="1"/>
    <col min="4" max="4" width="4.140625" bestFit="1" customWidth="1"/>
    <col min="5" max="5" width="4" customWidth="1"/>
    <col min="6" max="7" width="4.140625" customWidth="1"/>
    <col min="8" max="9" width="4.7109375" customWidth="1"/>
    <col min="10" max="13" width="4.42578125" customWidth="1"/>
    <col min="14" max="15" width="4.85546875" customWidth="1"/>
    <col min="16" max="17" width="5.42578125" customWidth="1"/>
    <col min="18" max="18" width="6.85546875" customWidth="1"/>
    <col min="19" max="19" width="4.7109375" customWidth="1"/>
    <col min="20" max="21" width="5.140625" customWidth="1"/>
    <col min="22" max="23" width="4.85546875" customWidth="1"/>
    <col min="24" max="25" width="5.140625" customWidth="1"/>
    <col min="26" max="26" width="6.140625" customWidth="1"/>
    <col min="29" max="29" width="6.7109375" customWidth="1"/>
    <col min="30" max="30" width="16.42578125" customWidth="1"/>
    <col min="34" max="34" width="11.42578125" bestFit="1" customWidth="1"/>
  </cols>
  <sheetData>
    <row r="1" spans="1:34">
      <c r="A1" s="21"/>
    </row>
    <row r="2" spans="1:34" ht="15.75">
      <c r="A2" s="248" t="s">
        <v>73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</row>
    <row r="4" spans="1:34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4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32" t="s">
        <v>224</v>
      </c>
      <c r="AE5" s="133">
        <f>'[4]synth to'!N98</f>
        <v>7206</v>
      </c>
    </row>
    <row r="6" spans="1:34">
      <c r="A6" s="21" t="s">
        <v>290</v>
      </c>
      <c r="B6" s="21" t="s">
        <v>291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132" t="s">
        <v>225</v>
      </c>
      <c r="AE6" s="134">
        <v>100</v>
      </c>
    </row>
    <row r="7" spans="1:34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4">
      <c r="A8" s="3" t="s">
        <v>16</v>
      </c>
      <c r="B8" s="3">
        <v>60</v>
      </c>
      <c r="C8" s="3"/>
      <c r="D8" s="3">
        <v>27</v>
      </c>
      <c r="E8" s="3"/>
      <c r="F8" s="3">
        <v>41</v>
      </c>
      <c r="G8" s="3"/>
      <c r="H8" s="3">
        <v>277</v>
      </c>
      <c r="I8" s="3"/>
      <c r="J8" s="3">
        <v>80</v>
      </c>
      <c r="K8" s="3"/>
      <c r="L8" s="3">
        <v>150</v>
      </c>
      <c r="M8" s="3"/>
      <c r="N8" s="3">
        <v>289</v>
      </c>
      <c r="O8" s="3"/>
      <c r="P8" s="3">
        <v>767</v>
      </c>
      <c r="Q8" s="3"/>
      <c r="R8" s="3">
        <v>390</v>
      </c>
      <c r="S8" s="3"/>
      <c r="T8" s="3">
        <v>185</v>
      </c>
      <c r="U8" s="3"/>
      <c r="V8" s="3">
        <v>138</v>
      </c>
      <c r="W8" s="3"/>
      <c r="X8" s="3">
        <v>158</v>
      </c>
      <c r="Y8" s="3"/>
      <c r="Z8" s="25">
        <f>SUM(B8:X8)</f>
        <v>2562</v>
      </c>
      <c r="AA8" s="135">
        <f t="shared" ref="AA8:AA39" si="0">$AE$6*Z8/$Z$69</f>
        <v>25.873560896788529</v>
      </c>
      <c r="AB8" s="135">
        <f t="shared" ref="AB8:AB39" si="1">$AE$6*Z8/$AE$5</f>
        <v>35.553705245628642</v>
      </c>
      <c r="AC8" s="3"/>
      <c r="AD8" s="21"/>
    </row>
    <row r="9" spans="1:34">
      <c r="A9" s="3" t="s">
        <v>114</v>
      </c>
      <c r="B9" s="3">
        <v>2</v>
      </c>
      <c r="C9" s="3"/>
      <c r="D9" s="3">
        <v>8</v>
      </c>
      <c r="E9" s="3"/>
      <c r="F9" s="3">
        <v>5</v>
      </c>
      <c r="G9" s="3"/>
      <c r="H9" s="3">
        <v>58</v>
      </c>
      <c r="I9" s="3"/>
      <c r="J9" s="3">
        <v>23</v>
      </c>
      <c r="K9" s="3"/>
      <c r="L9" s="3">
        <v>20</v>
      </c>
      <c r="M9" s="3"/>
      <c r="N9" s="3">
        <v>10</v>
      </c>
      <c r="O9" s="3"/>
      <c r="P9" s="3">
        <v>42</v>
      </c>
      <c r="Q9" s="3"/>
      <c r="R9" s="3">
        <v>25</v>
      </c>
      <c r="S9" s="3"/>
      <c r="T9" s="3">
        <v>42</v>
      </c>
      <c r="U9" s="3"/>
      <c r="V9" s="3">
        <v>63</v>
      </c>
      <c r="W9" s="3"/>
      <c r="X9" s="3">
        <v>11</v>
      </c>
      <c r="Y9" s="3"/>
      <c r="Z9" s="25">
        <f t="shared" ref="Z9:Z68" si="2">SUM(B9:X9)</f>
        <v>309</v>
      </c>
      <c r="AA9" s="135">
        <f t="shared" si="0"/>
        <v>3.120581700666532</v>
      </c>
      <c r="AB9" s="135">
        <f t="shared" si="1"/>
        <v>4.2880932556203168</v>
      </c>
      <c r="AC9" s="24"/>
      <c r="AD9" s="21"/>
      <c r="AG9" s="3" t="s">
        <v>16</v>
      </c>
      <c r="AH9" s="136">
        <v>25.873560896788529</v>
      </c>
    </row>
    <row r="10" spans="1:34">
      <c r="A10" s="3" t="s">
        <v>115</v>
      </c>
      <c r="B10" s="3">
        <v>23</v>
      </c>
      <c r="C10" s="3"/>
      <c r="D10" s="3">
        <v>1</v>
      </c>
      <c r="E10" s="3"/>
      <c r="F10" s="3">
        <v>24</v>
      </c>
      <c r="G10" s="3"/>
      <c r="H10" s="3">
        <v>3</v>
      </c>
      <c r="I10" s="3"/>
      <c r="J10" s="3">
        <v>30</v>
      </c>
      <c r="K10" s="3"/>
      <c r="L10" s="3">
        <v>9</v>
      </c>
      <c r="M10" s="3"/>
      <c r="N10" s="3">
        <v>19</v>
      </c>
      <c r="O10" s="3"/>
      <c r="P10" s="3">
        <v>39</v>
      </c>
      <c r="Q10" s="3"/>
      <c r="R10" s="3">
        <v>21</v>
      </c>
      <c r="S10" s="3"/>
      <c r="T10" s="3">
        <v>22</v>
      </c>
      <c r="U10" s="3"/>
      <c r="V10" s="3">
        <v>36</v>
      </c>
      <c r="W10" s="3"/>
      <c r="X10" s="3">
        <v>165</v>
      </c>
      <c r="Y10" s="3"/>
      <c r="Z10" s="25">
        <f t="shared" si="2"/>
        <v>392</v>
      </c>
      <c r="AA10" s="135">
        <f t="shared" si="0"/>
        <v>3.9587962027873158</v>
      </c>
      <c r="AB10" s="135">
        <f t="shared" si="1"/>
        <v>5.439911185123508</v>
      </c>
      <c r="AC10" s="24"/>
      <c r="AD10" s="21"/>
      <c r="AG10" s="3" t="s">
        <v>114</v>
      </c>
      <c r="AH10" s="136">
        <v>3.120581700666532</v>
      </c>
    </row>
    <row r="11" spans="1:34">
      <c r="A11" s="3" t="s">
        <v>176</v>
      </c>
      <c r="B11" s="3">
        <v>2</v>
      </c>
      <c r="C11" s="3"/>
      <c r="D11" s="3">
        <v>19</v>
      </c>
      <c r="E11" s="3"/>
      <c r="F11" s="3">
        <v>5</v>
      </c>
      <c r="G11" s="3"/>
      <c r="H11" s="3">
        <v>8</v>
      </c>
      <c r="I11" s="3"/>
      <c r="J11" s="3">
        <v>19</v>
      </c>
      <c r="K11" s="3"/>
      <c r="L11" s="3">
        <v>11</v>
      </c>
      <c r="M11" s="3"/>
      <c r="N11" s="3">
        <v>40</v>
      </c>
      <c r="O11" s="3"/>
      <c r="P11" s="3">
        <v>33</v>
      </c>
      <c r="Q11" s="3"/>
      <c r="R11" s="3">
        <v>59</v>
      </c>
      <c r="S11" s="3"/>
      <c r="T11" s="3">
        <v>75</v>
      </c>
      <c r="U11" s="3"/>
      <c r="V11" s="3">
        <v>40</v>
      </c>
      <c r="W11" s="3"/>
      <c r="X11" s="3">
        <v>77</v>
      </c>
      <c r="Y11" s="3"/>
      <c r="Z11" s="25">
        <f t="shared" si="2"/>
        <v>388</v>
      </c>
      <c r="AA11" s="135">
        <f t="shared" si="0"/>
        <v>3.9184003231670368</v>
      </c>
      <c r="AB11" s="135">
        <f t="shared" si="1"/>
        <v>5.384401887316125</v>
      </c>
      <c r="AC11" s="3"/>
      <c r="AD11" s="21"/>
      <c r="AG11" s="3" t="s">
        <v>115</v>
      </c>
      <c r="AH11" s="136">
        <v>3.9587962027873158</v>
      </c>
    </row>
    <row r="12" spans="1:34">
      <c r="A12" s="3" t="s">
        <v>226</v>
      </c>
      <c r="B12" s="3"/>
      <c r="C12" s="3"/>
      <c r="D12" s="3"/>
      <c r="E12" s="3"/>
      <c r="F12" s="3"/>
      <c r="G12" s="3"/>
      <c r="H12" s="3">
        <v>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0</v>
      </c>
      <c r="U12" s="3"/>
      <c r="V12" s="3"/>
      <c r="W12" s="3"/>
      <c r="X12" s="3"/>
      <c r="Y12" s="3"/>
      <c r="Z12" s="25">
        <f t="shared" si="2"/>
        <v>4</v>
      </c>
      <c r="AA12" s="135">
        <f t="shared" si="0"/>
        <v>4.0395879620278734E-2</v>
      </c>
      <c r="AB12" s="135">
        <f t="shared" si="1"/>
        <v>5.5509297807382736E-2</v>
      </c>
      <c r="AC12" s="24"/>
      <c r="AD12" s="21"/>
      <c r="AG12" s="3" t="s">
        <v>176</v>
      </c>
      <c r="AH12" s="136">
        <v>3.9184003231670368</v>
      </c>
    </row>
    <row r="13" spans="1:34">
      <c r="A13" s="3" t="s">
        <v>83</v>
      </c>
      <c r="B13" s="3"/>
      <c r="C13" s="3"/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2</v>
      </c>
      <c r="Y13" s="3"/>
      <c r="Z13" s="25">
        <f t="shared" si="2"/>
        <v>3</v>
      </c>
      <c r="AA13" s="135">
        <f t="shared" si="0"/>
        <v>3.0296909715209049E-2</v>
      </c>
      <c r="AB13" s="135">
        <f t="shared" si="1"/>
        <v>4.1631973355537054E-2</v>
      </c>
      <c r="AC13" s="24"/>
      <c r="AD13" s="21"/>
      <c r="AG13" s="12" t="s">
        <v>120</v>
      </c>
      <c r="AH13" s="136">
        <v>28</v>
      </c>
    </row>
    <row r="14" spans="1:34">
      <c r="A14" s="3" t="s">
        <v>178</v>
      </c>
      <c r="B14" s="3"/>
      <c r="C14" s="3"/>
      <c r="D14" s="3">
        <v>3</v>
      </c>
      <c r="E14" s="3"/>
      <c r="F14" s="3">
        <v>3</v>
      </c>
      <c r="G14" s="3"/>
      <c r="H14" s="3"/>
      <c r="I14" s="3"/>
      <c r="J14" s="3">
        <v>5</v>
      </c>
      <c r="K14" s="3"/>
      <c r="L14" s="3">
        <v>10</v>
      </c>
      <c r="M14" s="3"/>
      <c r="N14" s="3">
        <v>16</v>
      </c>
      <c r="O14" s="3"/>
      <c r="P14" s="3">
        <v>12</v>
      </c>
      <c r="Q14" s="3"/>
      <c r="R14" s="3">
        <v>14</v>
      </c>
      <c r="S14" s="3"/>
      <c r="T14" s="3">
        <v>19</v>
      </c>
      <c r="U14" s="3"/>
      <c r="V14" s="3">
        <v>8</v>
      </c>
      <c r="W14" s="3"/>
      <c r="X14" s="3"/>
      <c r="Y14" s="3"/>
      <c r="Z14" s="25">
        <f t="shared" si="2"/>
        <v>90</v>
      </c>
      <c r="AA14" s="135">
        <f t="shared" si="0"/>
        <v>0.90890729145627147</v>
      </c>
      <c r="AB14" s="135">
        <f t="shared" si="1"/>
        <v>1.2489592006661117</v>
      </c>
      <c r="AC14" s="24"/>
      <c r="AD14" s="21"/>
      <c r="AG14" s="12" t="s">
        <v>122</v>
      </c>
      <c r="AH14" s="136">
        <v>21.3</v>
      </c>
    </row>
    <row r="15" spans="1:34">
      <c r="A15" s="3" t="s">
        <v>180</v>
      </c>
      <c r="B15" s="3"/>
      <c r="C15" s="3"/>
      <c r="D15" s="3">
        <v>1</v>
      </c>
      <c r="E15" s="3"/>
      <c r="F15" s="3"/>
      <c r="G15" s="3"/>
      <c r="H15" s="3"/>
      <c r="I15" s="3"/>
      <c r="J15" s="3">
        <v>5</v>
      </c>
      <c r="K15" s="3"/>
      <c r="L15" s="3"/>
      <c r="M15" s="3"/>
      <c r="N15" s="3">
        <v>6</v>
      </c>
      <c r="O15" s="3"/>
      <c r="P15" s="3">
        <v>2</v>
      </c>
      <c r="Q15" s="3"/>
      <c r="R15" s="3">
        <v>12</v>
      </c>
      <c r="S15" s="3"/>
      <c r="T15" s="3"/>
      <c r="U15" s="3"/>
      <c r="V15" s="3"/>
      <c r="W15" s="3"/>
      <c r="X15" s="3"/>
      <c r="Y15" s="3"/>
      <c r="Z15" s="25">
        <f t="shared" si="2"/>
        <v>26</v>
      </c>
      <c r="AA15" s="135">
        <f t="shared" si="0"/>
        <v>0.26257321753181173</v>
      </c>
      <c r="AB15" s="135">
        <f t="shared" si="1"/>
        <v>0.36081043574798777</v>
      </c>
      <c r="AC15" s="24"/>
      <c r="AD15" s="21"/>
      <c r="AG15" s="12" t="s">
        <v>182</v>
      </c>
      <c r="AH15" s="136">
        <v>1.1000000000000001</v>
      </c>
    </row>
    <row r="16" spans="1:34">
      <c r="A16" s="3" t="s">
        <v>23</v>
      </c>
      <c r="B16" s="3"/>
      <c r="C16" s="3"/>
      <c r="D16" s="3">
        <v>2</v>
      </c>
      <c r="E16" s="3"/>
      <c r="F16" s="3">
        <v>10</v>
      </c>
      <c r="G16" s="3"/>
      <c r="H16" s="3">
        <v>11</v>
      </c>
      <c r="I16" s="3"/>
      <c r="J16" s="3">
        <v>7</v>
      </c>
      <c r="K16" s="3"/>
      <c r="L16" s="3">
        <v>33</v>
      </c>
      <c r="M16" s="3"/>
      <c r="N16" s="3">
        <v>38</v>
      </c>
      <c r="O16" s="3"/>
      <c r="P16" s="3">
        <v>5</v>
      </c>
      <c r="Q16" s="3"/>
      <c r="R16" s="3">
        <v>28</v>
      </c>
      <c r="S16" s="3"/>
      <c r="T16" s="3">
        <v>43</v>
      </c>
      <c r="U16" s="3"/>
      <c r="V16" s="3">
        <v>13</v>
      </c>
      <c r="W16" s="3"/>
      <c r="X16" s="3">
        <v>7</v>
      </c>
      <c r="Y16" s="3"/>
      <c r="Z16" s="25">
        <f t="shared" si="2"/>
        <v>197</v>
      </c>
      <c r="AA16" s="135">
        <f t="shared" si="0"/>
        <v>1.9894970712987274</v>
      </c>
      <c r="AB16" s="135">
        <f t="shared" si="1"/>
        <v>2.7338329170135998</v>
      </c>
      <c r="AC16" s="24"/>
      <c r="AD16" s="21"/>
      <c r="AG16" s="12" t="s">
        <v>126</v>
      </c>
      <c r="AH16" s="136">
        <v>2.1</v>
      </c>
    </row>
    <row r="17" spans="1:33" ht="15.75">
      <c r="A17" s="3" t="s">
        <v>170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>
        <v>1</v>
      </c>
      <c r="W17" s="3"/>
      <c r="X17" s="3"/>
      <c r="Y17" s="3"/>
      <c r="Z17" s="25">
        <f>SUM(B17:X17)</f>
        <v>1</v>
      </c>
      <c r="AA17" s="135">
        <f t="shared" si="0"/>
        <v>1.0098969905069683E-2</v>
      </c>
      <c r="AB17" s="135">
        <f t="shared" si="1"/>
        <v>1.3877324451845684E-2</v>
      </c>
      <c r="AC17" s="24"/>
      <c r="AD17" s="21"/>
      <c r="AG17" s="137"/>
    </row>
    <row r="18" spans="1:33" ht="15.75">
      <c r="A18" s="3" t="s">
        <v>227</v>
      </c>
      <c r="B18" s="3">
        <v>1</v>
      </c>
      <c r="C18" s="3"/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6</v>
      </c>
      <c r="O18" s="3"/>
      <c r="P18" s="3">
        <v>1</v>
      </c>
      <c r="Q18" s="3"/>
      <c r="R18" s="3"/>
      <c r="S18" s="3"/>
      <c r="T18" s="3">
        <v>2</v>
      </c>
      <c r="U18" s="3"/>
      <c r="V18" s="3"/>
      <c r="W18" s="3"/>
      <c r="X18" s="3"/>
      <c r="Y18" s="3"/>
      <c r="Z18" s="25">
        <f t="shared" si="2"/>
        <v>12</v>
      </c>
      <c r="AA18" s="135">
        <f t="shared" si="0"/>
        <v>0.12118763886083619</v>
      </c>
      <c r="AB18" s="135">
        <f t="shared" si="1"/>
        <v>0.16652789342214822</v>
      </c>
      <c r="AC18" s="24"/>
      <c r="AD18" s="21"/>
      <c r="AG18" s="137"/>
    </row>
    <row r="19" spans="1:33" ht="15.75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2"/>
        <v>0</v>
      </c>
      <c r="AA19" s="135">
        <f t="shared" si="0"/>
        <v>0</v>
      </c>
      <c r="AB19" s="135">
        <f t="shared" si="1"/>
        <v>0</v>
      </c>
      <c r="AC19" s="24"/>
      <c r="AD19" s="21"/>
      <c r="AG19" s="137"/>
    </row>
    <row r="20" spans="1:33">
      <c r="A20" s="3" t="s">
        <v>228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31"/>
      <c r="N20" s="138">
        <v>1</v>
      </c>
      <c r="O20" s="138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2"/>
        <v>1</v>
      </c>
      <c r="AA20" s="135">
        <f t="shared" si="0"/>
        <v>1.0098969905069683E-2</v>
      </c>
      <c r="AB20" s="135">
        <f t="shared" si="1"/>
        <v>1.3877324451845684E-2</v>
      </c>
      <c r="AC20" s="24"/>
      <c r="AD20" s="21"/>
      <c r="AG20" s="41"/>
    </row>
    <row r="21" spans="1:33">
      <c r="A21" s="3" t="s">
        <v>182</v>
      </c>
      <c r="B21" s="3"/>
      <c r="C21" s="3"/>
      <c r="D21" s="3"/>
      <c r="E21" s="3"/>
      <c r="F21" s="3"/>
      <c r="G21" s="3"/>
      <c r="H21" s="3">
        <v>14</v>
      </c>
      <c r="I21" s="3"/>
      <c r="J21" s="3">
        <v>6</v>
      </c>
      <c r="K21" s="3"/>
      <c r="L21" s="3">
        <v>3</v>
      </c>
      <c r="M21" s="3"/>
      <c r="N21" s="3">
        <v>4</v>
      </c>
      <c r="O21" s="3"/>
      <c r="P21" s="3">
        <v>4</v>
      </c>
      <c r="Q21" s="3"/>
      <c r="R21" s="3">
        <v>5</v>
      </c>
      <c r="S21" s="3"/>
      <c r="T21" s="3">
        <v>3</v>
      </c>
      <c r="U21" s="3"/>
      <c r="V21" s="3">
        <v>8</v>
      </c>
      <c r="W21" s="3"/>
      <c r="X21" s="3">
        <v>58</v>
      </c>
      <c r="Y21" s="3"/>
      <c r="Z21" s="25">
        <f t="shared" si="2"/>
        <v>105</v>
      </c>
      <c r="AA21" s="135">
        <f t="shared" si="0"/>
        <v>1.0603918400323167</v>
      </c>
      <c r="AB21" s="135">
        <f t="shared" si="1"/>
        <v>1.4571190674437968</v>
      </c>
      <c r="AC21" s="24"/>
      <c r="AD21" s="21"/>
    </row>
    <row r="22" spans="1:33">
      <c r="A22" s="3" t="s">
        <v>140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2</v>
      </c>
      <c r="Q22" s="3"/>
      <c r="R22" s="3">
        <v>0</v>
      </c>
      <c r="S22" s="3"/>
      <c r="T22" s="3"/>
      <c r="U22" s="3"/>
      <c r="V22" s="3"/>
      <c r="W22" s="3"/>
      <c r="X22" s="3"/>
      <c r="Y22" s="3"/>
      <c r="Z22" s="25">
        <f t="shared" si="2"/>
        <v>2</v>
      </c>
      <c r="AA22" s="135">
        <f t="shared" si="0"/>
        <v>2.0197939810139367E-2</v>
      </c>
      <c r="AB22" s="135">
        <f t="shared" si="1"/>
        <v>2.7754648903691368E-2</v>
      </c>
      <c r="AC22" s="24"/>
      <c r="AD22" s="21"/>
    </row>
    <row r="23" spans="1:33">
      <c r="A23" s="3" t="s">
        <v>181</v>
      </c>
      <c r="B23" s="3">
        <v>1</v>
      </c>
      <c r="C23" s="3"/>
      <c r="D23" s="3"/>
      <c r="E23" s="3"/>
      <c r="F23" s="3"/>
      <c r="G23" s="3"/>
      <c r="H23" s="3"/>
      <c r="I23" s="3"/>
      <c r="J23" s="3">
        <v>3</v>
      </c>
      <c r="K23" s="3"/>
      <c r="L23" s="3"/>
      <c r="M23" s="3"/>
      <c r="N23" s="3">
        <v>3</v>
      </c>
      <c r="O23" s="3"/>
      <c r="P23" s="3">
        <v>4</v>
      </c>
      <c r="Q23" s="3"/>
      <c r="R23" s="3">
        <v>0</v>
      </c>
      <c r="S23" s="3"/>
      <c r="T23" s="3"/>
      <c r="U23" s="3"/>
      <c r="V23" s="3"/>
      <c r="W23" s="3"/>
      <c r="X23" s="3">
        <v>8</v>
      </c>
      <c r="Y23" s="3"/>
      <c r="Z23" s="25">
        <f t="shared" si="2"/>
        <v>19</v>
      </c>
      <c r="AA23" s="135">
        <f t="shared" si="0"/>
        <v>0.19188042819632398</v>
      </c>
      <c r="AB23" s="135">
        <f t="shared" si="1"/>
        <v>0.26366916458506801</v>
      </c>
      <c r="AC23" s="24"/>
      <c r="AD23" s="21"/>
    </row>
    <row r="24" spans="1:33">
      <c r="A24" s="3" t="s">
        <v>206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>
        <v>1</v>
      </c>
      <c r="M24" s="3"/>
      <c r="N24" s="3"/>
      <c r="O24" s="3"/>
      <c r="P24" s="3"/>
      <c r="Q24" s="3"/>
      <c r="R24" s="3">
        <v>0</v>
      </c>
      <c r="S24" s="3"/>
      <c r="T24" s="3"/>
      <c r="U24" s="3"/>
      <c r="V24" s="3"/>
      <c r="W24" s="3"/>
      <c r="X24" s="3"/>
      <c r="Y24" s="3"/>
      <c r="Z24" s="25">
        <f t="shared" si="2"/>
        <v>1</v>
      </c>
      <c r="AA24" s="135">
        <f t="shared" si="0"/>
        <v>1.0098969905069683E-2</v>
      </c>
      <c r="AB24" s="135">
        <f t="shared" si="1"/>
        <v>1.3877324451845684E-2</v>
      </c>
      <c r="AC24" s="24"/>
      <c r="AD24" s="21"/>
    </row>
    <row r="25" spans="1:33">
      <c r="A25" s="3" t="s">
        <v>203</v>
      </c>
      <c r="B25" s="3"/>
      <c r="C25" s="3"/>
      <c r="D25" s="3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0</v>
      </c>
      <c r="S25" s="3"/>
      <c r="T25" s="3"/>
      <c r="U25" s="3"/>
      <c r="V25" s="3"/>
      <c r="W25" s="3"/>
      <c r="X25" s="3">
        <v>4</v>
      </c>
      <c r="Y25" s="3"/>
      <c r="Z25" s="25">
        <f t="shared" si="2"/>
        <v>5</v>
      </c>
      <c r="AA25" s="135">
        <f t="shared" si="0"/>
        <v>5.0494849525348412E-2</v>
      </c>
      <c r="AB25" s="135">
        <f t="shared" si="1"/>
        <v>6.9386622259228425E-2</v>
      </c>
      <c r="AC25" s="24"/>
      <c r="AD25" s="21"/>
    </row>
    <row r="26" spans="1:33">
      <c r="A26" s="3" t="s">
        <v>184</v>
      </c>
      <c r="B26" s="3"/>
      <c r="C26" s="3"/>
      <c r="D26" s="3"/>
      <c r="E26" s="3"/>
      <c r="F26" s="3"/>
      <c r="G26" s="3"/>
      <c r="H26" s="3">
        <v>2</v>
      </c>
      <c r="I26" s="3"/>
      <c r="J26" s="3"/>
      <c r="K26" s="3"/>
      <c r="L26" s="3">
        <v>2</v>
      </c>
      <c r="M26" s="3"/>
      <c r="N26" s="3">
        <v>79</v>
      </c>
      <c r="O26" s="3"/>
      <c r="P26" s="3">
        <v>9</v>
      </c>
      <c r="Q26" s="3"/>
      <c r="R26" s="3">
        <v>21</v>
      </c>
      <c r="S26" s="3"/>
      <c r="T26" s="3"/>
      <c r="U26" s="3"/>
      <c r="V26" s="3">
        <v>2</v>
      </c>
      <c r="W26" s="3"/>
      <c r="X26" s="3">
        <v>4</v>
      </c>
      <c r="Y26" s="3"/>
      <c r="Z26" s="25">
        <f t="shared" si="2"/>
        <v>119</v>
      </c>
      <c r="AA26" s="135">
        <f t="shared" si="0"/>
        <v>1.2017774187032924</v>
      </c>
      <c r="AB26" s="135">
        <f t="shared" si="1"/>
        <v>1.6514016097696365</v>
      </c>
      <c r="AC26" s="24"/>
      <c r="AD26" s="21"/>
    </row>
    <row r="27" spans="1:33">
      <c r="A27" s="3" t="s">
        <v>141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1</v>
      </c>
      <c r="S27" s="3"/>
      <c r="T27" s="3"/>
      <c r="U27" s="3"/>
      <c r="V27" s="3"/>
      <c r="W27" s="3"/>
      <c r="X27" s="3"/>
      <c r="Y27" s="3"/>
      <c r="Z27" s="25">
        <f t="shared" si="2"/>
        <v>1</v>
      </c>
      <c r="AA27" s="135">
        <f t="shared" si="0"/>
        <v>1.0098969905069683E-2</v>
      </c>
      <c r="AB27" s="135">
        <f t="shared" si="1"/>
        <v>1.3877324451845684E-2</v>
      </c>
      <c r="AC27" s="24"/>
      <c r="AD27" s="21"/>
    </row>
    <row r="28" spans="1:33">
      <c r="A28" s="3" t="s">
        <v>177</v>
      </c>
      <c r="B28" s="3">
        <v>2</v>
      </c>
      <c r="C28" s="3"/>
      <c r="D28" s="3"/>
      <c r="E28" s="3"/>
      <c r="F28" s="3"/>
      <c r="G28" s="3"/>
      <c r="H28" s="3">
        <v>5</v>
      </c>
      <c r="I28" s="3"/>
      <c r="J28" s="3">
        <v>9</v>
      </c>
      <c r="K28" s="3"/>
      <c r="L28" s="3">
        <v>7</v>
      </c>
      <c r="M28" s="3"/>
      <c r="N28" s="3">
        <v>4</v>
      </c>
      <c r="O28" s="3"/>
      <c r="P28" s="3">
        <v>24</v>
      </c>
      <c r="Q28" s="3"/>
      <c r="R28" s="3">
        <v>6</v>
      </c>
      <c r="S28" s="3"/>
      <c r="T28" s="3">
        <v>7</v>
      </c>
      <c r="U28" s="3"/>
      <c r="V28" s="3">
        <v>4</v>
      </c>
      <c r="W28" s="3"/>
      <c r="X28" s="3">
        <v>5</v>
      </c>
      <c r="Y28" s="3"/>
      <c r="Z28" s="25">
        <f t="shared" si="2"/>
        <v>73</v>
      </c>
      <c r="AA28" s="135">
        <f t="shared" si="0"/>
        <v>0.73722480307008686</v>
      </c>
      <c r="AB28" s="135">
        <f t="shared" si="1"/>
        <v>1.013044684984735</v>
      </c>
      <c r="AC28" s="24"/>
      <c r="AD28" s="21"/>
    </row>
    <row r="29" spans="1:33">
      <c r="A29" s="3" t="s">
        <v>63</v>
      </c>
      <c r="B29" s="3"/>
      <c r="C29" s="3"/>
      <c r="D29" s="3"/>
      <c r="E29" s="3"/>
      <c r="F29" s="3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2</v>
      </c>
      <c r="U29" s="3"/>
      <c r="V29" s="3"/>
      <c r="W29" s="3"/>
      <c r="X29" s="3"/>
      <c r="Y29" s="3"/>
      <c r="Z29" s="25">
        <f t="shared" si="2"/>
        <v>3</v>
      </c>
      <c r="AA29" s="135">
        <f t="shared" si="0"/>
        <v>3.0296909715209049E-2</v>
      </c>
      <c r="AB29" s="135">
        <f t="shared" si="1"/>
        <v>4.1631973355537054E-2</v>
      </c>
      <c r="AC29" s="24"/>
      <c r="AD29" s="21"/>
    </row>
    <row r="30" spans="1:33">
      <c r="A30" s="3" t="s">
        <v>120</v>
      </c>
      <c r="B30" s="3">
        <v>54</v>
      </c>
      <c r="C30" s="3"/>
      <c r="D30" s="3">
        <v>71</v>
      </c>
      <c r="E30" s="3"/>
      <c r="F30" s="3">
        <v>82</v>
      </c>
      <c r="G30" s="3"/>
      <c r="H30" s="3">
        <v>165</v>
      </c>
      <c r="I30" s="3"/>
      <c r="J30" s="3">
        <v>231</v>
      </c>
      <c r="K30" s="3"/>
      <c r="L30" s="3">
        <v>109</v>
      </c>
      <c r="M30" s="3"/>
      <c r="N30" s="3">
        <v>242</v>
      </c>
      <c r="O30" s="3"/>
      <c r="P30" s="3">
        <v>446</v>
      </c>
      <c r="Q30" s="3"/>
      <c r="R30" s="3">
        <v>266</v>
      </c>
      <c r="S30" s="3"/>
      <c r="T30" s="3">
        <v>568</v>
      </c>
      <c r="U30" s="3"/>
      <c r="V30" s="3">
        <v>290</v>
      </c>
      <c r="W30" s="3"/>
      <c r="X30" s="3">
        <v>246</v>
      </c>
      <c r="Y30" s="3"/>
      <c r="Z30" s="25">
        <f t="shared" si="2"/>
        <v>2770</v>
      </c>
      <c r="AA30" s="135">
        <f t="shared" si="0"/>
        <v>27.97414663704302</v>
      </c>
      <c r="AB30" s="135">
        <f t="shared" si="1"/>
        <v>38.440188731612544</v>
      </c>
      <c r="AC30" s="24"/>
      <c r="AD30" s="21"/>
    </row>
    <row r="31" spans="1:33">
      <c r="A31" s="3" t="s">
        <v>229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</v>
      </c>
      <c r="Y31" s="3"/>
      <c r="Z31" s="25">
        <f>SUM(B31:X31)</f>
        <v>2</v>
      </c>
      <c r="AA31" s="135">
        <f t="shared" si="0"/>
        <v>2.0197939810139367E-2</v>
      </c>
      <c r="AB31" s="135">
        <f t="shared" si="1"/>
        <v>2.7754648903691368E-2</v>
      </c>
      <c r="AC31" s="24"/>
      <c r="AD31" s="21"/>
    </row>
    <row r="32" spans="1:33">
      <c r="A32" s="3" t="s">
        <v>188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v>1</v>
      </c>
      <c r="M32" s="3"/>
      <c r="N32" s="3">
        <v>4</v>
      </c>
      <c r="O32" s="3"/>
      <c r="P32" s="3">
        <v>3</v>
      </c>
      <c r="Q32" s="3"/>
      <c r="R32" s="3">
        <v>2</v>
      </c>
      <c r="S32" s="3"/>
      <c r="T32" s="3"/>
      <c r="U32" s="3"/>
      <c r="V32" s="3"/>
      <c r="W32" s="3"/>
      <c r="X32" s="3"/>
      <c r="Y32" s="3"/>
      <c r="Z32" s="25">
        <f t="shared" si="2"/>
        <v>10</v>
      </c>
      <c r="AA32" s="135">
        <f t="shared" si="0"/>
        <v>0.10098969905069682</v>
      </c>
      <c r="AB32" s="135">
        <f t="shared" si="1"/>
        <v>0.13877324451845685</v>
      </c>
      <c r="AC32" s="24"/>
      <c r="AD32" s="21"/>
    </row>
    <row r="33" spans="1:30">
      <c r="A33" s="3" t="s">
        <v>121</v>
      </c>
      <c r="B33" s="3"/>
      <c r="C33" s="3"/>
      <c r="D33" s="3">
        <v>5</v>
      </c>
      <c r="E33" s="3"/>
      <c r="F33" s="3"/>
      <c r="G33" s="3"/>
      <c r="H33" s="3">
        <v>3</v>
      </c>
      <c r="I33" s="3"/>
      <c r="J33" s="3">
        <v>2</v>
      </c>
      <c r="K33" s="3"/>
      <c r="L33" s="3">
        <v>10</v>
      </c>
      <c r="M33" s="3"/>
      <c r="N33" s="3"/>
      <c r="O33" s="3"/>
      <c r="P33" s="3">
        <v>9</v>
      </c>
      <c r="Q33" s="3"/>
      <c r="R33" s="3">
        <v>4</v>
      </c>
      <c r="S33" s="3"/>
      <c r="T33" s="3">
        <v>20</v>
      </c>
      <c r="U33" s="3"/>
      <c r="V33" s="3"/>
      <c r="W33" s="3"/>
      <c r="X33" s="3">
        <v>7</v>
      </c>
      <c r="Y33" s="3"/>
      <c r="Z33" s="25">
        <f t="shared" si="2"/>
        <v>60</v>
      </c>
      <c r="AA33" s="135">
        <f t="shared" si="0"/>
        <v>0.60593819430418094</v>
      </c>
      <c r="AB33" s="135">
        <f t="shared" si="1"/>
        <v>0.83263946711074099</v>
      </c>
      <c r="AC33" s="24"/>
      <c r="AD33" s="21"/>
    </row>
    <row r="34" spans="1:30">
      <c r="A34" s="3" t="s">
        <v>195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2"/>
        <v>0</v>
      </c>
      <c r="AA34" s="135">
        <f t="shared" si="0"/>
        <v>0</v>
      </c>
      <c r="AB34" s="135">
        <f t="shared" si="1"/>
        <v>0</v>
      </c>
      <c r="AC34" s="24"/>
      <c r="AD34" s="21"/>
    </row>
    <row r="35" spans="1:30">
      <c r="A35" s="3" t="s">
        <v>190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60</v>
      </c>
      <c r="U35" s="3"/>
      <c r="V35" s="3"/>
      <c r="W35" s="3"/>
      <c r="X35" s="3">
        <v>2</v>
      </c>
      <c r="Y35" s="3"/>
      <c r="Z35" s="25">
        <f t="shared" si="2"/>
        <v>62</v>
      </c>
      <c r="AA35" s="135">
        <f t="shared" si="0"/>
        <v>0.62613613411432034</v>
      </c>
      <c r="AB35" s="135">
        <f t="shared" si="1"/>
        <v>0.86039411601443239</v>
      </c>
      <c r="AC35" s="24"/>
      <c r="AD35" s="21"/>
    </row>
    <row r="36" spans="1:30">
      <c r="A36" s="3" t="s">
        <v>230</v>
      </c>
      <c r="B36" s="3"/>
      <c r="C36" s="3"/>
      <c r="D36" s="3"/>
      <c r="E36" s="3"/>
      <c r="F36" s="3"/>
      <c r="G36" s="3"/>
      <c r="H36" s="3"/>
      <c r="I36" s="3"/>
      <c r="J36" s="3">
        <v>9</v>
      </c>
      <c r="K36" s="3"/>
      <c r="L36" s="3"/>
      <c r="M36" s="3"/>
      <c r="N36" s="3"/>
      <c r="O36" s="3"/>
      <c r="P36" s="3"/>
      <c r="Q36" s="3"/>
      <c r="R36" s="3">
        <v>1</v>
      </c>
      <c r="S36" s="3"/>
      <c r="T36" s="3"/>
      <c r="U36" s="3"/>
      <c r="V36" s="3"/>
      <c r="W36" s="3"/>
      <c r="X36" s="3"/>
      <c r="Y36" s="3"/>
      <c r="Z36" s="25">
        <f t="shared" si="2"/>
        <v>10</v>
      </c>
      <c r="AA36" s="135">
        <f t="shared" si="0"/>
        <v>0.10098969905069682</v>
      </c>
      <c r="AB36" s="135">
        <f t="shared" si="1"/>
        <v>0.13877324451845685</v>
      </c>
      <c r="AC36" s="24"/>
      <c r="AD36" s="21"/>
    </row>
    <row r="37" spans="1:30">
      <c r="A37" s="3" t="s">
        <v>143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1</v>
      </c>
      <c r="Y37" s="3"/>
      <c r="Z37" s="25">
        <f t="shared" si="2"/>
        <v>2</v>
      </c>
      <c r="AA37" s="135">
        <f t="shared" si="0"/>
        <v>2.0197939810139367E-2</v>
      </c>
      <c r="AB37" s="135">
        <f t="shared" si="1"/>
        <v>2.7754648903691368E-2</v>
      </c>
      <c r="AC37" s="24"/>
      <c r="AD37" s="21"/>
    </row>
    <row r="38" spans="1:30">
      <c r="A38" s="3" t="s">
        <v>199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2</v>
      </c>
      <c r="U38" s="3"/>
      <c r="V38" s="3"/>
      <c r="W38" s="3"/>
      <c r="X38" s="3"/>
      <c r="Y38" s="3"/>
      <c r="Z38" s="25">
        <f t="shared" si="2"/>
        <v>2</v>
      </c>
      <c r="AA38" s="135">
        <f t="shared" si="0"/>
        <v>2.0197939810139367E-2</v>
      </c>
      <c r="AB38" s="135">
        <f t="shared" si="1"/>
        <v>2.7754648903691368E-2</v>
      </c>
      <c r="AC38" s="24"/>
      <c r="AD38" s="21"/>
    </row>
    <row r="39" spans="1:30">
      <c r="A39" s="3" t="s">
        <v>186</v>
      </c>
      <c r="B39" s="3"/>
      <c r="C39" s="3"/>
      <c r="D39" s="3"/>
      <c r="E39" s="3"/>
      <c r="F39" s="3"/>
      <c r="G39" s="3"/>
      <c r="H39" s="3">
        <v>2</v>
      </c>
      <c r="I39" s="3"/>
      <c r="J39" s="3"/>
      <c r="K39" s="3"/>
      <c r="L39" s="3"/>
      <c r="M39" s="3"/>
      <c r="N39" s="3">
        <v>17</v>
      </c>
      <c r="O39" s="3"/>
      <c r="P39" s="3"/>
      <c r="Q39" s="3"/>
      <c r="R39" s="3">
        <v>7</v>
      </c>
      <c r="S39" s="3"/>
      <c r="T39" s="3">
        <v>25</v>
      </c>
      <c r="U39" s="3"/>
      <c r="V39" s="3">
        <v>18</v>
      </c>
      <c r="W39" s="3"/>
      <c r="X39" s="3"/>
      <c r="Y39" s="3"/>
      <c r="Z39" s="25">
        <f t="shared" si="2"/>
        <v>69</v>
      </c>
      <c r="AA39" s="135">
        <f t="shared" si="0"/>
        <v>0.69682892344980807</v>
      </c>
      <c r="AB39" s="135">
        <f t="shared" si="1"/>
        <v>0.9575353871773522</v>
      </c>
      <c r="AC39" s="24"/>
      <c r="AD39" s="21"/>
    </row>
    <row r="40" spans="1:30">
      <c r="A40" s="3" t="s">
        <v>122</v>
      </c>
      <c r="B40" s="3">
        <v>294</v>
      </c>
      <c r="C40" s="3"/>
      <c r="D40" s="3">
        <v>34</v>
      </c>
      <c r="E40" s="3"/>
      <c r="F40" s="3">
        <v>84</v>
      </c>
      <c r="G40" s="3"/>
      <c r="H40" s="3">
        <v>76</v>
      </c>
      <c r="I40" s="3"/>
      <c r="J40" s="3">
        <v>107</v>
      </c>
      <c r="K40" s="3"/>
      <c r="L40" s="3">
        <v>193</v>
      </c>
      <c r="M40" s="3"/>
      <c r="N40" s="3">
        <v>291</v>
      </c>
      <c r="O40" s="3"/>
      <c r="P40" s="3">
        <v>439</v>
      </c>
      <c r="Q40" s="3"/>
      <c r="R40" s="3">
        <v>275</v>
      </c>
      <c r="S40" s="3"/>
      <c r="T40" s="3">
        <v>173</v>
      </c>
      <c r="U40" s="3"/>
      <c r="V40" s="3">
        <v>70</v>
      </c>
      <c r="W40" s="3"/>
      <c r="X40" s="3">
        <v>73</v>
      </c>
      <c r="Y40" s="3"/>
      <c r="Z40" s="25">
        <f t="shared" si="2"/>
        <v>2109</v>
      </c>
      <c r="AA40" s="135">
        <f t="shared" ref="AA40:AA68" si="3">$AE$6*Z40/$Z$69</f>
        <v>21.298727529791961</v>
      </c>
      <c r="AB40" s="135">
        <f t="shared" ref="AB40:AB68" si="4">$AE$6*Z40/$AE$5</f>
        <v>29.267277268942546</v>
      </c>
      <c r="AC40" s="24"/>
      <c r="AD40" s="21"/>
    </row>
    <row r="41" spans="1:30">
      <c r="A41" s="3" t="s">
        <v>123</v>
      </c>
      <c r="B41" s="3"/>
      <c r="C41" s="3"/>
      <c r="D41" s="3">
        <v>2</v>
      </c>
      <c r="E41" s="3"/>
      <c r="F41" s="3">
        <v>2</v>
      </c>
      <c r="G41" s="3"/>
      <c r="H41" s="3"/>
      <c r="I41" s="3"/>
      <c r="J41" s="3">
        <v>2</v>
      </c>
      <c r="K41" s="3"/>
      <c r="L41" s="3"/>
      <c r="M41" s="3"/>
      <c r="N41" s="3">
        <v>1</v>
      </c>
      <c r="O41" s="3"/>
      <c r="P41" s="3">
        <v>5</v>
      </c>
      <c r="Q41" s="3"/>
      <c r="R41" s="3">
        <v>10</v>
      </c>
      <c r="S41" s="3"/>
      <c r="T41" s="3">
        <v>17</v>
      </c>
      <c r="U41" s="3"/>
      <c r="V41" s="3">
        <v>10</v>
      </c>
      <c r="W41" s="3"/>
      <c r="X41" s="3">
        <v>11</v>
      </c>
      <c r="Y41" s="3"/>
      <c r="Z41" s="25">
        <f t="shared" si="2"/>
        <v>60</v>
      </c>
      <c r="AA41" s="135">
        <f t="shared" si="3"/>
        <v>0.60593819430418094</v>
      </c>
      <c r="AB41" s="135">
        <f t="shared" si="4"/>
        <v>0.83263946711074099</v>
      </c>
      <c r="AC41" s="24"/>
      <c r="AD41" s="21"/>
    </row>
    <row r="42" spans="1:30">
      <c r="A42" s="3" t="s">
        <v>231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2"/>
        <v>0</v>
      </c>
      <c r="AA42" s="135">
        <f t="shared" si="3"/>
        <v>0</v>
      </c>
      <c r="AB42" s="135">
        <f t="shared" si="4"/>
        <v>0</v>
      </c>
      <c r="AC42" s="24"/>
      <c r="AD42" s="21"/>
    </row>
    <row r="43" spans="1:30">
      <c r="A43" s="3" t="s">
        <v>232</v>
      </c>
      <c r="B43" s="3">
        <v>2</v>
      </c>
      <c r="C43" s="3"/>
      <c r="D43" s="3">
        <v>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2"/>
        <v>5</v>
      </c>
      <c r="AA43" s="135">
        <f t="shared" si="3"/>
        <v>5.0494849525348412E-2</v>
      </c>
      <c r="AB43" s="135">
        <f t="shared" si="4"/>
        <v>6.9386622259228425E-2</v>
      </c>
      <c r="AC43" s="24"/>
      <c r="AD43" s="21"/>
    </row>
    <row r="44" spans="1:30">
      <c r="A44" s="3" t="s">
        <v>147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2"/>
        <v>1</v>
      </c>
      <c r="AA44" s="135">
        <f t="shared" si="3"/>
        <v>1.0098969905069683E-2</v>
      </c>
      <c r="AB44" s="135">
        <f t="shared" si="4"/>
        <v>1.3877324451845684E-2</v>
      </c>
      <c r="AC44" s="24"/>
      <c r="AD44" s="21"/>
    </row>
    <row r="45" spans="1:30">
      <c r="A45" s="3" t="s">
        <v>207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2</v>
      </c>
      <c r="Q45" s="3"/>
      <c r="R45" s="3">
        <v>2</v>
      </c>
      <c r="S45" s="3"/>
      <c r="T45" s="3"/>
      <c r="U45" s="3"/>
      <c r="V45" s="3"/>
      <c r="W45" s="3"/>
      <c r="X45" s="3"/>
      <c r="Y45" s="3"/>
      <c r="Z45" s="25">
        <f>SUM(B45:X45)</f>
        <v>4</v>
      </c>
      <c r="AA45" s="135">
        <f t="shared" si="3"/>
        <v>4.0395879620278734E-2</v>
      </c>
      <c r="AB45" s="135">
        <f t="shared" si="4"/>
        <v>5.5509297807382736E-2</v>
      </c>
      <c r="AC45" s="24"/>
      <c r="AD45" s="21"/>
    </row>
    <row r="46" spans="1:30">
      <c r="A46" s="3" t="s">
        <v>208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2"/>
        <v>0</v>
      </c>
      <c r="AA46" s="135">
        <f t="shared" si="3"/>
        <v>0</v>
      </c>
      <c r="AB46" s="135">
        <f t="shared" si="4"/>
        <v>0</v>
      </c>
      <c r="AC46" s="24"/>
      <c r="AD46" s="21"/>
    </row>
    <row r="47" spans="1:30">
      <c r="A47" s="3" t="s">
        <v>209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2</v>
      </c>
      <c r="O47" s="3"/>
      <c r="P47" s="3"/>
      <c r="Q47" s="3"/>
      <c r="R47" s="3">
        <v>7</v>
      </c>
      <c r="S47" s="3"/>
      <c r="T47" s="3"/>
      <c r="U47" s="3"/>
      <c r="V47" s="3"/>
      <c r="W47" s="3"/>
      <c r="X47" s="3"/>
      <c r="Y47" s="3"/>
      <c r="Z47" s="25">
        <f t="shared" si="2"/>
        <v>9</v>
      </c>
      <c r="AA47" s="135">
        <f t="shared" si="3"/>
        <v>9.0890729145627153E-2</v>
      </c>
      <c r="AB47" s="135">
        <f t="shared" si="4"/>
        <v>0.12489592006661115</v>
      </c>
      <c r="AC47" s="24"/>
      <c r="AD47" s="21"/>
    </row>
    <row r="48" spans="1:30">
      <c r="A48" s="3" t="s">
        <v>233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2"/>
        <v>0</v>
      </c>
      <c r="AA48" s="135">
        <f t="shared" si="3"/>
        <v>0</v>
      </c>
      <c r="AB48" s="135">
        <f t="shared" si="4"/>
        <v>0</v>
      </c>
      <c r="AC48" s="24"/>
      <c r="AD48" s="21"/>
    </row>
    <row r="49" spans="1:30">
      <c r="A49" s="3" t="s">
        <v>234</v>
      </c>
      <c r="B49" s="3">
        <v>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4</v>
      </c>
      <c r="S49" s="3"/>
      <c r="T49" s="3"/>
      <c r="U49" s="3"/>
      <c r="V49" s="3"/>
      <c r="W49" s="3"/>
      <c r="X49" s="3"/>
      <c r="Y49" s="3"/>
      <c r="Z49" s="25">
        <f t="shared" si="2"/>
        <v>5</v>
      </c>
      <c r="AA49" s="135">
        <f t="shared" si="3"/>
        <v>5.0494849525348412E-2</v>
      </c>
      <c r="AB49" s="135">
        <f t="shared" si="4"/>
        <v>6.9386622259228425E-2</v>
      </c>
      <c r="AC49" s="24"/>
      <c r="AD49" s="21"/>
    </row>
    <row r="50" spans="1:30">
      <c r="A50" s="3" t="s">
        <v>235</v>
      </c>
      <c r="B50" s="3">
        <v>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2"/>
        <v>0</v>
      </c>
      <c r="AA50" s="135">
        <f t="shared" si="3"/>
        <v>0</v>
      </c>
      <c r="AB50" s="135">
        <f t="shared" si="4"/>
        <v>0</v>
      </c>
      <c r="AC50" s="24"/>
      <c r="AD50" s="21"/>
    </row>
    <row r="51" spans="1:30">
      <c r="A51" s="3" t="s">
        <v>179</v>
      </c>
      <c r="B51" s="3"/>
      <c r="C51" s="3"/>
      <c r="D51" s="3">
        <v>1</v>
      </c>
      <c r="E51" s="3"/>
      <c r="F51" s="3">
        <v>2</v>
      </c>
      <c r="G51" s="3"/>
      <c r="H51" s="3"/>
      <c r="I51" s="3"/>
      <c r="J51" s="3"/>
      <c r="K51" s="3"/>
      <c r="L51" s="3">
        <v>6</v>
      </c>
      <c r="M51" s="3"/>
      <c r="N51" s="3"/>
      <c r="O51" s="3"/>
      <c r="P51" s="3"/>
      <c r="Q51" s="3"/>
      <c r="R51" s="3"/>
      <c r="S51" s="3"/>
      <c r="T51" s="3">
        <v>9</v>
      </c>
      <c r="U51" s="3"/>
      <c r="V51" s="3">
        <v>1</v>
      </c>
      <c r="W51" s="3"/>
      <c r="X51" s="3">
        <v>2</v>
      </c>
      <c r="Y51" s="3"/>
      <c r="Z51" s="25">
        <f t="shared" si="2"/>
        <v>21</v>
      </c>
      <c r="AA51" s="135">
        <f t="shared" si="3"/>
        <v>0.21207836800646335</v>
      </c>
      <c r="AB51" s="135">
        <f t="shared" si="4"/>
        <v>0.29142381348875934</v>
      </c>
      <c r="AC51" s="24"/>
      <c r="AD51" s="21"/>
    </row>
    <row r="52" spans="1:30">
      <c r="A52" s="3" t="s">
        <v>149</v>
      </c>
      <c r="B52" s="3"/>
      <c r="C52" s="3"/>
      <c r="D52" s="3"/>
      <c r="E52" s="3"/>
      <c r="F52" s="3"/>
      <c r="G52" s="3"/>
      <c r="H52" s="3">
        <v>9</v>
      </c>
      <c r="I52" s="3"/>
      <c r="J52" s="3">
        <v>2</v>
      </c>
      <c r="K52" s="3"/>
      <c r="L52" s="3"/>
      <c r="M52" s="3"/>
      <c r="N52" s="3">
        <v>16</v>
      </c>
      <c r="O52" s="3"/>
      <c r="P52" s="3"/>
      <c r="Q52" s="3"/>
      <c r="R52" s="3"/>
      <c r="S52" s="3"/>
      <c r="T52" s="3">
        <v>4</v>
      </c>
      <c r="U52" s="3"/>
      <c r="V52" s="3">
        <v>4</v>
      </c>
      <c r="W52" s="3"/>
      <c r="X52" s="3">
        <v>3</v>
      </c>
      <c r="Y52" s="3"/>
      <c r="Z52" s="25">
        <f t="shared" si="2"/>
        <v>38</v>
      </c>
      <c r="AA52" s="135">
        <f t="shared" si="3"/>
        <v>0.38376085639264795</v>
      </c>
      <c r="AB52" s="135">
        <f t="shared" si="4"/>
        <v>0.52733832917013601</v>
      </c>
      <c r="AC52" s="24"/>
      <c r="AD52" s="21"/>
    </row>
    <row r="53" spans="1:30">
      <c r="A53" s="3" t="s">
        <v>197</v>
      </c>
      <c r="B53" s="3"/>
      <c r="C53" s="3"/>
      <c r="D53" s="3"/>
      <c r="E53" s="3"/>
      <c r="F53" s="3">
        <v>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3</v>
      </c>
      <c r="S53" s="3"/>
      <c r="T53" s="3">
        <v>2</v>
      </c>
      <c r="U53" s="3"/>
      <c r="V53" s="3">
        <v>4</v>
      </c>
      <c r="W53" s="3"/>
      <c r="X53" s="3"/>
      <c r="Y53" s="3"/>
      <c r="Z53" s="25">
        <f t="shared" si="2"/>
        <v>11</v>
      </c>
      <c r="AA53" s="135">
        <f t="shared" si="3"/>
        <v>0.11108866895576651</v>
      </c>
      <c r="AB53" s="135">
        <f t="shared" si="4"/>
        <v>0.15265056897030252</v>
      </c>
      <c r="AC53" s="24"/>
      <c r="AD53" s="21"/>
    </row>
    <row r="54" spans="1:30">
      <c r="A54" s="3" t="s">
        <v>236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>
        <v>3</v>
      </c>
      <c r="U54" s="3"/>
      <c r="V54" s="3"/>
      <c r="W54" s="3"/>
      <c r="X54" s="3">
        <v>1</v>
      </c>
      <c r="Y54" s="3"/>
      <c r="Z54" s="25">
        <f t="shared" si="2"/>
        <v>4</v>
      </c>
      <c r="AA54" s="135">
        <f t="shared" si="3"/>
        <v>4.0395879620278734E-2</v>
      </c>
      <c r="AB54" s="135">
        <f t="shared" si="4"/>
        <v>5.5509297807382736E-2</v>
      </c>
      <c r="AC54" s="24"/>
      <c r="AD54" s="21"/>
    </row>
    <row r="55" spans="1:30">
      <c r="A55" s="3" t="s">
        <v>204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5">
        <f t="shared" si="2"/>
        <v>0</v>
      </c>
      <c r="AA55" s="135">
        <f t="shared" si="3"/>
        <v>0</v>
      </c>
      <c r="AB55" s="135">
        <f t="shared" si="4"/>
        <v>0</v>
      </c>
      <c r="AC55" s="24"/>
      <c r="AD55" s="21"/>
    </row>
    <row r="56" spans="1:30">
      <c r="A56" s="3" t="s">
        <v>49</v>
      </c>
      <c r="B56" s="3">
        <v>8</v>
      </c>
      <c r="C56" s="3"/>
      <c r="D56" s="3">
        <v>2</v>
      </c>
      <c r="E56" s="3"/>
      <c r="F56" s="3">
        <v>2</v>
      </c>
      <c r="G56" s="3"/>
      <c r="H56" s="3">
        <v>5</v>
      </c>
      <c r="I56" s="3"/>
      <c r="J56" s="3"/>
      <c r="K56" s="3"/>
      <c r="L56" s="3"/>
      <c r="M56" s="3"/>
      <c r="N56" s="3">
        <v>4</v>
      </c>
      <c r="O56" s="3"/>
      <c r="P56" s="3">
        <v>10</v>
      </c>
      <c r="Q56" s="3"/>
      <c r="R56" s="3">
        <v>1</v>
      </c>
      <c r="S56" s="3"/>
      <c r="T56" s="3">
        <v>4</v>
      </c>
      <c r="U56" s="3"/>
      <c r="V56" s="3"/>
      <c r="W56" s="3"/>
      <c r="X56" s="3">
        <v>2</v>
      </c>
      <c r="Y56" s="3"/>
      <c r="Z56" s="25">
        <f t="shared" si="2"/>
        <v>38</v>
      </c>
      <c r="AA56" s="135">
        <f t="shared" si="3"/>
        <v>0.38376085639264795</v>
      </c>
      <c r="AB56" s="135">
        <f t="shared" si="4"/>
        <v>0.52733832917013601</v>
      </c>
      <c r="AC56" s="24"/>
      <c r="AD56" s="21"/>
    </row>
    <row r="57" spans="1:30">
      <c r="A57" s="3" t="s">
        <v>237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5">
        <f t="shared" si="2"/>
        <v>0</v>
      </c>
      <c r="AA57" s="135">
        <f t="shared" si="3"/>
        <v>0</v>
      </c>
      <c r="AB57" s="135">
        <f t="shared" si="4"/>
        <v>0</v>
      </c>
      <c r="AC57" s="24"/>
      <c r="AD57" s="21"/>
    </row>
    <row r="58" spans="1:30">
      <c r="A58" s="3" t="s">
        <v>238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5">
        <f t="shared" si="2"/>
        <v>0</v>
      </c>
      <c r="AA58" s="135">
        <f t="shared" si="3"/>
        <v>0</v>
      </c>
      <c r="AB58" s="135">
        <f t="shared" si="4"/>
        <v>0</v>
      </c>
      <c r="AC58" s="24"/>
      <c r="AD58" s="21"/>
    </row>
    <row r="59" spans="1:30">
      <c r="A59" s="3" t="s">
        <v>239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>
        <v>2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5">
        <f t="shared" si="2"/>
        <v>2</v>
      </c>
      <c r="AA59" s="135">
        <f t="shared" si="3"/>
        <v>2.0197939810139367E-2</v>
      </c>
      <c r="AB59" s="135">
        <f t="shared" si="4"/>
        <v>2.7754648903691368E-2</v>
      </c>
      <c r="AC59" s="24"/>
      <c r="AD59" s="21"/>
    </row>
    <row r="60" spans="1:30">
      <c r="A60" s="3" t="s">
        <v>240</v>
      </c>
      <c r="B60" s="3">
        <v>1</v>
      </c>
      <c r="C60" s="3"/>
      <c r="D60" s="3">
        <v>5</v>
      </c>
      <c r="E60" s="3"/>
      <c r="F60" s="3"/>
      <c r="G60" s="3"/>
      <c r="H60" s="3">
        <v>5</v>
      </c>
      <c r="I60" s="3"/>
      <c r="J60" s="3">
        <v>3</v>
      </c>
      <c r="K60" s="3"/>
      <c r="L60" s="3">
        <v>4</v>
      </c>
      <c r="M60" s="3"/>
      <c r="N60" s="3">
        <v>9</v>
      </c>
      <c r="O60" s="3"/>
      <c r="P60" s="3">
        <v>4</v>
      </c>
      <c r="Q60" s="3"/>
      <c r="R60" s="3">
        <v>7</v>
      </c>
      <c r="S60" s="3"/>
      <c r="T60" s="3">
        <v>9</v>
      </c>
      <c r="U60" s="3"/>
      <c r="V60" s="3"/>
      <c r="W60" s="3"/>
      <c r="X60" s="3">
        <v>8</v>
      </c>
      <c r="Y60" s="3"/>
      <c r="Z60" s="25">
        <f t="shared" si="2"/>
        <v>55</v>
      </c>
      <c r="AA60" s="135">
        <f t="shared" si="3"/>
        <v>0.5554433447788325</v>
      </c>
      <c r="AB60" s="135">
        <f t="shared" si="4"/>
        <v>0.76325284485151268</v>
      </c>
      <c r="AC60" s="24"/>
      <c r="AD60" s="21"/>
    </row>
    <row r="61" spans="1:30">
      <c r="A61" s="3" t="s">
        <v>241</v>
      </c>
      <c r="B61" s="3"/>
      <c r="C61" s="3"/>
      <c r="D61" s="3"/>
      <c r="E61" s="3"/>
      <c r="F61" s="3"/>
      <c r="G61" s="3"/>
      <c r="H61" s="3">
        <v>2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>
        <v>2</v>
      </c>
      <c r="U61" s="3"/>
      <c r="V61" s="3"/>
      <c r="W61" s="3"/>
      <c r="X61" s="3"/>
      <c r="Y61" s="3"/>
      <c r="Z61" s="25">
        <f t="shared" si="2"/>
        <v>5</v>
      </c>
      <c r="AA61" s="135">
        <f t="shared" si="3"/>
        <v>5.0494849525348412E-2</v>
      </c>
      <c r="AB61" s="135">
        <f t="shared" si="4"/>
        <v>6.9386622259228425E-2</v>
      </c>
      <c r="AC61" s="24"/>
      <c r="AD61" s="21"/>
    </row>
    <row r="62" spans="1:30">
      <c r="A62" s="3" t="s">
        <v>54</v>
      </c>
      <c r="B62" s="3">
        <v>8</v>
      </c>
      <c r="C62" s="3"/>
      <c r="D62" s="3">
        <v>2</v>
      </c>
      <c r="E62" s="3"/>
      <c r="F62" s="3"/>
      <c r="G62" s="3"/>
      <c r="H62" s="3">
        <v>25</v>
      </c>
      <c r="I62" s="3"/>
      <c r="J62" s="3">
        <v>7</v>
      </c>
      <c r="K62" s="3"/>
      <c r="L62" s="3">
        <v>15</v>
      </c>
      <c r="M62" s="3"/>
      <c r="N62" s="3">
        <v>38</v>
      </c>
      <c r="O62" s="3"/>
      <c r="P62" s="3">
        <v>15</v>
      </c>
      <c r="Q62" s="3"/>
      <c r="R62" s="3">
        <v>34</v>
      </c>
      <c r="S62" s="3"/>
      <c r="T62" s="3">
        <v>21</v>
      </c>
      <c r="U62" s="3"/>
      <c r="V62" s="3">
        <v>34</v>
      </c>
      <c r="W62" s="3"/>
      <c r="X62" s="3">
        <v>10</v>
      </c>
      <c r="Y62" s="3"/>
      <c r="Z62" s="25">
        <f t="shared" si="2"/>
        <v>209</v>
      </c>
      <c r="AA62" s="135">
        <f t="shared" si="3"/>
        <v>2.1106847101595636</v>
      </c>
      <c r="AB62" s="135">
        <f t="shared" si="4"/>
        <v>2.9003608104357479</v>
      </c>
      <c r="AC62" s="24"/>
      <c r="AD62" s="21"/>
    </row>
    <row r="63" spans="1:30">
      <c r="A63" s="3" t="s">
        <v>55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5">
        <f t="shared" si="2"/>
        <v>0</v>
      </c>
      <c r="AA63" s="135">
        <f t="shared" si="3"/>
        <v>0</v>
      </c>
      <c r="AB63" s="135">
        <f t="shared" si="4"/>
        <v>0</v>
      </c>
      <c r="AC63" s="24"/>
      <c r="AD63" s="21"/>
    </row>
    <row r="64" spans="1:30">
      <c r="A64" s="3" t="s">
        <v>198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>
        <v>1</v>
      </c>
      <c r="W64" s="3"/>
      <c r="X64" s="3"/>
      <c r="Y64" s="3"/>
      <c r="Z64" s="25">
        <f>SUM(B64:X64)</f>
        <v>1</v>
      </c>
      <c r="AA64" s="135">
        <f t="shared" si="3"/>
        <v>1.0098969905069683E-2</v>
      </c>
      <c r="AB64" s="135">
        <f t="shared" si="4"/>
        <v>1.3877324451845684E-2</v>
      </c>
      <c r="AC64" s="24"/>
      <c r="AD64" s="21"/>
    </row>
    <row r="65" spans="1:30">
      <c r="A65" s="3" t="s">
        <v>80</v>
      </c>
      <c r="B65" s="3"/>
      <c r="C65" s="3"/>
      <c r="D65" s="3"/>
      <c r="E65" s="3"/>
      <c r="F65" s="3"/>
      <c r="G65" s="3"/>
      <c r="H65" s="3">
        <v>4</v>
      </c>
      <c r="I65" s="3"/>
      <c r="J65" s="3"/>
      <c r="K65" s="3"/>
      <c r="L65" s="3"/>
      <c r="M65" s="3"/>
      <c r="N65" s="3">
        <v>3</v>
      </c>
      <c r="O65" s="3"/>
      <c r="P65" s="3">
        <v>4</v>
      </c>
      <c r="Q65" s="3"/>
      <c r="R65" s="3"/>
      <c r="S65" s="3"/>
      <c r="T65" s="3"/>
      <c r="U65" s="3"/>
      <c r="V65" s="3">
        <v>1</v>
      </c>
      <c r="W65" s="3"/>
      <c r="X65" s="3"/>
      <c r="Y65" s="3"/>
      <c r="Z65" s="25">
        <f t="shared" si="2"/>
        <v>12</v>
      </c>
      <c r="AA65" s="135">
        <f t="shared" si="3"/>
        <v>0.12118763886083619</v>
      </c>
      <c r="AB65" s="135">
        <f t="shared" si="4"/>
        <v>0.16652789342214822</v>
      </c>
      <c r="AC65" s="24"/>
      <c r="AD65" s="21"/>
    </row>
    <row r="66" spans="1:30">
      <c r="A66" s="3" t="s">
        <v>191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5">
        <f t="shared" si="2"/>
        <v>0</v>
      </c>
      <c r="AA66" s="135">
        <f t="shared" si="3"/>
        <v>0</v>
      </c>
      <c r="AB66" s="135">
        <f t="shared" si="4"/>
        <v>0</v>
      </c>
      <c r="AC66" s="24"/>
      <c r="AD66" s="21"/>
    </row>
    <row r="67" spans="1:30">
      <c r="A67" s="3" t="s">
        <v>168</v>
      </c>
      <c r="B67" s="3"/>
      <c r="C67" s="3"/>
      <c r="D67" s="3"/>
      <c r="E67" s="3"/>
      <c r="F67" s="3"/>
      <c r="G67" s="3"/>
      <c r="H67" s="3"/>
      <c r="I67" s="3"/>
      <c r="J67" s="3">
        <v>1</v>
      </c>
      <c r="K67" s="3"/>
      <c r="L67" s="3"/>
      <c r="M67" s="3"/>
      <c r="N67" s="3">
        <v>4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5">
        <f t="shared" si="2"/>
        <v>5</v>
      </c>
      <c r="AA67" s="135">
        <f t="shared" si="3"/>
        <v>5.0494849525348412E-2</v>
      </c>
      <c r="AB67" s="135">
        <f t="shared" si="4"/>
        <v>6.9386622259228425E-2</v>
      </c>
      <c r="AC67" s="24"/>
      <c r="AD67" s="21"/>
    </row>
    <row r="68" spans="1:30">
      <c r="A68" s="3" t="s">
        <v>172</v>
      </c>
      <c r="B68" s="3"/>
      <c r="C68" s="3"/>
      <c r="D68" s="28">
        <v>1</v>
      </c>
      <c r="E68" s="28"/>
      <c r="F68" s="3"/>
      <c r="G68" s="3"/>
      <c r="H68" s="3"/>
      <c r="I68" s="3"/>
      <c r="J68" s="3"/>
      <c r="K68" s="3"/>
      <c r="L68" s="3"/>
      <c r="M68" s="3"/>
      <c r="N68" s="3">
        <v>2</v>
      </c>
      <c r="O68" s="3"/>
      <c r="P68" s="3">
        <v>2</v>
      </c>
      <c r="Q68" s="3"/>
      <c r="R68" s="3"/>
      <c r="S68" s="3"/>
      <c r="T68" s="3">
        <v>1</v>
      </c>
      <c r="U68" s="3"/>
      <c r="V68" s="3">
        <v>2</v>
      </c>
      <c r="W68" s="3"/>
      <c r="X68" s="3"/>
      <c r="Y68" s="3"/>
      <c r="Z68" s="25">
        <f t="shared" si="2"/>
        <v>8</v>
      </c>
      <c r="AA68" s="135">
        <f t="shared" si="3"/>
        <v>8.0791759240557467E-2</v>
      </c>
      <c r="AB68" s="135">
        <f t="shared" si="4"/>
        <v>0.11101859561476547</v>
      </c>
      <c r="AC68" s="24"/>
      <c r="AD68" s="21"/>
    </row>
    <row r="69" spans="1:30" s="29" customFormat="1">
      <c r="A69" s="139" t="s">
        <v>0</v>
      </c>
      <c r="B69" s="140">
        <v>459</v>
      </c>
      <c r="C69" s="140"/>
      <c r="D69" s="140">
        <v>191</v>
      </c>
      <c r="E69" s="140"/>
      <c r="F69" s="140">
        <v>263</v>
      </c>
      <c r="G69" s="140"/>
      <c r="H69" s="140">
        <v>678</v>
      </c>
      <c r="I69" s="140"/>
      <c r="J69" s="140">
        <v>551</v>
      </c>
      <c r="K69" s="140"/>
      <c r="L69" s="140">
        <v>588</v>
      </c>
      <c r="M69" s="140"/>
      <c r="N69" s="140">
        <v>1149</v>
      </c>
      <c r="O69" s="140"/>
      <c r="P69" s="140">
        <v>1883</v>
      </c>
      <c r="Q69" s="140"/>
      <c r="R69" s="140">
        <v>1205</v>
      </c>
      <c r="S69" s="140"/>
      <c r="T69" s="140">
        <v>1320</v>
      </c>
      <c r="U69" s="140"/>
      <c r="V69" s="140">
        <v>748</v>
      </c>
      <c r="W69" s="140"/>
      <c r="X69" s="140">
        <v>867</v>
      </c>
      <c r="Y69" s="140"/>
      <c r="Z69" s="140">
        <f t="shared" ref="Z69:AA69" si="5">SUM(Z8:Z68)</f>
        <v>9902</v>
      </c>
      <c r="AA69" s="140">
        <f t="shared" si="5"/>
        <v>100.00000000000006</v>
      </c>
    </row>
    <row r="70" spans="1:30">
      <c r="A70" s="188" t="s">
        <v>298</v>
      </c>
      <c r="B70">
        <v>0</v>
      </c>
      <c r="D70">
        <v>0</v>
      </c>
      <c r="F70">
        <v>0</v>
      </c>
      <c r="H70">
        <v>0</v>
      </c>
      <c r="J70">
        <v>0</v>
      </c>
      <c r="L70">
        <v>0</v>
      </c>
      <c r="N70" s="138">
        <v>0</v>
      </c>
      <c r="P70" s="138">
        <v>0</v>
      </c>
      <c r="R70">
        <v>0</v>
      </c>
      <c r="T70">
        <v>0</v>
      </c>
      <c r="V70" s="138">
        <v>0</v>
      </c>
      <c r="X70">
        <v>0</v>
      </c>
    </row>
    <row r="71" spans="1:30">
      <c r="A71" s="187" t="s">
        <v>283</v>
      </c>
      <c r="B71">
        <v>459</v>
      </c>
      <c r="D71">
        <v>191</v>
      </c>
      <c r="F71">
        <v>263</v>
      </c>
      <c r="H71">
        <v>678</v>
      </c>
      <c r="J71">
        <v>551</v>
      </c>
      <c r="L71">
        <v>588</v>
      </c>
      <c r="N71">
        <f t="shared" ref="N71" si="6">SUM(N69:N70)</f>
        <v>1149</v>
      </c>
      <c r="P71">
        <v>1883</v>
      </c>
      <c r="R71">
        <v>1205</v>
      </c>
      <c r="T71">
        <v>1320</v>
      </c>
      <c r="V71">
        <v>748</v>
      </c>
      <c r="X71">
        <v>867</v>
      </c>
    </row>
    <row r="72" spans="1:30">
      <c r="A72" s="187" t="s">
        <v>311</v>
      </c>
      <c r="B72">
        <v>0</v>
      </c>
      <c r="D72">
        <v>0</v>
      </c>
      <c r="F72">
        <v>0</v>
      </c>
      <c r="H72">
        <v>0</v>
      </c>
      <c r="J72">
        <v>0</v>
      </c>
      <c r="L72">
        <v>0</v>
      </c>
      <c r="P72" s="236">
        <v>0</v>
      </c>
      <c r="R72">
        <v>0</v>
      </c>
      <c r="T72">
        <v>0</v>
      </c>
      <c r="V72" s="236">
        <v>0</v>
      </c>
      <c r="X72">
        <v>0</v>
      </c>
    </row>
    <row r="73" spans="1:30">
      <c r="A73" s="187" t="s">
        <v>284</v>
      </c>
      <c r="B73" s="47">
        <v>395</v>
      </c>
      <c r="C73" s="47"/>
      <c r="D73" s="47">
        <v>158</v>
      </c>
      <c r="E73" s="47"/>
      <c r="F73" s="47">
        <v>211</v>
      </c>
      <c r="G73" s="47"/>
      <c r="H73" s="47">
        <v>370</v>
      </c>
      <c r="I73" s="47"/>
      <c r="J73" s="47">
        <v>451</v>
      </c>
      <c r="K73" s="47"/>
      <c r="L73" s="47">
        <v>435</v>
      </c>
      <c r="M73" s="47"/>
      <c r="N73" s="214">
        <v>811</v>
      </c>
      <c r="O73" s="214"/>
      <c r="P73" s="47">
        <v>598</v>
      </c>
      <c r="Q73" s="47"/>
      <c r="R73" s="47">
        <v>809</v>
      </c>
      <c r="S73" s="47"/>
      <c r="T73" s="47">
        <v>1094</v>
      </c>
      <c r="U73" s="47"/>
      <c r="V73" s="47">
        <v>606</v>
      </c>
      <c r="W73" s="47"/>
      <c r="X73" s="47">
        <v>677</v>
      </c>
      <c r="Y73" s="47"/>
    </row>
    <row r="74" spans="1:30">
      <c r="A74" s="187" t="s">
        <v>312</v>
      </c>
      <c r="B74" s="31">
        <v>9</v>
      </c>
      <c r="C74" s="31"/>
      <c r="D74" s="31">
        <v>8</v>
      </c>
      <c r="E74" s="31"/>
      <c r="F74" s="31">
        <v>12</v>
      </c>
      <c r="G74" s="31"/>
      <c r="H74" s="31">
        <v>157</v>
      </c>
      <c r="I74" s="31"/>
      <c r="J74" s="31">
        <v>24</v>
      </c>
      <c r="K74" s="31"/>
      <c r="L74" s="31">
        <v>12</v>
      </c>
      <c r="M74" s="31"/>
      <c r="N74" s="208">
        <v>102</v>
      </c>
      <c r="O74" s="208"/>
      <c r="P74" s="31">
        <v>223</v>
      </c>
      <c r="Q74" s="31"/>
      <c r="R74" s="31">
        <v>95</v>
      </c>
      <c r="S74" s="31"/>
      <c r="T74" s="31">
        <v>61</v>
      </c>
      <c r="U74" s="31"/>
      <c r="V74" s="224">
        <v>7</v>
      </c>
      <c r="W74" s="224"/>
      <c r="X74" s="31">
        <v>50</v>
      </c>
      <c r="Y74" s="31"/>
    </row>
    <row r="75" spans="1:30">
      <c r="A75" s="187" t="s">
        <v>4</v>
      </c>
      <c r="B75" s="31">
        <v>55</v>
      </c>
      <c r="C75" s="31"/>
      <c r="D75" s="31">
        <v>25</v>
      </c>
      <c r="E75" s="31"/>
      <c r="F75" s="31">
        <v>40</v>
      </c>
      <c r="G75" s="31"/>
      <c r="H75" s="31">
        <v>151</v>
      </c>
      <c r="I75" s="31"/>
      <c r="J75" s="31">
        <v>76</v>
      </c>
      <c r="K75" s="31"/>
      <c r="L75" s="31">
        <v>141</v>
      </c>
      <c r="M75" s="31"/>
      <c r="N75" s="225">
        <v>236</v>
      </c>
      <c r="O75" s="225"/>
      <c r="P75" s="31">
        <v>1062</v>
      </c>
      <c r="Q75" s="31"/>
      <c r="R75" s="31">
        <v>301</v>
      </c>
      <c r="S75" s="31"/>
      <c r="T75" s="210">
        <v>165</v>
      </c>
      <c r="U75" s="210"/>
      <c r="V75" s="31">
        <v>135</v>
      </c>
      <c r="W75" s="31"/>
      <c r="X75" s="31">
        <v>140</v>
      </c>
      <c r="Y75" s="31"/>
    </row>
    <row r="76" spans="1:30">
      <c r="A76" s="188" t="s">
        <v>285</v>
      </c>
      <c r="B76" s="206">
        <v>0</v>
      </c>
      <c r="C76" s="206"/>
      <c r="D76" s="209">
        <v>8</v>
      </c>
      <c r="E76" s="209"/>
      <c r="F76" s="209">
        <v>0</v>
      </c>
      <c r="G76" s="209"/>
      <c r="H76" s="209">
        <v>0</v>
      </c>
      <c r="I76" s="209"/>
      <c r="J76" s="209">
        <v>4</v>
      </c>
      <c r="K76" s="209"/>
      <c r="L76" s="209">
        <v>0</v>
      </c>
      <c r="M76" s="209"/>
      <c r="N76" s="220">
        <v>0</v>
      </c>
      <c r="O76" s="220"/>
      <c r="P76" s="212">
        <v>16</v>
      </c>
      <c r="Q76" s="212"/>
      <c r="R76" s="212">
        <v>34</v>
      </c>
      <c r="S76" s="212"/>
      <c r="T76" s="212">
        <v>15</v>
      </c>
      <c r="U76" s="212"/>
      <c r="V76" s="212">
        <v>16</v>
      </c>
      <c r="W76" s="212"/>
      <c r="X76" s="209">
        <v>0</v>
      </c>
      <c r="Y76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2:AE68"/>
  <sheetViews>
    <sheetView workbookViewId="0">
      <selection activeCell="N8" sqref="N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3" width="3.28515625" customWidth="1"/>
    <col min="14" max="14" width="8.140625" customWidth="1"/>
    <col min="15" max="15" width="5.7109375" customWidth="1"/>
    <col min="16" max="16" width="10" customWidth="1"/>
    <col min="17" max="17" width="5.7109375" customWidth="1"/>
    <col min="18" max="18" width="8.28515625" customWidth="1"/>
    <col min="19" max="19" width="5.7109375" customWidth="1"/>
    <col min="20" max="20" width="9.28515625" customWidth="1"/>
    <col min="21" max="21" width="5.7109375" customWidth="1"/>
    <col min="22" max="22" width="8.140625" customWidth="1"/>
    <col min="23" max="23" width="5.7109375" customWidth="1"/>
    <col min="24" max="24" width="9" customWidth="1"/>
    <col min="25" max="25" width="5.7109375" customWidth="1"/>
    <col min="26" max="26" width="8.85546875" customWidth="1"/>
    <col min="29" max="29" width="8.42578125" customWidth="1"/>
  </cols>
  <sheetData>
    <row r="2" spans="1:31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1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1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1">
      <c r="A6" s="21"/>
      <c r="B6" t="s">
        <v>247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1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1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41">
        <v>281</v>
      </c>
      <c r="O8" s="141"/>
      <c r="P8" s="141">
        <v>704</v>
      </c>
      <c r="Q8" s="141"/>
      <c r="R8" s="141">
        <v>619</v>
      </c>
      <c r="S8" s="141"/>
      <c r="T8" s="141">
        <v>300</v>
      </c>
      <c r="U8" s="141"/>
      <c r="V8" s="141">
        <v>282</v>
      </c>
      <c r="W8" s="141"/>
      <c r="X8" s="141">
        <v>256</v>
      </c>
      <c r="Y8" s="141"/>
      <c r="Z8" s="142">
        <f>SUM(N8:X8)</f>
        <v>2442</v>
      </c>
      <c r="AA8" s="34">
        <f>+Z8/3281</f>
        <v>0.74428527887839069</v>
      </c>
      <c r="AB8" s="34">
        <f>+Z8/839</f>
        <v>2.9106078665077475</v>
      </c>
      <c r="AC8" s="3"/>
      <c r="AD8" s="21"/>
      <c r="AE8" s="143"/>
    </row>
    <row r="9" spans="1:31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41">
        <v>5</v>
      </c>
      <c r="O9" s="141"/>
      <c r="P9" s="141">
        <v>1</v>
      </c>
      <c r="Q9" s="141"/>
      <c r="R9" s="141">
        <v>1</v>
      </c>
      <c r="S9" s="141"/>
      <c r="T9" s="141">
        <v>3</v>
      </c>
      <c r="U9" s="141"/>
      <c r="V9" s="141">
        <v>0</v>
      </c>
      <c r="W9" s="141"/>
      <c r="X9" s="141">
        <v>3</v>
      </c>
      <c r="Y9" s="141"/>
      <c r="Z9" s="142">
        <f>SUM(N9:X9)</f>
        <v>13</v>
      </c>
      <c r="AA9" s="34">
        <f>+Z9/3281</f>
        <v>3.9622066443157572E-3</v>
      </c>
      <c r="AB9" s="34">
        <f t="shared" ref="AB9:AB60" si="0">+Z9/839</f>
        <v>1.5494636471990465E-2</v>
      </c>
      <c r="AC9" s="24"/>
      <c r="AD9" s="21"/>
    </row>
    <row r="10" spans="1:31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41">
        <v>9</v>
      </c>
      <c r="O10" s="141"/>
      <c r="P10" s="141">
        <v>9</v>
      </c>
      <c r="Q10" s="141"/>
      <c r="R10" s="141">
        <v>1</v>
      </c>
      <c r="S10" s="141"/>
      <c r="T10" s="141">
        <v>3</v>
      </c>
      <c r="U10" s="141"/>
      <c r="V10" s="141">
        <v>12</v>
      </c>
      <c r="W10" s="141"/>
      <c r="X10" s="141">
        <v>15</v>
      </c>
      <c r="Y10" s="141"/>
      <c r="Z10" s="142">
        <f t="shared" ref="Z10:Z57" si="1">SUM(N10:X10)</f>
        <v>49</v>
      </c>
      <c r="AA10" s="34">
        <f t="shared" ref="AA10:AA60" si="2">+Z10/3281</f>
        <v>1.4934471197805547E-2</v>
      </c>
      <c r="AB10" s="34">
        <f t="shared" si="0"/>
        <v>5.8402860548271755E-2</v>
      </c>
      <c r="AC10" s="24"/>
      <c r="AD10" s="21"/>
    </row>
    <row r="11" spans="1:31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41">
        <v>306</v>
      </c>
      <c r="O11" s="141"/>
      <c r="P11" s="141">
        <v>78</v>
      </c>
      <c r="Q11" s="141"/>
      <c r="R11" s="141">
        <v>11</v>
      </c>
      <c r="S11" s="141"/>
      <c r="T11" s="141">
        <v>0</v>
      </c>
      <c r="U11" s="141"/>
      <c r="V11" s="141">
        <v>10</v>
      </c>
      <c r="W11" s="141"/>
      <c r="X11" s="141">
        <v>12</v>
      </c>
      <c r="Y11" s="141"/>
      <c r="Z11" s="142">
        <f t="shared" si="1"/>
        <v>417</v>
      </c>
      <c r="AA11" s="34">
        <f t="shared" si="2"/>
        <v>0.12709539774459006</v>
      </c>
      <c r="AB11" s="34">
        <f t="shared" si="0"/>
        <v>0.49702026221692491</v>
      </c>
      <c r="AC11" s="3"/>
      <c r="AD11" s="21"/>
    </row>
    <row r="12" spans="1:31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42">
        <f t="shared" si="1"/>
        <v>0</v>
      </c>
      <c r="AA12" s="34" t="s">
        <v>242</v>
      </c>
      <c r="AB12" s="34" t="s">
        <v>242</v>
      </c>
      <c r="AC12" s="24"/>
      <c r="AD12" s="21"/>
    </row>
    <row r="13" spans="1:31">
      <c r="A13" s="3" t="s">
        <v>84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41">
        <v>2</v>
      </c>
      <c r="O13" s="141"/>
      <c r="P13" s="141">
        <v>0</v>
      </c>
      <c r="Q13" s="141"/>
      <c r="R13" s="141">
        <v>0</v>
      </c>
      <c r="S13" s="141"/>
      <c r="T13" s="141">
        <v>0</v>
      </c>
      <c r="U13" s="141"/>
      <c r="V13" s="141">
        <v>0</v>
      </c>
      <c r="W13" s="141"/>
      <c r="X13" s="141">
        <v>0</v>
      </c>
      <c r="Y13" s="141"/>
      <c r="Z13" s="142">
        <f t="shared" si="1"/>
        <v>2</v>
      </c>
      <c r="AA13" s="34">
        <f t="shared" si="2"/>
        <v>6.0957025297165494E-4</v>
      </c>
      <c r="AB13" s="34">
        <f t="shared" si="0"/>
        <v>2.3837902264600714E-3</v>
      </c>
      <c r="AC13" s="24"/>
      <c r="AD13" s="21"/>
    </row>
    <row r="14" spans="1:31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41">
        <v>2</v>
      </c>
      <c r="O14" s="141"/>
      <c r="P14" s="141">
        <v>3</v>
      </c>
      <c r="Q14" s="141"/>
      <c r="R14" s="141">
        <v>0</v>
      </c>
      <c r="S14" s="141"/>
      <c r="T14" s="141">
        <v>0</v>
      </c>
      <c r="U14" s="141"/>
      <c r="V14" s="141">
        <v>2</v>
      </c>
      <c r="W14" s="141"/>
      <c r="X14" s="141">
        <v>5</v>
      </c>
      <c r="Y14" s="141"/>
      <c r="Z14" s="142">
        <f t="shared" si="1"/>
        <v>12</v>
      </c>
      <c r="AA14" s="34">
        <f t="shared" si="2"/>
        <v>3.6574215178299301E-3</v>
      </c>
      <c r="AB14" s="34">
        <f t="shared" si="0"/>
        <v>1.4302741358760428E-2</v>
      </c>
      <c r="AC14" s="24"/>
      <c r="AD14" s="21"/>
    </row>
    <row r="15" spans="1:31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41">
        <v>0</v>
      </c>
      <c r="O15" s="141"/>
      <c r="P15" s="141">
        <v>0</v>
      </c>
      <c r="Q15" s="141"/>
      <c r="R15" s="141">
        <v>0</v>
      </c>
      <c r="S15" s="141"/>
      <c r="T15" s="141">
        <v>0</v>
      </c>
      <c r="U15" s="141"/>
      <c r="V15" s="141">
        <v>1</v>
      </c>
      <c r="W15" s="141"/>
      <c r="X15" s="141">
        <v>0</v>
      </c>
      <c r="Y15" s="141"/>
      <c r="Z15" s="142">
        <f t="shared" si="1"/>
        <v>1</v>
      </c>
      <c r="AA15" s="34">
        <f t="shared" si="2"/>
        <v>3.0478512648582747E-4</v>
      </c>
      <c r="AB15" s="34">
        <f t="shared" si="0"/>
        <v>1.1918951132300357E-3</v>
      </c>
      <c r="AC15" s="24"/>
      <c r="AD15" s="21"/>
    </row>
    <row r="16" spans="1:31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41">
        <v>0</v>
      </c>
      <c r="O16" s="141"/>
      <c r="P16" s="141">
        <v>0</v>
      </c>
      <c r="Q16" s="141"/>
      <c r="R16" s="141">
        <v>1</v>
      </c>
      <c r="S16" s="141"/>
      <c r="T16" s="141">
        <v>0</v>
      </c>
      <c r="U16" s="141"/>
      <c r="V16" s="141">
        <v>0</v>
      </c>
      <c r="W16" s="141"/>
      <c r="X16" s="141">
        <v>2</v>
      </c>
      <c r="Y16" s="141"/>
      <c r="Z16" s="142">
        <f t="shared" si="1"/>
        <v>3</v>
      </c>
      <c r="AA16" s="34">
        <f t="shared" si="2"/>
        <v>9.1435537945748252E-4</v>
      </c>
      <c r="AB16" s="34">
        <f t="shared" si="0"/>
        <v>3.5756853396901071E-3</v>
      </c>
      <c r="AC16" s="24"/>
      <c r="AD16" s="21"/>
    </row>
    <row r="17" spans="1:30">
      <c r="A17" s="3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42">
        <f t="shared" si="1"/>
        <v>0</v>
      </c>
      <c r="AA17" s="34" t="s">
        <v>242</v>
      </c>
      <c r="AB17" s="34" t="s">
        <v>242</v>
      </c>
      <c r="AC17" s="24"/>
      <c r="AD17" s="21"/>
    </row>
    <row r="18" spans="1:30">
      <c r="A18" s="3" t="s">
        <v>243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41">
        <v>1</v>
      </c>
      <c r="O18" s="141"/>
      <c r="P18" s="141">
        <v>0</v>
      </c>
      <c r="Q18" s="141"/>
      <c r="R18" s="141">
        <v>0</v>
      </c>
      <c r="S18" s="141"/>
      <c r="T18" s="141">
        <v>0</v>
      </c>
      <c r="U18" s="141"/>
      <c r="V18" s="141">
        <v>0</v>
      </c>
      <c r="W18" s="141"/>
      <c r="X18" s="141">
        <v>0</v>
      </c>
      <c r="Y18" s="141"/>
      <c r="Z18" s="142">
        <f t="shared" si="1"/>
        <v>1</v>
      </c>
      <c r="AA18" s="34">
        <f t="shared" si="2"/>
        <v>3.0478512648582747E-4</v>
      </c>
      <c r="AB18" s="34">
        <f t="shared" si="0"/>
        <v>1.1918951132300357E-3</v>
      </c>
      <c r="AC18" s="24"/>
      <c r="AD18" s="21"/>
    </row>
    <row r="19" spans="1:30">
      <c r="A19" s="3" t="s">
        <v>85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41">
        <v>1</v>
      </c>
      <c r="O19" s="141"/>
      <c r="P19" s="141">
        <v>0</v>
      </c>
      <c r="Q19" s="141"/>
      <c r="R19" s="141">
        <v>0</v>
      </c>
      <c r="S19" s="141"/>
      <c r="T19" s="141">
        <v>0</v>
      </c>
      <c r="U19" s="141"/>
      <c r="V19" s="141">
        <v>0</v>
      </c>
      <c r="W19" s="141"/>
      <c r="X19" s="141">
        <v>0</v>
      </c>
      <c r="Y19" s="141"/>
      <c r="Z19" s="142">
        <f t="shared" si="1"/>
        <v>1</v>
      </c>
      <c r="AA19" s="34">
        <f t="shared" si="2"/>
        <v>3.0478512648582747E-4</v>
      </c>
      <c r="AB19" s="34">
        <f t="shared" si="0"/>
        <v>1.1918951132300357E-3</v>
      </c>
      <c r="AC19" s="24"/>
      <c r="AD19" s="21"/>
    </row>
    <row r="20" spans="1:30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142">
        <f t="shared" si="1"/>
        <v>0</v>
      </c>
      <c r="AA20" s="34" t="s">
        <v>242</v>
      </c>
      <c r="AB20" s="34" t="s">
        <v>242</v>
      </c>
      <c r="AC20" s="24"/>
      <c r="AD20" s="21"/>
    </row>
    <row r="21" spans="1:30">
      <c r="A21" s="3" t="s">
        <v>26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41">
        <v>5</v>
      </c>
      <c r="O21" s="141"/>
      <c r="P21" s="141">
        <v>7</v>
      </c>
      <c r="Q21" s="141"/>
      <c r="R21" s="141">
        <v>0</v>
      </c>
      <c r="S21" s="141"/>
      <c r="T21" s="141">
        <v>0</v>
      </c>
      <c r="U21" s="141"/>
      <c r="V21" s="141">
        <v>2</v>
      </c>
      <c r="W21" s="141"/>
      <c r="X21" s="141">
        <v>0</v>
      </c>
      <c r="Y21" s="141"/>
      <c r="Z21" s="142">
        <f t="shared" si="1"/>
        <v>14</v>
      </c>
      <c r="AA21" s="34">
        <f t="shared" si="2"/>
        <v>4.2669917708015852E-3</v>
      </c>
      <c r="AB21" s="34">
        <f t="shared" si="0"/>
        <v>1.6686531585220502E-2</v>
      </c>
      <c r="AC21" s="24"/>
      <c r="AD21" s="21"/>
    </row>
    <row r="22" spans="1:30">
      <c r="A22" s="3" t="s">
        <v>27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41">
        <v>4</v>
      </c>
      <c r="O22" s="141"/>
      <c r="P22" s="141">
        <v>0</v>
      </c>
      <c r="Q22" s="141"/>
      <c r="R22" s="141">
        <v>0</v>
      </c>
      <c r="S22" s="141"/>
      <c r="T22" s="141">
        <v>0</v>
      </c>
      <c r="U22" s="141"/>
      <c r="V22" s="141">
        <v>0</v>
      </c>
      <c r="W22" s="141"/>
      <c r="X22" s="141">
        <v>8</v>
      </c>
      <c r="Y22" s="141"/>
      <c r="Z22" s="142">
        <f t="shared" si="1"/>
        <v>12</v>
      </c>
      <c r="AA22" s="34">
        <f t="shared" si="2"/>
        <v>3.6574215178299301E-3</v>
      </c>
      <c r="AB22" s="34">
        <f t="shared" si="0"/>
        <v>1.4302741358760428E-2</v>
      </c>
      <c r="AC22" s="24"/>
      <c r="AD22" s="21"/>
    </row>
    <row r="23" spans="1:30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142">
        <f t="shared" si="1"/>
        <v>0</v>
      </c>
      <c r="AA23" s="34" t="s">
        <v>242</v>
      </c>
      <c r="AB23" s="34" t="s">
        <v>242</v>
      </c>
      <c r="AC23" s="24"/>
      <c r="AD23" s="21"/>
    </row>
    <row r="24" spans="1:30">
      <c r="A24" s="3" t="s">
        <v>88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41">
        <v>0</v>
      </c>
      <c r="O24" s="141"/>
      <c r="P24" s="141">
        <v>1</v>
      </c>
      <c r="Q24" s="141"/>
      <c r="R24" s="141">
        <v>0</v>
      </c>
      <c r="S24" s="141"/>
      <c r="T24" s="141">
        <v>0</v>
      </c>
      <c r="U24" s="141"/>
      <c r="V24" s="141">
        <v>0</v>
      </c>
      <c r="W24" s="141"/>
      <c r="X24" s="141">
        <v>0</v>
      </c>
      <c r="Y24" s="141"/>
      <c r="Z24" s="142">
        <f t="shared" si="1"/>
        <v>1</v>
      </c>
      <c r="AA24" s="34">
        <f t="shared" si="2"/>
        <v>3.0478512648582747E-4</v>
      </c>
      <c r="AB24" s="34">
        <f t="shared" si="0"/>
        <v>1.1918951132300357E-3</v>
      </c>
      <c r="AC24" s="24"/>
      <c r="AD24" s="21"/>
    </row>
    <row r="25" spans="1:30">
      <c r="A25" s="3" t="s">
        <v>90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41">
        <v>0</v>
      </c>
      <c r="O25" s="141"/>
      <c r="P25" s="141">
        <v>0</v>
      </c>
      <c r="Q25" s="141"/>
      <c r="R25" s="141">
        <v>0</v>
      </c>
      <c r="S25" s="141"/>
      <c r="T25" s="141">
        <v>0</v>
      </c>
      <c r="U25" s="141"/>
      <c r="V25" s="141">
        <v>7</v>
      </c>
      <c r="W25" s="141"/>
      <c r="X25" s="141">
        <v>0</v>
      </c>
      <c r="Y25" s="141"/>
      <c r="Z25" s="142">
        <f t="shared" si="1"/>
        <v>7</v>
      </c>
      <c r="AA25" s="34">
        <f t="shared" si="2"/>
        <v>2.1334958854007926E-3</v>
      </c>
      <c r="AB25" s="34">
        <f t="shared" si="0"/>
        <v>8.3432657926102508E-3</v>
      </c>
      <c r="AC25" s="24"/>
      <c r="AD25" s="21"/>
    </row>
    <row r="26" spans="1:30">
      <c r="A26" s="3" t="s">
        <v>29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41">
        <v>2</v>
      </c>
      <c r="O26" s="141"/>
      <c r="P26" s="141">
        <v>2</v>
      </c>
      <c r="Q26" s="141"/>
      <c r="R26" s="141">
        <v>0</v>
      </c>
      <c r="S26" s="141"/>
      <c r="T26" s="141">
        <v>0</v>
      </c>
      <c r="U26" s="141"/>
      <c r="V26" s="141">
        <v>3</v>
      </c>
      <c r="W26" s="141"/>
      <c r="X26" s="141">
        <v>0</v>
      </c>
      <c r="Y26" s="141"/>
      <c r="Z26" s="142">
        <f t="shared" si="1"/>
        <v>7</v>
      </c>
      <c r="AA26" s="34">
        <f t="shared" si="2"/>
        <v>2.1334958854007926E-3</v>
      </c>
      <c r="AB26" s="34">
        <f t="shared" si="0"/>
        <v>8.3432657926102508E-3</v>
      </c>
      <c r="AC26" s="24"/>
      <c r="AD26" s="21"/>
    </row>
    <row r="27" spans="1:30">
      <c r="A27" s="3" t="s">
        <v>30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41">
        <v>25</v>
      </c>
      <c r="O27" s="141"/>
      <c r="P27" s="141">
        <v>11</v>
      </c>
      <c r="Q27" s="141"/>
      <c r="R27" s="141">
        <v>24</v>
      </c>
      <c r="S27" s="141"/>
      <c r="T27" s="141">
        <v>27</v>
      </c>
      <c r="U27" s="141"/>
      <c r="V27" s="141">
        <v>22</v>
      </c>
      <c r="W27" s="141"/>
      <c r="X27" s="141">
        <v>18</v>
      </c>
      <c r="Y27" s="141"/>
      <c r="Z27" s="142">
        <f t="shared" si="1"/>
        <v>127</v>
      </c>
      <c r="AA27" s="34">
        <f t="shared" si="2"/>
        <v>3.8707711063700093E-2</v>
      </c>
      <c r="AB27" s="34">
        <f t="shared" si="0"/>
        <v>0.15137067938021453</v>
      </c>
      <c r="AC27" s="24"/>
      <c r="AD27" s="21"/>
    </row>
    <row r="28" spans="1:30">
      <c r="A28" s="3" t="s">
        <v>31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41">
        <v>2</v>
      </c>
      <c r="O28" s="141"/>
      <c r="P28" s="141">
        <v>0</v>
      </c>
      <c r="Q28" s="141"/>
      <c r="R28" s="141">
        <v>0</v>
      </c>
      <c r="S28" s="141"/>
      <c r="T28" s="141">
        <v>0</v>
      </c>
      <c r="U28" s="141"/>
      <c r="V28" s="141">
        <v>0</v>
      </c>
      <c r="W28" s="141"/>
      <c r="X28" s="141">
        <v>0</v>
      </c>
      <c r="Y28" s="141"/>
      <c r="Z28" s="142">
        <f t="shared" si="1"/>
        <v>2</v>
      </c>
      <c r="AA28" s="34">
        <f t="shared" si="2"/>
        <v>6.0957025297165494E-4</v>
      </c>
      <c r="AB28" s="34">
        <f t="shared" si="0"/>
        <v>2.3837902264600714E-3</v>
      </c>
      <c r="AC28" s="24"/>
      <c r="AD28" s="21"/>
    </row>
    <row r="29" spans="1:30">
      <c r="A29" s="3" t="s">
        <v>32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41">
        <v>3</v>
      </c>
      <c r="O29" s="141"/>
      <c r="P29" s="141">
        <v>2</v>
      </c>
      <c r="Q29" s="141"/>
      <c r="R29" s="141">
        <v>0</v>
      </c>
      <c r="S29" s="141"/>
      <c r="T29" s="141">
        <v>0</v>
      </c>
      <c r="U29" s="141"/>
      <c r="V29" s="141">
        <v>0</v>
      </c>
      <c r="W29" s="141"/>
      <c r="X29" s="141">
        <v>1</v>
      </c>
      <c r="Y29" s="141"/>
      <c r="Z29" s="142">
        <f t="shared" si="1"/>
        <v>6</v>
      </c>
      <c r="AA29" s="34">
        <f t="shared" si="2"/>
        <v>1.828710758914965E-3</v>
      </c>
      <c r="AB29" s="34">
        <f t="shared" si="0"/>
        <v>7.1513706793802142E-3</v>
      </c>
      <c r="AC29" s="24"/>
      <c r="AD29" s="21"/>
    </row>
    <row r="30" spans="1:30">
      <c r="A30" s="3" t="s">
        <v>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142">
        <f t="shared" si="1"/>
        <v>0</v>
      </c>
      <c r="AA30" s="34" t="s">
        <v>242</v>
      </c>
      <c r="AB30" s="34" t="s">
        <v>242</v>
      </c>
      <c r="AC30" s="24"/>
      <c r="AD30" s="21"/>
    </row>
    <row r="31" spans="1:30">
      <c r="A31" s="3" t="s">
        <v>34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41">
        <v>2</v>
      </c>
      <c r="O31" s="141"/>
      <c r="P31" s="141">
        <v>2</v>
      </c>
      <c r="Q31" s="141"/>
      <c r="R31" s="141">
        <v>0</v>
      </c>
      <c r="S31" s="141"/>
      <c r="T31" s="141">
        <v>0</v>
      </c>
      <c r="U31" s="141"/>
      <c r="V31" s="141">
        <v>0</v>
      </c>
      <c r="W31" s="141"/>
      <c r="X31" s="141">
        <v>0</v>
      </c>
      <c r="Y31" s="141"/>
      <c r="Z31" s="142">
        <f t="shared" si="1"/>
        <v>4</v>
      </c>
      <c r="AA31" s="34">
        <f t="shared" si="2"/>
        <v>1.2191405059433099E-3</v>
      </c>
      <c r="AB31" s="34">
        <f t="shared" si="0"/>
        <v>4.7675804529201428E-3</v>
      </c>
      <c r="AC31" s="24"/>
      <c r="AD31" s="21"/>
    </row>
    <row r="32" spans="1:30">
      <c r="A32" s="3" t="s">
        <v>35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42">
        <f t="shared" si="1"/>
        <v>0</v>
      </c>
      <c r="AA32" s="34" t="s">
        <v>242</v>
      </c>
      <c r="AB32" s="34" t="s">
        <v>242</v>
      </c>
      <c r="AC32" s="24"/>
      <c r="AD32" s="21"/>
    </row>
    <row r="33" spans="1:30">
      <c r="A33" s="3" t="s">
        <v>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41">
        <v>7</v>
      </c>
      <c r="O33" s="141"/>
      <c r="P33" s="141">
        <v>0</v>
      </c>
      <c r="Q33" s="141"/>
      <c r="R33" s="141">
        <v>0</v>
      </c>
      <c r="S33" s="141"/>
      <c r="T33" s="141">
        <v>0</v>
      </c>
      <c r="U33" s="141"/>
      <c r="V33" s="141">
        <v>0</v>
      </c>
      <c r="W33" s="141"/>
      <c r="X33" s="141">
        <v>0</v>
      </c>
      <c r="Y33" s="141"/>
      <c r="Z33" s="142">
        <f t="shared" si="1"/>
        <v>7</v>
      </c>
      <c r="AA33" s="34">
        <f t="shared" si="2"/>
        <v>2.1334958854007926E-3</v>
      </c>
      <c r="AB33" s="34">
        <f t="shared" si="0"/>
        <v>8.3432657926102508E-3</v>
      </c>
      <c r="AC33" s="24"/>
      <c r="AD33" s="21"/>
    </row>
    <row r="34" spans="1:30">
      <c r="A34" s="3" t="s">
        <v>37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142">
        <f t="shared" si="1"/>
        <v>0</v>
      </c>
      <c r="AA34" s="34" t="s">
        <v>242</v>
      </c>
      <c r="AB34" s="34" t="s">
        <v>242</v>
      </c>
      <c r="AC34" s="24"/>
      <c r="AD34" s="21"/>
    </row>
    <row r="35" spans="1:30">
      <c r="A35" s="3" t="s">
        <v>38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41">
        <v>5</v>
      </c>
      <c r="O35" s="141"/>
      <c r="P35" s="141">
        <v>13</v>
      </c>
      <c r="Q35" s="141"/>
      <c r="R35" s="141">
        <v>4</v>
      </c>
      <c r="S35" s="141"/>
      <c r="T35" s="141">
        <v>2</v>
      </c>
      <c r="U35" s="141"/>
      <c r="V35" s="141">
        <v>7</v>
      </c>
      <c r="W35" s="141"/>
      <c r="X35" s="141">
        <v>3</v>
      </c>
      <c r="Y35" s="141"/>
      <c r="Z35" s="142">
        <f t="shared" si="1"/>
        <v>34</v>
      </c>
      <c r="AA35" s="34">
        <f t="shared" si="2"/>
        <v>1.0362694300518135E-2</v>
      </c>
      <c r="AB35" s="34">
        <f t="shared" si="0"/>
        <v>4.0524433849821219E-2</v>
      </c>
      <c r="AC35" s="24"/>
      <c r="AD35" s="21"/>
    </row>
    <row r="36" spans="1:30">
      <c r="A36" s="3" t="s">
        <v>39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41">
        <v>2</v>
      </c>
      <c r="O36" s="141"/>
      <c r="P36" s="141">
        <v>0</v>
      </c>
      <c r="Q36" s="141"/>
      <c r="R36" s="141">
        <v>0</v>
      </c>
      <c r="S36" s="141"/>
      <c r="T36" s="141">
        <v>0</v>
      </c>
      <c r="U36" s="141"/>
      <c r="V36" s="141">
        <v>0</v>
      </c>
      <c r="W36" s="141"/>
      <c r="X36" s="141">
        <v>0</v>
      </c>
      <c r="Y36" s="141"/>
      <c r="Z36" s="142">
        <f t="shared" si="1"/>
        <v>2</v>
      </c>
      <c r="AA36" s="34">
        <f t="shared" si="2"/>
        <v>6.0957025297165494E-4</v>
      </c>
      <c r="AB36" s="34">
        <f t="shared" si="0"/>
        <v>2.3837902264600714E-3</v>
      </c>
      <c r="AC36" s="24"/>
      <c r="AD36" s="21"/>
    </row>
    <row r="37" spans="1:30">
      <c r="A37" s="3" t="s">
        <v>40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41">
        <v>1</v>
      </c>
      <c r="O37" s="141"/>
      <c r="P37" s="141">
        <v>0</v>
      </c>
      <c r="Q37" s="141"/>
      <c r="R37" s="141">
        <v>0</v>
      </c>
      <c r="S37" s="141"/>
      <c r="T37" s="141">
        <v>0</v>
      </c>
      <c r="U37" s="141"/>
      <c r="V37" s="141">
        <v>0</v>
      </c>
      <c r="W37" s="141"/>
      <c r="X37" s="141">
        <v>0</v>
      </c>
      <c r="Y37" s="141"/>
      <c r="Z37" s="142">
        <f t="shared" si="1"/>
        <v>1</v>
      </c>
      <c r="AA37" s="34">
        <f t="shared" si="2"/>
        <v>3.0478512648582747E-4</v>
      </c>
      <c r="AB37" s="34">
        <f t="shared" si="0"/>
        <v>1.1918951132300357E-3</v>
      </c>
      <c r="AC37" s="24"/>
      <c r="AD37" s="21"/>
    </row>
    <row r="38" spans="1:30">
      <c r="A38" s="3" t="s">
        <v>41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142">
        <f t="shared" si="1"/>
        <v>0</v>
      </c>
      <c r="AA38" s="34" t="s">
        <v>242</v>
      </c>
      <c r="AB38" s="34" t="s">
        <v>242</v>
      </c>
      <c r="AC38" s="24"/>
      <c r="AD38" s="21"/>
    </row>
    <row r="39" spans="1:30">
      <c r="A39" s="3" t="s">
        <v>244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41">
        <v>1</v>
      </c>
      <c r="O39" s="141"/>
      <c r="P39" s="141">
        <v>0</v>
      </c>
      <c r="Q39" s="141"/>
      <c r="R39" s="141">
        <v>0</v>
      </c>
      <c r="S39" s="141"/>
      <c r="T39" s="141">
        <v>0</v>
      </c>
      <c r="U39" s="141"/>
      <c r="V39" s="141">
        <v>0</v>
      </c>
      <c r="W39" s="141"/>
      <c r="X39" s="141">
        <v>0</v>
      </c>
      <c r="Y39" s="141"/>
      <c r="Z39" s="142">
        <f t="shared" si="1"/>
        <v>1</v>
      </c>
      <c r="AA39" s="34">
        <f t="shared" si="2"/>
        <v>3.0478512648582747E-4</v>
      </c>
      <c r="AB39" s="34">
        <f t="shared" si="0"/>
        <v>1.1918951132300357E-3</v>
      </c>
      <c r="AC39" s="24"/>
      <c r="AD39" s="21"/>
    </row>
    <row r="40" spans="1:30">
      <c r="A40" s="3" t="s">
        <v>42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142">
        <f t="shared" si="1"/>
        <v>0</v>
      </c>
      <c r="AA40" s="34" t="s">
        <v>242</v>
      </c>
      <c r="AB40" s="34" t="s">
        <v>242</v>
      </c>
      <c r="AC40" s="24"/>
      <c r="AD40" s="21"/>
    </row>
    <row r="41" spans="1:30">
      <c r="A41" s="3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41">
        <v>1</v>
      </c>
      <c r="O41" s="141"/>
      <c r="P41" s="141">
        <v>0</v>
      </c>
      <c r="Q41" s="141"/>
      <c r="R41" s="141">
        <v>0</v>
      </c>
      <c r="S41" s="141"/>
      <c r="T41" s="141">
        <v>0</v>
      </c>
      <c r="U41" s="141"/>
      <c r="V41" s="141">
        <v>0</v>
      </c>
      <c r="W41" s="141"/>
      <c r="X41" s="141">
        <v>0</v>
      </c>
      <c r="Y41" s="141"/>
      <c r="Z41" s="142">
        <f t="shared" si="1"/>
        <v>1</v>
      </c>
      <c r="AA41" s="34">
        <f t="shared" si="2"/>
        <v>3.0478512648582747E-4</v>
      </c>
      <c r="AB41" s="34">
        <f t="shared" si="0"/>
        <v>1.1918951132300357E-3</v>
      </c>
      <c r="AC41" s="24"/>
      <c r="AD41" s="21"/>
    </row>
    <row r="42" spans="1:30">
      <c r="A42" s="3" t="s">
        <v>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142">
        <f t="shared" si="1"/>
        <v>0</v>
      </c>
      <c r="AA42" s="34" t="s">
        <v>242</v>
      </c>
      <c r="AB42" s="34" t="s">
        <v>242</v>
      </c>
      <c r="AC42" s="24"/>
      <c r="AD42" s="21"/>
    </row>
    <row r="43" spans="1:30">
      <c r="A43" s="3" t="s">
        <v>245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41">
        <v>1</v>
      </c>
      <c r="O43" s="141"/>
      <c r="P43" s="141">
        <v>0</v>
      </c>
      <c r="Q43" s="141"/>
      <c r="R43" s="141">
        <v>0</v>
      </c>
      <c r="S43" s="141"/>
      <c r="T43" s="141">
        <v>0</v>
      </c>
      <c r="U43" s="141"/>
      <c r="V43" s="141">
        <v>0</v>
      </c>
      <c r="W43" s="141"/>
      <c r="X43" s="141">
        <v>0</v>
      </c>
      <c r="Y43" s="141"/>
      <c r="Z43" s="142">
        <f t="shared" si="1"/>
        <v>1</v>
      </c>
      <c r="AA43" s="34">
        <f t="shared" si="2"/>
        <v>3.0478512648582747E-4</v>
      </c>
      <c r="AB43" s="34">
        <f t="shared" si="0"/>
        <v>1.1918951132300357E-3</v>
      </c>
      <c r="AC43" s="24"/>
      <c r="AD43" s="21"/>
    </row>
    <row r="44" spans="1:30">
      <c r="A44" s="3" t="s">
        <v>45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41">
        <v>1</v>
      </c>
      <c r="O44" s="141"/>
      <c r="P44" s="141">
        <v>0</v>
      </c>
      <c r="Q44" s="141"/>
      <c r="R44" s="141">
        <v>0</v>
      </c>
      <c r="S44" s="141"/>
      <c r="T44" s="141">
        <v>0</v>
      </c>
      <c r="U44" s="141"/>
      <c r="V44" s="141">
        <v>0</v>
      </c>
      <c r="W44" s="141"/>
      <c r="X44" s="141">
        <v>0</v>
      </c>
      <c r="Y44" s="141"/>
      <c r="Z44" s="142">
        <f t="shared" si="1"/>
        <v>1</v>
      </c>
      <c r="AA44" s="34">
        <f t="shared" si="2"/>
        <v>3.0478512648582747E-4</v>
      </c>
      <c r="AB44" s="34">
        <f t="shared" si="0"/>
        <v>1.1918951132300357E-3</v>
      </c>
      <c r="AC44" s="24"/>
      <c r="AD44" s="21"/>
    </row>
    <row r="45" spans="1:30">
      <c r="A45" s="3" t="s">
        <v>70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41">
        <v>5</v>
      </c>
      <c r="O45" s="141"/>
      <c r="P45" s="141">
        <v>0</v>
      </c>
      <c r="Q45" s="141"/>
      <c r="R45" s="141">
        <v>1</v>
      </c>
      <c r="S45" s="141"/>
      <c r="T45" s="141">
        <v>0</v>
      </c>
      <c r="U45" s="141"/>
      <c r="V45" s="141">
        <v>0</v>
      </c>
      <c r="W45" s="141"/>
      <c r="X45" s="141">
        <v>0</v>
      </c>
      <c r="Y45" s="141"/>
      <c r="Z45" s="142">
        <f t="shared" si="1"/>
        <v>6</v>
      </c>
      <c r="AA45" s="34">
        <f t="shared" si="2"/>
        <v>1.828710758914965E-3</v>
      </c>
      <c r="AB45" s="34">
        <f t="shared" si="0"/>
        <v>7.1513706793802142E-3</v>
      </c>
      <c r="AC45" s="24"/>
      <c r="AD45" s="21"/>
    </row>
    <row r="46" spans="1:30">
      <c r="A46" s="3" t="s">
        <v>46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142">
        <f t="shared" si="1"/>
        <v>0</v>
      </c>
      <c r="AA46" s="34" t="s">
        <v>242</v>
      </c>
      <c r="AB46" s="34" t="s">
        <v>242</v>
      </c>
      <c r="AC46" s="24"/>
      <c r="AD46" s="21"/>
    </row>
    <row r="47" spans="1:30">
      <c r="A47" s="3" t="s">
        <v>47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142">
        <f t="shared" si="1"/>
        <v>0</v>
      </c>
      <c r="AA47" s="34" t="s">
        <v>242</v>
      </c>
      <c r="AB47" s="34" t="s">
        <v>242</v>
      </c>
      <c r="AC47" s="24"/>
      <c r="AD47" s="21"/>
    </row>
    <row r="48" spans="1:30">
      <c r="A48" s="3" t="s">
        <v>48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142">
        <f t="shared" si="1"/>
        <v>0</v>
      </c>
      <c r="AA48" s="34" t="s">
        <v>242</v>
      </c>
      <c r="AB48" s="34" t="s">
        <v>242</v>
      </c>
      <c r="AC48" s="24"/>
      <c r="AD48" s="21"/>
    </row>
    <row r="49" spans="1:30">
      <c r="A49" s="3" t="s">
        <v>49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41">
        <v>4</v>
      </c>
      <c r="O49" s="141"/>
      <c r="P49" s="141">
        <v>0</v>
      </c>
      <c r="Q49" s="141"/>
      <c r="R49" s="141">
        <v>0</v>
      </c>
      <c r="S49" s="141"/>
      <c r="T49" s="141">
        <v>0</v>
      </c>
      <c r="U49" s="141"/>
      <c r="V49" s="141">
        <v>0</v>
      </c>
      <c r="W49" s="141"/>
      <c r="X49" s="141">
        <v>0</v>
      </c>
      <c r="Y49" s="141"/>
      <c r="Z49" s="142">
        <f t="shared" si="1"/>
        <v>4</v>
      </c>
      <c r="AA49" s="34">
        <f t="shared" si="2"/>
        <v>1.2191405059433099E-3</v>
      </c>
      <c r="AB49" s="34">
        <f t="shared" si="0"/>
        <v>4.7675804529201428E-3</v>
      </c>
      <c r="AC49" s="24"/>
      <c r="AD49" s="21"/>
    </row>
    <row r="50" spans="1:30">
      <c r="A50" s="3" t="s">
        <v>50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142">
        <f t="shared" si="1"/>
        <v>0</v>
      </c>
      <c r="AA50" s="34" t="s">
        <v>242</v>
      </c>
      <c r="AB50" s="34" t="s">
        <v>242</v>
      </c>
      <c r="AC50" s="24"/>
      <c r="AD50" s="21"/>
    </row>
    <row r="51" spans="1:30">
      <c r="A51" s="3" t="s">
        <v>51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142">
        <f t="shared" si="1"/>
        <v>0</v>
      </c>
      <c r="AA51" s="34" t="s">
        <v>242</v>
      </c>
      <c r="AB51" s="34" t="s">
        <v>242</v>
      </c>
      <c r="AC51" s="24"/>
      <c r="AD51" s="21"/>
    </row>
    <row r="52" spans="1:30">
      <c r="A52" s="3" t="s">
        <v>52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41">
        <v>72</v>
      </c>
      <c r="O52" s="141"/>
      <c r="P52" s="141">
        <v>6</v>
      </c>
      <c r="Q52" s="141"/>
      <c r="R52" s="141">
        <v>2</v>
      </c>
      <c r="S52" s="141"/>
      <c r="T52" s="141">
        <v>0</v>
      </c>
      <c r="U52" s="141"/>
      <c r="V52" s="141">
        <v>0</v>
      </c>
      <c r="W52" s="141"/>
      <c r="X52" s="141">
        <v>0</v>
      </c>
      <c r="Y52" s="141"/>
      <c r="Z52" s="142">
        <f t="shared" si="1"/>
        <v>80</v>
      </c>
      <c r="AA52" s="34">
        <f t="shared" si="2"/>
        <v>2.4382810118866199E-2</v>
      </c>
      <c r="AB52" s="34">
        <f t="shared" si="0"/>
        <v>9.5351609058402856E-2</v>
      </c>
      <c r="AC52" s="24"/>
      <c r="AD52" s="21"/>
    </row>
    <row r="53" spans="1:30">
      <c r="A53" s="3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41">
        <v>2</v>
      </c>
      <c r="O53" s="141"/>
      <c r="P53" s="141">
        <v>0</v>
      </c>
      <c r="Q53" s="141"/>
      <c r="R53" s="141">
        <v>0</v>
      </c>
      <c r="S53" s="141"/>
      <c r="T53" s="141">
        <v>0</v>
      </c>
      <c r="U53" s="141"/>
      <c r="V53" s="141">
        <v>0</v>
      </c>
      <c r="W53" s="141"/>
      <c r="X53" s="141">
        <v>0</v>
      </c>
      <c r="Y53" s="141"/>
      <c r="Z53" s="142">
        <f t="shared" si="1"/>
        <v>2</v>
      </c>
      <c r="AA53" s="34">
        <f t="shared" si="2"/>
        <v>6.0957025297165494E-4</v>
      </c>
      <c r="AB53" s="34">
        <f t="shared" si="0"/>
        <v>2.3837902264600714E-3</v>
      </c>
      <c r="AC53" s="24"/>
      <c r="AD53" s="21"/>
    </row>
    <row r="54" spans="1:30">
      <c r="A54" s="3" t="s">
        <v>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41">
        <v>0</v>
      </c>
      <c r="O54" s="141"/>
      <c r="P54" s="141">
        <v>9</v>
      </c>
      <c r="Q54" s="141"/>
      <c r="R54" s="141">
        <v>2</v>
      </c>
      <c r="S54" s="141"/>
      <c r="T54" s="141">
        <v>0</v>
      </c>
      <c r="U54" s="141"/>
      <c r="V54" s="141">
        <v>0</v>
      </c>
      <c r="W54" s="141"/>
      <c r="X54" s="141">
        <v>2</v>
      </c>
      <c r="Y54" s="141"/>
      <c r="Z54" s="142">
        <f t="shared" si="1"/>
        <v>13</v>
      </c>
      <c r="AA54" s="34">
        <f t="shared" si="2"/>
        <v>3.9622066443157572E-3</v>
      </c>
      <c r="AB54" s="34">
        <f t="shared" si="0"/>
        <v>1.5494636471990465E-2</v>
      </c>
      <c r="AC54" s="24"/>
      <c r="AD54" s="21"/>
    </row>
    <row r="55" spans="1:30">
      <c r="A55" s="3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142">
        <f t="shared" si="1"/>
        <v>0</v>
      </c>
      <c r="AA55" s="34" t="s">
        <v>242</v>
      </c>
      <c r="AB55" s="34" t="s">
        <v>242</v>
      </c>
      <c r="AC55" s="24"/>
      <c r="AD55" s="21"/>
    </row>
    <row r="56" spans="1:30">
      <c r="A56" s="3" t="s">
        <v>56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41">
        <v>3</v>
      </c>
      <c r="O56" s="141"/>
      <c r="P56" s="141">
        <v>0</v>
      </c>
      <c r="Q56" s="141"/>
      <c r="R56" s="141">
        <v>0</v>
      </c>
      <c r="S56" s="141"/>
      <c r="T56" s="141">
        <v>0</v>
      </c>
      <c r="U56" s="141"/>
      <c r="V56" s="141">
        <v>0</v>
      </c>
      <c r="W56" s="141"/>
      <c r="X56" s="141">
        <v>0</v>
      </c>
      <c r="Y56" s="141"/>
      <c r="Z56" s="142">
        <f t="shared" si="1"/>
        <v>3</v>
      </c>
      <c r="AA56" s="34">
        <f t="shared" si="2"/>
        <v>9.1435537945748252E-4</v>
      </c>
      <c r="AB56" s="34">
        <f t="shared" si="0"/>
        <v>3.5756853396901071E-3</v>
      </c>
      <c r="AC56" s="24"/>
      <c r="AD56" s="21"/>
    </row>
    <row r="57" spans="1:30">
      <c r="A57" s="3" t="s">
        <v>57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142">
        <f t="shared" si="1"/>
        <v>0</v>
      </c>
      <c r="AA57" s="34" t="s">
        <v>242</v>
      </c>
      <c r="AB57" s="34" t="s">
        <v>242</v>
      </c>
      <c r="AC57" s="24"/>
      <c r="AD57" s="21"/>
    </row>
    <row r="58" spans="1:30">
      <c r="A58" s="3" t="s">
        <v>58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142">
        <f>SUM(N58:X58)</f>
        <v>0</v>
      </c>
      <c r="AA58" s="34" t="s">
        <v>242</v>
      </c>
      <c r="AB58" s="34" t="s">
        <v>242</v>
      </c>
      <c r="AC58" s="24"/>
      <c r="AD58" s="21"/>
    </row>
    <row r="59" spans="1:30">
      <c r="A59" s="3" t="s">
        <v>112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41">
        <v>2</v>
      </c>
      <c r="O59" s="141"/>
      <c r="P59" s="141">
        <v>0</v>
      </c>
      <c r="Q59" s="141"/>
      <c r="R59" s="141">
        <v>0</v>
      </c>
      <c r="S59" s="141"/>
      <c r="T59" s="141">
        <v>0</v>
      </c>
      <c r="U59" s="141"/>
      <c r="V59" s="141">
        <v>0</v>
      </c>
      <c r="W59" s="141"/>
      <c r="X59" s="141">
        <v>0</v>
      </c>
      <c r="Y59" s="141"/>
      <c r="Z59" s="142">
        <f>SUM(N59:X59)</f>
        <v>2</v>
      </c>
      <c r="AA59" s="34">
        <f t="shared" si="2"/>
        <v>6.0957025297165494E-4</v>
      </c>
      <c r="AB59" s="34">
        <f t="shared" si="0"/>
        <v>2.3837902264600714E-3</v>
      </c>
      <c r="AC59" s="24"/>
      <c r="AD59" s="21"/>
    </row>
    <row r="60" spans="1:30">
      <c r="A60" s="3" t="s">
        <v>246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41">
        <v>2</v>
      </c>
      <c r="O60" s="141"/>
      <c r="P60" s="141">
        <v>0</v>
      </c>
      <c r="Q60" s="141"/>
      <c r="R60" s="141">
        <v>0</v>
      </c>
      <c r="S60" s="141"/>
      <c r="T60" s="141">
        <v>0</v>
      </c>
      <c r="U60" s="141"/>
      <c r="V60" s="141">
        <v>0</v>
      </c>
      <c r="W60" s="141"/>
      <c r="X60" s="141">
        <v>0</v>
      </c>
      <c r="Y60" s="141"/>
      <c r="Z60" s="142">
        <v>2</v>
      </c>
      <c r="AA60" s="34">
        <f t="shared" si="2"/>
        <v>6.0957025297165494E-4</v>
      </c>
      <c r="AB60" s="34">
        <f t="shared" si="0"/>
        <v>2.3837902264600714E-3</v>
      </c>
      <c r="AC60" s="24"/>
      <c r="AD60" s="21"/>
    </row>
    <row r="61" spans="1:30">
      <c r="A61" s="188" t="s">
        <v>0</v>
      </c>
      <c r="B61">
        <v>0</v>
      </c>
      <c r="D61">
        <v>0</v>
      </c>
      <c r="F61">
        <v>0</v>
      </c>
      <c r="H61">
        <v>0</v>
      </c>
      <c r="J61">
        <v>0</v>
      </c>
      <c r="L61">
        <v>0</v>
      </c>
      <c r="N61" s="143">
        <v>759</v>
      </c>
      <c r="O61" s="143"/>
      <c r="P61" s="143">
        <v>848</v>
      </c>
      <c r="Q61" s="143"/>
      <c r="R61" s="143">
        <v>666</v>
      </c>
      <c r="S61" s="143"/>
      <c r="T61" s="143">
        <v>335</v>
      </c>
      <c r="U61" s="143"/>
      <c r="V61" s="143">
        <v>348</v>
      </c>
      <c r="W61" s="143"/>
      <c r="X61" s="143">
        <v>325</v>
      </c>
      <c r="Y61" s="143"/>
      <c r="Z61" s="143">
        <f t="shared" ref="Z61" si="3">SUM(Z8:Z60)</f>
        <v>3281</v>
      </c>
    </row>
    <row r="62" spans="1:30" ht="15">
      <c r="A62" s="188" t="s">
        <v>298</v>
      </c>
      <c r="B62">
        <v>0</v>
      </c>
      <c r="D62">
        <v>0</v>
      </c>
      <c r="F62">
        <v>0</v>
      </c>
      <c r="H62">
        <v>0</v>
      </c>
      <c r="J62">
        <v>0</v>
      </c>
      <c r="L62">
        <v>0</v>
      </c>
      <c r="N62">
        <v>0</v>
      </c>
      <c r="P62">
        <v>0</v>
      </c>
      <c r="R62">
        <v>0</v>
      </c>
      <c r="T62" s="144">
        <v>0</v>
      </c>
      <c r="U62" s="144"/>
      <c r="V62">
        <v>0</v>
      </c>
      <c r="X62">
        <v>0</v>
      </c>
      <c r="Z62" s="145"/>
    </row>
    <row r="63" spans="1:30">
      <c r="A63" s="187" t="s">
        <v>283</v>
      </c>
      <c r="B63">
        <v>0</v>
      </c>
      <c r="D63">
        <v>0</v>
      </c>
      <c r="F63">
        <v>0</v>
      </c>
      <c r="H63">
        <v>0</v>
      </c>
      <c r="J63">
        <v>0</v>
      </c>
      <c r="L63">
        <v>0</v>
      </c>
      <c r="N63" s="143">
        <v>759</v>
      </c>
      <c r="O63" s="143"/>
      <c r="P63" s="143">
        <v>848</v>
      </c>
      <c r="Q63" s="143"/>
      <c r="R63" s="143">
        <v>666</v>
      </c>
      <c r="S63" s="143"/>
      <c r="T63" s="143">
        <v>335</v>
      </c>
      <c r="U63" s="143"/>
      <c r="V63" s="143">
        <v>348</v>
      </c>
      <c r="W63" s="143"/>
      <c r="X63" s="143">
        <v>325</v>
      </c>
      <c r="Y63" s="143"/>
    </row>
    <row r="64" spans="1:30">
      <c r="A64" s="187" t="s">
        <v>311</v>
      </c>
      <c r="B64">
        <v>0</v>
      </c>
      <c r="D64">
        <v>0</v>
      </c>
      <c r="F64">
        <v>0</v>
      </c>
      <c r="H64">
        <v>0</v>
      </c>
      <c r="J64">
        <v>0</v>
      </c>
      <c r="L64">
        <v>0</v>
      </c>
      <c r="N64">
        <v>0</v>
      </c>
      <c r="P64">
        <v>0</v>
      </c>
      <c r="R64">
        <v>0</v>
      </c>
      <c r="T64">
        <v>0</v>
      </c>
      <c r="V64">
        <v>0</v>
      </c>
      <c r="X64">
        <v>0</v>
      </c>
    </row>
    <row r="65" spans="1:25">
      <c r="A65" s="187" t="s">
        <v>284</v>
      </c>
      <c r="B65" s="47">
        <v>0</v>
      </c>
      <c r="C65" s="47"/>
      <c r="D65" s="31">
        <v>0</v>
      </c>
      <c r="E65" s="31"/>
      <c r="F65" s="31">
        <v>0</v>
      </c>
      <c r="G65" s="31"/>
      <c r="H65" s="31">
        <v>0</v>
      </c>
      <c r="I65" s="31"/>
      <c r="J65" s="31">
        <v>0</v>
      </c>
      <c r="K65" s="31"/>
      <c r="L65" s="31">
        <v>0</v>
      </c>
      <c r="M65" s="31"/>
      <c r="N65" s="31">
        <v>476</v>
      </c>
      <c r="O65" s="31"/>
      <c r="P65" s="31">
        <v>144</v>
      </c>
      <c r="Q65" s="31"/>
      <c r="R65" s="31">
        <v>43</v>
      </c>
      <c r="S65" s="31"/>
      <c r="T65" s="31">
        <v>31</v>
      </c>
      <c r="U65" s="31"/>
      <c r="V65" s="31">
        <v>63</v>
      </c>
      <c r="W65" s="31"/>
      <c r="X65" s="31">
        <v>70</v>
      </c>
      <c r="Y65" s="31"/>
    </row>
    <row r="66" spans="1:25">
      <c r="A66" s="187" t="s">
        <v>312</v>
      </c>
      <c r="B66" s="221">
        <v>0</v>
      </c>
      <c r="C66" s="31"/>
      <c r="D66" s="210">
        <v>0</v>
      </c>
      <c r="E66" s="31"/>
      <c r="F66" s="210">
        <v>0</v>
      </c>
      <c r="G66" s="31"/>
      <c r="H66" s="210">
        <v>0</v>
      </c>
      <c r="I66" s="31"/>
      <c r="J66" s="210">
        <v>0</v>
      </c>
      <c r="K66" s="31"/>
      <c r="L66" s="210">
        <v>0</v>
      </c>
      <c r="M66" s="31"/>
      <c r="N66" s="210">
        <v>0</v>
      </c>
      <c r="O66" s="31"/>
      <c r="P66" s="210">
        <v>0</v>
      </c>
      <c r="Q66" s="31"/>
      <c r="R66" s="210">
        <v>0</v>
      </c>
      <c r="S66" s="31"/>
      <c r="T66" s="31">
        <v>0</v>
      </c>
      <c r="U66" s="31"/>
      <c r="V66" s="210">
        <v>0</v>
      </c>
      <c r="W66" s="31"/>
      <c r="X66" s="31">
        <v>18</v>
      </c>
      <c r="Y66" s="31"/>
    </row>
    <row r="67" spans="1:25">
      <c r="A67" s="187" t="s">
        <v>4</v>
      </c>
      <c r="B67" s="221">
        <v>0</v>
      </c>
      <c r="C67" s="31"/>
      <c r="D67" s="210">
        <v>0</v>
      </c>
      <c r="E67" s="31"/>
      <c r="F67" s="210">
        <v>0</v>
      </c>
      <c r="G67" s="31"/>
      <c r="H67" s="210">
        <v>0</v>
      </c>
      <c r="I67" s="31"/>
      <c r="J67" s="210">
        <v>0</v>
      </c>
      <c r="K67" s="31"/>
      <c r="L67" s="210">
        <v>0</v>
      </c>
      <c r="M67" s="31"/>
      <c r="N67" s="210">
        <v>0</v>
      </c>
      <c r="O67" s="31"/>
      <c r="P67" s="210">
        <v>0</v>
      </c>
      <c r="Q67" s="31"/>
      <c r="R67" s="210">
        <v>0</v>
      </c>
      <c r="S67" s="31"/>
      <c r="T67" s="210">
        <v>0</v>
      </c>
      <c r="U67" s="210"/>
      <c r="V67" s="210">
        <v>0</v>
      </c>
      <c r="W67" s="31"/>
      <c r="X67" s="31">
        <v>237</v>
      </c>
      <c r="Y67" s="31"/>
    </row>
    <row r="68" spans="1:25">
      <c r="A68" s="188" t="s">
        <v>285</v>
      </c>
      <c r="B68" s="221">
        <v>0</v>
      </c>
      <c r="D68" s="210">
        <v>0</v>
      </c>
      <c r="F68" s="210">
        <v>0</v>
      </c>
      <c r="H68" s="210">
        <v>0</v>
      </c>
      <c r="J68" s="210">
        <v>0</v>
      </c>
      <c r="L68" s="210">
        <v>0</v>
      </c>
      <c r="N68" s="210">
        <v>0</v>
      </c>
      <c r="P68" s="210">
        <v>0</v>
      </c>
      <c r="R68" s="210">
        <v>0</v>
      </c>
      <c r="T68" s="210">
        <v>0</v>
      </c>
      <c r="V68" s="210">
        <v>0</v>
      </c>
      <c r="X68" s="210">
        <v>0</v>
      </c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F16"/>
  <sheetViews>
    <sheetView zoomScale="80" workbookViewId="0">
      <pane xSplit="1" topLeftCell="B1" activePane="topRight" state="frozenSplit"/>
      <selection pane="topRight" activeCell="X9" sqref="X9"/>
    </sheetView>
  </sheetViews>
  <sheetFormatPr baseColWidth="10" defaultColWidth="10.85546875" defaultRowHeight="11.25"/>
  <cols>
    <col min="1" max="1" width="18.42578125" style="203" customWidth="1"/>
    <col min="2" max="5" width="5.28515625" style="1" customWidth="1"/>
    <col min="6" max="11" width="5.42578125" style="1" customWidth="1"/>
    <col min="12" max="13" width="5" style="1" customWidth="1"/>
    <col min="14" max="15" width="4.85546875" style="1" customWidth="1"/>
    <col min="16" max="17" width="5" style="1" customWidth="1"/>
    <col min="18" max="19" width="5.85546875" style="1" customWidth="1"/>
    <col min="20" max="21" width="4.85546875" style="1" customWidth="1"/>
    <col min="22" max="23" width="5.28515625" style="1" customWidth="1"/>
    <col min="24" max="25" width="5.42578125" style="1" customWidth="1"/>
    <col min="26" max="26" width="11" style="1" customWidth="1"/>
    <col min="27" max="27" width="6.28515625" style="1" customWidth="1"/>
    <col min="28" max="28" width="6.140625" style="1" customWidth="1"/>
    <col min="29" max="29" width="6.42578125" style="1" customWidth="1"/>
    <col min="30" max="30" width="6.140625" style="1" customWidth="1"/>
    <col min="31" max="31" width="6" style="1" customWidth="1"/>
    <col min="32" max="32" width="6.28515625" style="1" customWidth="1"/>
    <col min="33" max="16384" width="10.85546875" style="1"/>
  </cols>
  <sheetData>
    <row r="1" spans="1:32" ht="14.25">
      <c r="A1" s="202"/>
      <c r="B1" s="13"/>
      <c r="C1" s="13"/>
      <c r="D1" s="13"/>
      <c r="E1" s="13"/>
      <c r="F1" s="13"/>
      <c r="G1" s="13"/>
      <c r="H1" s="13"/>
      <c r="I1" s="13"/>
      <c r="T1" s="7"/>
      <c r="U1" s="7"/>
    </row>
    <row r="2" spans="1:32" ht="15">
      <c r="A2" s="202"/>
      <c r="B2" s="13"/>
      <c r="C2" s="13"/>
      <c r="D2" s="13"/>
      <c r="E2" s="13"/>
      <c r="F2" s="13"/>
      <c r="G2" s="13"/>
      <c r="H2" s="13"/>
      <c r="I2" s="13"/>
      <c r="N2" s="8" t="s">
        <v>11</v>
      </c>
      <c r="O2" s="8"/>
      <c r="T2" s="7"/>
      <c r="U2" s="7"/>
    </row>
    <row r="3" spans="1:32" ht="15">
      <c r="A3" s="202"/>
      <c r="B3" s="13"/>
      <c r="C3" s="13"/>
      <c r="D3" s="13"/>
      <c r="E3" s="13"/>
      <c r="F3" s="13"/>
      <c r="G3" s="13"/>
      <c r="H3" s="13"/>
      <c r="I3" s="13"/>
      <c r="N3" s="8"/>
      <c r="O3" s="8"/>
      <c r="T3" s="7"/>
      <c r="U3" s="7"/>
    </row>
    <row r="4" spans="1:32" ht="12.75">
      <c r="A4" s="243" t="s">
        <v>1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</row>
    <row r="5" spans="1:32" ht="12.75">
      <c r="A5" s="20" t="s">
        <v>61</v>
      </c>
      <c r="B5" s="20">
        <v>2014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32" ht="15">
      <c r="A6" s="201" t="s">
        <v>68</v>
      </c>
      <c r="B6" s="13" t="s">
        <v>67</v>
      </c>
      <c r="C6" s="1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32" ht="42" customHeight="1">
      <c r="A7" s="26" t="s">
        <v>13</v>
      </c>
      <c r="B7" s="198" t="s">
        <v>2</v>
      </c>
      <c r="C7" s="198" t="s">
        <v>301</v>
      </c>
      <c r="D7" s="11" t="s">
        <v>3</v>
      </c>
      <c r="E7" s="11" t="s">
        <v>302</v>
      </c>
      <c r="F7" s="11" t="s">
        <v>4</v>
      </c>
      <c r="G7" s="11" t="s">
        <v>303</v>
      </c>
      <c r="H7" s="11" t="s">
        <v>5</v>
      </c>
      <c r="I7" s="11" t="s">
        <v>304</v>
      </c>
      <c r="J7" s="11" t="s">
        <v>4</v>
      </c>
      <c r="K7" s="11" t="s">
        <v>303</v>
      </c>
      <c r="L7" s="11" t="s">
        <v>2</v>
      </c>
      <c r="M7" s="11" t="s">
        <v>301</v>
      </c>
      <c r="N7" s="11" t="s">
        <v>310</v>
      </c>
      <c r="O7" s="11" t="s">
        <v>305</v>
      </c>
      <c r="P7" s="11" t="s">
        <v>5</v>
      </c>
      <c r="Q7" s="11" t="s">
        <v>304</v>
      </c>
      <c r="R7" s="11" t="s">
        <v>6</v>
      </c>
      <c r="S7" s="11" t="s">
        <v>306</v>
      </c>
      <c r="T7" s="11" t="s">
        <v>7</v>
      </c>
      <c r="U7" s="11" t="s">
        <v>307</v>
      </c>
      <c r="V7" s="11" t="s">
        <v>8</v>
      </c>
      <c r="W7" s="11" t="s">
        <v>308</v>
      </c>
      <c r="X7" s="11" t="s">
        <v>9</v>
      </c>
      <c r="Y7" s="11" t="s">
        <v>309</v>
      </c>
      <c r="Z7" s="15" t="s">
        <v>10</v>
      </c>
      <c r="AA7" s="16"/>
      <c r="AB7" s="16"/>
      <c r="AC7" s="16"/>
      <c r="AD7" s="16"/>
      <c r="AE7" s="16"/>
      <c r="AF7" s="16"/>
    </row>
    <row r="8" spans="1:32" ht="14.1" customHeight="1">
      <c r="A8" s="188" t="s">
        <v>0</v>
      </c>
      <c r="B8" s="200">
        <v>4</v>
      </c>
      <c r="C8" s="200"/>
      <c r="D8" s="9">
        <v>10</v>
      </c>
      <c r="E8" s="9"/>
      <c r="F8" s="9">
        <v>8</v>
      </c>
      <c r="G8" s="9"/>
      <c r="H8" s="9">
        <v>23</v>
      </c>
      <c r="I8" s="9"/>
      <c r="J8" s="9">
        <v>26</v>
      </c>
      <c r="K8" s="9"/>
      <c r="L8" s="9">
        <v>38</v>
      </c>
      <c r="M8" s="9"/>
      <c r="N8" s="9">
        <v>32</v>
      </c>
      <c r="O8" s="9"/>
      <c r="P8" s="9">
        <v>34</v>
      </c>
      <c r="Q8" s="9"/>
      <c r="R8" s="9">
        <v>36</v>
      </c>
      <c r="S8" s="9"/>
      <c r="T8" s="9">
        <v>76</v>
      </c>
      <c r="U8" s="9"/>
      <c r="V8" s="9">
        <v>25</v>
      </c>
      <c r="W8" s="9"/>
      <c r="X8" s="9">
        <v>19</v>
      </c>
      <c r="Y8" s="9"/>
      <c r="Z8" s="15"/>
      <c r="AA8" s="17"/>
      <c r="AB8" s="17"/>
      <c r="AC8" s="17"/>
      <c r="AD8" s="17"/>
      <c r="AE8" s="17"/>
      <c r="AF8" s="17"/>
    </row>
    <row r="9" spans="1:32" ht="14.1" customHeight="1">
      <c r="A9" s="188" t="s">
        <v>298</v>
      </c>
      <c r="B9" s="199">
        <v>0</v>
      </c>
      <c r="C9" s="199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0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v>0</v>
      </c>
      <c r="U9" s="6"/>
      <c r="V9" s="6">
        <v>0</v>
      </c>
      <c r="W9" s="6"/>
      <c r="X9" s="6">
        <v>0</v>
      </c>
      <c r="Y9" s="6"/>
      <c r="Z9" s="15"/>
      <c r="AA9" s="16"/>
      <c r="AB9" s="16"/>
      <c r="AC9" s="16"/>
      <c r="AD9" s="16"/>
      <c r="AE9" s="16"/>
      <c r="AF9" s="16"/>
    </row>
    <row r="10" spans="1:32" ht="14.1" customHeight="1">
      <c r="A10" s="187" t="s">
        <v>283</v>
      </c>
      <c r="B10" s="200">
        <v>4</v>
      </c>
      <c r="C10" s="200"/>
      <c r="D10" s="9">
        <v>10</v>
      </c>
      <c r="E10" s="9"/>
      <c r="F10" s="9">
        <v>8</v>
      </c>
      <c r="G10" s="9"/>
      <c r="H10" s="9">
        <v>23</v>
      </c>
      <c r="I10" s="9"/>
      <c r="J10" s="9">
        <v>26</v>
      </c>
      <c r="K10" s="9"/>
      <c r="L10" s="9">
        <v>38</v>
      </c>
      <c r="M10" s="9"/>
      <c r="N10" s="9">
        <v>32</v>
      </c>
      <c r="O10" s="9"/>
      <c r="P10" s="9">
        <v>34</v>
      </c>
      <c r="Q10" s="9"/>
      <c r="R10" s="9">
        <v>36</v>
      </c>
      <c r="S10" s="9"/>
      <c r="T10" s="9">
        <v>76</v>
      </c>
      <c r="U10" s="9"/>
      <c r="V10" s="9">
        <v>25</v>
      </c>
      <c r="W10" s="9"/>
      <c r="X10" s="9">
        <v>19</v>
      </c>
      <c r="Y10" s="6"/>
      <c r="Z10" s="15"/>
      <c r="AA10" s="16"/>
      <c r="AB10" s="16"/>
      <c r="AC10" s="16"/>
      <c r="AD10" s="16"/>
      <c r="AE10" s="16"/>
      <c r="AF10" s="16"/>
    </row>
    <row r="11" spans="1:32" ht="14.1" customHeight="1">
      <c r="A11" s="187" t="s">
        <v>311</v>
      </c>
      <c r="B11" s="199">
        <v>0</v>
      </c>
      <c r="C11" s="199"/>
      <c r="D11" s="6">
        <v>3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1</v>
      </c>
      <c r="Q11" s="6"/>
      <c r="R11" s="6">
        <v>0</v>
      </c>
      <c r="S11" s="6"/>
      <c r="T11" s="6">
        <v>2</v>
      </c>
      <c r="U11" s="6"/>
      <c r="V11" s="6">
        <v>3</v>
      </c>
      <c r="W11" s="6"/>
      <c r="X11" s="6">
        <v>0</v>
      </c>
      <c r="Y11" s="6"/>
      <c r="Z11" s="15"/>
      <c r="AA11" s="16"/>
      <c r="AB11" s="16"/>
      <c r="AC11" s="16"/>
      <c r="AD11" s="16"/>
      <c r="AE11" s="16"/>
      <c r="AF11" s="16"/>
    </row>
    <row r="12" spans="1:32" ht="14.1" customHeight="1">
      <c r="A12" s="187" t="s">
        <v>284</v>
      </c>
      <c r="B12" s="199">
        <v>1</v>
      </c>
      <c r="C12" s="199"/>
      <c r="D12" s="6">
        <v>5</v>
      </c>
      <c r="E12" s="6"/>
      <c r="F12" s="6">
        <v>5</v>
      </c>
      <c r="G12" s="6"/>
      <c r="H12" s="6">
        <v>14</v>
      </c>
      <c r="I12" s="6"/>
      <c r="J12" s="6">
        <v>9</v>
      </c>
      <c r="K12" s="6"/>
      <c r="L12" s="6">
        <v>15</v>
      </c>
      <c r="M12" s="6"/>
      <c r="N12" s="6">
        <v>21</v>
      </c>
      <c r="O12" s="6"/>
      <c r="P12" s="6">
        <v>18</v>
      </c>
      <c r="Q12" s="6"/>
      <c r="R12" s="6">
        <v>18</v>
      </c>
      <c r="S12" s="6"/>
      <c r="T12" s="6">
        <v>47</v>
      </c>
      <c r="U12" s="6"/>
      <c r="V12" s="6">
        <v>18</v>
      </c>
      <c r="W12" s="6"/>
      <c r="X12" s="6">
        <v>4</v>
      </c>
      <c r="Y12" s="6"/>
      <c r="Z12" s="15"/>
      <c r="AA12" s="16"/>
      <c r="AB12" s="16"/>
      <c r="AC12" s="16"/>
      <c r="AD12" s="16"/>
      <c r="AE12" s="16"/>
      <c r="AF12" s="16"/>
    </row>
    <row r="13" spans="1:32" ht="14.1" customHeight="1">
      <c r="A13" s="187" t="s">
        <v>312</v>
      </c>
      <c r="B13" s="199">
        <v>0</v>
      </c>
      <c r="C13" s="199"/>
      <c r="D13" s="6">
        <v>0</v>
      </c>
      <c r="E13" s="6"/>
      <c r="F13" s="6">
        <v>0</v>
      </c>
      <c r="G13" s="6"/>
      <c r="H13" s="6">
        <v>0</v>
      </c>
      <c r="I13" s="6"/>
      <c r="J13" s="6">
        <v>2</v>
      </c>
      <c r="K13" s="6"/>
      <c r="L13" s="6">
        <v>2</v>
      </c>
      <c r="M13" s="6"/>
      <c r="N13" s="6">
        <v>0</v>
      </c>
      <c r="O13" s="6"/>
      <c r="P13" s="6">
        <v>2</v>
      </c>
      <c r="Q13" s="6"/>
      <c r="R13" s="6">
        <v>4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15"/>
      <c r="AA13" s="16"/>
      <c r="AB13" s="16"/>
      <c r="AC13" s="16"/>
      <c r="AD13" s="16"/>
      <c r="AE13" s="16"/>
      <c r="AF13" s="16"/>
    </row>
    <row r="14" spans="1:32" ht="14.1" customHeight="1">
      <c r="A14" s="187" t="s">
        <v>4</v>
      </c>
      <c r="B14" s="199">
        <v>3</v>
      </c>
      <c r="C14" s="199"/>
      <c r="D14" s="6">
        <v>2</v>
      </c>
      <c r="E14" s="6"/>
      <c r="F14" s="6">
        <v>3</v>
      </c>
      <c r="G14" s="6"/>
      <c r="H14" s="6">
        <v>9</v>
      </c>
      <c r="I14" s="6"/>
      <c r="J14" s="6">
        <v>15</v>
      </c>
      <c r="K14" s="6"/>
      <c r="L14" s="6">
        <v>21</v>
      </c>
      <c r="M14" s="6"/>
      <c r="N14" s="6">
        <v>11</v>
      </c>
      <c r="O14" s="6"/>
      <c r="P14" s="6">
        <v>13</v>
      </c>
      <c r="Q14" s="6"/>
      <c r="R14" s="6">
        <v>14</v>
      </c>
      <c r="S14" s="6"/>
      <c r="T14" s="6">
        <v>27</v>
      </c>
      <c r="U14" s="6"/>
      <c r="V14" s="6">
        <v>4</v>
      </c>
      <c r="W14" s="6"/>
      <c r="X14" s="6">
        <v>15</v>
      </c>
      <c r="Y14" s="6"/>
      <c r="Z14" s="15"/>
      <c r="AA14" s="16"/>
      <c r="AB14" s="16"/>
      <c r="AC14" s="16"/>
      <c r="AD14" s="16"/>
      <c r="AE14" s="16"/>
      <c r="AF14" s="16"/>
    </row>
    <row r="15" spans="1:32" ht="14.1" customHeight="1">
      <c r="A15" s="188" t="s">
        <v>285</v>
      </c>
      <c r="B15" s="191">
        <v>0</v>
      </c>
      <c r="C15" s="191"/>
      <c r="D15" s="190">
        <v>0</v>
      </c>
      <c r="E15" s="190"/>
      <c r="F15" s="191">
        <v>0</v>
      </c>
      <c r="G15" s="191"/>
      <c r="H15" s="191">
        <v>10</v>
      </c>
      <c r="I15" s="191"/>
      <c r="J15" s="191">
        <v>0</v>
      </c>
      <c r="K15" s="191"/>
      <c r="L15" s="191">
        <v>2</v>
      </c>
      <c r="M15" s="191"/>
      <c r="N15" s="192">
        <v>0</v>
      </c>
      <c r="O15" s="192"/>
      <c r="P15" s="232">
        <v>5</v>
      </c>
      <c r="Q15" s="232"/>
      <c r="R15" s="192">
        <v>8</v>
      </c>
      <c r="S15" s="192"/>
      <c r="T15" s="192">
        <v>19</v>
      </c>
      <c r="U15" s="192"/>
      <c r="V15" s="192">
        <v>6</v>
      </c>
      <c r="W15" s="192"/>
      <c r="X15" s="191">
        <v>10</v>
      </c>
      <c r="Y15" s="191"/>
      <c r="Z15" s="15"/>
      <c r="AA15" s="16"/>
      <c r="AB15" s="16"/>
      <c r="AC15" s="16"/>
      <c r="AD15" s="16"/>
      <c r="AE15" s="16"/>
      <c r="AF15" s="16"/>
    </row>
    <row r="16" spans="1:32" ht="14.1" customHeight="1">
      <c r="A16" s="3"/>
      <c r="B16" s="199"/>
      <c r="C16" s="19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/>
      <c r="AA16" s="16"/>
      <c r="AB16" s="16"/>
      <c r="AC16" s="16"/>
      <c r="AD16" s="16"/>
      <c r="AE16" s="16"/>
      <c r="AF16" s="16"/>
    </row>
  </sheetData>
  <mergeCells count="1">
    <mergeCell ref="A4:Z4"/>
  </mergeCells>
  <pageMargins left="0.78740157480314965" right="0.78740157480314965" top="0.98425196850393704" bottom="0.98425196850393704" header="0.51181102362204722" footer="0.51181102362204722"/>
  <headerFooter alignWithMargins="0">
    <oddHeader>&amp;LPARCS NATIONAUX MADAGASCAR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2:AF52"/>
  <sheetViews>
    <sheetView topLeftCell="A29" workbookViewId="0">
      <selection activeCell="Z48" sqref="Z48"/>
    </sheetView>
  </sheetViews>
  <sheetFormatPr baseColWidth="10" defaultRowHeight="12.75"/>
  <cols>
    <col min="1" max="1" width="12.28515625" customWidth="1"/>
    <col min="2" max="7" width="5.7109375" style="117" customWidth="1"/>
    <col min="8" max="8" width="6" style="117" bestFit="1" customWidth="1"/>
    <col min="9" max="9" width="6" style="117" customWidth="1"/>
    <col min="10" max="15" width="5.7109375" style="117" customWidth="1"/>
    <col min="16" max="17" width="7" style="117" customWidth="1"/>
    <col min="18" max="19" width="5.7109375" style="117" customWidth="1"/>
    <col min="20" max="21" width="7" style="117" customWidth="1"/>
    <col min="22" max="25" width="5.7109375" style="117" customWidth="1"/>
    <col min="26" max="26" width="8" customWidth="1"/>
    <col min="29" max="29" width="14.42578125" customWidth="1"/>
    <col min="31" max="31" width="14.28515625" customWidth="1"/>
  </cols>
  <sheetData>
    <row r="2" spans="1:32">
      <c r="A2" s="254" t="s">
        <v>249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</row>
    <row r="4" spans="1:32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2">
      <c r="A5" s="20" t="s">
        <v>289</v>
      </c>
      <c r="B5" s="146">
        <v>2014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255" t="s">
        <v>250</v>
      </c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18"/>
      <c r="AB5" s="18"/>
      <c r="AC5" s="18"/>
      <c r="AD5" s="18"/>
    </row>
    <row r="6" spans="1:32">
      <c r="A6" s="7" t="s">
        <v>248</v>
      </c>
      <c r="B6" t="s">
        <v>260</v>
      </c>
      <c r="C6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21"/>
      <c r="AA6" s="21"/>
      <c r="AB6" s="21"/>
      <c r="AC6" s="21"/>
      <c r="AD6" s="21"/>
    </row>
    <row r="7" spans="1:32" ht="45">
      <c r="A7" s="250" t="s">
        <v>13</v>
      </c>
      <c r="B7" s="250" t="s">
        <v>2</v>
      </c>
      <c r="C7" s="194" t="s">
        <v>301</v>
      </c>
      <c r="D7" s="250" t="s">
        <v>3</v>
      </c>
      <c r="E7" s="194" t="s">
        <v>302</v>
      </c>
      <c r="F7" s="250" t="s">
        <v>4</v>
      </c>
      <c r="G7" s="194" t="s">
        <v>303</v>
      </c>
      <c r="H7" s="250" t="s">
        <v>5</v>
      </c>
      <c r="I7" s="194" t="s">
        <v>304</v>
      </c>
      <c r="J7" s="250" t="s">
        <v>4</v>
      </c>
      <c r="K7" s="194" t="s">
        <v>303</v>
      </c>
      <c r="L7" s="250" t="s">
        <v>251</v>
      </c>
      <c r="M7" s="194" t="s">
        <v>301</v>
      </c>
      <c r="N7" s="250" t="s">
        <v>60</v>
      </c>
      <c r="O7" s="194" t="s">
        <v>305</v>
      </c>
      <c r="P7" s="250" t="s">
        <v>5</v>
      </c>
      <c r="Q7" s="194" t="s">
        <v>304</v>
      </c>
      <c r="R7" s="250" t="s">
        <v>6</v>
      </c>
      <c r="S7" s="194" t="s">
        <v>306</v>
      </c>
      <c r="T7" s="252" t="s">
        <v>7</v>
      </c>
      <c r="U7" s="196" t="s">
        <v>307</v>
      </c>
      <c r="V7" s="250" t="s">
        <v>8</v>
      </c>
      <c r="W7" s="194" t="s">
        <v>308</v>
      </c>
      <c r="X7" s="250" t="s">
        <v>9</v>
      </c>
      <c r="Y7" s="194" t="s">
        <v>309</v>
      </c>
      <c r="Z7" s="250" t="s">
        <v>10</v>
      </c>
      <c r="AA7" s="26" t="s">
        <v>14</v>
      </c>
      <c r="AB7" s="26" t="s">
        <v>15</v>
      </c>
      <c r="AC7" s="256" t="s">
        <v>252</v>
      </c>
      <c r="AD7" s="249"/>
    </row>
    <row r="8" spans="1:32">
      <c r="A8" s="251"/>
      <c r="B8" s="251"/>
      <c r="C8" s="195"/>
      <c r="D8" s="251"/>
      <c r="E8" s="195"/>
      <c r="F8" s="251"/>
      <c r="G8" s="195"/>
      <c r="H8" s="251"/>
      <c r="I8" s="195"/>
      <c r="J8" s="251"/>
      <c r="K8" s="195"/>
      <c r="L8" s="251"/>
      <c r="M8" s="195"/>
      <c r="N8" s="251"/>
      <c r="O8" s="195"/>
      <c r="P8" s="251"/>
      <c r="Q8" s="195"/>
      <c r="R8" s="251"/>
      <c r="S8" s="195"/>
      <c r="T8" s="253"/>
      <c r="U8" s="197"/>
      <c r="V8" s="251"/>
      <c r="W8" s="195"/>
      <c r="X8" s="251"/>
      <c r="Y8" s="195"/>
      <c r="Z8" s="251"/>
      <c r="AA8" s="148">
        <v>12642</v>
      </c>
      <c r="AB8" s="148">
        <v>10955</v>
      </c>
      <c r="AC8" s="257"/>
      <c r="AD8" s="249"/>
    </row>
    <row r="9" spans="1:32">
      <c r="A9" s="3" t="s">
        <v>16</v>
      </c>
      <c r="B9" s="149">
        <v>56</v>
      </c>
      <c r="C9" s="149"/>
      <c r="D9" s="149">
        <v>25</v>
      </c>
      <c r="E9" s="149"/>
      <c r="F9" s="149">
        <v>39</v>
      </c>
      <c r="G9" s="149"/>
      <c r="H9" s="149">
        <v>110</v>
      </c>
      <c r="I9" s="149"/>
      <c r="J9" s="149">
        <v>95</v>
      </c>
      <c r="K9" s="149"/>
      <c r="L9" s="149">
        <v>135</v>
      </c>
      <c r="M9" s="149"/>
      <c r="N9" s="149">
        <v>210</v>
      </c>
      <c r="O9" s="149"/>
      <c r="P9" s="149">
        <v>305</v>
      </c>
      <c r="Q9" s="149"/>
      <c r="R9" s="149">
        <v>223</v>
      </c>
      <c r="S9" s="149"/>
      <c r="T9" s="149">
        <v>173</v>
      </c>
      <c r="U9" s="149"/>
      <c r="V9" s="149">
        <v>125</v>
      </c>
      <c r="W9" s="149"/>
      <c r="X9" s="149">
        <v>110</v>
      </c>
      <c r="Y9" s="149"/>
      <c r="Z9" s="150">
        <f>SUM(B9:X9)</f>
        <v>1606</v>
      </c>
      <c r="AA9" s="151">
        <f>Z9/AA8*100</f>
        <v>12.703686125613038</v>
      </c>
      <c r="AB9" s="151">
        <f>Z9/AB8*100</f>
        <v>14.659972615244179</v>
      </c>
      <c r="AC9" s="152" t="s">
        <v>253</v>
      </c>
      <c r="AD9" s="153"/>
      <c r="AE9" s="154"/>
      <c r="AF9" s="155"/>
    </row>
    <row r="10" spans="1:32">
      <c r="A10" s="3" t="s">
        <v>17</v>
      </c>
      <c r="B10" s="149">
        <v>8</v>
      </c>
      <c r="C10" s="149"/>
      <c r="D10" s="149">
        <v>11</v>
      </c>
      <c r="E10" s="149"/>
      <c r="F10" s="149">
        <v>13</v>
      </c>
      <c r="G10" s="149"/>
      <c r="H10" s="149">
        <v>51</v>
      </c>
      <c r="I10" s="149"/>
      <c r="J10" s="149">
        <v>29</v>
      </c>
      <c r="K10" s="149"/>
      <c r="L10" s="149">
        <v>19</v>
      </c>
      <c r="M10" s="149"/>
      <c r="N10" s="149">
        <v>21</v>
      </c>
      <c r="O10" s="149"/>
      <c r="P10" s="149">
        <v>44</v>
      </c>
      <c r="Q10" s="149"/>
      <c r="R10" s="149">
        <v>73</v>
      </c>
      <c r="S10" s="149"/>
      <c r="T10" s="149">
        <v>47</v>
      </c>
      <c r="U10" s="149"/>
      <c r="V10" s="149">
        <v>117</v>
      </c>
      <c r="W10" s="149"/>
      <c r="X10" s="149">
        <v>5</v>
      </c>
      <c r="Y10" s="149"/>
      <c r="Z10" s="150">
        <f t="shared" ref="Z10:Z42" si="0">SUM(B10:X10)</f>
        <v>438</v>
      </c>
      <c r="AA10" s="151">
        <f>Z10/AA8*100</f>
        <v>3.4646416706217367</v>
      </c>
      <c r="AB10" s="151">
        <f>Z10/AB8*100</f>
        <v>3.9981743496120492</v>
      </c>
      <c r="AC10" s="152" t="s">
        <v>253</v>
      </c>
      <c r="AD10" s="156"/>
      <c r="AE10" s="155"/>
      <c r="AF10" s="155"/>
    </row>
    <row r="11" spans="1:32">
      <c r="A11" s="3" t="s">
        <v>18</v>
      </c>
      <c r="B11" s="149">
        <v>8</v>
      </c>
      <c r="C11" s="149"/>
      <c r="D11" s="149"/>
      <c r="E11" s="149"/>
      <c r="F11" s="149"/>
      <c r="G11" s="149"/>
      <c r="H11" s="149">
        <v>22</v>
      </c>
      <c r="I11" s="149"/>
      <c r="J11" s="149">
        <v>22</v>
      </c>
      <c r="K11" s="149"/>
      <c r="L11" s="149">
        <v>23</v>
      </c>
      <c r="M11" s="149"/>
      <c r="N11" s="149">
        <v>16</v>
      </c>
      <c r="O11" s="149"/>
      <c r="P11" s="149">
        <v>31</v>
      </c>
      <c r="Q11" s="149"/>
      <c r="R11" s="149">
        <v>45</v>
      </c>
      <c r="S11" s="149"/>
      <c r="T11" s="149">
        <v>38</v>
      </c>
      <c r="U11" s="149"/>
      <c r="V11" s="149">
        <v>39</v>
      </c>
      <c r="W11" s="149"/>
      <c r="X11" s="149">
        <v>82</v>
      </c>
      <c r="Y11" s="149"/>
      <c r="Z11" s="150">
        <f t="shared" si="0"/>
        <v>326</v>
      </c>
      <c r="AA11" s="151">
        <f>Z11/AA8*100</f>
        <v>2.578705900965037</v>
      </c>
      <c r="AB11" s="151">
        <f>Z11/AB8*100</f>
        <v>2.9758101323596531</v>
      </c>
      <c r="AC11" s="152" t="s">
        <v>253</v>
      </c>
      <c r="AD11" s="157"/>
      <c r="AE11" s="155"/>
      <c r="AF11" s="155"/>
    </row>
    <row r="12" spans="1:32">
      <c r="A12" s="3" t="s">
        <v>19</v>
      </c>
      <c r="B12" s="149">
        <v>27</v>
      </c>
      <c r="C12" s="149"/>
      <c r="D12" s="149">
        <v>17</v>
      </c>
      <c r="E12" s="149"/>
      <c r="F12" s="149">
        <v>27</v>
      </c>
      <c r="G12" s="149"/>
      <c r="H12" s="149">
        <v>58</v>
      </c>
      <c r="I12" s="149"/>
      <c r="J12" s="149">
        <v>48</v>
      </c>
      <c r="K12" s="149"/>
      <c r="L12" s="149">
        <v>33</v>
      </c>
      <c r="M12" s="149"/>
      <c r="N12" s="149">
        <v>93</v>
      </c>
      <c r="O12" s="149"/>
      <c r="P12" s="149">
        <v>64</v>
      </c>
      <c r="Q12" s="149"/>
      <c r="R12" s="149">
        <v>87</v>
      </c>
      <c r="S12" s="149"/>
      <c r="T12" s="149">
        <v>117</v>
      </c>
      <c r="U12" s="149"/>
      <c r="V12" s="149">
        <v>86</v>
      </c>
      <c r="W12" s="149"/>
      <c r="X12" s="149">
        <v>53</v>
      </c>
      <c r="Y12" s="149"/>
      <c r="Z12" s="150">
        <f t="shared" si="0"/>
        <v>710</v>
      </c>
      <c r="AA12" s="151">
        <f>Z12/AA8*100</f>
        <v>5.616199968359437</v>
      </c>
      <c r="AB12" s="151">
        <f>Z12/AB8*100</f>
        <v>6.4810588772250117</v>
      </c>
      <c r="AC12" s="152" t="s">
        <v>253</v>
      </c>
      <c r="AD12" s="157"/>
      <c r="AE12" s="155"/>
      <c r="AF12" s="155"/>
    </row>
    <row r="13" spans="1:32">
      <c r="A13" s="3" t="s">
        <v>21</v>
      </c>
      <c r="B13" s="11"/>
      <c r="C13" s="11"/>
      <c r="D13" s="11"/>
      <c r="E13" s="11"/>
      <c r="F13" s="11">
        <v>9</v>
      </c>
      <c r="G13" s="11"/>
      <c r="H13" s="11">
        <v>3</v>
      </c>
      <c r="I13" s="11"/>
      <c r="J13" s="149">
        <v>6</v>
      </c>
      <c r="K13" s="149"/>
      <c r="L13" s="11"/>
      <c r="M13" s="11"/>
      <c r="N13" s="11">
        <v>6</v>
      </c>
      <c r="O13" s="11"/>
      <c r="P13" s="11">
        <v>10</v>
      </c>
      <c r="Q13" s="11"/>
      <c r="R13" s="149">
        <v>16</v>
      </c>
      <c r="S13" s="149"/>
      <c r="T13" s="149">
        <v>11</v>
      </c>
      <c r="U13" s="149"/>
      <c r="V13" s="149">
        <v>10</v>
      </c>
      <c r="W13" s="149"/>
      <c r="X13" s="11">
        <v>2</v>
      </c>
      <c r="Y13" s="11"/>
      <c r="Z13" s="158">
        <f t="shared" si="0"/>
        <v>73</v>
      </c>
      <c r="AA13" s="151">
        <f>Z13/AA8*100</f>
        <v>0.57744027843695622</v>
      </c>
      <c r="AB13" s="151">
        <f>Z13/AB8*100</f>
        <v>0.66636239160200827</v>
      </c>
      <c r="AC13" s="152" t="s">
        <v>254</v>
      </c>
      <c r="AD13" s="159"/>
      <c r="AE13" s="160"/>
      <c r="AF13" s="155"/>
    </row>
    <row r="14" spans="1:32">
      <c r="A14" s="3" t="s">
        <v>22</v>
      </c>
      <c r="B14" s="11">
        <v>1</v>
      </c>
      <c r="C14" s="11"/>
      <c r="D14" s="11"/>
      <c r="E14" s="11"/>
      <c r="F14" s="11"/>
      <c r="G14" s="11"/>
      <c r="H14" s="11"/>
      <c r="I14" s="11"/>
      <c r="J14" s="149">
        <v>2</v>
      </c>
      <c r="K14" s="149"/>
      <c r="L14" s="11"/>
      <c r="M14" s="11"/>
      <c r="N14" s="11">
        <v>2</v>
      </c>
      <c r="O14" s="11"/>
      <c r="P14" s="11">
        <v>3</v>
      </c>
      <c r="Q14" s="11"/>
      <c r="R14" s="149"/>
      <c r="S14" s="149"/>
      <c r="T14" s="149"/>
      <c r="U14" s="149"/>
      <c r="V14" s="149">
        <v>2</v>
      </c>
      <c r="W14" s="149"/>
      <c r="X14" s="11"/>
      <c r="Y14" s="11"/>
      <c r="Z14" s="161">
        <f t="shared" si="0"/>
        <v>10</v>
      </c>
      <c r="AA14" s="151">
        <f>Z14/AA8*100</f>
        <v>7.910140800506249E-2</v>
      </c>
      <c r="AB14" s="151">
        <f>Z14/AB8*100</f>
        <v>9.1282519397535372E-2</v>
      </c>
      <c r="AC14" s="152"/>
      <c r="AD14" s="156"/>
      <c r="AE14" s="160"/>
      <c r="AF14" s="155"/>
    </row>
    <row r="15" spans="1:32">
      <c r="A15" s="3" t="s">
        <v>23</v>
      </c>
      <c r="B15" s="11"/>
      <c r="C15" s="11"/>
      <c r="D15" s="11"/>
      <c r="E15" s="11"/>
      <c r="F15" s="11"/>
      <c r="G15" s="11"/>
      <c r="H15" s="11">
        <v>36</v>
      </c>
      <c r="I15" s="11"/>
      <c r="J15" s="11">
        <v>7</v>
      </c>
      <c r="K15" s="11"/>
      <c r="L15" s="11">
        <v>4</v>
      </c>
      <c r="M15" s="11"/>
      <c r="N15" s="11">
        <v>12</v>
      </c>
      <c r="O15" s="11"/>
      <c r="P15" s="11"/>
      <c r="Q15" s="11"/>
      <c r="R15" s="11">
        <v>6</v>
      </c>
      <c r="S15" s="11"/>
      <c r="T15" s="11">
        <v>9</v>
      </c>
      <c r="U15" s="11"/>
      <c r="V15" s="11">
        <v>2</v>
      </c>
      <c r="W15" s="11"/>
      <c r="X15" s="11">
        <v>4</v>
      </c>
      <c r="Y15" s="11"/>
      <c r="Z15" s="158">
        <f t="shared" si="0"/>
        <v>80</v>
      </c>
      <c r="AA15" s="151">
        <f>Z15/AA8*100</f>
        <v>0.63281126404049992</v>
      </c>
      <c r="AB15" s="151">
        <f>Z15/AB8*100</f>
        <v>0.73026015518028298</v>
      </c>
      <c r="AC15" s="152" t="s">
        <v>254</v>
      </c>
      <c r="AD15" s="157"/>
      <c r="AE15" s="162"/>
      <c r="AF15" s="155"/>
    </row>
    <row r="16" spans="1:32">
      <c r="A16" s="3" t="s">
        <v>26</v>
      </c>
      <c r="B16" s="11"/>
      <c r="C16" s="11"/>
      <c r="D16" s="11">
        <v>2</v>
      </c>
      <c r="E16" s="11"/>
      <c r="F16" s="11"/>
      <c r="G16" s="11"/>
      <c r="H16" s="11">
        <v>1</v>
      </c>
      <c r="I16" s="11"/>
      <c r="J16" s="11">
        <v>10</v>
      </c>
      <c r="K16" s="11"/>
      <c r="L16" s="11">
        <v>8</v>
      </c>
      <c r="M16" s="11"/>
      <c r="N16" s="11">
        <v>2</v>
      </c>
      <c r="O16" s="11"/>
      <c r="P16" s="11"/>
      <c r="Q16" s="11"/>
      <c r="R16" s="11">
        <v>4</v>
      </c>
      <c r="S16" s="11"/>
      <c r="T16" s="11"/>
      <c r="U16" s="11"/>
      <c r="V16" s="11">
        <v>7</v>
      </c>
      <c r="W16" s="11"/>
      <c r="X16" s="11">
        <v>8</v>
      </c>
      <c r="Y16" s="11"/>
      <c r="Z16" s="161">
        <f t="shared" si="0"/>
        <v>42</v>
      </c>
      <c r="AA16" s="151">
        <f>Z16/AA8*100</f>
        <v>0.33222591362126247</v>
      </c>
      <c r="AB16" s="151">
        <f>Z16/AB8*100</f>
        <v>0.38338658146964855</v>
      </c>
      <c r="AC16" s="152"/>
      <c r="AD16" s="159"/>
      <c r="AE16" s="162"/>
      <c r="AF16" s="155"/>
    </row>
    <row r="17" spans="1:32">
      <c r="A17" s="3" t="s">
        <v>27</v>
      </c>
      <c r="B17" s="11"/>
      <c r="C17" s="11"/>
      <c r="D17" s="11"/>
      <c r="E17" s="11"/>
      <c r="F17" s="11"/>
      <c r="G17" s="11"/>
      <c r="H17" s="11">
        <v>1</v>
      </c>
      <c r="I17" s="11"/>
      <c r="J17" s="11"/>
      <c r="K17" s="11"/>
      <c r="L17" s="11"/>
      <c r="M17" s="11"/>
      <c r="N17" s="11">
        <v>2</v>
      </c>
      <c r="O17" s="11"/>
      <c r="P17" s="11">
        <v>4</v>
      </c>
      <c r="Q17" s="11"/>
      <c r="R17" s="11"/>
      <c r="S17" s="11"/>
      <c r="T17" s="11"/>
      <c r="U17" s="11"/>
      <c r="V17" s="11"/>
      <c r="W17" s="11"/>
      <c r="X17" s="11"/>
      <c r="Y17" s="11"/>
      <c r="Z17" s="161">
        <f t="shared" si="0"/>
        <v>7</v>
      </c>
      <c r="AA17" s="151">
        <f>Z17/AA8*100</f>
        <v>5.537098560354374E-2</v>
      </c>
      <c r="AB17" s="151">
        <f>Z17/AB8*100</f>
        <v>6.3897763578274758E-2</v>
      </c>
      <c r="AC17" s="152"/>
      <c r="AD17" s="159"/>
      <c r="AE17" s="162"/>
      <c r="AF17" s="155"/>
    </row>
    <row r="18" spans="1:32">
      <c r="A18" s="3" t="s">
        <v>132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>
        <v>5</v>
      </c>
      <c r="U18" s="11"/>
      <c r="V18" s="11"/>
      <c r="W18" s="11"/>
      <c r="X18" s="11"/>
      <c r="Y18" s="11"/>
      <c r="Z18" s="161">
        <f t="shared" si="0"/>
        <v>5</v>
      </c>
      <c r="AA18" s="151">
        <f>Z18/AA8*100</f>
        <v>3.9550704002531245E-2</v>
      </c>
      <c r="AB18" s="151">
        <f>Z18/AB8*100</f>
        <v>4.5641259698767686E-2</v>
      </c>
      <c r="AC18" s="163"/>
      <c r="AD18" s="159"/>
      <c r="AE18" s="162"/>
      <c r="AF18" s="155"/>
    </row>
    <row r="19" spans="1:32">
      <c r="A19" s="3" t="s">
        <v>133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>
        <v>3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61">
        <f>SUM(B19:X19)</f>
        <v>3</v>
      </c>
      <c r="AA19" s="151">
        <f>Z19/AA8*100</f>
        <v>2.3730422401518746E-2</v>
      </c>
      <c r="AB19" s="151">
        <f>Z19/AB8*100</f>
        <v>2.7384755819260607E-2</v>
      </c>
      <c r="AC19" s="163"/>
      <c r="AD19" s="159"/>
      <c r="AE19" s="162"/>
      <c r="AF19" s="155"/>
    </row>
    <row r="20" spans="1:32">
      <c r="A20" s="3" t="s">
        <v>28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>
        <v>2</v>
      </c>
      <c r="M20" s="11"/>
      <c r="N20" s="11">
        <v>28</v>
      </c>
      <c r="O20" s="11"/>
      <c r="P20" s="11"/>
      <c r="Q20" s="11"/>
      <c r="R20" s="11"/>
      <c r="S20" s="11"/>
      <c r="T20" s="11"/>
      <c r="U20" s="11"/>
      <c r="V20" s="11">
        <v>1</v>
      </c>
      <c r="W20" s="11"/>
      <c r="X20" s="11"/>
      <c r="Y20" s="11"/>
      <c r="Z20" s="161">
        <f t="shared" si="0"/>
        <v>31</v>
      </c>
      <c r="AA20" s="151">
        <f>Z20/AA8*100</f>
        <v>0.24521436481569373</v>
      </c>
      <c r="AB20" s="151">
        <f>Z20/AB8*100</f>
        <v>0.28297581013235967</v>
      </c>
      <c r="AC20" s="163"/>
      <c r="AD20" s="159"/>
      <c r="AE20" s="162"/>
      <c r="AF20" s="155"/>
    </row>
    <row r="21" spans="1:32">
      <c r="A21" s="3" t="s">
        <v>29</v>
      </c>
      <c r="B21" s="149"/>
      <c r="C21" s="149"/>
      <c r="D21" s="11">
        <v>13</v>
      </c>
      <c r="E21" s="11"/>
      <c r="F21" s="149"/>
      <c r="G21" s="149"/>
      <c r="H21" s="149"/>
      <c r="I21" s="149"/>
      <c r="J21" s="149">
        <v>13</v>
      </c>
      <c r="K21" s="149"/>
      <c r="L21" s="149">
        <v>3</v>
      </c>
      <c r="M21" s="149"/>
      <c r="N21" s="149">
        <v>12</v>
      </c>
      <c r="O21" s="149"/>
      <c r="P21" s="149">
        <v>19</v>
      </c>
      <c r="Q21" s="149"/>
      <c r="R21" s="149"/>
      <c r="S21" s="149"/>
      <c r="T21" s="149">
        <v>15</v>
      </c>
      <c r="U21" s="149"/>
      <c r="V21" s="149">
        <v>5</v>
      </c>
      <c r="W21" s="149"/>
      <c r="X21" s="149">
        <v>7</v>
      </c>
      <c r="Y21" s="149"/>
      <c r="Z21" s="158">
        <f t="shared" si="0"/>
        <v>87</v>
      </c>
      <c r="AA21" s="151">
        <f>Z21/AA8*100</f>
        <v>0.68818224964404362</v>
      </c>
      <c r="AB21" s="151">
        <f>Z21/AB8*100</f>
        <v>0.79415791875855779</v>
      </c>
      <c r="AC21" s="152" t="s">
        <v>254</v>
      </c>
      <c r="AD21" s="159"/>
      <c r="AE21" s="162"/>
      <c r="AF21" s="155"/>
    </row>
    <row r="22" spans="1:32">
      <c r="A22" s="3" t="s">
        <v>92</v>
      </c>
      <c r="B22" s="149"/>
      <c r="C22" s="149"/>
      <c r="D22" s="11"/>
      <c r="E22" s="11"/>
      <c r="F22" s="149"/>
      <c r="G22" s="149"/>
      <c r="H22" s="149">
        <v>2</v>
      </c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61">
        <f>SUM(B22:X22)</f>
        <v>2</v>
      </c>
      <c r="AA22" s="151">
        <f>Z21/AA9*100</f>
        <v>684.84059775840592</v>
      </c>
      <c r="AB22" s="151">
        <f>Z21/AB9*100</f>
        <v>593.45267745952685</v>
      </c>
      <c r="AC22" s="152"/>
      <c r="AD22" s="159"/>
      <c r="AE22" s="162"/>
      <c r="AF22" s="155"/>
    </row>
    <row r="23" spans="1:32">
      <c r="A23" s="3" t="s">
        <v>30</v>
      </c>
      <c r="B23" s="164">
        <v>95</v>
      </c>
      <c r="C23" s="164"/>
      <c r="D23" s="11">
        <v>60</v>
      </c>
      <c r="E23" s="11"/>
      <c r="F23" s="149">
        <v>167</v>
      </c>
      <c r="G23" s="149"/>
      <c r="H23" s="149">
        <v>226</v>
      </c>
      <c r="I23" s="149"/>
      <c r="J23" s="149">
        <v>312</v>
      </c>
      <c r="K23" s="149"/>
      <c r="L23" s="149">
        <v>141</v>
      </c>
      <c r="M23" s="149"/>
      <c r="N23" s="149">
        <v>438</v>
      </c>
      <c r="O23" s="149"/>
      <c r="P23" s="149">
        <v>600</v>
      </c>
      <c r="Q23" s="149"/>
      <c r="R23" s="149">
        <v>332</v>
      </c>
      <c r="S23" s="149"/>
      <c r="T23" s="149">
        <v>750</v>
      </c>
      <c r="U23" s="149"/>
      <c r="V23" s="149">
        <v>453</v>
      </c>
      <c r="W23" s="149"/>
      <c r="X23" s="149">
        <v>266</v>
      </c>
      <c r="Y23" s="149"/>
      <c r="Z23" s="165">
        <f t="shared" si="0"/>
        <v>3840</v>
      </c>
      <c r="AA23" s="151">
        <f>Z23/AA8*100</f>
        <v>30.374940673943996</v>
      </c>
      <c r="AB23" s="151">
        <f>Z23/AB8*100</f>
        <v>35.052487448653586</v>
      </c>
      <c r="AC23" s="152" t="s">
        <v>255</v>
      </c>
      <c r="AD23" s="159"/>
      <c r="AE23" s="162"/>
      <c r="AF23" s="155"/>
    </row>
    <row r="24" spans="1:32">
      <c r="A24" s="3" t="s">
        <v>256</v>
      </c>
      <c r="B24" s="164"/>
      <c r="C24" s="164"/>
      <c r="D24" s="11"/>
      <c r="E24" s="11"/>
      <c r="F24" s="149"/>
      <c r="G24" s="149"/>
      <c r="H24" s="149"/>
      <c r="I24" s="149"/>
      <c r="J24" s="149"/>
      <c r="K24" s="149"/>
      <c r="L24" s="149"/>
      <c r="M24" s="149"/>
      <c r="N24" s="149">
        <v>1</v>
      </c>
      <c r="O24" s="149"/>
      <c r="P24" s="149">
        <v>2</v>
      </c>
      <c r="Q24" s="149"/>
      <c r="R24" s="149"/>
      <c r="S24" s="149"/>
      <c r="T24" s="149"/>
      <c r="U24" s="149"/>
      <c r="V24" s="149"/>
      <c r="W24" s="149"/>
      <c r="X24" s="149"/>
      <c r="Y24" s="149"/>
      <c r="Z24" s="161">
        <f>SUM(B24:X24)</f>
        <v>3</v>
      </c>
      <c r="AA24" s="151">
        <f>Z24/AA8*100</f>
        <v>2.3730422401518746E-2</v>
      </c>
      <c r="AB24" s="151">
        <f>Z24/AB8*100</f>
        <v>2.7384755819260607E-2</v>
      </c>
      <c r="AC24" s="152"/>
      <c r="AD24" s="159"/>
      <c r="AE24" s="162"/>
      <c r="AF24" s="155"/>
    </row>
    <row r="25" spans="1:32">
      <c r="A25" s="3" t="s">
        <v>32</v>
      </c>
      <c r="B25" s="11"/>
      <c r="C25" s="11"/>
      <c r="D25" s="11">
        <v>2</v>
      </c>
      <c r="E25" s="11"/>
      <c r="F25" s="11">
        <v>3</v>
      </c>
      <c r="G25" s="11"/>
      <c r="H25" s="11">
        <v>2</v>
      </c>
      <c r="I25" s="11"/>
      <c r="J25" s="149">
        <v>6</v>
      </c>
      <c r="K25" s="149"/>
      <c r="L25" s="11">
        <v>14</v>
      </c>
      <c r="M25" s="11"/>
      <c r="N25" s="11">
        <v>1</v>
      </c>
      <c r="O25" s="11"/>
      <c r="P25" s="11">
        <v>11</v>
      </c>
      <c r="Q25" s="11"/>
      <c r="R25" s="149">
        <v>6</v>
      </c>
      <c r="S25" s="149"/>
      <c r="T25" s="11">
        <v>9</v>
      </c>
      <c r="U25" s="11"/>
      <c r="V25" s="11">
        <v>20</v>
      </c>
      <c r="W25" s="11"/>
      <c r="X25" s="11"/>
      <c r="Y25" s="11"/>
      <c r="Z25" s="166">
        <f t="shared" si="0"/>
        <v>74</v>
      </c>
      <c r="AA25" s="151">
        <f>Z25/AA8*100</f>
        <v>0.58535041923746234</v>
      </c>
      <c r="AB25" s="151">
        <f>Z25/AB8*100</f>
        <v>0.6754906435417618</v>
      </c>
      <c r="AC25" s="152" t="s">
        <v>254</v>
      </c>
      <c r="AD25" s="159"/>
      <c r="AE25" s="162"/>
      <c r="AF25" s="155"/>
    </row>
    <row r="26" spans="1:32">
      <c r="A26" s="3" t="s">
        <v>34</v>
      </c>
      <c r="B26" s="11"/>
      <c r="C26" s="11"/>
      <c r="D26" s="11"/>
      <c r="E26" s="11"/>
      <c r="F26" s="11"/>
      <c r="G26" s="11"/>
      <c r="H26" s="11"/>
      <c r="I26" s="11"/>
      <c r="J26" s="11">
        <v>4</v>
      </c>
      <c r="K26" s="11"/>
      <c r="L26" s="11">
        <v>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v>2</v>
      </c>
      <c r="Y26" s="11"/>
      <c r="Z26" s="161">
        <f t="shared" si="0"/>
        <v>8</v>
      </c>
      <c r="AA26" s="151">
        <f>Z26/AA8*100</f>
        <v>6.3281126404049995E-2</v>
      </c>
      <c r="AB26" s="151">
        <f>Z26/AB8*100</f>
        <v>7.30260155180283E-2</v>
      </c>
      <c r="AC26" s="163"/>
      <c r="AD26" s="167"/>
      <c r="AE26" s="162"/>
      <c r="AF26" s="155"/>
    </row>
    <row r="27" spans="1:32">
      <c r="A27" s="3" t="s">
        <v>37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>
        <v>20</v>
      </c>
      <c r="O27" s="11"/>
      <c r="P27" s="11">
        <v>2</v>
      </c>
      <c r="Q27" s="11"/>
      <c r="R27" s="11">
        <v>6</v>
      </c>
      <c r="S27" s="11"/>
      <c r="T27" s="11">
        <v>6</v>
      </c>
      <c r="U27" s="11"/>
      <c r="V27" s="11"/>
      <c r="W27" s="11"/>
      <c r="X27" s="11"/>
      <c r="Y27" s="11"/>
      <c r="Z27" s="161">
        <f t="shared" si="0"/>
        <v>34</v>
      </c>
      <c r="AA27" s="151">
        <f>Z27/AA8*100</f>
        <v>0.26894478721721249</v>
      </c>
      <c r="AB27" s="151">
        <f>Z27/AB8*100</f>
        <v>0.31036056595162026</v>
      </c>
      <c r="AC27" s="152"/>
      <c r="AD27" s="167"/>
      <c r="AE27" s="162"/>
      <c r="AF27" s="155"/>
    </row>
    <row r="28" spans="1:32">
      <c r="A28" s="3" t="s">
        <v>38</v>
      </c>
      <c r="B28" s="11">
        <v>20</v>
      </c>
      <c r="C28" s="11"/>
      <c r="D28" s="11">
        <v>7</v>
      </c>
      <c r="E28" s="11"/>
      <c r="F28" s="11">
        <v>41</v>
      </c>
      <c r="G28" s="11"/>
      <c r="H28" s="11">
        <v>62</v>
      </c>
      <c r="I28" s="11"/>
      <c r="J28" s="149">
        <v>136</v>
      </c>
      <c r="K28" s="149"/>
      <c r="L28" s="11">
        <v>258</v>
      </c>
      <c r="M28" s="11"/>
      <c r="N28" s="11">
        <v>343</v>
      </c>
      <c r="O28" s="11"/>
      <c r="P28" s="11">
        <v>534</v>
      </c>
      <c r="Q28" s="11"/>
      <c r="R28" s="11">
        <v>332</v>
      </c>
      <c r="S28" s="11"/>
      <c r="T28" s="11">
        <v>331</v>
      </c>
      <c r="U28" s="11"/>
      <c r="V28" s="11">
        <v>98</v>
      </c>
      <c r="W28" s="11"/>
      <c r="X28" s="11">
        <v>31</v>
      </c>
      <c r="Y28" s="11"/>
      <c r="Z28" s="165">
        <f t="shared" si="0"/>
        <v>2193</v>
      </c>
      <c r="AA28" s="151">
        <f>Z28/AA8*100</f>
        <v>17.346938775510203</v>
      </c>
      <c r="AB28" s="151">
        <f>Z28/AB8*100</f>
        <v>20.018256503879506</v>
      </c>
      <c r="AC28" s="152" t="s">
        <v>255</v>
      </c>
      <c r="AD28" s="167"/>
      <c r="AE28" s="162"/>
      <c r="AF28" s="155"/>
    </row>
    <row r="29" spans="1:32">
      <c r="A29" s="3" t="s">
        <v>39</v>
      </c>
      <c r="B29" s="11">
        <v>1</v>
      </c>
      <c r="C29" s="11"/>
      <c r="D29" s="11"/>
      <c r="E29" s="11"/>
      <c r="F29" s="11">
        <v>3</v>
      </c>
      <c r="G29" s="11"/>
      <c r="H29" s="11"/>
      <c r="I29" s="11"/>
      <c r="J29" s="11">
        <v>7</v>
      </c>
      <c r="K29" s="11"/>
      <c r="L29" s="11">
        <v>3</v>
      </c>
      <c r="M29" s="11"/>
      <c r="N29" s="11">
        <v>2</v>
      </c>
      <c r="O29" s="11"/>
      <c r="P29" s="11">
        <v>20</v>
      </c>
      <c r="Q29" s="11"/>
      <c r="R29" s="11">
        <v>4</v>
      </c>
      <c r="S29" s="11"/>
      <c r="T29" s="11">
        <v>19</v>
      </c>
      <c r="U29" s="11"/>
      <c r="V29" s="11">
        <v>18</v>
      </c>
      <c r="W29" s="11"/>
      <c r="X29" s="11">
        <v>14</v>
      </c>
      <c r="Y29" s="11"/>
      <c r="Z29" s="158">
        <f t="shared" si="0"/>
        <v>91</v>
      </c>
      <c r="AA29" s="151">
        <f>Z29/AA8*100</f>
        <v>0.71982281284606864</v>
      </c>
      <c r="AB29" s="151">
        <f>Z29/AB8*100</f>
        <v>0.83067092651757191</v>
      </c>
      <c r="AC29" s="152" t="s">
        <v>254</v>
      </c>
      <c r="AD29" s="167"/>
      <c r="AE29" s="162"/>
      <c r="AF29" s="155"/>
    </row>
    <row r="30" spans="1:32">
      <c r="A30" s="3" t="s">
        <v>41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>
        <v>4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61">
        <f>SUM(B30:X30)</f>
        <v>4</v>
      </c>
      <c r="AA30" s="151">
        <f>Z30/AA8*100</f>
        <v>3.1640563202024997E-2</v>
      </c>
      <c r="AB30" s="151">
        <f>Z30/AB8*100</f>
        <v>3.651300775901415E-2</v>
      </c>
      <c r="AC30" s="152"/>
      <c r="AD30" s="167"/>
      <c r="AE30" s="162"/>
      <c r="AF30" s="155"/>
    </row>
    <row r="31" spans="1:32">
      <c r="A31" s="3" t="s">
        <v>257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>
        <v>3</v>
      </c>
      <c r="S31" s="11"/>
      <c r="T31" s="11"/>
      <c r="U31" s="11"/>
      <c r="V31" s="11"/>
      <c r="W31" s="11"/>
      <c r="X31" s="11"/>
      <c r="Y31" s="11"/>
      <c r="Z31" s="161">
        <f t="shared" si="0"/>
        <v>3</v>
      </c>
      <c r="AA31" s="151">
        <f>Z31/AA8*100</f>
        <v>2.3730422401518746E-2</v>
      </c>
      <c r="AB31" s="151">
        <f>Z31/AB8*100</f>
        <v>2.7384755819260607E-2</v>
      </c>
      <c r="AC31" s="152"/>
      <c r="AD31" s="167"/>
      <c r="AE31" s="31"/>
      <c r="AF31" s="155"/>
    </row>
    <row r="32" spans="1:32">
      <c r="A32" s="3" t="s">
        <v>258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1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61">
        <f>SUM(B32:X32)</f>
        <v>1</v>
      </c>
      <c r="AA32" s="151">
        <f>Z32/AA8*100</f>
        <v>7.9101408005062494E-3</v>
      </c>
      <c r="AB32" s="151">
        <f>Z32/AB8*100</f>
        <v>9.1282519397535376E-3</v>
      </c>
      <c r="AC32" s="152"/>
      <c r="AD32" s="167"/>
      <c r="AE32" s="31"/>
      <c r="AF32" s="155"/>
    </row>
    <row r="33" spans="1:30">
      <c r="A33" s="3" t="s">
        <v>45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2</v>
      </c>
      <c r="M33" s="11"/>
      <c r="N33" s="11"/>
      <c r="O33" s="11"/>
      <c r="P33" s="11"/>
      <c r="Q33" s="11"/>
      <c r="R33" s="11"/>
      <c r="S33" s="11"/>
      <c r="T33" s="11">
        <v>2</v>
      </c>
      <c r="U33" s="11"/>
      <c r="V33" s="11">
        <v>1</v>
      </c>
      <c r="W33" s="11"/>
      <c r="X33" s="11"/>
      <c r="Y33" s="11"/>
      <c r="Z33" s="161">
        <f t="shared" si="0"/>
        <v>5</v>
      </c>
      <c r="AA33" s="151">
        <f>Z33/AA8*100</f>
        <v>3.9550704002531245E-2</v>
      </c>
      <c r="AB33" s="151">
        <f>Z33/AB8*100</f>
        <v>4.5641259698767686E-2</v>
      </c>
      <c r="AC33" s="152"/>
      <c r="AD33" s="167"/>
    </row>
    <row r="34" spans="1:30">
      <c r="A34" s="3" t="s">
        <v>70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v>19</v>
      </c>
      <c r="O34" s="11"/>
      <c r="P34" s="11"/>
      <c r="Q34" s="11"/>
      <c r="R34" s="11"/>
      <c r="S34" s="11"/>
      <c r="T34" s="11">
        <v>9</v>
      </c>
      <c r="U34" s="11"/>
      <c r="V34" s="11">
        <v>1</v>
      </c>
      <c r="W34" s="11"/>
      <c r="X34" s="11"/>
      <c r="Y34" s="11"/>
      <c r="Z34" s="161">
        <f t="shared" si="0"/>
        <v>29</v>
      </c>
      <c r="AA34" s="151">
        <f>Z34/AA8*100</f>
        <v>0.22939408321468124</v>
      </c>
      <c r="AB34" s="151">
        <f>Z34/AB8*100</f>
        <v>0.26471930625285256</v>
      </c>
      <c r="AC34" s="152"/>
      <c r="AD34" s="167"/>
    </row>
    <row r="35" spans="1:30">
      <c r="A35" s="3" t="s">
        <v>46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1</v>
      </c>
      <c r="Q35" s="11"/>
      <c r="R35" s="11"/>
      <c r="S35" s="11"/>
      <c r="T35" s="11"/>
      <c r="U35" s="11"/>
      <c r="V35" s="11"/>
      <c r="W35" s="11"/>
      <c r="X35" s="11"/>
      <c r="Y35" s="11"/>
      <c r="Z35" s="161">
        <f t="shared" si="0"/>
        <v>1</v>
      </c>
      <c r="AA35" s="151">
        <f>Z35/AA8*100</f>
        <v>7.9101408005062494E-3</v>
      </c>
      <c r="AB35" s="151">
        <f>Z35/AB8*100</f>
        <v>9.1282519397535376E-3</v>
      </c>
      <c r="AC35" s="152"/>
      <c r="AD35" s="167"/>
    </row>
    <row r="36" spans="1:30">
      <c r="A36" s="3" t="s">
        <v>49</v>
      </c>
      <c r="B36" s="11">
        <v>2</v>
      </c>
      <c r="C36" s="11"/>
      <c r="D36" s="11"/>
      <c r="E36" s="11"/>
      <c r="F36" s="11">
        <v>6</v>
      </c>
      <c r="G36" s="11"/>
      <c r="H36" s="11">
        <v>2</v>
      </c>
      <c r="I36" s="11"/>
      <c r="J36" s="11"/>
      <c r="K36" s="11"/>
      <c r="L36" s="11"/>
      <c r="M36" s="11"/>
      <c r="N36" s="11"/>
      <c r="O36" s="11"/>
      <c r="P36" s="11"/>
      <c r="Q36" s="11"/>
      <c r="R36" s="11">
        <v>2</v>
      </c>
      <c r="S36" s="11"/>
      <c r="T36" s="11"/>
      <c r="U36" s="11"/>
      <c r="V36" s="11"/>
      <c r="W36" s="11"/>
      <c r="X36" s="11"/>
      <c r="Y36" s="11"/>
      <c r="Z36" s="161">
        <f t="shared" si="0"/>
        <v>12</v>
      </c>
      <c r="AA36" s="151">
        <f>Z36/AA8*100</f>
        <v>9.4921689606074985E-2</v>
      </c>
      <c r="AB36" s="151">
        <f>Z36/AB8*100</f>
        <v>0.10953902327704243</v>
      </c>
      <c r="AC36" s="41"/>
      <c r="AD36" s="167"/>
    </row>
    <row r="37" spans="1:30">
      <c r="A37" s="3" t="s">
        <v>259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>
        <v>4</v>
      </c>
      <c r="U37" s="11"/>
      <c r="V37" s="11"/>
      <c r="W37" s="11"/>
      <c r="X37" s="11"/>
      <c r="Y37" s="11"/>
      <c r="Z37" s="161">
        <f t="shared" si="0"/>
        <v>4</v>
      </c>
      <c r="AA37" s="151">
        <f>Z37/AA8*100</f>
        <v>3.1640563202024997E-2</v>
      </c>
      <c r="AB37" s="151">
        <f>Z37/AB8*100</f>
        <v>3.651300775901415E-2</v>
      </c>
      <c r="AC37" s="41"/>
      <c r="AD37" s="167"/>
    </row>
    <row r="38" spans="1:30">
      <c r="A38" s="3" t="s">
        <v>52</v>
      </c>
      <c r="B38" s="11"/>
      <c r="C38" s="11"/>
      <c r="D38" s="11">
        <v>2</v>
      </c>
      <c r="E38" s="11"/>
      <c r="F38" s="11"/>
      <c r="G38" s="11"/>
      <c r="H38" s="11"/>
      <c r="I38" s="11"/>
      <c r="J38" s="11"/>
      <c r="K38" s="11"/>
      <c r="L38" s="11"/>
      <c r="M38" s="11"/>
      <c r="N38" s="11">
        <v>8</v>
      </c>
      <c r="O38" s="11"/>
      <c r="P38" s="11"/>
      <c r="Q38" s="11"/>
      <c r="R38" s="11">
        <v>2</v>
      </c>
      <c r="S38" s="11"/>
      <c r="T38" s="11">
        <v>2</v>
      </c>
      <c r="U38" s="11"/>
      <c r="V38" s="11">
        <v>1</v>
      </c>
      <c r="W38" s="11"/>
      <c r="X38" s="11">
        <v>3</v>
      </c>
      <c r="Y38" s="11"/>
      <c r="Z38" s="161">
        <f t="shared" si="0"/>
        <v>18</v>
      </c>
      <c r="AA38" s="151">
        <f>Z38/AA8*100</f>
        <v>0.14238253440911247</v>
      </c>
      <c r="AB38" s="151">
        <f>Z38/AB8*100</f>
        <v>0.16430853491556369</v>
      </c>
      <c r="AC38" s="152"/>
      <c r="AD38" s="167"/>
    </row>
    <row r="39" spans="1:30">
      <c r="A39" s="3" t="s">
        <v>166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>
        <v>2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61">
        <f t="shared" si="0"/>
        <v>2</v>
      </c>
      <c r="AA39" s="151">
        <f>Z38/AA8*100</f>
        <v>0.14238253440911247</v>
      </c>
      <c r="AB39" s="151">
        <f>Z38/AB8*100</f>
        <v>0.16430853491556369</v>
      </c>
      <c r="AC39" s="152"/>
      <c r="AD39" s="167"/>
    </row>
    <row r="40" spans="1:30">
      <c r="A40" s="3" t="s">
        <v>53</v>
      </c>
      <c r="B40" s="11"/>
      <c r="C40" s="11"/>
      <c r="D40" s="11"/>
      <c r="E40" s="11"/>
      <c r="F40" s="11"/>
      <c r="G40" s="11"/>
      <c r="H40" s="11">
        <v>3</v>
      </c>
      <c r="I40" s="11"/>
      <c r="J40" s="11"/>
      <c r="K40" s="11"/>
      <c r="L40" s="11">
        <v>1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61">
        <f t="shared" si="0"/>
        <v>4</v>
      </c>
      <c r="AA40" s="151">
        <f>Z40/AA8*100</f>
        <v>3.1640563202024997E-2</v>
      </c>
      <c r="AB40" s="151">
        <f>Z40/AB8*100</f>
        <v>3.651300775901415E-2</v>
      </c>
      <c r="AC40" s="152"/>
      <c r="AD40" s="167"/>
    </row>
    <row r="41" spans="1:30">
      <c r="A41" s="3" t="s">
        <v>54</v>
      </c>
      <c r="B41" s="11">
        <v>2</v>
      </c>
      <c r="C41" s="11"/>
      <c r="D41" s="11"/>
      <c r="E41" s="11"/>
      <c r="F41" s="11"/>
      <c r="G41" s="11"/>
      <c r="H41" s="11">
        <v>9</v>
      </c>
      <c r="I41" s="11"/>
      <c r="J41" s="11">
        <v>4</v>
      </c>
      <c r="K41" s="11"/>
      <c r="L41" s="11">
        <v>7</v>
      </c>
      <c r="M41" s="11"/>
      <c r="N41" s="11">
        <v>19</v>
      </c>
      <c r="O41" s="11"/>
      <c r="P41" s="11">
        <v>8</v>
      </c>
      <c r="Q41" s="11"/>
      <c r="R41" s="149">
        <v>8</v>
      </c>
      <c r="S41" s="149"/>
      <c r="T41" s="149">
        <v>4</v>
      </c>
      <c r="U41" s="149"/>
      <c r="V41" s="149">
        <v>16</v>
      </c>
      <c r="W41" s="149"/>
      <c r="X41" s="11">
        <v>4</v>
      </c>
      <c r="Y41" s="11"/>
      <c r="Z41" s="158">
        <f t="shared" si="0"/>
        <v>81</v>
      </c>
      <c r="AA41" s="151">
        <f>Z41/AA8*100</f>
        <v>0.64072140484100615</v>
      </c>
      <c r="AB41" s="151">
        <f>Z41/AB8*100</f>
        <v>0.73938840712003651</v>
      </c>
      <c r="AC41" s="152" t="s">
        <v>254</v>
      </c>
      <c r="AD41" s="167"/>
    </row>
    <row r="42" spans="1:30">
      <c r="A42" s="3" t="s">
        <v>80</v>
      </c>
      <c r="B42" s="11"/>
      <c r="C42" s="11"/>
      <c r="D42" s="11"/>
      <c r="E42" s="11"/>
      <c r="F42" s="11"/>
      <c r="G42" s="11"/>
      <c r="H42" s="11">
        <v>3</v>
      </c>
      <c r="I42" s="11"/>
      <c r="J42" s="11"/>
      <c r="K42" s="11"/>
      <c r="L42" s="11"/>
      <c r="M42" s="11"/>
      <c r="N42" s="11">
        <v>3</v>
      </c>
      <c r="O42" s="11"/>
      <c r="P42" s="11"/>
      <c r="Q42" s="11"/>
      <c r="R42" s="149"/>
      <c r="S42" s="149"/>
      <c r="T42" s="149"/>
      <c r="U42" s="149"/>
      <c r="V42" s="149"/>
      <c r="W42" s="149"/>
      <c r="X42" s="11"/>
      <c r="Y42" s="11"/>
      <c r="Z42" s="161">
        <f t="shared" si="0"/>
        <v>6</v>
      </c>
      <c r="AA42" s="151">
        <f>Z42/AA8*100</f>
        <v>4.7460844803037493E-2</v>
      </c>
      <c r="AB42" s="151">
        <f>Z42/AB8*100</f>
        <v>5.4769511638521215E-2</v>
      </c>
      <c r="AC42" s="152"/>
      <c r="AD42" s="168"/>
    </row>
    <row r="43" spans="1:30">
      <c r="A43" s="3" t="s">
        <v>107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>
        <v>6</v>
      </c>
      <c r="O43" s="11"/>
      <c r="P43" s="11"/>
      <c r="Q43" s="11"/>
      <c r="R43" s="149"/>
      <c r="S43" s="149"/>
      <c r="T43" s="149"/>
      <c r="U43" s="149"/>
      <c r="V43" s="149"/>
      <c r="W43" s="149"/>
      <c r="X43" s="11"/>
      <c r="Y43" s="11"/>
      <c r="Z43" s="161">
        <f>SUM(B43:X43)</f>
        <v>6</v>
      </c>
      <c r="AA43" s="151">
        <f>Z43/AA8*100</f>
        <v>4.7460844803037493E-2</v>
      </c>
      <c r="AB43" s="151">
        <f>Z43/AB8*100</f>
        <v>5.4769511638521215E-2</v>
      </c>
      <c r="AC43" s="152"/>
      <c r="AD43" s="168"/>
    </row>
    <row r="44" spans="1:30">
      <c r="A44" s="3" t="s">
        <v>110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49"/>
      <c r="S44" s="149"/>
      <c r="T44" s="149">
        <v>2</v>
      </c>
      <c r="U44" s="149"/>
      <c r="V44" s="149">
        <v>2</v>
      </c>
      <c r="W44" s="149"/>
      <c r="X44" s="11"/>
      <c r="Y44" s="11"/>
      <c r="Z44" s="161">
        <f>SUM(B44:X44)</f>
        <v>4</v>
      </c>
      <c r="AA44" s="151">
        <f>Z44/AA8*100</f>
        <v>3.1640563202024997E-2</v>
      </c>
      <c r="AB44" s="151">
        <f>Z44/AB8*100</f>
        <v>3.651300775901415E-2</v>
      </c>
      <c r="AC44" s="152"/>
      <c r="AD44" s="168"/>
    </row>
    <row r="45" spans="1:30">
      <c r="A45" s="169" t="s">
        <v>10</v>
      </c>
      <c r="B45" s="10">
        <v>220</v>
      </c>
      <c r="C45" s="10"/>
      <c r="D45" s="10">
        <v>139</v>
      </c>
      <c r="E45" s="10"/>
      <c r="F45" s="10">
        <v>308</v>
      </c>
      <c r="G45" s="10"/>
      <c r="H45" s="10">
        <v>591</v>
      </c>
      <c r="I45" s="10"/>
      <c r="J45" s="10">
        <v>701</v>
      </c>
      <c r="K45" s="10"/>
      <c r="L45" s="10">
        <v>660</v>
      </c>
      <c r="M45" s="10"/>
      <c r="N45" s="10">
        <v>1269</v>
      </c>
      <c r="O45" s="10"/>
      <c r="P45" s="10">
        <v>1658</v>
      </c>
      <c r="Q45" s="10"/>
      <c r="R45" s="10">
        <v>1149</v>
      </c>
      <c r="S45" s="10"/>
      <c r="T45" s="10">
        <v>1553</v>
      </c>
      <c r="U45" s="10"/>
      <c r="V45" s="10">
        <v>1004</v>
      </c>
      <c r="W45" s="10"/>
      <c r="X45" s="10">
        <v>591</v>
      </c>
      <c r="Y45" s="10"/>
      <c r="Z45" s="10">
        <f t="shared" ref="Z45" si="1">SUM(Z9:Z44)</f>
        <v>9843</v>
      </c>
      <c r="AA45" s="170"/>
    </row>
    <row r="46" spans="1:30">
      <c r="A46" s="188" t="s">
        <v>298</v>
      </c>
      <c r="B46" s="117">
        <v>0</v>
      </c>
      <c r="D46" s="117">
        <v>0</v>
      </c>
      <c r="F46" s="117">
        <v>0</v>
      </c>
      <c r="H46" s="117">
        <v>0</v>
      </c>
      <c r="J46" s="117">
        <v>0</v>
      </c>
      <c r="L46" s="117">
        <v>0</v>
      </c>
      <c r="N46" s="117">
        <v>0</v>
      </c>
      <c r="P46" s="117">
        <v>0</v>
      </c>
      <c r="R46" s="117">
        <v>0</v>
      </c>
      <c r="T46" s="117">
        <v>0</v>
      </c>
      <c r="V46" s="117">
        <v>0</v>
      </c>
      <c r="X46" s="117">
        <v>0</v>
      </c>
    </row>
    <row r="47" spans="1:30">
      <c r="A47" s="187" t="s">
        <v>283</v>
      </c>
      <c r="B47" s="226">
        <v>220</v>
      </c>
      <c r="C47" s="226"/>
      <c r="D47" s="226">
        <v>139</v>
      </c>
      <c r="E47" s="226"/>
      <c r="F47" s="226">
        <v>308</v>
      </c>
      <c r="G47" s="226"/>
      <c r="H47" s="226">
        <v>591</v>
      </c>
      <c r="I47" s="226"/>
      <c r="J47" s="226">
        <v>701</v>
      </c>
      <c r="K47" s="226"/>
      <c r="L47" s="226">
        <v>660</v>
      </c>
      <c r="M47" s="226"/>
      <c r="N47" s="226">
        <v>1269</v>
      </c>
      <c r="O47" s="226"/>
      <c r="P47" s="226">
        <v>1658</v>
      </c>
      <c r="Q47" s="226"/>
      <c r="R47" s="226">
        <v>1149</v>
      </c>
      <c r="S47" s="226"/>
      <c r="T47" s="226">
        <v>1553</v>
      </c>
      <c r="U47" s="226"/>
      <c r="V47" s="226">
        <v>1004</v>
      </c>
      <c r="W47" s="226"/>
      <c r="X47" s="226">
        <v>591</v>
      </c>
      <c r="Y47" s="226"/>
    </row>
    <row r="48" spans="1:30">
      <c r="A48" s="187" t="s">
        <v>311</v>
      </c>
      <c r="B48" s="117">
        <v>0</v>
      </c>
      <c r="D48" s="117">
        <v>0</v>
      </c>
      <c r="F48" s="117">
        <v>0</v>
      </c>
      <c r="H48" s="117">
        <v>0</v>
      </c>
      <c r="J48" s="117">
        <v>0</v>
      </c>
      <c r="L48" s="117">
        <v>0</v>
      </c>
      <c r="N48" s="117">
        <v>0</v>
      </c>
      <c r="P48" s="117">
        <v>0</v>
      </c>
      <c r="R48" s="117">
        <v>0</v>
      </c>
      <c r="T48" s="117">
        <v>0</v>
      </c>
      <c r="V48" s="117">
        <v>0</v>
      </c>
      <c r="X48" s="117">
        <v>0</v>
      </c>
    </row>
    <row r="49" spans="1:25">
      <c r="A49" s="187" t="s">
        <v>284</v>
      </c>
      <c r="B49" s="47">
        <v>162</v>
      </c>
      <c r="C49" s="47"/>
      <c r="D49" s="31">
        <v>109</v>
      </c>
      <c r="E49" s="31"/>
      <c r="F49" s="31">
        <v>250</v>
      </c>
      <c r="G49" s="31"/>
      <c r="H49" s="31">
        <v>448</v>
      </c>
      <c r="I49" s="31"/>
      <c r="J49" s="31">
        <v>578</v>
      </c>
      <c r="K49" s="31"/>
      <c r="L49" s="31">
        <v>519</v>
      </c>
      <c r="M49" s="31"/>
      <c r="N49" s="31">
        <v>961</v>
      </c>
      <c r="O49" s="31"/>
      <c r="P49" s="31">
        <v>1250</v>
      </c>
      <c r="Q49" s="31"/>
      <c r="R49" s="31">
        <v>920</v>
      </c>
      <c r="S49" s="31"/>
      <c r="T49" s="31">
        <v>1326</v>
      </c>
      <c r="U49" s="31"/>
      <c r="V49" s="47">
        <v>874</v>
      </c>
      <c r="W49" s="47"/>
      <c r="X49" s="31">
        <v>450</v>
      </c>
      <c r="Y49" s="31"/>
    </row>
    <row r="50" spans="1:25">
      <c r="A50" s="187" t="s">
        <v>312</v>
      </c>
      <c r="B50" s="31">
        <v>13</v>
      </c>
      <c r="C50" s="31"/>
      <c r="D50" s="31">
        <v>5</v>
      </c>
      <c r="E50" s="31"/>
      <c r="F50" s="31">
        <v>21</v>
      </c>
      <c r="G50" s="31"/>
      <c r="H50" s="31">
        <v>38</v>
      </c>
      <c r="I50" s="31"/>
      <c r="J50" s="31">
        <v>33</v>
      </c>
      <c r="K50" s="31"/>
      <c r="L50" s="31">
        <v>13</v>
      </c>
      <c r="M50" s="31"/>
      <c r="N50" s="31">
        <v>116</v>
      </c>
      <c r="O50" s="31"/>
      <c r="P50" s="31">
        <v>148</v>
      </c>
      <c r="Q50" s="31"/>
      <c r="R50" s="31">
        <v>15</v>
      </c>
      <c r="S50" s="31"/>
      <c r="T50" s="31">
        <v>58</v>
      </c>
      <c r="U50" s="31"/>
      <c r="V50" s="224">
        <v>8</v>
      </c>
      <c r="W50" s="224"/>
      <c r="X50" s="31">
        <v>41</v>
      </c>
      <c r="Y50" s="31"/>
    </row>
    <row r="51" spans="1:25">
      <c r="A51" s="187" t="s">
        <v>4</v>
      </c>
      <c r="B51" s="31">
        <v>45</v>
      </c>
      <c r="C51" s="31"/>
      <c r="D51" s="31">
        <v>25</v>
      </c>
      <c r="E51" s="31"/>
      <c r="F51" s="31">
        <v>37</v>
      </c>
      <c r="G51" s="31"/>
      <c r="H51" s="31">
        <v>105</v>
      </c>
      <c r="I51" s="31"/>
      <c r="J51" s="31">
        <v>90</v>
      </c>
      <c r="K51" s="31"/>
      <c r="L51" s="31">
        <v>128</v>
      </c>
      <c r="M51" s="31"/>
      <c r="N51" s="31">
        <v>192</v>
      </c>
      <c r="O51" s="31"/>
      <c r="P51" s="31">
        <v>260</v>
      </c>
      <c r="Q51" s="31"/>
      <c r="R51" s="31">
        <v>214</v>
      </c>
      <c r="S51" s="31"/>
      <c r="T51" s="210">
        <v>169</v>
      </c>
      <c r="U51" s="210"/>
      <c r="V51" s="31">
        <v>122</v>
      </c>
      <c r="W51" s="31"/>
      <c r="X51" s="31">
        <v>100</v>
      </c>
      <c r="Y51" s="31"/>
    </row>
    <row r="52" spans="1:25">
      <c r="A52" s="188" t="s">
        <v>285</v>
      </c>
      <c r="B52" s="209">
        <v>0</v>
      </c>
      <c r="C52" s="209"/>
      <c r="D52" s="206">
        <v>0</v>
      </c>
      <c r="E52" s="206"/>
      <c r="F52" s="206">
        <v>0</v>
      </c>
      <c r="G52" s="206"/>
      <c r="H52" s="206">
        <v>0</v>
      </c>
      <c r="I52" s="206"/>
      <c r="J52" s="206">
        <v>0</v>
      </c>
      <c r="K52" s="206"/>
      <c r="L52" s="206">
        <v>0</v>
      </c>
      <c r="M52" s="206"/>
      <c r="N52" s="212">
        <v>10</v>
      </c>
      <c r="O52" s="212"/>
      <c r="P52" s="212">
        <v>12</v>
      </c>
      <c r="Q52" s="212"/>
      <c r="R52" s="212">
        <v>3</v>
      </c>
      <c r="S52" s="212"/>
      <c r="T52" s="212">
        <v>4</v>
      </c>
      <c r="U52" s="212"/>
      <c r="V52" s="212">
        <v>20</v>
      </c>
      <c r="W52" s="212"/>
      <c r="X52" s="209">
        <v>0</v>
      </c>
      <c r="Y52" s="209"/>
    </row>
  </sheetData>
  <mergeCells count="19">
    <mergeCell ref="A2:AB2"/>
    <mergeCell ref="A4:AD4"/>
    <mergeCell ref="N5:Z5"/>
    <mergeCell ref="A7:A8"/>
    <mergeCell ref="B7:B8"/>
    <mergeCell ref="D7:D8"/>
    <mergeCell ref="F7:F8"/>
    <mergeCell ref="H7:H8"/>
    <mergeCell ref="J7:J8"/>
    <mergeCell ref="L7:L8"/>
    <mergeCell ref="Z7:Z8"/>
    <mergeCell ref="AC7:AC8"/>
    <mergeCell ref="AD7:AD8"/>
    <mergeCell ref="N7:N8"/>
    <mergeCell ref="P7:P8"/>
    <mergeCell ref="R7:R8"/>
    <mergeCell ref="T7:T8"/>
    <mergeCell ref="V7:V8"/>
    <mergeCell ref="X7:X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2:AD35"/>
  <sheetViews>
    <sheetView topLeftCell="O19" workbookViewId="0">
      <selection activeCell="X35" sqref="X35"/>
    </sheetView>
  </sheetViews>
  <sheetFormatPr baseColWidth="10" defaultRowHeight="12.75"/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262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>
        <v>2</v>
      </c>
      <c r="I8" s="3"/>
      <c r="J8" s="3"/>
      <c r="K8" s="3"/>
      <c r="L8" s="3">
        <v>3</v>
      </c>
      <c r="M8" s="3"/>
      <c r="N8" s="3">
        <v>5</v>
      </c>
      <c r="O8" s="3"/>
      <c r="P8" s="3">
        <v>15</v>
      </c>
      <c r="Q8" s="3"/>
      <c r="R8" s="3">
        <v>1</v>
      </c>
      <c r="S8" s="3"/>
      <c r="T8" s="3">
        <v>2</v>
      </c>
      <c r="U8" s="3"/>
      <c r="V8" s="3">
        <v>3</v>
      </c>
      <c r="W8" s="3"/>
      <c r="X8" s="3"/>
      <c r="Y8" s="3"/>
      <c r="Z8" s="4">
        <f>SUM(B8:X8)</f>
        <v>31</v>
      </c>
      <c r="AA8" s="34">
        <f>Z8/Z28</f>
        <v>6.768558951965066E-2</v>
      </c>
      <c r="AB8" s="34">
        <f>Z8/427</f>
        <v>7.2599531615925056E-2</v>
      </c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</v>
      </c>
      <c r="Y9" s="3"/>
      <c r="Z9" s="4">
        <f t="shared" ref="Z9:Z27" si="0">SUM(B9:X9)</f>
        <v>2</v>
      </c>
      <c r="AA9" s="34">
        <f>Z9/Z28</f>
        <v>4.3668122270742356E-3</v>
      </c>
      <c r="AB9" s="34">
        <f t="shared" ref="AB9:AB27" si="1">Z9/427</f>
        <v>4.6838407494145199E-3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>
        <v>3</v>
      </c>
      <c r="I10" s="3"/>
      <c r="J10" s="3"/>
      <c r="K10" s="3"/>
      <c r="L10" s="3"/>
      <c r="M10" s="3"/>
      <c r="N10" s="3"/>
      <c r="O10" s="3"/>
      <c r="P10" s="3">
        <v>4</v>
      </c>
      <c r="Q10" s="3"/>
      <c r="R10" s="3"/>
      <c r="S10" s="3"/>
      <c r="T10" s="3">
        <v>4</v>
      </c>
      <c r="U10" s="3"/>
      <c r="V10" s="3"/>
      <c r="W10" s="3"/>
      <c r="X10" s="3">
        <v>76</v>
      </c>
      <c r="Y10" s="3"/>
      <c r="Z10" s="4">
        <f t="shared" si="0"/>
        <v>87</v>
      </c>
      <c r="AA10" s="34">
        <f>Z10/Z28</f>
        <v>0.18995633187772926</v>
      </c>
      <c r="AB10" s="34">
        <f t="shared" si="1"/>
        <v>0.20374707259953162</v>
      </c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7</v>
      </c>
      <c r="Q11" s="3"/>
      <c r="R11" s="3"/>
      <c r="S11" s="3"/>
      <c r="T11" s="3"/>
      <c r="U11" s="3"/>
      <c r="V11" s="3"/>
      <c r="W11" s="3"/>
      <c r="X11" s="3">
        <v>5</v>
      </c>
      <c r="Y11" s="3"/>
      <c r="Z11" s="4">
        <f t="shared" si="0"/>
        <v>12</v>
      </c>
      <c r="AA11" s="34">
        <f>Z11/Z28</f>
        <v>2.6200873362445413E-2</v>
      </c>
      <c r="AB11" s="34">
        <f t="shared" si="1"/>
        <v>2.8103044496487119E-2</v>
      </c>
      <c r="AC11" s="3"/>
      <c r="AD11" s="21"/>
    </row>
    <row r="12" spans="1:30">
      <c r="A12" s="3" t="s">
        <v>130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2</v>
      </c>
      <c r="S12" s="3"/>
      <c r="T12" s="3"/>
      <c r="U12" s="3"/>
      <c r="V12" s="3"/>
      <c r="W12" s="3"/>
      <c r="X12" s="3"/>
      <c r="Y12" s="3"/>
      <c r="Z12" s="4">
        <f t="shared" si="0"/>
        <v>2</v>
      </c>
      <c r="AA12" s="34">
        <f>Z12/Z28</f>
        <v>4.3668122270742356E-3</v>
      </c>
      <c r="AB12" s="34">
        <f t="shared" si="1"/>
        <v>4.6838407494145199E-3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1</v>
      </c>
      <c r="Y13" s="3"/>
      <c r="Z13" s="4">
        <f t="shared" si="0"/>
        <v>3</v>
      </c>
      <c r="AA13" s="34">
        <f>Z13/Z28</f>
        <v>6.5502183406113534E-3</v>
      </c>
      <c r="AB13" s="34">
        <f t="shared" si="1"/>
        <v>7.0257611241217799E-3</v>
      </c>
      <c r="AC13" s="24"/>
      <c r="AD13" s="21"/>
    </row>
    <row r="14" spans="1:30">
      <c r="A14" s="3" t="s">
        <v>26</v>
      </c>
      <c r="B14" s="3"/>
      <c r="C14" s="3"/>
      <c r="D14" s="3"/>
      <c r="E14" s="3"/>
      <c r="F14" s="3"/>
      <c r="G14" s="3"/>
      <c r="H14" s="3">
        <v>2</v>
      </c>
      <c r="I14" s="3"/>
      <c r="J14" s="3"/>
      <c r="K14" s="3"/>
      <c r="L14" s="3">
        <v>3</v>
      </c>
      <c r="M14" s="3"/>
      <c r="N14" s="3"/>
      <c r="O14" s="3"/>
      <c r="P14" s="3"/>
      <c r="Q14" s="3"/>
      <c r="R14" s="3"/>
      <c r="S14" s="3"/>
      <c r="T14" s="3">
        <v>5</v>
      </c>
      <c r="U14" s="3"/>
      <c r="V14" s="3"/>
      <c r="W14" s="3"/>
      <c r="X14" s="3">
        <v>7</v>
      </c>
      <c r="Y14" s="3"/>
      <c r="Z14" s="4">
        <f t="shared" si="0"/>
        <v>17</v>
      </c>
      <c r="AA14" s="34">
        <f>Z14/Z28</f>
        <v>3.7117903930131008E-2</v>
      </c>
      <c r="AB14" s="34">
        <f t="shared" si="1"/>
        <v>3.9812646370023422E-2</v>
      </c>
      <c r="AC14" s="24"/>
      <c r="AD14" s="21"/>
    </row>
    <row r="15" spans="1:30">
      <c r="A15" s="3" t="s">
        <v>133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4">
        <f t="shared" si="0"/>
        <v>1</v>
      </c>
      <c r="AA15" s="34">
        <f>Z15/Z28</f>
        <v>2.1834061135371178E-3</v>
      </c>
      <c r="AB15" s="34">
        <f t="shared" si="1"/>
        <v>2.34192037470726E-3</v>
      </c>
      <c r="AC15" s="24"/>
      <c r="AD15" s="21"/>
    </row>
    <row r="16" spans="1:30">
      <c r="A16" s="3" t="s">
        <v>30</v>
      </c>
      <c r="B16" s="3">
        <v>21</v>
      </c>
      <c r="C16" s="3"/>
      <c r="D16" s="3"/>
      <c r="E16" s="5"/>
      <c r="H16" s="3">
        <v>15</v>
      </c>
      <c r="I16" s="3"/>
      <c r="J16" s="3">
        <v>33</v>
      </c>
      <c r="K16" s="3"/>
      <c r="L16" s="3">
        <v>4</v>
      </c>
      <c r="M16" s="3"/>
      <c r="N16" s="3">
        <v>9</v>
      </c>
      <c r="O16" s="3"/>
      <c r="P16" s="3">
        <v>40</v>
      </c>
      <c r="Q16" s="3"/>
      <c r="R16" s="3">
        <v>10</v>
      </c>
      <c r="S16" s="3"/>
      <c r="T16" s="3">
        <v>64</v>
      </c>
      <c r="U16" s="3"/>
      <c r="V16" s="3">
        <v>39</v>
      </c>
      <c r="W16" s="3"/>
      <c r="X16" s="3">
        <v>23</v>
      </c>
      <c r="Y16" s="3"/>
      <c r="Z16" s="4">
        <f t="shared" si="0"/>
        <v>258</v>
      </c>
      <c r="AA16" s="34">
        <f>Z16/Z28</f>
        <v>0.5633187772925764</v>
      </c>
      <c r="AB16" s="34">
        <f>Z16/427</f>
        <v>0.60421545667447307</v>
      </c>
      <c r="AC16" s="24"/>
      <c r="AD16" s="21"/>
    </row>
    <row r="17" spans="1:30">
      <c r="A17" s="3" t="s">
        <v>92</v>
      </c>
      <c r="B17" s="3"/>
      <c r="C17" s="3"/>
      <c r="D17" s="3"/>
      <c r="E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4</v>
      </c>
      <c r="S17" s="3"/>
      <c r="T17" s="3"/>
      <c r="U17" s="3"/>
      <c r="V17" s="3"/>
      <c r="W17" s="3"/>
      <c r="X17" s="3">
        <v>1</v>
      </c>
      <c r="Y17" s="3"/>
      <c r="Z17" s="4">
        <f t="shared" si="0"/>
        <v>5</v>
      </c>
      <c r="AA17" s="34">
        <f>Z17/Z28</f>
        <v>1.0917030567685589E-2</v>
      </c>
      <c r="AB17" s="34">
        <f t="shared" si="1"/>
        <v>1.1709601873536301E-2</v>
      </c>
      <c r="AC17" s="24"/>
      <c r="AD17" s="21"/>
    </row>
    <row r="18" spans="1:30">
      <c r="A18" s="3" t="s">
        <v>32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2</v>
      </c>
      <c r="S18" s="3"/>
      <c r="T18" s="3"/>
      <c r="U18" s="3"/>
      <c r="V18" s="3"/>
      <c r="W18" s="3"/>
      <c r="X18" s="3">
        <v>1</v>
      </c>
      <c r="Y18" s="3"/>
      <c r="Z18" s="4">
        <f t="shared" si="0"/>
        <v>3</v>
      </c>
      <c r="AA18" s="34">
        <f>Z18/Z28</f>
        <v>6.5502183406113534E-3</v>
      </c>
      <c r="AB18" s="34">
        <f t="shared" si="1"/>
        <v>7.0257611241217799E-3</v>
      </c>
      <c r="AC18" s="24"/>
      <c r="AD18" s="21"/>
    </row>
    <row r="19" spans="1:30">
      <c r="A19" s="3" t="s">
        <v>38</v>
      </c>
      <c r="B19" s="3"/>
      <c r="C19" s="3"/>
      <c r="D19" s="3"/>
      <c r="E19" s="3"/>
      <c r="F19" s="3"/>
      <c r="G19" s="3"/>
      <c r="H19" s="3">
        <v>1</v>
      </c>
      <c r="I19" s="3"/>
      <c r="J19" s="3">
        <v>1</v>
      </c>
      <c r="K19" s="3"/>
      <c r="L19" s="3"/>
      <c r="M19" s="3"/>
      <c r="N19" s="3">
        <v>3</v>
      </c>
      <c r="O19" s="3"/>
      <c r="P19" s="3"/>
      <c r="Q19" s="3"/>
      <c r="R19" s="3"/>
      <c r="S19" s="3"/>
      <c r="T19" s="3"/>
      <c r="U19" s="3"/>
      <c r="V19" s="3"/>
      <c r="W19" s="3"/>
      <c r="X19" s="3">
        <v>1</v>
      </c>
      <c r="Y19" s="3"/>
      <c r="Z19" s="4">
        <f t="shared" si="0"/>
        <v>6</v>
      </c>
      <c r="AA19" s="34">
        <f>Z19/Z28</f>
        <v>1.3100436681222707E-2</v>
      </c>
      <c r="AB19" s="34">
        <f t="shared" si="1"/>
        <v>1.405152224824356E-2</v>
      </c>
      <c r="AC19" s="24"/>
      <c r="AD19" s="21"/>
    </row>
    <row r="20" spans="1:30">
      <c r="A20" s="3" t="s">
        <v>39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1</v>
      </c>
      <c r="Y20" s="3"/>
      <c r="Z20" s="4">
        <f t="shared" si="0"/>
        <v>1</v>
      </c>
      <c r="AA20" s="34">
        <f>Z20/Z28</f>
        <v>2.1834061135371178E-3</v>
      </c>
      <c r="AB20" s="34">
        <f t="shared" si="1"/>
        <v>2.34192037470726E-3</v>
      </c>
      <c r="AC20" s="24"/>
      <c r="AD20" s="21"/>
    </row>
    <row r="21" spans="1:30">
      <c r="A21" s="3" t="s">
        <v>261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v>2</v>
      </c>
      <c r="U21" s="3"/>
      <c r="V21" s="3"/>
      <c r="W21" s="3"/>
      <c r="X21" s="3"/>
      <c r="Y21" s="3"/>
      <c r="Z21" s="4">
        <f t="shared" si="0"/>
        <v>2</v>
      </c>
      <c r="AA21" s="34">
        <f>Z21/Z28</f>
        <v>4.3668122270742356E-3</v>
      </c>
      <c r="AB21" s="34">
        <f t="shared" si="1"/>
        <v>4.6838407494145199E-3</v>
      </c>
      <c r="AC21" s="24"/>
      <c r="AD21" s="21"/>
    </row>
    <row r="22" spans="1:30">
      <c r="A22" s="3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1</v>
      </c>
      <c r="Y22" s="3"/>
      <c r="Z22" s="4">
        <f t="shared" si="0"/>
        <v>1</v>
      </c>
      <c r="AA22" s="34">
        <f>Z22/Z28</f>
        <v>2.1834061135371178E-3</v>
      </c>
      <c r="AB22" s="34">
        <f t="shared" si="1"/>
        <v>2.34192037470726E-3</v>
      </c>
      <c r="AC22" s="24"/>
      <c r="AD22" s="21"/>
    </row>
    <row r="23" spans="1:30">
      <c r="A23" s="3" t="s">
        <v>70</v>
      </c>
      <c r="B23" s="3"/>
      <c r="C23" s="3"/>
      <c r="D23" s="3"/>
      <c r="E23" s="3"/>
      <c r="F23" s="3"/>
      <c r="G23" s="3"/>
      <c r="H23" s="3">
        <v>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>
        <f t="shared" si="0"/>
        <v>2</v>
      </c>
      <c r="AA23" s="34">
        <f>Z23/Z28</f>
        <v>4.3668122270742356E-3</v>
      </c>
      <c r="AB23" s="34">
        <f t="shared" si="1"/>
        <v>4.6838407494145199E-3</v>
      </c>
      <c r="AC23" s="24"/>
      <c r="AD23" s="21"/>
    </row>
    <row r="24" spans="1:30">
      <c r="A24" s="3" t="s">
        <v>48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>
        <f t="shared" si="0"/>
        <v>8</v>
      </c>
      <c r="AA24" s="34">
        <f>Z24/Z28</f>
        <v>1.7467248908296942E-2</v>
      </c>
      <c r="AB24" s="34">
        <f t="shared" si="1"/>
        <v>1.873536299765808E-2</v>
      </c>
      <c r="AC24" s="24"/>
      <c r="AD24" s="21"/>
    </row>
    <row r="25" spans="1:30">
      <c r="A25" s="3" t="s">
        <v>49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3</v>
      </c>
      <c r="Y25" s="3"/>
      <c r="Z25" s="4">
        <f t="shared" si="0"/>
        <v>3</v>
      </c>
      <c r="AA25" s="34">
        <f>Z25/Z28</f>
        <v>6.5502183406113534E-3</v>
      </c>
      <c r="AB25" s="34">
        <f t="shared" si="1"/>
        <v>7.0257611241217799E-3</v>
      </c>
      <c r="AC25" s="24"/>
      <c r="AD25" s="21"/>
    </row>
    <row r="26" spans="1:30">
      <c r="A26" s="3" t="s">
        <v>54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>
        <v>1</v>
      </c>
      <c r="M26" s="3"/>
      <c r="N26" s="3">
        <v>1</v>
      </c>
      <c r="O26" s="3"/>
      <c r="P26" s="3"/>
      <c r="Q26" s="3"/>
      <c r="R26" s="3"/>
      <c r="S26" s="3"/>
      <c r="T26" s="3">
        <v>6</v>
      </c>
      <c r="U26" s="3"/>
      <c r="V26" s="3">
        <v>4</v>
      </c>
      <c r="W26" s="3"/>
      <c r="X26" s="3">
        <v>1</v>
      </c>
      <c r="Y26" s="3"/>
      <c r="Z26" s="4">
        <f t="shared" si="0"/>
        <v>13</v>
      </c>
      <c r="AA26" s="34">
        <f>Z26/Z28</f>
        <v>2.8384279475982533E-2</v>
      </c>
      <c r="AB26" s="34">
        <f t="shared" si="1"/>
        <v>3.0444964871194378E-2</v>
      </c>
      <c r="AC26" s="24"/>
      <c r="AD26" s="21"/>
    </row>
    <row r="27" spans="1:30">
      <c r="A27" s="3" t="s">
        <v>57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1</v>
      </c>
      <c r="Y27" s="3"/>
      <c r="Z27" s="4">
        <f t="shared" si="0"/>
        <v>1</v>
      </c>
      <c r="AA27" s="34">
        <f>Z27/Z28</f>
        <v>2.1834061135371178E-3</v>
      </c>
      <c r="AB27" s="34">
        <f t="shared" si="1"/>
        <v>2.34192037470726E-3</v>
      </c>
      <c r="AC27" s="24"/>
      <c r="AD27" s="21"/>
    </row>
    <row r="28" spans="1:30">
      <c r="A28" s="4" t="s">
        <v>0</v>
      </c>
      <c r="B28" s="3">
        <v>21</v>
      </c>
      <c r="C28" s="3"/>
      <c r="D28" s="3">
        <v>0</v>
      </c>
      <c r="E28" s="3"/>
      <c r="F28" s="3">
        <v>0</v>
      </c>
      <c r="G28" s="3"/>
      <c r="H28" s="3">
        <v>25</v>
      </c>
      <c r="I28" s="3"/>
      <c r="J28" s="3">
        <v>34</v>
      </c>
      <c r="K28" s="3"/>
      <c r="L28" s="3">
        <v>13</v>
      </c>
      <c r="M28" s="3"/>
      <c r="N28" s="3">
        <v>26</v>
      </c>
      <c r="O28" s="3"/>
      <c r="P28" s="3">
        <v>66</v>
      </c>
      <c r="Q28" s="3"/>
      <c r="R28" s="3">
        <v>19</v>
      </c>
      <c r="S28" s="3"/>
      <c r="T28" s="3">
        <v>83</v>
      </c>
      <c r="U28" s="3"/>
      <c r="V28" s="3">
        <v>46</v>
      </c>
      <c r="W28" s="3"/>
      <c r="X28" s="3">
        <v>125</v>
      </c>
      <c r="Y28" s="3"/>
      <c r="Z28" s="4">
        <f t="shared" ref="Z28:AB28" si="2">SUM(Z8:Z27)</f>
        <v>458</v>
      </c>
      <c r="AA28" s="34">
        <f t="shared" si="2"/>
        <v>0.99999999999999989</v>
      </c>
      <c r="AB28" s="34">
        <f t="shared" si="2"/>
        <v>1.0725995316159251</v>
      </c>
      <c r="AC28" s="34"/>
    </row>
    <row r="29" spans="1:30">
      <c r="A29" s="188" t="s">
        <v>298</v>
      </c>
      <c r="B29">
        <v>0</v>
      </c>
      <c r="D29">
        <v>0</v>
      </c>
      <c r="F29">
        <v>0</v>
      </c>
      <c r="H29">
        <v>0</v>
      </c>
      <c r="J29">
        <v>0</v>
      </c>
      <c r="L29">
        <v>0</v>
      </c>
      <c r="N29" s="138">
        <v>0</v>
      </c>
      <c r="P29">
        <v>0</v>
      </c>
      <c r="R29">
        <v>0</v>
      </c>
      <c r="T29">
        <v>0</v>
      </c>
      <c r="V29">
        <v>0</v>
      </c>
      <c r="X29" s="138">
        <v>0</v>
      </c>
    </row>
    <row r="30" spans="1:30">
      <c r="A30" s="187" t="s">
        <v>283</v>
      </c>
      <c r="B30">
        <v>21</v>
      </c>
      <c r="D30">
        <v>0</v>
      </c>
      <c r="F30">
        <v>0</v>
      </c>
      <c r="H30">
        <v>25</v>
      </c>
      <c r="J30">
        <v>34</v>
      </c>
      <c r="L30">
        <v>13</v>
      </c>
      <c r="N30">
        <v>26</v>
      </c>
      <c r="P30">
        <v>66</v>
      </c>
      <c r="R30">
        <v>19</v>
      </c>
      <c r="T30">
        <v>83</v>
      </c>
      <c r="V30">
        <v>46</v>
      </c>
      <c r="X30">
        <v>125</v>
      </c>
    </row>
    <row r="31" spans="1:30">
      <c r="A31" s="187" t="s">
        <v>311</v>
      </c>
      <c r="B31" s="235">
        <v>0</v>
      </c>
      <c r="D31" s="236">
        <v>0</v>
      </c>
      <c r="F31" s="236">
        <v>0</v>
      </c>
      <c r="H31" s="236">
        <v>0</v>
      </c>
      <c r="J31" s="236">
        <v>0</v>
      </c>
      <c r="L31" s="236">
        <v>0</v>
      </c>
      <c r="N31" s="236">
        <v>0</v>
      </c>
      <c r="P31" s="236">
        <v>0</v>
      </c>
      <c r="R31" s="236">
        <v>0</v>
      </c>
      <c r="T31" s="236">
        <v>0</v>
      </c>
      <c r="V31" s="236">
        <v>0</v>
      </c>
      <c r="X31" s="236">
        <v>0</v>
      </c>
    </row>
    <row r="32" spans="1:30">
      <c r="A32" s="187" t="s">
        <v>284</v>
      </c>
      <c r="B32" s="47">
        <v>21</v>
      </c>
      <c r="C32" s="47"/>
      <c r="D32" s="31">
        <v>0</v>
      </c>
      <c r="E32" s="31"/>
      <c r="F32" s="31">
        <v>0</v>
      </c>
      <c r="G32" s="31"/>
      <c r="H32" s="31">
        <v>23</v>
      </c>
      <c r="I32" s="31"/>
      <c r="J32" s="31">
        <v>32</v>
      </c>
      <c r="K32" s="31"/>
      <c r="L32" s="31">
        <v>10</v>
      </c>
      <c r="M32" s="31"/>
      <c r="N32" s="227">
        <v>20</v>
      </c>
      <c r="O32" s="227"/>
      <c r="P32" s="31">
        <v>35</v>
      </c>
      <c r="Q32" s="31"/>
      <c r="R32" s="31">
        <v>18</v>
      </c>
      <c r="S32" s="31"/>
      <c r="T32" s="31">
        <v>71</v>
      </c>
      <c r="U32" s="31"/>
      <c r="V32" s="47">
        <v>43</v>
      </c>
      <c r="W32" s="47"/>
      <c r="X32" s="31">
        <v>125</v>
      </c>
      <c r="Y32" s="31"/>
    </row>
    <row r="33" spans="1:25">
      <c r="A33" s="187" t="s">
        <v>312</v>
      </c>
      <c r="B33" s="31">
        <v>0</v>
      </c>
      <c r="C33" s="31"/>
      <c r="D33" s="31">
        <v>0</v>
      </c>
      <c r="E33" s="31"/>
      <c r="F33" s="31">
        <v>0</v>
      </c>
      <c r="G33" s="31"/>
      <c r="H33" s="31">
        <v>0</v>
      </c>
      <c r="I33" s="31"/>
      <c r="J33" s="31">
        <v>2</v>
      </c>
      <c r="K33" s="31"/>
      <c r="L33" s="31">
        <v>0</v>
      </c>
      <c r="M33" s="31"/>
      <c r="N33" s="31">
        <v>1</v>
      </c>
      <c r="O33" s="31"/>
      <c r="P33" s="31">
        <v>16</v>
      </c>
      <c r="Q33" s="31"/>
      <c r="R33" s="31">
        <v>0</v>
      </c>
      <c r="S33" s="31"/>
      <c r="T33" s="31">
        <v>10</v>
      </c>
      <c r="U33" s="31"/>
      <c r="V33" s="224">
        <v>0</v>
      </c>
      <c r="W33" s="224"/>
      <c r="X33" s="31">
        <v>0</v>
      </c>
      <c r="Y33" s="31"/>
    </row>
    <row r="34" spans="1:25">
      <c r="A34" s="187" t="s">
        <v>4</v>
      </c>
      <c r="B34" s="31">
        <v>0</v>
      </c>
      <c r="C34" s="31"/>
      <c r="D34" s="31">
        <v>0</v>
      </c>
      <c r="E34" s="31"/>
      <c r="F34" s="31">
        <v>0</v>
      </c>
      <c r="G34" s="31"/>
      <c r="H34" s="31">
        <v>2</v>
      </c>
      <c r="I34" s="31"/>
      <c r="J34" s="31">
        <v>0</v>
      </c>
      <c r="K34" s="31"/>
      <c r="L34" s="31">
        <v>3</v>
      </c>
      <c r="M34" s="31"/>
      <c r="N34" s="31">
        <v>5</v>
      </c>
      <c r="O34" s="31"/>
      <c r="P34" s="31">
        <v>15</v>
      </c>
      <c r="Q34" s="31"/>
      <c r="R34" s="31">
        <v>1</v>
      </c>
      <c r="S34" s="31"/>
      <c r="T34" s="228">
        <v>2</v>
      </c>
      <c r="U34" s="228"/>
      <c r="V34" s="31">
        <v>3</v>
      </c>
      <c r="W34" s="31"/>
      <c r="X34" s="31">
        <v>0</v>
      </c>
      <c r="Y34" s="31"/>
    </row>
    <row r="35" spans="1:25">
      <c r="A35" s="188" t="s">
        <v>285</v>
      </c>
      <c r="B35" s="209">
        <v>0</v>
      </c>
      <c r="C35" s="209"/>
      <c r="D35" s="206">
        <v>0</v>
      </c>
      <c r="E35" s="206"/>
      <c r="F35" s="206">
        <v>0</v>
      </c>
      <c r="G35" s="206"/>
      <c r="H35" s="206">
        <v>0</v>
      </c>
      <c r="I35" s="206"/>
      <c r="J35" s="206">
        <v>0</v>
      </c>
      <c r="K35" s="206"/>
      <c r="L35" s="206">
        <v>0</v>
      </c>
      <c r="M35" s="206"/>
      <c r="N35" s="212">
        <v>0</v>
      </c>
      <c r="O35" s="212"/>
      <c r="P35" s="212">
        <v>0</v>
      </c>
      <c r="Q35" s="212"/>
      <c r="R35" s="212">
        <v>0</v>
      </c>
      <c r="S35" s="212"/>
      <c r="T35" s="212">
        <v>0</v>
      </c>
      <c r="U35" s="212"/>
      <c r="V35" s="212">
        <v>0</v>
      </c>
      <c r="W35" s="212"/>
      <c r="X35" s="209">
        <v>0</v>
      </c>
      <c r="Y35" s="209"/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2:AD46"/>
  <sheetViews>
    <sheetView topLeftCell="A32" workbookViewId="0">
      <selection activeCell="Y46" sqref="Y46"/>
    </sheetView>
  </sheetViews>
  <sheetFormatPr baseColWidth="10" defaultRowHeight="12.75"/>
  <cols>
    <col min="1" max="1" width="11.7109375" customWidth="1"/>
    <col min="2" max="3" width="5.42578125" customWidth="1"/>
    <col min="4" max="5" width="3.140625" customWidth="1"/>
    <col min="6" max="7" width="3.42578125" customWidth="1"/>
    <col min="8" max="8" width="4" bestFit="1" customWidth="1"/>
    <col min="9" max="9" width="4" customWidth="1"/>
    <col min="10" max="10" width="3" bestFit="1" customWidth="1"/>
    <col min="11" max="11" width="3" customWidth="1"/>
    <col min="12" max="13" width="4.140625" customWidth="1"/>
    <col min="14" max="14" width="4" bestFit="1" customWidth="1"/>
    <col min="15" max="17" width="4" customWidth="1"/>
    <col min="18" max="18" width="4" bestFit="1" customWidth="1"/>
    <col min="19" max="19" width="4" customWidth="1"/>
    <col min="20" max="20" width="4" bestFit="1" customWidth="1"/>
    <col min="21" max="21" width="4" customWidth="1"/>
    <col min="22" max="22" width="4" bestFit="1" customWidth="1"/>
    <col min="23" max="23" width="4" customWidth="1"/>
    <col min="24" max="24" width="6.7109375" customWidth="1"/>
    <col min="25" max="25" width="4" customWidth="1"/>
    <col min="26" max="26" width="5.42578125" bestFit="1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J5" s="20"/>
      <c r="K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0" t="s">
        <v>263</v>
      </c>
      <c r="B6" s="20" t="s">
        <v>264</v>
      </c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171" t="s">
        <v>16</v>
      </c>
      <c r="B8" s="172">
        <v>29</v>
      </c>
      <c r="C8" s="172"/>
      <c r="D8" s="28">
        <v>25</v>
      </c>
      <c r="E8" s="28"/>
      <c r="F8" s="28">
        <v>10</v>
      </c>
      <c r="G8" s="28"/>
      <c r="H8" s="28">
        <v>18</v>
      </c>
      <c r="I8" s="28"/>
      <c r="J8" s="28">
        <v>64</v>
      </c>
      <c r="K8" s="28"/>
      <c r="L8" s="28">
        <v>86</v>
      </c>
      <c r="M8" s="28"/>
      <c r="N8" s="28">
        <v>10</v>
      </c>
      <c r="O8" s="28"/>
      <c r="P8" s="28">
        <v>122</v>
      </c>
      <c r="Q8" s="28"/>
      <c r="R8" s="28">
        <v>42</v>
      </c>
      <c r="S8" s="28"/>
      <c r="T8" s="28">
        <v>78</v>
      </c>
      <c r="U8" s="28"/>
      <c r="V8" s="28">
        <v>124</v>
      </c>
      <c r="W8" s="28"/>
      <c r="X8" s="28">
        <v>220</v>
      </c>
      <c r="Y8" s="28"/>
      <c r="Z8" s="25">
        <f>SUM(B8:X8)</f>
        <v>828</v>
      </c>
      <c r="AA8" s="121">
        <f>+Z8/Z39</f>
        <v>0.59185132237312366</v>
      </c>
      <c r="AB8" s="121">
        <f>+Z8/596</f>
        <v>1.3892617449664431</v>
      </c>
      <c r="AC8" s="24"/>
      <c r="AD8" s="21"/>
    </row>
    <row r="9" spans="1:30">
      <c r="A9" s="173" t="s">
        <v>18</v>
      </c>
      <c r="B9" s="174">
        <v>3</v>
      </c>
      <c r="C9" s="174"/>
      <c r="D9" s="28"/>
      <c r="E9" s="28"/>
      <c r="F9" s="28">
        <v>1</v>
      </c>
      <c r="G9" s="28"/>
      <c r="H9" s="28"/>
      <c r="I9" s="28"/>
      <c r="J9" s="174">
        <v>8</v>
      </c>
      <c r="K9" s="174"/>
      <c r="L9" s="28">
        <v>6</v>
      </c>
      <c r="M9" s="28"/>
      <c r="N9" s="28">
        <v>2</v>
      </c>
      <c r="O9" s="28"/>
      <c r="P9" s="28">
        <v>12</v>
      </c>
      <c r="Q9" s="28"/>
      <c r="R9" s="28">
        <v>12</v>
      </c>
      <c r="S9" s="28"/>
      <c r="T9" s="28">
        <v>14</v>
      </c>
      <c r="U9" s="28"/>
      <c r="V9" s="28">
        <v>6</v>
      </c>
      <c r="W9" s="28"/>
      <c r="X9" s="28"/>
      <c r="Y9" s="28"/>
      <c r="Z9" s="25">
        <f>SUM(B9:X9)</f>
        <v>64</v>
      </c>
      <c r="AA9" s="121">
        <f>+Z9/Z39</f>
        <v>4.5746962115796999E-2</v>
      </c>
      <c r="AB9" s="121">
        <f t="shared" ref="AB9:AB38" si="0">+Z9/596</f>
        <v>0.10738255033557047</v>
      </c>
      <c r="AC9" s="3"/>
      <c r="AD9" s="21"/>
    </row>
    <row r="10" spans="1:30">
      <c r="A10" s="173" t="s">
        <v>19</v>
      </c>
      <c r="B10" s="174">
        <v>2</v>
      </c>
      <c r="C10" s="174"/>
      <c r="D10" s="28"/>
      <c r="E10" s="28"/>
      <c r="F10" s="28"/>
      <c r="G10" s="28"/>
      <c r="H10" s="28">
        <v>1</v>
      </c>
      <c r="I10" s="28"/>
      <c r="J10" s="174">
        <v>1</v>
      </c>
      <c r="K10" s="174"/>
      <c r="L10" s="28">
        <v>4</v>
      </c>
      <c r="M10" s="28"/>
      <c r="N10" s="28">
        <v>1</v>
      </c>
      <c r="O10" s="28"/>
      <c r="P10" s="28">
        <v>10</v>
      </c>
      <c r="Q10" s="28"/>
      <c r="R10" s="28">
        <v>6</v>
      </c>
      <c r="S10" s="28"/>
      <c r="T10" s="28">
        <v>26</v>
      </c>
      <c r="U10" s="28"/>
      <c r="V10" s="28">
        <v>9</v>
      </c>
      <c r="W10" s="28"/>
      <c r="X10" s="28">
        <v>3</v>
      </c>
      <c r="Y10" s="28"/>
      <c r="Z10" s="25">
        <f t="shared" ref="Z10:Z38" si="1">SUM(B10:X10)</f>
        <v>63</v>
      </c>
      <c r="AA10" s="121">
        <f>+Z10/Z39</f>
        <v>4.5032165832737669E-2</v>
      </c>
      <c r="AB10" s="121">
        <f t="shared" si="0"/>
        <v>0.10570469798657718</v>
      </c>
      <c r="AC10" s="24"/>
      <c r="AD10" s="21"/>
    </row>
    <row r="11" spans="1:30">
      <c r="A11" s="173" t="s">
        <v>90</v>
      </c>
      <c r="B11" s="174">
        <v>1</v>
      </c>
      <c r="C11" s="174"/>
      <c r="D11" s="28"/>
      <c r="E11" s="28"/>
      <c r="F11" s="28"/>
      <c r="G11" s="28"/>
      <c r="H11" s="28"/>
      <c r="I11" s="28"/>
      <c r="J11" s="174"/>
      <c r="K11" s="174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>
        <v>6</v>
      </c>
      <c r="W11" s="28"/>
      <c r="X11" s="28"/>
      <c r="Y11" s="28"/>
      <c r="Z11" s="25">
        <f t="shared" si="1"/>
        <v>7</v>
      </c>
      <c r="AA11" s="121">
        <f>+Z11/Z39</f>
        <v>5.003573981415297E-3</v>
      </c>
      <c r="AB11" s="121">
        <f t="shared" si="0"/>
        <v>1.1744966442953021E-2</v>
      </c>
      <c r="AC11" s="24"/>
      <c r="AD11" s="21"/>
    </row>
    <row r="12" spans="1:30">
      <c r="A12" s="173" t="s">
        <v>30</v>
      </c>
      <c r="B12" s="174">
        <v>5</v>
      </c>
      <c r="C12" s="174"/>
      <c r="D12" s="28">
        <v>5</v>
      </c>
      <c r="E12" s="28"/>
      <c r="F12" s="28">
        <v>1</v>
      </c>
      <c r="G12" s="28"/>
      <c r="H12" s="28">
        <v>12</v>
      </c>
      <c r="I12" s="28"/>
      <c r="J12" s="28">
        <v>12</v>
      </c>
      <c r="K12" s="28"/>
      <c r="L12" s="28">
        <v>10</v>
      </c>
      <c r="M12" s="28"/>
      <c r="N12" s="28">
        <v>5</v>
      </c>
      <c r="O12" s="28"/>
      <c r="P12" s="28">
        <v>55</v>
      </c>
      <c r="Q12" s="28"/>
      <c r="R12" s="28">
        <v>23</v>
      </c>
      <c r="S12" s="28"/>
      <c r="T12" s="28">
        <v>39</v>
      </c>
      <c r="U12" s="28"/>
      <c r="V12" s="28">
        <v>38</v>
      </c>
      <c r="W12" s="28"/>
      <c r="X12" s="28">
        <v>19</v>
      </c>
      <c r="Y12" s="28"/>
      <c r="Z12" s="25">
        <f t="shared" si="1"/>
        <v>224</v>
      </c>
      <c r="AA12" s="121">
        <f>+Z12/Z39</f>
        <v>0.1601143674052895</v>
      </c>
      <c r="AB12" s="121">
        <f t="shared" si="0"/>
        <v>0.37583892617449666</v>
      </c>
      <c r="AC12" s="3"/>
      <c r="AD12" s="21"/>
    </row>
    <row r="13" spans="1:30">
      <c r="A13" s="173" t="s">
        <v>108</v>
      </c>
      <c r="B13" s="174">
        <v>1</v>
      </c>
      <c r="C13" s="174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5">
        <f t="shared" si="1"/>
        <v>1</v>
      </c>
      <c r="AA13" s="121">
        <f>+Z13/Z39</f>
        <v>7.1479628305932811E-4</v>
      </c>
      <c r="AB13" s="121">
        <f t="shared" si="0"/>
        <v>1.6778523489932886E-3</v>
      </c>
      <c r="AC13" s="24"/>
      <c r="AD13" s="21"/>
    </row>
    <row r="14" spans="1:30">
      <c r="A14" s="173" t="s">
        <v>265</v>
      </c>
      <c r="B14" s="174">
        <v>3</v>
      </c>
      <c r="C14" s="174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>
        <v>1</v>
      </c>
      <c r="W14" s="28"/>
      <c r="X14" s="28"/>
      <c r="Y14" s="28"/>
      <c r="Z14" s="25">
        <f t="shared" si="1"/>
        <v>4</v>
      </c>
      <c r="AA14" s="121">
        <f>+Z14/Z39</f>
        <v>2.8591851322373124E-3</v>
      </c>
      <c r="AB14" s="121">
        <f t="shared" si="0"/>
        <v>6.7114093959731542E-3</v>
      </c>
      <c r="AC14" s="24"/>
      <c r="AD14" s="21"/>
    </row>
    <row r="15" spans="1:30">
      <c r="A15" s="173" t="s">
        <v>126</v>
      </c>
      <c r="B15" s="174">
        <v>1</v>
      </c>
      <c r="C15" s="174"/>
      <c r="D15" s="28">
        <v>1</v>
      </c>
      <c r="E15" s="28"/>
      <c r="F15" s="28">
        <v>1</v>
      </c>
      <c r="G15" s="28"/>
      <c r="H15" s="28"/>
      <c r="I15" s="28"/>
      <c r="J15" s="28">
        <v>3</v>
      </c>
      <c r="K15" s="28"/>
      <c r="L15" s="28"/>
      <c r="M15" s="28"/>
      <c r="N15" s="28"/>
      <c r="O15" s="28"/>
      <c r="P15" s="28">
        <v>8</v>
      </c>
      <c r="Q15" s="28"/>
      <c r="R15" s="28">
        <v>10</v>
      </c>
      <c r="S15" s="28"/>
      <c r="T15" s="28">
        <v>5</v>
      </c>
      <c r="U15" s="28"/>
      <c r="V15" s="28"/>
      <c r="W15" s="28"/>
      <c r="X15" s="28">
        <v>2</v>
      </c>
      <c r="Y15" s="28"/>
      <c r="Z15" s="25">
        <f t="shared" si="1"/>
        <v>31</v>
      </c>
      <c r="AA15" s="121">
        <f>+Z15/Z39</f>
        <v>2.215868477483917E-2</v>
      </c>
      <c r="AB15" s="121">
        <f t="shared" si="0"/>
        <v>5.2013422818791948E-2</v>
      </c>
      <c r="AC15" s="24"/>
      <c r="AD15" s="21"/>
    </row>
    <row r="16" spans="1:30">
      <c r="A16" s="28" t="s">
        <v>266</v>
      </c>
      <c r="B16" s="28"/>
      <c r="C16" s="28"/>
      <c r="D16" s="28">
        <v>1</v>
      </c>
      <c r="E16" s="28"/>
      <c r="F16" s="28"/>
      <c r="G16" s="28"/>
      <c r="H16" s="28">
        <v>2</v>
      </c>
      <c r="I16" s="28"/>
      <c r="J16" s="28"/>
      <c r="K16" s="28"/>
      <c r="L16" s="28"/>
      <c r="M16" s="28"/>
      <c r="N16" s="28"/>
      <c r="O16" s="28"/>
      <c r="P16" s="28">
        <v>2</v>
      </c>
      <c r="Q16" s="28"/>
      <c r="R16" s="28">
        <v>1</v>
      </c>
      <c r="S16" s="28"/>
      <c r="T16" s="28">
        <v>1</v>
      </c>
      <c r="U16" s="28"/>
      <c r="V16" s="28">
        <v>1</v>
      </c>
      <c r="W16" s="28"/>
      <c r="X16" s="28"/>
      <c r="Y16" s="28"/>
      <c r="Z16" s="25">
        <f t="shared" si="1"/>
        <v>8</v>
      </c>
      <c r="AA16" s="121">
        <f>+Z16/Z39</f>
        <v>5.7183702644746249E-3</v>
      </c>
      <c r="AB16" s="121">
        <f t="shared" si="0"/>
        <v>1.3422818791946308E-2</v>
      </c>
      <c r="AC16" s="24"/>
      <c r="AD16" s="21"/>
    </row>
    <row r="17" spans="1:30">
      <c r="A17" s="28" t="s">
        <v>17</v>
      </c>
      <c r="B17" s="28"/>
      <c r="C17" s="28"/>
      <c r="D17" s="28"/>
      <c r="E17" s="28"/>
      <c r="F17" s="28">
        <v>7</v>
      </c>
      <c r="G17" s="28"/>
      <c r="H17" s="28">
        <v>5</v>
      </c>
      <c r="I17" s="28"/>
      <c r="J17" s="28"/>
      <c r="K17" s="28"/>
      <c r="L17" s="28">
        <v>6</v>
      </c>
      <c r="M17" s="28"/>
      <c r="N17" s="28">
        <v>3</v>
      </c>
      <c r="O17" s="28"/>
      <c r="P17" s="28">
        <v>10</v>
      </c>
      <c r="Q17" s="28"/>
      <c r="R17" s="28">
        <v>23</v>
      </c>
      <c r="S17" s="28"/>
      <c r="T17" s="28">
        <v>19</v>
      </c>
      <c r="U17" s="28"/>
      <c r="V17" s="28">
        <v>4</v>
      </c>
      <c r="W17" s="28"/>
      <c r="X17" s="28">
        <v>2</v>
      </c>
      <c r="Y17" s="28"/>
      <c r="Z17" s="25">
        <f t="shared" si="1"/>
        <v>79</v>
      </c>
      <c r="AA17" s="121">
        <f>+Z17/Z39</f>
        <v>5.6468906361686916E-2</v>
      </c>
      <c r="AB17" s="121">
        <f t="shared" si="0"/>
        <v>0.1325503355704698</v>
      </c>
      <c r="AC17" s="24"/>
      <c r="AD17" s="21"/>
    </row>
    <row r="18" spans="1:30">
      <c r="A18" s="28" t="s">
        <v>22</v>
      </c>
      <c r="B18" s="28"/>
      <c r="C18" s="28"/>
      <c r="D18" s="28"/>
      <c r="E18" s="28"/>
      <c r="F18" s="28">
        <v>2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5">
        <f t="shared" si="1"/>
        <v>2</v>
      </c>
      <c r="AA18" s="121">
        <f>+Z18/Z39</f>
        <v>1.4295925661186562E-3</v>
      </c>
      <c r="AB18" s="121">
        <f t="shared" si="0"/>
        <v>3.3557046979865771E-3</v>
      </c>
      <c r="AC18" s="24"/>
      <c r="AD18" s="21"/>
    </row>
    <row r="19" spans="1:30">
      <c r="A19" s="28" t="s">
        <v>27</v>
      </c>
      <c r="B19" s="28"/>
      <c r="C19" s="28"/>
      <c r="D19" s="28"/>
      <c r="E19" s="28"/>
      <c r="F19" s="28">
        <v>5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>
        <v>5</v>
      </c>
      <c r="U19" s="28"/>
      <c r="V19" s="28"/>
      <c r="W19" s="28"/>
      <c r="X19" s="28">
        <v>2</v>
      </c>
      <c r="Y19" s="28"/>
      <c r="Z19" s="25">
        <f t="shared" si="1"/>
        <v>12</v>
      </c>
      <c r="AA19" s="121">
        <f>+Z19/Z39</f>
        <v>8.5775553967119365E-3</v>
      </c>
      <c r="AB19" s="121">
        <f t="shared" si="0"/>
        <v>2.0134228187919462E-2</v>
      </c>
      <c r="AC19" s="24"/>
      <c r="AD19" s="21"/>
    </row>
    <row r="20" spans="1:30">
      <c r="A20" s="28" t="s">
        <v>92</v>
      </c>
      <c r="B20" s="28"/>
      <c r="C20" s="28"/>
      <c r="D20" s="28"/>
      <c r="E20" s="28"/>
      <c r="F20" s="28"/>
      <c r="G20" s="28"/>
      <c r="H20" s="28">
        <v>1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5">
        <f t="shared" si="1"/>
        <v>1</v>
      </c>
      <c r="AA20" s="121">
        <f>+Z20/Z39</f>
        <v>7.1479628305932811E-4</v>
      </c>
      <c r="AB20" s="121">
        <f t="shared" si="0"/>
        <v>1.6778523489932886E-3</v>
      </c>
      <c r="AC20" s="24"/>
      <c r="AD20" s="21"/>
    </row>
    <row r="21" spans="1:30">
      <c r="A21" s="28" t="s">
        <v>26</v>
      </c>
      <c r="B21" s="28"/>
      <c r="C21" s="28"/>
      <c r="D21" s="28"/>
      <c r="E21" s="28"/>
      <c r="F21" s="28"/>
      <c r="G21" s="28"/>
      <c r="H21" s="28">
        <v>1</v>
      </c>
      <c r="I21" s="28"/>
      <c r="J21" s="28"/>
      <c r="K21" s="28"/>
      <c r="L21" s="28">
        <v>1</v>
      </c>
      <c r="M21" s="28"/>
      <c r="N21" s="28"/>
      <c r="O21" s="28"/>
      <c r="P21" s="28">
        <v>4</v>
      </c>
      <c r="Q21" s="28"/>
      <c r="R21" s="28"/>
      <c r="S21" s="28"/>
      <c r="T21" s="28"/>
      <c r="U21" s="28"/>
      <c r="V21" s="28"/>
      <c r="W21" s="28"/>
      <c r="X21" s="28"/>
      <c r="Y21" s="28"/>
      <c r="Z21" s="25">
        <f t="shared" si="1"/>
        <v>6</v>
      </c>
      <c r="AA21" s="121">
        <f>+Z21/Z39</f>
        <v>4.2887776983559682E-3</v>
      </c>
      <c r="AB21" s="121">
        <f t="shared" si="0"/>
        <v>1.0067114093959731E-2</v>
      </c>
      <c r="AC21" s="24"/>
      <c r="AD21" s="21"/>
    </row>
    <row r="22" spans="1:30">
      <c r="A22" s="171" t="s">
        <v>267</v>
      </c>
      <c r="B22" s="172"/>
      <c r="C22" s="172"/>
      <c r="D22" s="28"/>
      <c r="E22" s="28"/>
      <c r="F22" s="28"/>
      <c r="G22" s="28"/>
      <c r="H22" s="28">
        <v>1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5">
        <f t="shared" si="1"/>
        <v>1</v>
      </c>
      <c r="AA22" s="121">
        <f>+Z22/Z39</f>
        <v>7.1479628305932811E-4</v>
      </c>
      <c r="AB22" s="121">
        <f t="shared" si="0"/>
        <v>1.6778523489932886E-3</v>
      </c>
      <c r="AC22" s="24"/>
      <c r="AD22" s="21"/>
    </row>
    <row r="23" spans="1:30">
      <c r="A23" s="28" t="s">
        <v>268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>
        <v>1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5">
        <f t="shared" si="1"/>
        <v>1</v>
      </c>
      <c r="AA23" s="121">
        <f>+Z23/Z39</f>
        <v>7.1479628305932811E-4</v>
      </c>
      <c r="AB23" s="121">
        <f t="shared" si="0"/>
        <v>1.6778523489932886E-3</v>
      </c>
      <c r="AC23" s="24"/>
      <c r="AD23" s="21"/>
    </row>
    <row r="24" spans="1:30">
      <c r="A24" s="28" t="s">
        <v>70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>
        <v>1</v>
      </c>
      <c r="M24" s="28"/>
      <c r="N24" s="28"/>
      <c r="O24" s="28"/>
      <c r="P24" s="28"/>
      <c r="Q24" s="28"/>
      <c r="R24" s="28"/>
      <c r="S24" s="28"/>
      <c r="T24" s="28">
        <v>1</v>
      </c>
      <c r="U24" s="28"/>
      <c r="V24" s="28"/>
      <c r="W24" s="28"/>
      <c r="X24" s="28"/>
      <c r="Y24" s="28"/>
      <c r="Z24" s="25">
        <f t="shared" si="1"/>
        <v>2</v>
      </c>
      <c r="AA24" s="121">
        <f>+Z24/Z39</f>
        <v>1.4295925661186562E-3</v>
      </c>
      <c r="AB24" s="121">
        <f t="shared" si="0"/>
        <v>3.3557046979865771E-3</v>
      </c>
      <c r="AC24" s="24"/>
      <c r="AD24" s="21"/>
    </row>
    <row r="25" spans="1:30">
      <c r="A25" s="28" t="s">
        <v>269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>
        <v>2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5">
        <f t="shared" si="1"/>
        <v>2</v>
      </c>
      <c r="AA25" s="121">
        <f>+Z25/Z39</f>
        <v>1.4295925661186562E-3</v>
      </c>
      <c r="AB25" s="121">
        <f t="shared" si="0"/>
        <v>3.3557046979865771E-3</v>
      </c>
      <c r="AC25" s="24"/>
      <c r="AD25" s="21"/>
    </row>
    <row r="26" spans="1:30">
      <c r="A26" s="28" t="s">
        <v>53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>
        <v>1</v>
      </c>
      <c r="M26" s="28"/>
      <c r="N26" s="28">
        <v>3</v>
      </c>
      <c r="O26" s="28"/>
      <c r="P26" s="28">
        <v>2</v>
      </c>
      <c r="Q26" s="28"/>
      <c r="R26" s="28"/>
      <c r="S26" s="28"/>
      <c r="T26" s="28"/>
      <c r="U26" s="28"/>
      <c r="V26" s="28">
        <v>2</v>
      </c>
      <c r="W26" s="28"/>
      <c r="X26" s="28"/>
      <c r="Y26" s="28"/>
      <c r="Z26" s="25">
        <f t="shared" si="1"/>
        <v>8</v>
      </c>
      <c r="AA26" s="121">
        <f>+Z26/Z39</f>
        <v>5.7183702644746249E-3</v>
      </c>
      <c r="AB26" s="121">
        <f t="shared" si="0"/>
        <v>1.3422818791946308E-2</v>
      </c>
      <c r="AC26" s="24"/>
      <c r="AD26" s="21"/>
    </row>
    <row r="27" spans="1:30">
      <c r="A27" s="171" t="s">
        <v>23</v>
      </c>
      <c r="B27" s="172"/>
      <c r="C27" s="172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>
        <v>2</v>
      </c>
      <c r="O27" s="28"/>
      <c r="P27" s="28">
        <v>1</v>
      </c>
      <c r="Q27" s="28"/>
      <c r="R27" s="28">
        <v>1</v>
      </c>
      <c r="S27" s="28"/>
      <c r="T27" s="28">
        <v>5</v>
      </c>
      <c r="U27" s="28"/>
      <c r="V27" s="28"/>
      <c r="W27" s="28"/>
      <c r="X27" s="28"/>
      <c r="Y27" s="28"/>
      <c r="Z27" s="25">
        <f t="shared" si="1"/>
        <v>9</v>
      </c>
      <c r="AA27" s="121">
        <f>+Z27/Z39</f>
        <v>6.4331665475339528E-3</v>
      </c>
      <c r="AB27" s="121">
        <f t="shared" si="0"/>
        <v>1.5100671140939598E-2</v>
      </c>
      <c r="AC27" s="24"/>
      <c r="AD27" s="21"/>
    </row>
    <row r="28" spans="1:30">
      <c r="A28" s="28" t="s">
        <v>39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>
        <v>2</v>
      </c>
      <c r="Q28" s="28"/>
      <c r="R28" s="28"/>
      <c r="S28" s="28"/>
      <c r="T28" s="28"/>
      <c r="U28" s="28"/>
      <c r="V28" s="28"/>
      <c r="W28" s="28"/>
      <c r="X28" s="28"/>
      <c r="Y28" s="28"/>
      <c r="Z28" s="25">
        <f t="shared" si="1"/>
        <v>2</v>
      </c>
      <c r="AA28" s="121">
        <f>+Z28/Z39</f>
        <v>1.4295925661186562E-3</v>
      </c>
      <c r="AB28" s="121">
        <f t="shared" si="0"/>
        <v>3.3557046979865771E-3</v>
      </c>
      <c r="AC28" s="24"/>
      <c r="AD28" s="21"/>
    </row>
    <row r="29" spans="1:30">
      <c r="A29" s="28" t="s">
        <v>270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>
        <v>1</v>
      </c>
      <c r="Q29" s="28"/>
      <c r="R29" s="28"/>
      <c r="S29" s="28"/>
      <c r="T29" s="28"/>
      <c r="U29" s="28"/>
      <c r="V29" s="28"/>
      <c r="W29" s="28"/>
      <c r="X29" s="28"/>
      <c r="Y29" s="28"/>
      <c r="Z29" s="25">
        <f t="shared" si="1"/>
        <v>1</v>
      </c>
      <c r="AA29" s="121">
        <f>+Z29/Z39</f>
        <v>7.1479628305932811E-4</v>
      </c>
      <c r="AB29" s="121">
        <f t="shared" si="0"/>
        <v>1.6778523489932886E-3</v>
      </c>
      <c r="AC29" s="24"/>
      <c r="AD29" s="21"/>
    </row>
    <row r="30" spans="1:30">
      <c r="A30" s="28" t="s">
        <v>271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>
        <v>2</v>
      </c>
      <c r="Q30" s="28"/>
      <c r="R30" s="28"/>
      <c r="S30" s="28"/>
      <c r="T30" s="28">
        <v>2</v>
      </c>
      <c r="U30" s="28"/>
      <c r="V30" s="28"/>
      <c r="W30" s="28"/>
      <c r="X30" s="28"/>
      <c r="Y30" s="28"/>
      <c r="Z30" s="25">
        <f t="shared" si="1"/>
        <v>4</v>
      </c>
      <c r="AA30" s="121">
        <f>+Z30/Z39</f>
        <v>2.8591851322373124E-3</v>
      </c>
      <c r="AB30" s="121">
        <f t="shared" si="0"/>
        <v>6.7114093959731542E-3</v>
      </c>
      <c r="AC30" s="24"/>
      <c r="AD30" s="21"/>
    </row>
    <row r="31" spans="1:30">
      <c r="A31" s="28" t="s">
        <v>272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>
        <v>5</v>
      </c>
      <c r="Q31" s="28"/>
      <c r="R31" s="28"/>
      <c r="S31" s="28"/>
      <c r="T31" s="28">
        <v>2</v>
      </c>
      <c r="U31" s="28"/>
      <c r="V31" s="28">
        <v>1</v>
      </c>
      <c r="W31" s="28"/>
      <c r="X31" s="28"/>
      <c r="Y31" s="28"/>
      <c r="Z31" s="25">
        <f t="shared" si="1"/>
        <v>8</v>
      </c>
      <c r="AA31" s="121">
        <f>+Z31/Z39</f>
        <v>5.7183702644746249E-3</v>
      </c>
      <c r="AB31" s="121">
        <f t="shared" si="0"/>
        <v>1.3422818791946308E-2</v>
      </c>
      <c r="AC31" s="24"/>
      <c r="AD31" s="21"/>
    </row>
    <row r="32" spans="1:30">
      <c r="A32" s="28" t="s">
        <v>273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>
        <v>2</v>
      </c>
      <c r="S32" s="28"/>
      <c r="T32" s="28"/>
      <c r="U32" s="28"/>
      <c r="V32" s="28"/>
      <c r="W32" s="28"/>
      <c r="X32" s="28"/>
      <c r="Y32" s="28"/>
      <c r="Z32" s="25">
        <f t="shared" si="1"/>
        <v>2</v>
      </c>
      <c r="AA32" s="121">
        <f>+Z32/Z39</f>
        <v>1.4295925661186562E-3</v>
      </c>
      <c r="AB32" s="121">
        <f t="shared" si="0"/>
        <v>3.3557046979865771E-3</v>
      </c>
      <c r="AC32" s="24"/>
      <c r="AD32" s="21"/>
    </row>
    <row r="33" spans="1:30">
      <c r="A33" s="28" t="s">
        <v>32</v>
      </c>
      <c r="B33" s="28"/>
      <c r="C33" s="28"/>
      <c r="D33" s="28"/>
      <c r="E33" s="28"/>
      <c r="F33" s="28"/>
      <c r="G33" s="28"/>
      <c r="H33" s="28"/>
      <c r="I33" s="28"/>
      <c r="J33" s="28">
        <v>1</v>
      </c>
      <c r="K33" s="28"/>
      <c r="L33" s="28"/>
      <c r="M33" s="28"/>
      <c r="N33" s="28"/>
      <c r="O33" s="28"/>
      <c r="P33" s="28"/>
      <c r="Q33" s="28"/>
      <c r="R33" s="28">
        <v>8</v>
      </c>
      <c r="S33" s="28"/>
      <c r="T33" s="28"/>
      <c r="U33" s="28"/>
      <c r="V33" s="28">
        <v>1</v>
      </c>
      <c r="W33" s="28"/>
      <c r="X33" s="28"/>
      <c r="Y33" s="28"/>
      <c r="Z33" s="25">
        <f t="shared" si="1"/>
        <v>10</v>
      </c>
      <c r="AA33" s="121">
        <f>+Z33/Z39</f>
        <v>7.1479628305932807E-3</v>
      </c>
      <c r="AB33" s="121">
        <f t="shared" si="0"/>
        <v>1.6778523489932886E-2</v>
      </c>
      <c r="AC33" s="24"/>
      <c r="AD33" s="21"/>
    </row>
    <row r="34" spans="1:30">
      <c r="A34" s="28" t="s">
        <v>29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>
        <v>11</v>
      </c>
      <c r="U34" s="28"/>
      <c r="V34" s="28"/>
      <c r="W34" s="28"/>
      <c r="X34" s="28">
        <v>1</v>
      </c>
      <c r="Y34" s="28"/>
      <c r="Z34" s="25">
        <f t="shared" si="1"/>
        <v>12</v>
      </c>
      <c r="AA34" s="121">
        <f>+Z34/Z39</f>
        <v>8.5775553967119365E-3</v>
      </c>
      <c r="AB34" s="121">
        <f t="shared" si="0"/>
        <v>2.0134228187919462E-2</v>
      </c>
      <c r="AC34" s="24"/>
      <c r="AD34" s="21"/>
    </row>
    <row r="35" spans="1:30">
      <c r="A35" s="28" t="s">
        <v>38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>
        <v>1</v>
      </c>
      <c r="U35" s="28"/>
      <c r="V35" s="28">
        <v>1</v>
      </c>
      <c r="W35" s="28"/>
      <c r="X35" s="28">
        <v>1</v>
      </c>
      <c r="Y35" s="28"/>
      <c r="Z35" s="25">
        <f t="shared" si="1"/>
        <v>3</v>
      </c>
      <c r="AA35" s="121">
        <f>+Z35/Z39</f>
        <v>2.1443888491779841E-3</v>
      </c>
      <c r="AB35" s="121">
        <f t="shared" si="0"/>
        <v>5.0335570469798654E-3</v>
      </c>
      <c r="AC35" s="24"/>
      <c r="AD35" s="21"/>
    </row>
    <row r="36" spans="1:30">
      <c r="A36" s="28" t="s">
        <v>256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>
        <v>1</v>
      </c>
      <c r="W36" s="28"/>
      <c r="X36" s="28">
        <v>1</v>
      </c>
      <c r="Y36" s="28"/>
      <c r="Z36" s="25">
        <f t="shared" si="1"/>
        <v>2</v>
      </c>
      <c r="AA36" s="121">
        <f>+Z36/Z39</f>
        <v>1.4295925661186562E-3</v>
      </c>
      <c r="AB36" s="121">
        <f t="shared" si="0"/>
        <v>3.3557046979865771E-3</v>
      </c>
      <c r="AC36" s="24"/>
      <c r="AD36" s="21"/>
    </row>
    <row r="37" spans="1:30">
      <c r="A37" s="28" t="s">
        <v>274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>
        <v>1</v>
      </c>
      <c r="W37" s="28"/>
      <c r="X37" s="28"/>
      <c r="Y37" s="28"/>
      <c r="Z37" s="25">
        <f>SUM(B37:X37)</f>
        <v>1</v>
      </c>
      <c r="AA37" s="121">
        <f>+Z37/Z39</f>
        <v>7.1479628305932811E-4</v>
      </c>
      <c r="AB37" s="121">
        <f>+Z37/596</f>
        <v>1.6778523489932886E-3</v>
      </c>
      <c r="AC37" s="24"/>
      <c r="AD37" s="21"/>
    </row>
    <row r="38" spans="1:30">
      <c r="A38" s="28" t="s">
        <v>130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>
        <v>1</v>
      </c>
      <c r="Y38" s="28"/>
      <c r="Z38" s="25">
        <f t="shared" si="1"/>
        <v>1</v>
      </c>
      <c r="AA38" s="121">
        <f>+Z38/Z39</f>
        <v>7.1479628305932811E-4</v>
      </c>
      <c r="AB38" s="121">
        <f t="shared" si="0"/>
        <v>1.6778523489932886E-3</v>
      </c>
      <c r="AC38" s="24"/>
      <c r="AD38" s="21"/>
    </row>
    <row r="39" spans="1:30">
      <c r="A39" s="30" t="s">
        <v>10</v>
      </c>
      <c r="B39" s="175">
        <v>45</v>
      </c>
      <c r="C39" s="175"/>
      <c r="D39" s="175">
        <v>32</v>
      </c>
      <c r="E39" s="175"/>
      <c r="F39" s="175">
        <v>27</v>
      </c>
      <c r="G39" s="175"/>
      <c r="H39" s="175">
        <v>41</v>
      </c>
      <c r="I39" s="175"/>
      <c r="J39" s="175">
        <v>89</v>
      </c>
      <c r="K39" s="175"/>
      <c r="L39" s="175">
        <v>118</v>
      </c>
      <c r="M39" s="175"/>
      <c r="N39" s="175">
        <v>26</v>
      </c>
      <c r="O39" s="175"/>
      <c r="P39" s="175">
        <v>236</v>
      </c>
      <c r="Q39" s="175"/>
      <c r="R39" s="175">
        <v>128</v>
      </c>
      <c r="S39" s="175"/>
      <c r="T39" s="175">
        <v>209</v>
      </c>
      <c r="U39" s="175"/>
      <c r="V39" s="175">
        <v>196</v>
      </c>
      <c r="W39" s="175"/>
      <c r="X39" s="175">
        <v>252</v>
      </c>
      <c r="Y39" s="175"/>
      <c r="Z39" s="175">
        <f>SUM(Z8:Z38)</f>
        <v>1399</v>
      </c>
      <c r="AA39" s="28"/>
      <c r="AB39" s="28"/>
      <c r="AC39" s="28"/>
    </row>
    <row r="40" spans="1:30">
      <c r="A40" s="188" t="s">
        <v>298</v>
      </c>
      <c r="B40">
        <v>0</v>
      </c>
      <c r="D40">
        <v>0</v>
      </c>
      <c r="F40">
        <v>0</v>
      </c>
      <c r="H40">
        <v>0</v>
      </c>
      <c r="J40">
        <v>0</v>
      </c>
      <c r="L40">
        <v>0</v>
      </c>
      <c r="N40">
        <v>0</v>
      </c>
      <c r="P40">
        <v>0</v>
      </c>
      <c r="R40">
        <v>0</v>
      </c>
      <c r="T40">
        <v>0</v>
      </c>
      <c r="V40" s="242">
        <v>0</v>
      </c>
      <c r="X40" s="242">
        <v>0</v>
      </c>
      <c r="Z40" s="32"/>
    </row>
    <row r="41" spans="1:30">
      <c r="A41" s="187" t="s">
        <v>283</v>
      </c>
      <c r="B41" s="32">
        <v>45</v>
      </c>
      <c r="C41" s="32"/>
      <c r="D41" s="32">
        <v>32</v>
      </c>
      <c r="E41" s="32"/>
      <c r="F41" s="32">
        <v>27</v>
      </c>
      <c r="G41" s="32"/>
      <c r="H41" s="32">
        <v>41</v>
      </c>
      <c r="I41" s="32"/>
      <c r="J41" s="32">
        <v>89</v>
      </c>
      <c r="K41" s="32"/>
      <c r="L41" s="32">
        <v>118</v>
      </c>
      <c r="M41" s="32"/>
      <c r="N41" s="32">
        <v>26</v>
      </c>
      <c r="O41" s="32"/>
      <c r="P41" s="32">
        <v>236</v>
      </c>
      <c r="Q41" s="32"/>
      <c r="R41" s="32">
        <v>128</v>
      </c>
      <c r="S41" s="32"/>
      <c r="T41" s="32">
        <v>209</v>
      </c>
      <c r="U41" s="32"/>
      <c r="V41" s="32">
        <v>196</v>
      </c>
      <c r="W41" s="32"/>
      <c r="X41" s="32">
        <v>252</v>
      </c>
      <c r="Y41" s="32"/>
    </row>
    <row r="42" spans="1:30">
      <c r="A42" s="187" t="s">
        <v>311</v>
      </c>
      <c r="B42">
        <v>0</v>
      </c>
      <c r="D42">
        <v>0</v>
      </c>
      <c r="F42">
        <v>0</v>
      </c>
      <c r="H42">
        <v>0</v>
      </c>
      <c r="J42">
        <v>0</v>
      </c>
      <c r="L42">
        <v>0</v>
      </c>
      <c r="N42">
        <v>0</v>
      </c>
      <c r="P42">
        <v>0</v>
      </c>
      <c r="R42">
        <v>0</v>
      </c>
      <c r="T42">
        <v>0</v>
      </c>
      <c r="V42" s="210">
        <v>0</v>
      </c>
      <c r="X42" s="210">
        <v>0</v>
      </c>
    </row>
    <row r="43" spans="1:30">
      <c r="A43" s="187" t="s">
        <v>284</v>
      </c>
      <c r="B43" s="47">
        <v>16</v>
      </c>
      <c r="C43" s="47"/>
      <c r="D43" s="31">
        <v>7</v>
      </c>
      <c r="E43" s="31"/>
      <c r="F43" s="31">
        <v>17</v>
      </c>
      <c r="G43" s="31"/>
      <c r="H43" s="31">
        <v>21</v>
      </c>
      <c r="I43" s="31"/>
      <c r="J43" s="31">
        <v>25</v>
      </c>
      <c r="K43" s="31"/>
      <c r="L43" s="31">
        <v>32</v>
      </c>
      <c r="M43" s="31"/>
      <c r="N43" s="31">
        <v>15</v>
      </c>
      <c r="O43" s="31"/>
      <c r="P43" s="31">
        <v>95</v>
      </c>
      <c r="Q43" s="31"/>
      <c r="R43" s="31">
        <v>86</v>
      </c>
      <c r="S43" s="31"/>
      <c r="T43" s="31">
        <v>128</v>
      </c>
      <c r="U43" s="31"/>
      <c r="V43" s="214">
        <v>72</v>
      </c>
      <c r="W43" s="214"/>
      <c r="X43" s="31">
        <v>32</v>
      </c>
      <c r="Y43" s="31"/>
    </row>
    <row r="44" spans="1:30">
      <c r="A44" s="187" t="s">
        <v>312</v>
      </c>
      <c r="B44" s="31">
        <v>2</v>
      </c>
      <c r="C44" s="31"/>
      <c r="D44" s="31">
        <v>11</v>
      </c>
      <c r="E44" s="31"/>
      <c r="F44" s="31">
        <v>0</v>
      </c>
      <c r="G44" s="31"/>
      <c r="H44" s="31">
        <v>2</v>
      </c>
      <c r="I44" s="31"/>
      <c r="J44" s="31">
        <v>0</v>
      </c>
      <c r="K44" s="31"/>
      <c r="L44" s="31">
        <v>0</v>
      </c>
      <c r="M44" s="31"/>
      <c r="N44" s="31">
        <v>0</v>
      </c>
      <c r="O44" s="31"/>
      <c r="P44" s="31">
        <v>31</v>
      </c>
      <c r="Q44" s="31"/>
      <c r="R44" s="31">
        <v>0</v>
      </c>
      <c r="S44" s="31"/>
      <c r="T44" s="31">
        <v>3</v>
      </c>
      <c r="U44" s="31"/>
      <c r="V44" s="208">
        <v>50</v>
      </c>
      <c r="W44" s="208"/>
      <c r="X44" s="31">
        <v>105</v>
      </c>
      <c r="Y44" s="31"/>
    </row>
    <row r="45" spans="1:30">
      <c r="A45" s="187" t="s">
        <v>4</v>
      </c>
      <c r="B45" s="31">
        <v>27</v>
      </c>
      <c r="C45" s="31"/>
      <c r="D45" s="31">
        <v>14</v>
      </c>
      <c r="E45" s="31"/>
      <c r="F45" s="31">
        <v>10</v>
      </c>
      <c r="G45" s="31"/>
      <c r="H45" s="31">
        <v>18</v>
      </c>
      <c r="I45" s="31"/>
      <c r="J45" s="31">
        <v>64</v>
      </c>
      <c r="K45" s="31"/>
      <c r="L45" s="31">
        <v>86</v>
      </c>
      <c r="M45" s="31"/>
      <c r="N45" s="31">
        <v>11</v>
      </c>
      <c r="O45" s="31"/>
      <c r="P45" s="31">
        <v>110</v>
      </c>
      <c r="Q45" s="31"/>
      <c r="R45" s="31">
        <v>42</v>
      </c>
      <c r="S45" s="31"/>
      <c r="T45" s="210">
        <v>78</v>
      </c>
      <c r="U45" s="210"/>
      <c r="V45" s="208">
        <v>74</v>
      </c>
      <c r="W45" s="208"/>
      <c r="X45" s="31">
        <v>115</v>
      </c>
      <c r="Y45" s="31"/>
    </row>
    <row r="46" spans="1:30">
      <c r="A46" s="188" t="s">
        <v>285</v>
      </c>
      <c r="B46" s="206">
        <v>0</v>
      </c>
      <c r="C46" s="206"/>
      <c r="D46" s="209">
        <v>0</v>
      </c>
      <c r="E46" s="209"/>
      <c r="F46" s="209">
        <v>0</v>
      </c>
      <c r="G46" s="209"/>
      <c r="H46" s="209">
        <v>0</v>
      </c>
      <c r="I46" s="209"/>
      <c r="J46" s="209">
        <v>0</v>
      </c>
      <c r="K46" s="209"/>
      <c r="L46" s="209">
        <v>0</v>
      </c>
      <c r="M46" s="209"/>
      <c r="N46" s="212">
        <v>0</v>
      </c>
      <c r="O46" s="212"/>
      <c r="P46" s="212">
        <v>0</v>
      </c>
      <c r="Q46" s="212"/>
      <c r="R46" s="212">
        <v>0</v>
      </c>
      <c r="S46" s="212"/>
      <c r="T46" s="212">
        <v>0</v>
      </c>
      <c r="U46" s="212"/>
      <c r="V46" s="212">
        <v>0</v>
      </c>
      <c r="W46" s="212"/>
      <c r="X46" s="209">
        <v>0</v>
      </c>
      <c r="Y46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2:AD73"/>
  <sheetViews>
    <sheetView tabSelected="1" topLeftCell="C5" workbookViewId="0">
      <selection activeCell="V12" sqref="V12"/>
    </sheetView>
  </sheetViews>
  <sheetFormatPr baseColWidth="10" defaultRowHeight="12.75"/>
  <cols>
    <col min="1" max="1" width="13" customWidth="1"/>
    <col min="2" max="3" width="6.42578125" customWidth="1"/>
    <col min="4" max="5" width="5.85546875" customWidth="1"/>
    <col min="6" max="7" width="5.140625" customWidth="1"/>
    <col min="8" max="9" width="5" customWidth="1"/>
    <col min="10" max="11" width="5.42578125" customWidth="1"/>
    <col min="12" max="13" width="6" customWidth="1"/>
    <col min="14" max="15" width="6.42578125" customWidth="1"/>
    <col min="16" max="17" width="6.28515625" customWidth="1"/>
    <col min="18" max="19" width="5.7109375" customWidth="1"/>
    <col min="20" max="21" width="6" customWidth="1"/>
    <col min="22" max="23" width="6.28515625" customWidth="1"/>
    <col min="24" max="25" width="6.42578125" customWidth="1"/>
    <col min="26" max="26" width="11.42578125" customWidth="1"/>
    <col min="27" max="28" width="14" customWidth="1"/>
    <col min="29" max="29" width="13.1406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286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9" t="s">
        <v>287</v>
      </c>
      <c r="B6" s="21" t="s">
        <v>288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33.75">
      <c r="A7" s="26" t="s">
        <v>13</v>
      </c>
      <c r="B7" s="26" t="s">
        <v>2</v>
      </c>
      <c r="C7" s="26" t="s">
        <v>301</v>
      </c>
      <c r="D7" s="26" t="s">
        <v>3</v>
      </c>
      <c r="E7" s="26" t="s">
        <v>302</v>
      </c>
      <c r="F7" s="26" t="s">
        <v>4</v>
      </c>
      <c r="G7" s="26" t="s">
        <v>303</v>
      </c>
      <c r="H7" s="26" t="s">
        <v>5</v>
      </c>
      <c r="I7" s="26" t="s">
        <v>304</v>
      </c>
      <c r="J7" s="26" t="s">
        <v>4</v>
      </c>
      <c r="K7" s="26" t="s">
        <v>303</v>
      </c>
      <c r="L7" s="26" t="s">
        <v>2</v>
      </c>
      <c r="M7" s="26" t="s">
        <v>301</v>
      </c>
      <c r="N7" s="26" t="s">
        <v>310</v>
      </c>
      <c r="O7" s="26" t="s">
        <v>305</v>
      </c>
      <c r="P7" s="26" t="s">
        <v>5</v>
      </c>
      <c r="Q7" s="26" t="s">
        <v>304</v>
      </c>
      <c r="R7" s="26" t="s">
        <v>6</v>
      </c>
      <c r="S7" s="26" t="s">
        <v>306</v>
      </c>
      <c r="T7" s="26" t="s">
        <v>7</v>
      </c>
      <c r="U7" s="26" t="s">
        <v>307</v>
      </c>
      <c r="V7" s="26" t="s">
        <v>8</v>
      </c>
      <c r="W7" s="26" t="s">
        <v>308</v>
      </c>
      <c r="X7" s="26" t="s">
        <v>9</v>
      </c>
      <c r="Y7" s="26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</row>
    <row r="8" spans="1:30">
      <c r="A8" s="3" t="s">
        <v>16</v>
      </c>
      <c r="B8" s="176">
        <v>124</v>
      </c>
      <c r="C8" s="176"/>
      <c r="D8" s="2">
        <v>43</v>
      </c>
      <c r="E8" s="2"/>
      <c r="F8" s="2">
        <v>94</v>
      </c>
      <c r="G8" s="2"/>
      <c r="H8" s="2">
        <v>145</v>
      </c>
      <c r="I8" s="2"/>
      <c r="J8" s="176">
        <v>184</v>
      </c>
      <c r="K8" s="176"/>
      <c r="L8" s="2">
        <v>174</v>
      </c>
      <c r="M8" s="2"/>
      <c r="N8" s="2">
        <v>555</v>
      </c>
      <c r="O8" s="2"/>
      <c r="P8" s="2">
        <v>1563</v>
      </c>
      <c r="Q8" s="2"/>
      <c r="R8" s="2">
        <v>650</v>
      </c>
      <c r="S8" s="2"/>
      <c r="T8" s="2">
        <v>281</v>
      </c>
      <c r="U8" s="2"/>
      <c r="V8" s="2">
        <v>260</v>
      </c>
      <c r="W8" s="2"/>
      <c r="X8" s="176">
        <v>443</v>
      </c>
      <c r="Y8" s="176"/>
      <c r="Z8" s="177">
        <f>SUM(B8:X8)</f>
        <v>4516</v>
      </c>
      <c r="AA8" s="178">
        <f>Z8/27604</f>
        <v>0.16359947833647298</v>
      </c>
      <c r="AB8" s="179">
        <f>Z8/21063</f>
        <v>0.21440440583012865</v>
      </c>
      <c r="AC8" s="3"/>
    </row>
    <row r="9" spans="1:30">
      <c r="A9" s="3" t="s">
        <v>114</v>
      </c>
      <c r="B9" s="2">
        <v>40</v>
      </c>
      <c r="C9" s="2"/>
      <c r="D9" s="2">
        <v>34</v>
      </c>
      <c r="E9" s="2"/>
      <c r="F9" s="2">
        <v>8</v>
      </c>
      <c r="G9" s="2"/>
      <c r="H9" s="2">
        <v>21</v>
      </c>
      <c r="I9" s="2"/>
      <c r="J9" s="180">
        <v>36</v>
      </c>
      <c r="K9" s="180"/>
      <c r="L9" s="2">
        <v>20</v>
      </c>
      <c r="M9" s="2"/>
      <c r="N9" s="2">
        <v>5</v>
      </c>
      <c r="O9" s="2"/>
      <c r="P9" s="2">
        <v>4</v>
      </c>
      <c r="Q9" s="2"/>
      <c r="R9" s="2"/>
      <c r="S9" s="2"/>
      <c r="T9" s="2">
        <v>16</v>
      </c>
      <c r="U9" s="2"/>
      <c r="V9" s="180">
        <v>8</v>
      </c>
      <c r="W9" s="180"/>
      <c r="X9" s="180">
        <v>10</v>
      </c>
      <c r="Y9" s="180"/>
      <c r="Z9" s="177">
        <f t="shared" ref="Z9:Z25" si="0">SUM(B9:X9)</f>
        <v>202</v>
      </c>
      <c r="AA9" s="181">
        <f t="shared" ref="AA9:AA65" si="1">Z9/27604</f>
        <v>7.3177800318794377E-3</v>
      </c>
      <c r="AB9" s="179">
        <f>Z9/21063</f>
        <v>9.5902767886815749E-3</v>
      </c>
      <c r="AC9" s="24"/>
    </row>
    <row r="10" spans="1:30">
      <c r="A10" s="3" t="s">
        <v>115</v>
      </c>
      <c r="B10" s="2">
        <v>70</v>
      </c>
      <c r="C10" s="2"/>
      <c r="D10" s="2">
        <v>3</v>
      </c>
      <c r="E10" s="2"/>
      <c r="F10" s="2">
        <v>1</v>
      </c>
      <c r="G10" s="2"/>
      <c r="H10" s="2">
        <v>8</v>
      </c>
      <c r="I10" s="2"/>
      <c r="J10" s="180">
        <v>15</v>
      </c>
      <c r="K10" s="180"/>
      <c r="L10" s="2">
        <v>7</v>
      </c>
      <c r="M10" s="2"/>
      <c r="N10" s="2">
        <v>66</v>
      </c>
      <c r="O10" s="2"/>
      <c r="P10" s="2">
        <v>35</v>
      </c>
      <c r="Q10" s="2"/>
      <c r="R10" s="2">
        <v>64</v>
      </c>
      <c r="S10" s="2"/>
      <c r="T10" s="2">
        <v>36</v>
      </c>
      <c r="U10" s="2"/>
      <c r="V10" s="180">
        <v>32</v>
      </c>
      <c r="W10" s="180"/>
      <c r="X10" s="180">
        <v>39</v>
      </c>
      <c r="Y10" s="180"/>
      <c r="Z10" s="177">
        <f t="shared" si="0"/>
        <v>376</v>
      </c>
      <c r="AA10" s="181">
        <f t="shared" si="1"/>
        <v>1.3621214316765686E-2</v>
      </c>
      <c r="AB10" s="179">
        <f>Z10/21063</f>
        <v>1.7851208279922138E-2</v>
      </c>
      <c r="AC10" s="24"/>
    </row>
    <row r="11" spans="1:30">
      <c r="A11" s="3" t="s">
        <v>176</v>
      </c>
      <c r="B11" s="2">
        <v>79</v>
      </c>
      <c r="C11" s="2"/>
      <c r="D11" s="2">
        <v>2</v>
      </c>
      <c r="E11" s="2"/>
      <c r="F11" s="2">
        <v>19</v>
      </c>
      <c r="G11" s="2"/>
      <c r="H11" s="2">
        <v>60</v>
      </c>
      <c r="I11" s="2"/>
      <c r="J11" s="180">
        <v>45</v>
      </c>
      <c r="K11" s="180"/>
      <c r="L11" s="2">
        <v>37</v>
      </c>
      <c r="M11" s="2"/>
      <c r="N11" s="2">
        <v>62</v>
      </c>
      <c r="O11" s="2"/>
      <c r="P11" s="2">
        <v>79</v>
      </c>
      <c r="Q11" s="2"/>
      <c r="R11" s="2">
        <v>62</v>
      </c>
      <c r="S11" s="2"/>
      <c r="T11" s="2">
        <v>113</v>
      </c>
      <c r="U11" s="2"/>
      <c r="V11" s="180">
        <v>117</v>
      </c>
      <c r="W11" s="180"/>
      <c r="X11" s="180">
        <v>134</v>
      </c>
      <c r="Y11" s="180"/>
      <c r="Z11" s="177">
        <f t="shared" si="0"/>
        <v>809</v>
      </c>
      <c r="AA11" s="181">
        <f t="shared" si="1"/>
        <v>2.9307346761338938E-2</v>
      </c>
      <c r="AB11" s="179">
        <f>Z11/21063</f>
        <v>3.8408583772492046E-2</v>
      </c>
      <c r="AC11" s="3"/>
    </row>
    <row r="12" spans="1:30">
      <c r="A12" s="3" t="s">
        <v>226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77"/>
      <c r="AA12" s="181"/>
      <c r="AB12" s="179"/>
      <c r="AC12" s="24"/>
    </row>
    <row r="13" spans="1:30">
      <c r="A13" s="3" t="s">
        <v>275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77"/>
      <c r="AA13" s="181"/>
      <c r="AB13" s="179"/>
      <c r="AC13" s="24"/>
    </row>
    <row r="14" spans="1:30">
      <c r="A14" s="3" t="s">
        <v>83</v>
      </c>
      <c r="B14" s="2"/>
      <c r="C14" s="2"/>
      <c r="D14" s="2"/>
      <c r="E14" s="2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77">
        <f t="shared" si="0"/>
        <v>1</v>
      </c>
      <c r="AA14" s="182">
        <f t="shared" si="1"/>
        <v>3.6226633821185337E-5</v>
      </c>
      <c r="AB14" s="183">
        <f t="shared" ref="AB14:AB65" si="2">Z14/21063</f>
        <v>4.747661776575037E-5</v>
      </c>
      <c r="AC14" s="24"/>
    </row>
    <row r="15" spans="1:30">
      <c r="A15" s="3" t="s">
        <v>178</v>
      </c>
      <c r="B15" s="2">
        <v>5</v>
      </c>
      <c r="C15" s="2"/>
      <c r="D15" s="2"/>
      <c r="E15" s="2"/>
      <c r="F15" s="2"/>
      <c r="G15" s="2"/>
      <c r="H15" s="2"/>
      <c r="I15" s="2"/>
      <c r="J15" s="2">
        <v>5</v>
      </c>
      <c r="K15" s="2"/>
      <c r="L15" s="2">
        <v>6</v>
      </c>
      <c r="M15" s="2"/>
      <c r="N15" s="2">
        <v>11</v>
      </c>
      <c r="O15" s="2"/>
      <c r="P15" s="2">
        <v>6</v>
      </c>
      <c r="Q15" s="2"/>
      <c r="R15" s="2"/>
      <c r="S15" s="2"/>
      <c r="T15" s="2">
        <v>9</v>
      </c>
      <c r="U15" s="2"/>
      <c r="V15" s="2"/>
      <c r="W15" s="2"/>
      <c r="X15" s="2"/>
      <c r="Y15" s="2"/>
      <c r="Z15" s="177">
        <f t="shared" si="0"/>
        <v>42</v>
      </c>
      <c r="AA15" s="181">
        <f t="shared" si="1"/>
        <v>1.521518620489784E-3</v>
      </c>
      <c r="AB15" s="179">
        <f t="shared" si="2"/>
        <v>1.9940179461615153E-3</v>
      </c>
      <c r="AC15" s="24"/>
    </row>
    <row r="16" spans="1:30">
      <c r="A16" s="3" t="s">
        <v>180</v>
      </c>
      <c r="B16" s="2"/>
      <c r="C16" s="2"/>
      <c r="D16" s="2"/>
      <c r="E16" s="2"/>
      <c r="F16" s="2"/>
      <c r="G16" s="2"/>
      <c r="H16" s="2">
        <v>6</v>
      </c>
      <c r="I16" s="2"/>
      <c r="J16" s="2">
        <v>2</v>
      </c>
      <c r="K16" s="2"/>
      <c r="L16" s="2"/>
      <c r="M16" s="2"/>
      <c r="N16" s="2">
        <v>7</v>
      </c>
      <c r="O16" s="2"/>
      <c r="P16" s="2"/>
      <c r="Q16" s="2"/>
      <c r="R16" s="2">
        <v>4</v>
      </c>
      <c r="S16" s="2"/>
      <c r="T16" s="2">
        <v>2</v>
      </c>
      <c r="U16" s="2"/>
      <c r="V16" s="2">
        <v>2</v>
      </c>
      <c r="W16" s="2"/>
      <c r="X16" s="2"/>
      <c r="Y16" s="2"/>
      <c r="Z16" s="177">
        <f t="shared" si="0"/>
        <v>23</v>
      </c>
      <c r="AA16" s="181">
        <f t="shared" si="1"/>
        <v>8.3321257788726273E-4</v>
      </c>
      <c r="AB16" s="179">
        <f t="shared" si="2"/>
        <v>1.0919622086122585E-3</v>
      </c>
      <c r="AC16" s="24"/>
    </row>
    <row r="17" spans="1:29">
      <c r="A17" s="3" t="s">
        <v>23</v>
      </c>
      <c r="B17" s="2"/>
      <c r="C17" s="2"/>
      <c r="D17" s="2"/>
      <c r="E17" s="2"/>
      <c r="F17" s="2">
        <v>5</v>
      </c>
      <c r="G17" s="2"/>
      <c r="H17" s="2">
        <v>31</v>
      </c>
      <c r="I17" s="2"/>
      <c r="J17" s="2">
        <v>2</v>
      </c>
      <c r="K17" s="2"/>
      <c r="L17" s="2"/>
      <c r="M17" s="2"/>
      <c r="N17" s="2">
        <v>47</v>
      </c>
      <c r="O17" s="2"/>
      <c r="P17" s="2">
        <v>16</v>
      </c>
      <c r="Q17" s="2"/>
      <c r="R17" s="2">
        <v>30</v>
      </c>
      <c r="S17" s="2"/>
      <c r="T17" s="2">
        <v>21</v>
      </c>
      <c r="U17" s="2"/>
      <c r="V17" s="2">
        <v>19</v>
      </c>
      <c r="W17" s="2"/>
      <c r="X17" s="2">
        <v>6</v>
      </c>
      <c r="Y17" s="2"/>
      <c r="Z17" s="177">
        <f t="shared" si="0"/>
        <v>177</v>
      </c>
      <c r="AA17" s="181">
        <f t="shared" si="1"/>
        <v>6.4121141863498045E-3</v>
      </c>
      <c r="AB17" s="179">
        <f t="shared" si="2"/>
        <v>8.4033613445378148E-3</v>
      </c>
      <c r="AC17" s="24"/>
    </row>
    <row r="18" spans="1:29">
      <c r="A18" s="3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77">
        <f t="shared" si="0"/>
        <v>2</v>
      </c>
      <c r="AA18" s="184">
        <f t="shared" si="1"/>
        <v>7.2453267642370674E-5</v>
      </c>
      <c r="AB18" s="185">
        <f t="shared" si="2"/>
        <v>9.495323553150074E-5</v>
      </c>
      <c r="AC18" s="24"/>
    </row>
    <row r="19" spans="1:29">
      <c r="A19" s="3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177"/>
      <c r="AA19" s="181"/>
      <c r="AB19" s="179"/>
      <c r="AC19" s="24"/>
    </row>
    <row r="20" spans="1:29">
      <c r="A20" s="3" t="s">
        <v>182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177"/>
      <c r="AA20" s="181"/>
      <c r="AB20" s="179"/>
      <c r="AC20" s="24"/>
    </row>
    <row r="21" spans="1:29">
      <c r="A21" s="3" t="s">
        <v>27</v>
      </c>
      <c r="B21" s="2">
        <v>5</v>
      </c>
      <c r="C21" s="2"/>
      <c r="D21" s="2">
        <v>5</v>
      </c>
      <c r="E21" s="2"/>
      <c r="F21" s="2">
        <v>2</v>
      </c>
      <c r="G21" s="2"/>
      <c r="H21" s="2">
        <v>5</v>
      </c>
      <c r="I21" s="2"/>
      <c r="J21" s="2">
        <v>2</v>
      </c>
      <c r="K21" s="2"/>
      <c r="L21" s="2">
        <v>17</v>
      </c>
      <c r="M21" s="2"/>
      <c r="N21" s="2">
        <v>47</v>
      </c>
      <c r="O21" s="2"/>
      <c r="P21" s="2">
        <v>2</v>
      </c>
      <c r="Q21" s="2"/>
      <c r="R21" s="2">
        <v>3</v>
      </c>
      <c r="S21" s="2"/>
      <c r="T21" s="2"/>
      <c r="U21" s="2"/>
      <c r="V21" s="2">
        <v>5</v>
      </c>
      <c r="W21" s="2"/>
      <c r="X21" s="2">
        <v>13</v>
      </c>
      <c r="Y21" s="2"/>
      <c r="Z21" s="177">
        <f t="shared" si="0"/>
        <v>106</v>
      </c>
      <c r="AA21" s="181">
        <f t="shared" si="1"/>
        <v>3.8400231850456456E-3</v>
      </c>
      <c r="AB21" s="179">
        <f t="shared" si="2"/>
        <v>5.032521483169539E-3</v>
      </c>
      <c r="AC21" s="24"/>
    </row>
    <row r="22" spans="1:29">
      <c r="A22" s="3" t="s">
        <v>276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77"/>
      <c r="AA22" s="181"/>
      <c r="AB22" s="179"/>
      <c r="AC22" s="24"/>
    </row>
    <row r="23" spans="1:29">
      <c r="A23" s="3" t="s">
        <v>277</v>
      </c>
      <c r="B23" s="2"/>
      <c r="C23" s="2"/>
      <c r="D23" s="2"/>
      <c r="E23" s="2"/>
      <c r="F23" s="2"/>
      <c r="G23" s="2"/>
      <c r="H23" s="2">
        <v>3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77">
        <f>SUM(B23:X23)</f>
        <v>3</v>
      </c>
      <c r="AA23" s="184">
        <f t="shared" si="1"/>
        <v>1.08679901463556E-4</v>
      </c>
      <c r="AB23" s="185">
        <f t="shared" si="2"/>
        <v>1.424298532972511E-4</v>
      </c>
      <c r="AC23" s="24"/>
    </row>
    <row r="24" spans="1:29">
      <c r="A24" s="3" t="s">
        <v>184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4</v>
      </c>
      <c r="O24" s="2"/>
      <c r="P24" s="2">
        <v>2</v>
      </c>
      <c r="Q24" s="2"/>
      <c r="R24" s="2"/>
      <c r="S24" s="2"/>
      <c r="T24" s="2"/>
      <c r="U24" s="2"/>
      <c r="V24" s="2"/>
      <c r="W24" s="2"/>
      <c r="X24" s="2"/>
      <c r="Y24" s="2"/>
      <c r="Z24" s="177">
        <f t="shared" si="0"/>
        <v>6</v>
      </c>
      <c r="AA24" s="184">
        <f t="shared" si="1"/>
        <v>2.1735980292711201E-4</v>
      </c>
      <c r="AB24" s="185">
        <f t="shared" si="2"/>
        <v>2.8485970659450219E-4</v>
      </c>
      <c r="AC24" s="24"/>
    </row>
    <row r="25" spans="1:29">
      <c r="A25" s="138" t="s">
        <v>89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">
        <v>2</v>
      </c>
      <c r="Q25" s="2"/>
      <c r="R25" s="28"/>
      <c r="S25" s="28"/>
      <c r="T25" s="28"/>
      <c r="U25" s="28"/>
      <c r="V25" s="28"/>
      <c r="W25" s="28"/>
      <c r="X25" s="28"/>
      <c r="Y25" s="28"/>
      <c r="Z25" s="177">
        <f t="shared" si="0"/>
        <v>2</v>
      </c>
      <c r="AA25" s="184">
        <f t="shared" si="1"/>
        <v>7.2453267642370674E-5</v>
      </c>
      <c r="AB25" s="185">
        <f t="shared" si="2"/>
        <v>9.495323553150074E-5</v>
      </c>
      <c r="AC25" s="28"/>
    </row>
    <row r="26" spans="1:29">
      <c r="A26" s="3" t="s">
        <v>177</v>
      </c>
      <c r="B26" s="2">
        <v>2</v>
      </c>
      <c r="C26" s="2"/>
      <c r="D26" s="2">
        <v>2</v>
      </c>
      <c r="E26" s="2"/>
      <c r="F26" s="2"/>
      <c r="G26" s="2"/>
      <c r="H26" s="2"/>
      <c r="I26" s="2"/>
      <c r="J26" s="2">
        <v>2</v>
      </c>
      <c r="K26" s="2"/>
      <c r="L26" s="2">
        <v>5</v>
      </c>
      <c r="M26" s="2"/>
      <c r="N26" s="2">
        <v>11</v>
      </c>
      <c r="O26" s="2"/>
      <c r="P26" s="2">
        <v>12</v>
      </c>
      <c r="Q26" s="2"/>
      <c r="R26" s="2">
        <v>21</v>
      </c>
      <c r="S26" s="2"/>
      <c r="T26" s="2">
        <v>6</v>
      </c>
      <c r="U26" s="2"/>
      <c r="V26" s="2">
        <v>2</v>
      </c>
      <c r="W26" s="2"/>
      <c r="X26" s="2">
        <v>2</v>
      </c>
      <c r="Y26" s="2"/>
      <c r="Z26" s="177">
        <f>SUM(B26:X26)</f>
        <v>65</v>
      </c>
      <c r="AA26" s="181">
        <f t="shared" si="1"/>
        <v>2.3547311983770467E-3</v>
      </c>
      <c r="AB26" s="179">
        <f t="shared" si="2"/>
        <v>3.085980154773774E-3</v>
      </c>
      <c r="AC26" s="24"/>
    </row>
    <row r="27" spans="1:29">
      <c r="A27" s="138" t="s">
        <v>63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">
        <v>3</v>
      </c>
      <c r="U27" s="2"/>
      <c r="V27" s="28"/>
      <c r="W27" s="28"/>
      <c r="X27" s="28"/>
      <c r="Y27" s="28"/>
      <c r="Z27" s="177">
        <f>SUM(B27:X27)</f>
        <v>3</v>
      </c>
      <c r="AA27" s="184">
        <f t="shared" si="1"/>
        <v>1.08679901463556E-4</v>
      </c>
      <c r="AB27" s="185">
        <f t="shared" si="2"/>
        <v>1.424298532972511E-4</v>
      </c>
      <c r="AC27" s="24"/>
    </row>
    <row r="28" spans="1:29">
      <c r="A28" s="3" t="s">
        <v>120</v>
      </c>
      <c r="B28" s="2">
        <v>267</v>
      </c>
      <c r="C28" s="2"/>
      <c r="D28" s="2">
        <v>109</v>
      </c>
      <c r="E28" s="2"/>
      <c r="F28" s="2">
        <v>311</v>
      </c>
      <c r="G28" s="2"/>
      <c r="H28" s="2">
        <v>397</v>
      </c>
      <c r="I28" s="2"/>
      <c r="J28" s="2">
        <v>514</v>
      </c>
      <c r="K28" s="2"/>
      <c r="L28" s="2">
        <v>232</v>
      </c>
      <c r="M28" s="2"/>
      <c r="N28" s="2">
        <v>555</v>
      </c>
      <c r="O28" s="2"/>
      <c r="P28" s="2">
        <v>871</v>
      </c>
      <c r="Q28" s="2"/>
      <c r="R28" s="2">
        <v>380</v>
      </c>
      <c r="S28" s="2"/>
      <c r="T28" s="2">
        <v>757</v>
      </c>
      <c r="U28" s="2"/>
      <c r="V28" s="2">
        <v>641</v>
      </c>
      <c r="W28" s="2"/>
      <c r="X28" s="2">
        <v>593</v>
      </c>
      <c r="Y28" s="2"/>
      <c r="Z28" s="177">
        <f>SUM(B28:X28)</f>
        <v>5627</v>
      </c>
      <c r="AA28" s="178">
        <f t="shared" si="1"/>
        <v>0.20384726851180987</v>
      </c>
      <c r="AB28" s="179">
        <f t="shared" si="2"/>
        <v>0.26715092816787733</v>
      </c>
      <c r="AC28" s="24"/>
    </row>
    <row r="29" spans="1:29">
      <c r="A29" s="3" t="s">
        <v>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>
        <v>2</v>
      </c>
      <c r="Q29" s="2"/>
      <c r="R29" s="2"/>
      <c r="S29" s="2"/>
      <c r="T29" s="2"/>
      <c r="U29" s="2"/>
      <c r="V29" s="2"/>
      <c r="W29" s="2"/>
      <c r="X29" s="2"/>
      <c r="Y29" s="2"/>
      <c r="Z29" s="177">
        <f>SUM(B29:X29)</f>
        <v>2</v>
      </c>
      <c r="AA29" s="184">
        <f t="shared" si="1"/>
        <v>7.2453267642370674E-5</v>
      </c>
      <c r="AB29" s="185">
        <f t="shared" si="2"/>
        <v>9.495323553150074E-5</v>
      </c>
      <c r="AC29" s="24"/>
    </row>
    <row r="30" spans="1:29">
      <c r="A30" s="3" t="s">
        <v>121</v>
      </c>
      <c r="B30" s="2"/>
      <c r="C30" s="2"/>
      <c r="D30" s="2">
        <v>122</v>
      </c>
      <c r="E30" s="2"/>
      <c r="F30" s="2"/>
      <c r="G30" s="2"/>
      <c r="H30" s="2">
        <v>2</v>
      </c>
      <c r="I30" s="2"/>
      <c r="J30" s="2"/>
      <c r="K30" s="2"/>
      <c r="L30" s="2">
        <v>5</v>
      </c>
      <c r="M30" s="2"/>
      <c r="N30" s="2">
        <v>3</v>
      </c>
      <c r="O30" s="2"/>
      <c r="P30" s="2">
        <v>9</v>
      </c>
      <c r="Q30" s="2"/>
      <c r="R30" s="2">
        <v>21</v>
      </c>
      <c r="S30" s="2"/>
      <c r="T30" s="2">
        <v>9</v>
      </c>
      <c r="U30" s="2"/>
      <c r="V30" s="2">
        <v>2</v>
      </c>
      <c r="W30" s="2"/>
      <c r="X30" s="2"/>
      <c r="Y30" s="2"/>
      <c r="Z30" s="177">
        <f>SUM(B30:X30)</f>
        <v>173</v>
      </c>
      <c r="AA30" s="181">
        <f t="shared" si="1"/>
        <v>6.2672076510650633E-3</v>
      </c>
      <c r="AB30" s="179">
        <f t="shared" si="2"/>
        <v>8.2134548734748136E-3</v>
      </c>
      <c r="AC30" s="24"/>
    </row>
    <row r="31" spans="1:29">
      <c r="A31" s="3" t="s">
        <v>195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177"/>
      <c r="AA31" s="181"/>
      <c r="AB31" s="179"/>
      <c r="AC31" s="24"/>
    </row>
    <row r="32" spans="1:29">
      <c r="A32" s="3" t="s">
        <v>190</v>
      </c>
      <c r="B32" s="2">
        <v>2</v>
      </c>
      <c r="C32" s="2"/>
      <c r="D32" s="2">
        <v>3</v>
      </c>
      <c r="E32" s="2"/>
      <c r="F32" s="2">
        <v>6</v>
      </c>
      <c r="G32" s="2"/>
      <c r="H32" s="2"/>
      <c r="I32" s="2"/>
      <c r="J32" s="2"/>
      <c r="K32" s="2"/>
      <c r="L32" s="2">
        <v>4</v>
      </c>
      <c r="M32" s="2"/>
      <c r="N32" s="2">
        <v>17</v>
      </c>
      <c r="O32" s="2"/>
      <c r="P32" s="2">
        <v>6</v>
      </c>
      <c r="Q32" s="2"/>
      <c r="R32" s="2">
        <v>4</v>
      </c>
      <c r="S32" s="2"/>
      <c r="T32" s="2"/>
      <c r="U32" s="2"/>
      <c r="V32" s="2">
        <v>1</v>
      </c>
      <c r="W32" s="2"/>
      <c r="X32" s="2">
        <v>10</v>
      </c>
      <c r="Y32" s="2"/>
      <c r="Z32" s="177">
        <f>SUM(B32:X32)</f>
        <v>53</v>
      </c>
      <c r="AA32" s="181">
        <f t="shared" si="1"/>
        <v>1.9200115925228228E-3</v>
      </c>
      <c r="AB32" s="179">
        <f t="shared" si="2"/>
        <v>2.5162607415847695E-3</v>
      </c>
      <c r="AC32" s="24"/>
    </row>
    <row r="33" spans="1:29">
      <c r="A33" s="3" t="s">
        <v>230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177"/>
      <c r="AA33" s="181"/>
      <c r="AB33" s="179"/>
      <c r="AC33" s="24"/>
    </row>
    <row r="34" spans="1:29">
      <c r="A34" s="3" t="s">
        <v>199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9</v>
      </c>
      <c r="U34" s="2"/>
      <c r="V34" s="2"/>
      <c r="W34" s="2"/>
      <c r="X34" s="2"/>
      <c r="Y34" s="2"/>
      <c r="Z34" s="177">
        <f>SUM(B34:X34)</f>
        <v>9</v>
      </c>
      <c r="AA34" s="184">
        <f t="shared" si="1"/>
        <v>3.26039704390668E-4</v>
      </c>
      <c r="AB34" s="185">
        <f t="shared" si="2"/>
        <v>4.2728955989175332E-4</v>
      </c>
      <c r="AC34" s="24"/>
    </row>
    <row r="35" spans="1:29">
      <c r="A35" s="3" t="s">
        <v>186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>
        <v>18</v>
      </c>
      <c r="O35" s="2"/>
      <c r="P35" s="2"/>
      <c r="Q35" s="2"/>
      <c r="R35" s="2">
        <v>9</v>
      </c>
      <c r="S35" s="2"/>
      <c r="T35" s="2">
        <v>4</v>
      </c>
      <c r="U35" s="2"/>
      <c r="V35" s="2">
        <v>7</v>
      </c>
      <c r="W35" s="2"/>
      <c r="X35" s="2"/>
      <c r="Y35" s="2"/>
      <c r="Z35" s="177">
        <f>SUM(B35:X35)</f>
        <v>38</v>
      </c>
      <c r="AA35" s="181">
        <f t="shared" si="1"/>
        <v>1.3766120852050428E-3</v>
      </c>
      <c r="AB35" s="179">
        <f t="shared" si="2"/>
        <v>1.8041114750985141E-3</v>
      </c>
      <c r="AC35" s="24"/>
    </row>
    <row r="36" spans="1:29">
      <c r="A36" s="3" t="s">
        <v>38</v>
      </c>
      <c r="B36" s="2">
        <v>443</v>
      </c>
      <c r="C36" s="2"/>
      <c r="D36" s="2">
        <v>439</v>
      </c>
      <c r="E36" s="2"/>
      <c r="F36" s="2">
        <v>536</v>
      </c>
      <c r="G36" s="2"/>
      <c r="H36" s="2">
        <v>1142</v>
      </c>
      <c r="I36" s="2"/>
      <c r="J36" s="2">
        <v>1048</v>
      </c>
      <c r="K36" s="2"/>
      <c r="L36" s="2">
        <v>1132</v>
      </c>
      <c r="M36" s="2"/>
      <c r="N36" s="2">
        <v>1535</v>
      </c>
      <c r="O36" s="2"/>
      <c r="P36" s="2">
        <v>2003</v>
      </c>
      <c r="Q36" s="2"/>
      <c r="R36" s="2">
        <v>1492</v>
      </c>
      <c r="S36" s="2"/>
      <c r="T36" s="2">
        <v>1368</v>
      </c>
      <c r="U36" s="2"/>
      <c r="V36" s="2">
        <v>855</v>
      </c>
      <c r="W36" s="2"/>
      <c r="X36" s="2">
        <v>648</v>
      </c>
      <c r="Y36" s="2"/>
      <c r="Z36" s="177">
        <f>SUM(B36:X36)</f>
        <v>12641</v>
      </c>
      <c r="AA36" s="178">
        <f t="shared" si="1"/>
        <v>0.45794087813360385</v>
      </c>
      <c r="AB36" s="179">
        <f t="shared" si="2"/>
        <v>0.60015192517685045</v>
      </c>
      <c r="AC36" s="24"/>
    </row>
    <row r="37" spans="1:29">
      <c r="A37" s="3" t="s">
        <v>123</v>
      </c>
      <c r="B37" s="2"/>
      <c r="C37" s="2"/>
      <c r="D37" s="2"/>
      <c r="E37" s="2"/>
      <c r="F37" s="2"/>
      <c r="G37" s="2"/>
      <c r="H37" s="2"/>
      <c r="I37" s="2"/>
      <c r="J37" s="2">
        <v>7</v>
      </c>
      <c r="K37" s="2"/>
      <c r="L37" s="2">
        <v>1</v>
      </c>
      <c r="M37" s="2"/>
      <c r="N37" s="2">
        <v>4</v>
      </c>
      <c r="O37" s="2"/>
      <c r="P37" s="2">
        <v>3</v>
      </c>
      <c r="Q37" s="2"/>
      <c r="R37" s="2">
        <v>7</v>
      </c>
      <c r="S37" s="2"/>
      <c r="T37" s="2">
        <v>13</v>
      </c>
      <c r="U37" s="2"/>
      <c r="V37" s="2">
        <v>3</v>
      </c>
      <c r="W37" s="2"/>
      <c r="X37" s="2">
        <v>7</v>
      </c>
      <c r="Y37" s="2"/>
      <c r="Z37" s="177">
        <f>SUM(B37:X37)</f>
        <v>45</v>
      </c>
      <c r="AA37" s="181">
        <f t="shared" si="1"/>
        <v>1.6301985219533402E-3</v>
      </c>
      <c r="AB37" s="179">
        <f t="shared" si="2"/>
        <v>2.1364477994587666E-3</v>
      </c>
      <c r="AC37" s="24"/>
    </row>
    <row r="38" spans="1:29">
      <c r="A38" s="3" t="s">
        <v>231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177"/>
      <c r="AA38" s="181"/>
      <c r="AB38" s="179"/>
      <c r="AC38" s="24"/>
    </row>
    <row r="39" spans="1:29">
      <c r="A39" s="3" t="s">
        <v>278</v>
      </c>
      <c r="B39" s="2"/>
      <c r="C39" s="2"/>
      <c r="D39" s="2">
        <v>2</v>
      </c>
      <c r="E39" s="2"/>
      <c r="F39" s="2"/>
      <c r="G39" s="2"/>
      <c r="H39" s="2"/>
      <c r="I39" s="2"/>
      <c r="J39" s="2"/>
      <c r="K39" s="2"/>
      <c r="L39" s="2">
        <v>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177">
        <f>SUM(B39:X39)</f>
        <v>4</v>
      </c>
      <c r="AA39" s="184">
        <f t="shared" si="1"/>
        <v>1.4490653528474135E-4</v>
      </c>
      <c r="AB39" s="185">
        <f t="shared" si="2"/>
        <v>1.8990647106300148E-4</v>
      </c>
      <c r="AC39" s="24"/>
    </row>
    <row r="40" spans="1:29">
      <c r="A40" s="138" t="s">
        <v>279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3</v>
      </c>
      <c r="Q40" s="2"/>
      <c r="R40" s="2"/>
      <c r="S40" s="2"/>
      <c r="T40" s="2"/>
      <c r="U40" s="2"/>
      <c r="V40" s="2"/>
      <c r="W40" s="2"/>
      <c r="X40" s="2"/>
      <c r="Y40" s="2"/>
      <c r="Z40" s="177">
        <f>SUM(B40:X40)</f>
        <v>3</v>
      </c>
      <c r="AA40" s="184">
        <f t="shared" si="1"/>
        <v>1.08679901463556E-4</v>
      </c>
      <c r="AB40" s="185">
        <f t="shared" si="2"/>
        <v>1.424298532972511E-4</v>
      </c>
      <c r="AC40" s="2"/>
    </row>
    <row r="41" spans="1:29">
      <c r="A41" s="3" t="s">
        <v>208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77"/>
      <c r="AA41" s="181"/>
      <c r="AB41" s="179"/>
      <c r="AC41" s="24"/>
    </row>
    <row r="42" spans="1:29">
      <c r="A42" s="3" t="s">
        <v>280</v>
      </c>
      <c r="B42" s="2"/>
      <c r="C42" s="2"/>
      <c r="D42" s="2"/>
      <c r="E42" s="2"/>
      <c r="F42" s="2"/>
      <c r="G42" s="2"/>
      <c r="H42" s="2"/>
      <c r="I42" s="2"/>
      <c r="J42" s="2">
        <v>7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177">
        <f>SUM(B42:X42)</f>
        <v>7</v>
      </c>
      <c r="AA42" s="184">
        <f t="shared" si="1"/>
        <v>2.5358643674829734E-4</v>
      </c>
      <c r="AB42" s="185">
        <f t="shared" si="2"/>
        <v>3.3233632436025255E-4</v>
      </c>
      <c r="AC42" s="24"/>
    </row>
    <row r="43" spans="1:29">
      <c r="A43" s="3" t="s">
        <v>209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177"/>
      <c r="AA43" s="181"/>
      <c r="AB43" s="179"/>
      <c r="AC43" s="24"/>
    </row>
    <row r="44" spans="1:29">
      <c r="A44" s="3" t="s">
        <v>233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177"/>
      <c r="AA44" s="181"/>
      <c r="AB44" s="179"/>
      <c r="AC44" s="24"/>
    </row>
    <row r="45" spans="1:29">
      <c r="A45" s="3" t="s">
        <v>234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77"/>
      <c r="AA45" s="181"/>
      <c r="AB45" s="179"/>
      <c r="AC45" s="24"/>
    </row>
    <row r="46" spans="1:29">
      <c r="A46" s="3" t="s">
        <v>235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177">
        <f>SUM(B46:X46)</f>
        <v>2</v>
      </c>
      <c r="AA46" s="184">
        <f t="shared" si="1"/>
        <v>7.2453267642370674E-5</v>
      </c>
      <c r="AB46" s="185">
        <f t="shared" si="2"/>
        <v>9.495323553150074E-5</v>
      </c>
      <c r="AC46" s="24"/>
    </row>
    <row r="47" spans="1:29">
      <c r="A47" s="3" t="s">
        <v>179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177">
        <f>SUM(B47:X47)</f>
        <v>3</v>
      </c>
      <c r="AA47" s="184">
        <f t="shared" si="1"/>
        <v>1.08679901463556E-4</v>
      </c>
      <c r="AB47" s="185">
        <f t="shared" si="2"/>
        <v>1.424298532972511E-4</v>
      </c>
      <c r="AC47" s="24"/>
    </row>
    <row r="48" spans="1:29">
      <c r="A48" s="138" t="s">
        <v>149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">
        <v>16</v>
      </c>
      <c r="W48" s="2"/>
      <c r="X48" s="28"/>
      <c r="Y48" s="28"/>
      <c r="Z48" s="177">
        <f>SUM(B48:X48)</f>
        <v>16</v>
      </c>
      <c r="AA48" s="181">
        <f t="shared" si="1"/>
        <v>5.7962614113896539E-4</v>
      </c>
      <c r="AB48" s="179">
        <f t="shared" si="2"/>
        <v>7.5962588425200592E-4</v>
      </c>
      <c r="AC48" s="24"/>
    </row>
    <row r="49" spans="1:29">
      <c r="A49" s="3" t="s">
        <v>197</v>
      </c>
      <c r="B49" s="2">
        <v>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177">
        <f>SUM(B49:X49)</f>
        <v>4</v>
      </c>
      <c r="AA49" s="184">
        <f t="shared" si="1"/>
        <v>1.4490653528474135E-4</v>
      </c>
      <c r="AB49" s="185">
        <f t="shared" si="2"/>
        <v>1.8990647106300148E-4</v>
      </c>
      <c r="AC49" s="24"/>
    </row>
    <row r="50" spans="1:29">
      <c r="A50" s="3" t="s">
        <v>236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177"/>
      <c r="AA50" s="181"/>
      <c r="AB50" s="179"/>
      <c r="AC50" s="24"/>
    </row>
    <row r="51" spans="1:29">
      <c r="A51" s="3" t="s">
        <v>204</v>
      </c>
      <c r="B51" s="2">
        <v>25</v>
      </c>
      <c r="C51" s="2"/>
      <c r="D51" s="2"/>
      <c r="E51" s="2"/>
      <c r="F51" s="2">
        <v>17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177">
        <f>SUM(B51:X51)</f>
        <v>42</v>
      </c>
      <c r="AA51" s="181">
        <f t="shared" si="1"/>
        <v>1.521518620489784E-3</v>
      </c>
      <c r="AB51" s="179">
        <f t="shared" si="2"/>
        <v>1.9940179461615153E-3</v>
      </c>
      <c r="AC51" s="24"/>
    </row>
    <row r="52" spans="1:29">
      <c r="A52" s="3" t="s">
        <v>49</v>
      </c>
      <c r="B52" s="2">
        <v>12</v>
      </c>
      <c r="C52" s="2"/>
      <c r="D52" s="2"/>
      <c r="E52" s="2"/>
      <c r="F52" s="2">
        <v>61</v>
      </c>
      <c r="G52" s="2"/>
      <c r="H52" s="2"/>
      <c r="I52" s="2"/>
      <c r="J52" s="2">
        <v>2</v>
      </c>
      <c r="K52" s="2"/>
      <c r="L52" s="2">
        <v>1</v>
      </c>
      <c r="M52" s="2"/>
      <c r="N52" s="2">
        <v>4</v>
      </c>
      <c r="O52" s="2"/>
      <c r="P52" s="2">
        <v>2</v>
      </c>
      <c r="Q52" s="2"/>
      <c r="R52" s="2">
        <v>2</v>
      </c>
      <c r="S52" s="2"/>
      <c r="T52" s="2"/>
      <c r="U52" s="2"/>
      <c r="V52" s="2">
        <v>2</v>
      </c>
      <c r="W52" s="2"/>
      <c r="X52" s="2">
        <v>2</v>
      </c>
      <c r="Y52" s="2"/>
      <c r="Z52" s="177">
        <f>SUM(B52:X52)</f>
        <v>88</v>
      </c>
      <c r="AA52" s="181">
        <f t="shared" si="1"/>
        <v>3.1879437762643097E-3</v>
      </c>
      <c r="AB52" s="179">
        <f t="shared" si="2"/>
        <v>4.1779423633860327E-3</v>
      </c>
      <c r="AC52" s="24"/>
    </row>
    <row r="53" spans="1:29">
      <c r="A53" s="3" t="s">
        <v>281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2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177">
        <f>SUM(B53:X53)</f>
        <v>2</v>
      </c>
      <c r="AA53" s="184">
        <f t="shared" si="1"/>
        <v>7.2453267642370674E-5</v>
      </c>
      <c r="AB53" s="185">
        <f t="shared" si="2"/>
        <v>9.495323553150074E-5</v>
      </c>
      <c r="AC53" s="24"/>
    </row>
    <row r="54" spans="1:29">
      <c r="A54" s="3" t="s">
        <v>282</v>
      </c>
      <c r="B54" s="2"/>
      <c r="C54" s="2"/>
      <c r="D54" s="2"/>
      <c r="E54" s="2"/>
      <c r="F54" s="2"/>
      <c r="G54" s="2"/>
      <c r="H54" s="2"/>
      <c r="I54" s="2"/>
      <c r="J54" s="2">
        <v>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177">
        <f>SUM(B54:X54)</f>
        <v>2</v>
      </c>
      <c r="AA54" s="184">
        <f t="shared" si="1"/>
        <v>7.2453267642370674E-5</v>
      </c>
      <c r="AB54" s="185">
        <f t="shared" si="2"/>
        <v>9.495323553150074E-5</v>
      </c>
      <c r="AC54" s="24"/>
    </row>
    <row r="55" spans="1:29">
      <c r="A55" s="3" t="s">
        <v>237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177"/>
      <c r="AA55" s="181"/>
      <c r="AB55" s="179"/>
      <c r="AC55" s="24"/>
    </row>
    <row r="56" spans="1:29">
      <c r="A56" s="3" t="s">
        <v>238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177"/>
      <c r="AA56" s="181"/>
      <c r="AB56" s="179"/>
      <c r="AC56" s="24"/>
    </row>
    <row r="57" spans="1:29">
      <c r="A57" s="3" t="s">
        <v>240</v>
      </c>
      <c r="B57" s="2">
        <v>4</v>
      </c>
      <c r="C57" s="2"/>
      <c r="D57" s="2"/>
      <c r="E57" s="2"/>
      <c r="F57" s="2">
        <v>2</v>
      </c>
      <c r="G57" s="2"/>
      <c r="H57" s="2">
        <v>15</v>
      </c>
      <c r="I57" s="2"/>
      <c r="J57" s="2">
        <v>39</v>
      </c>
      <c r="K57" s="2"/>
      <c r="L57" s="2">
        <v>22</v>
      </c>
      <c r="M57" s="2"/>
      <c r="N57" s="2">
        <v>147</v>
      </c>
      <c r="O57" s="2"/>
      <c r="P57" s="2">
        <v>100</v>
      </c>
      <c r="Q57" s="2"/>
      <c r="R57" s="2">
        <v>18</v>
      </c>
      <c r="S57" s="2"/>
      <c r="T57" s="2">
        <v>64</v>
      </c>
      <c r="U57" s="2"/>
      <c r="V57" s="2">
        <v>19</v>
      </c>
      <c r="W57" s="2"/>
      <c r="X57" s="2">
        <v>56</v>
      </c>
      <c r="Y57" s="2"/>
      <c r="Z57" s="177">
        <f>SUM(B57:X57)</f>
        <v>486</v>
      </c>
      <c r="AA57" s="181">
        <f t="shared" si="1"/>
        <v>1.7606144037096073E-2</v>
      </c>
      <c r="AB57" s="179">
        <f t="shared" si="2"/>
        <v>2.307363623415468E-2</v>
      </c>
      <c r="AC57" s="24"/>
    </row>
    <row r="58" spans="1:29">
      <c r="A58" s="3" t="s">
        <v>241</v>
      </c>
      <c r="B58" s="2"/>
      <c r="C58" s="2"/>
      <c r="D58" s="2">
        <v>2</v>
      </c>
      <c r="E58" s="2"/>
      <c r="F58" s="2"/>
      <c r="G58" s="2"/>
      <c r="H58" s="2"/>
      <c r="I58" s="2"/>
      <c r="J58" s="2"/>
      <c r="K58" s="2"/>
      <c r="L58" s="2"/>
      <c r="M58" s="2"/>
      <c r="N58" s="2">
        <v>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77">
        <f>SUM(B58:X58)</f>
        <v>5</v>
      </c>
      <c r="AA58" s="184">
        <f t="shared" si="1"/>
        <v>1.8113316910592668E-4</v>
      </c>
      <c r="AB58" s="185">
        <f t="shared" si="2"/>
        <v>2.3738308882875184E-4</v>
      </c>
      <c r="AC58" s="24"/>
    </row>
    <row r="59" spans="1:29">
      <c r="A59" s="3" t="s">
        <v>126</v>
      </c>
      <c r="B59" s="2">
        <v>7</v>
      </c>
      <c r="C59" s="2"/>
      <c r="D59" s="2"/>
      <c r="E59" s="2"/>
      <c r="F59" s="2"/>
      <c r="G59" s="2"/>
      <c r="H59" s="2">
        <v>16</v>
      </c>
      <c r="I59" s="2"/>
      <c r="J59" s="2">
        <v>21</v>
      </c>
      <c r="K59" s="2"/>
      <c r="L59" s="2">
        <v>11</v>
      </c>
      <c r="M59" s="2"/>
      <c r="N59" s="2">
        <v>21</v>
      </c>
      <c r="O59" s="2"/>
      <c r="P59" s="2">
        <v>21</v>
      </c>
      <c r="Q59" s="2"/>
      <c r="R59" s="2">
        <v>25</v>
      </c>
      <c r="S59" s="2"/>
      <c r="T59" s="2">
        <v>28</v>
      </c>
      <c r="U59" s="2"/>
      <c r="V59" s="2">
        <v>11</v>
      </c>
      <c r="W59" s="2"/>
      <c r="X59" s="2">
        <v>8</v>
      </c>
      <c r="Y59" s="2"/>
      <c r="Z59" s="177">
        <f>SUM(B59:X59)</f>
        <v>169</v>
      </c>
      <c r="AA59" s="181">
        <f t="shared" si="1"/>
        <v>6.1223011157803221E-3</v>
      </c>
      <c r="AB59" s="179">
        <f t="shared" si="2"/>
        <v>8.0235484024118123E-3</v>
      </c>
      <c r="AC59" s="24"/>
    </row>
    <row r="60" spans="1:29">
      <c r="A60" s="3" t="s">
        <v>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177"/>
      <c r="AA60" s="181"/>
      <c r="AB60" s="179"/>
      <c r="AC60" s="24"/>
    </row>
    <row r="61" spans="1:29">
      <c r="A61" s="3" t="s">
        <v>80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v>3</v>
      </c>
      <c r="O61" s="2"/>
      <c r="P61" s="2">
        <v>3</v>
      </c>
      <c r="Q61" s="2"/>
      <c r="R61" s="2"/>
      <c r="S61" s="2"/>
      <c r="T61" s="2"/>
      <c r="U61" s="2"/>
      <c r="V61" s="2"/>
      <c r="W61" s="2"/>
      <c r="X61" s="2"/>
      <c r="Y61" s="2"/>
      <c r="Z61" s="177">
        <f>SUM(B61:X61)</f>
        <v>6</v>
      </c>
      <c r="AA61" s="184">
        <f t="shared" si="1"/>
        <v>2.1735980292711201E-4</v>
      </c>
      <c r="AB61" s="185">
        <f t="shared" si="2"/>
        <v>2.8485970659450219E-4</v>
      </c>
      <c r="AC61" s="24"/>
    </row>
    <row r="62" spans="1:29">
      <c r="A62" s="3" t="s">
        <v>191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177"/>
      <c r="AA62" s="181"/>
      <c r="AB62" s="179"/>
      <c r="AC62" s="24"/>
    </row>
    <row r="63" spans="1:29">
      <c r="A63" s="3" t="s">
        <v>202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177"/>
      <c r="AA63" s="181"/>
      <c r="AB63" s="179"/>
      <c r="AC63" s="24"/>
    </row>
    <row r="64" spans="1:29">
      <c r="A64" s="3" t="s">
        <v>239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177"/>
      <c r="AA64" s="181"/>
      <c r="AB64" s="179"/>
      <c r="AC64" s="24"/>
    </row>
    <row r="65" spans="1:29">
      <c r="A65" s="12" t="s">
        <v>152</v>
      </c>
      <c r="B65" s="28"/>
      <c r="C65" s="28"/>
      <c r="D65" s="28"/>
      <c r="E65" s="28"/>
      <c r="F65" s="28"/>
      <c r="G65" s="28"/>
      <c r="H65" s="28"/>
      <c r="I65" s="28"/>
      <c r="J65" s="186">
        <v>5</v>
      </c>
      <c r="K65" s="186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77">
        <f>SUM(B65:X65)</f>
        <v>5</v>
      </c>
      <c r="AA65" s="184">
        <f t="shared" si="1"/>
        <v>1.8113316910592668E-4</v>
      </c>
      <c r="AB65" s="185">
        <f t="shared" si="2"/>
        <v>2.3738308882875184E-4</v>
      </c>
      <c r="AC65" s="28"/>
    </row>
    <row r="66" spans="1:29">
      <c r="A66" s="188" t="s">
        <v>0</v>
      </c>
      <c r="B66" s="32">
        <v>1089</v>
      </c>
      <c r="C66" s="32"/>
      <c r="D66">
        <v>766</v>
      </c>
      <c r="F66">
        <v>1063</v>
      </c>
      <c r="H66">
        <v>1851</v>
      </c>
      <c r="J66" s="32">
        <v>1938</v>
      </c>
      <c r="K66" s="32"/>
      <c r="L66">
        <v>1678</v>
      </c>
      <c r="N66">
        <v>3132</v>
      </c>
      <c r="P66">
        <v>4744</v>
      </c>
      <c r="R66">
        <v>2792</v>
      </c>
      <c r="T66">
        <v>2739</v>
      </c>
      <c r="V66">
        <v>2002</v>
      </c>
      <c r="X66" s="32">
        <v>1971</v>
      </c>
      <c r="Y66" s="32"/>
      <c r="Z66" s="32">
        <f>SUM(Z8:Z65)</f>
        <v>25765</v>
      </c>
    </row>
    <row r="67" spans="1:29">
      <c r="A67" s="188" t="s">
        <v>298</v>
      </c>
      <c r="B67">
        <v>0</v>
      </c>
      <c r="D67">
        <v>0</v>
      </c>
      <c r="F67">
        <v>0</v>
      </c>
      <c r="H67">
        <v>0</v>
      </c>
      <c r="J67">
        <v>0</v>
      </c>
      <c r="L67">
        <v>0</v>
      </c>
      <c r="N67">
        <v>0</v>
      </c>
      <c r="P67">
        <v>0</v>
      </c>
      <c r="R67">
        <v>0</v>
      </c>
      <c r="T67">
        <v>0</v>
      </c>
      <c r="V67">
        <v>0</v>
      </c>
      <c r="X67">
        <v>0</v>
      </c>
    </row>
    <row r="68" spans="1:29">
      <c r="A68" s="187" t="s">
        <v>283</v>
      </c>
      <c r="B68" s="32">
        <v>1089</v>
      </c>
      <c r="C68" s="32"/>
      <c r="D68">
        <v>766</v>
      </c>
      <c r="F68">
        <v>1063</v>
      </c>
      <c r="H68">
        <v>1851</v>
      </c>
      <c r="J68" s="32">
        <v>1938</v>
      </c>
      <c r="K68" s="32"/>
      <c r="L68">
        <v>1678</v>
      </c>
      <c r="N68">
        <v>3132</v>
      </c>
      <c r="P68">
        <v>4744</v>
      </c>
      <c r="R68">
        <v>2792</v>
      </c>
      <c r="T68">
        <v>2739</v>
      </c>
      <c r="V68">
        <v>2002</v>
      </c>
      <c r="X68" s="32">
        <v>1971</v>
      </c>
      <c r="Y68" s="32"/>
    </row>
    <row r="69" spans="1:29">
      <c r="A69" s="187" t="s">
        <v>311</v>
      </c>
      <c r="B69">
        <v>0</v>
      </c>
      <c r="D69">
        <v>0</v>
      </c>
      <c r="F69">
        <v>0</v>
      </c>
      <c r="H69">
        <v>0</v>
      </c>
      <c r="J69">
        <v>0</v>
      </c>
      <c r="L69">
        <v>0</v>
      </c>
      <c r="N69">
        <v>0</v>
      </c>
      <c r="P69">
        <v>0</v>
      </c>
      <c r="R69">
        <v>0</v>
      </c>
      <c r="T69">
        <v>0</v>
      </c>
      <c r="V69">
        <v>0</v>
      </c>
      <c r="X69">
        <v>0</v>
      </c>
    </row>
    <row r="70" spans="1:29">
      <c r="A70" s="187" t="s">
        <v>284</v>
      </c>
      <c r="B70" s="221">
        <v>965</v>
      </c>
      <c r="C70" s="221"/>
      <c r="D70" s="210">
        <v>723</v>
      </c>
      <c r="E70" s="210"/>
      <c r="F70" s="210">
        <v>968</v>
      </c>
      <c r="G70" s="210"/>
      <c r="H70" s="210">
        <v>1706</v>
      </c>
      <c r="I70" s="210"/>
      <c r="J70" s="210">
        <v>1754</v>
      </c>
      <c r="K70" s="210"/>
      <c r="L70" s="210">
        <v>1504</v>
      </c>
      <c r="M70" s="210"/>
      <c r="N70" s="210">
        <v>2572</v>
      </c>
      <c r="O70" s="210"/>
      <c r="P70" s="210">
        <v>3181</v>
      </c>
      <c r="Q70" s="210"/>
      <c r="R70" s="210">
        <v>2142</v>
      </c>
      <c r="S70" s="210"/>
      <c r="T70" s="210">
        <v>2458</v>
      </c>
      <c r="U70" s="210"/>
      <c r="V70" s="221">
        <v>1742</v>
      </c>
      <c r="W70" s="221"/>
      <c r="X70" s="210">
        <v>1348</v>
      </c>
      <c r="Y70" s="210"/>
    </row>
    <row r="71" spans="1:29">
      <c r="A71" s="187" t="s">
        <v>312</v>
      </c>
      <c r="B71" s="210">
        <v>83</v>
      </c>
      <c r="C71" s="210"/>
      <c r="D71" s="210">
        <v>24</v>
      </c>
      <c r="E71" s="210"/>
      <c r="F71" s="210">
        <v>61</v>
      </c>
      <c r="G71" s="210"/>
      <c r="H71" s="210">
        <v>198</v>
      </c>
      <c r="I71" s="210"/>
      <c r="J71" s="210">
        <v>103</v>
      </c>
      <c r="K71" s="210"/>
      <c r="L71" s="210">
        <v>89</v>
      </c>
      <c r="M71" s="210"/>
      <c r="N71" s="210">
        <v>327</v>
      </c>
      <c r="O71" s="210"/>
      <c r="P71" s="210">
        <v>661</v>
      </c>
      <c r="Q71" s="210"/>
      <c r="R71" s="210">
        <v>132</v>
      </c>
      <c r="S71" s="210"/>
      <c r="T71" s="210">
        <v>121</v>
      </c>
      <c r="U71" s="210"/>
      <c r="V71" s="229">
        <v>39</v>
      </c>
      <c r="W71" s="229"/>
      <c r="X71" s="210">
        <v>187</v>
      </c>
      <c r="Y71" s="210"/>
    </row>
    <row r="72" spans="1:29">
      <c r="A72" s="187" t="s">
        <v>4</v>
      </c>
      <c r="B72" s="230">
        <v>124</v>
      </c>
      <c r="C72" s="230"/>
      <c r="D72" s="210">
        <v>43</v>
      </c>
      <c r="E72" s="210"/>
      <c r="F72" s="210">
        <v>94</v>
      </c>
      <c r="G72" s="210"/>
      <c r="H72" s="210">
        <v>145</v>
      </c>
      <c r="I72" s="210"/>
      <c r="J72" s="210">
        <v>184</v>
      </c>
      <c r="K72" s="210"/>
      <c r="L72" s="210">
        <v>174</v>
      </c>
      <c r="M72" s="210"/>
      <c r="N72" s="154">
        <v>555</v>
      </c>
      <c r="O72" s="154"/>
      <c r="P72" s="210">
        <v>1563</v>
      </c>
      <c r="Q72" s="210"/>
      <c r="R72" s="210">
        <v>650</v>
      </c>
      <c r="S72" s="210"/>
      <c r="T72" s="210">
        <v>281</v>
      </c>
      <c r="U72" s="210"/>
      <c r="V72" s="210">
        <v>260</v>
      </c>
      <c r="W72" s="210"/>
      <c r="X72" s="210">
        <v>443</v>
      </c>
      <c r="Y72" s="210"/>
    </row>
    <row r="73" spans="1:29">
      <c r="A73" s="188" t="s">
        <v>285</v>
      </c>
      <c r="B73" s="210">
        <v>0</v>
      </c>
      <c r="D73" s="210">
        <v>0</v>
      </c>
      <c r="F73" s="210">
        <v>0</v>
      </c>
      <c r="H73" s="210">
        <v>0</v>
      </c>
      <c r="J73" s="210">
        <v>0</v>
      </c>
      <c r="L73" s="210">
        <v>0</v>
      </c>
      <c r="N73" s="154">
        <v>0</v>
      </c>
      <c r="P73" s="210">
        <v>0</v>
      </c>
      <c r="R73" s="210">
        <v>0</v>
      </c>
      <c r="T73" s="210">
        <v>0</v>
      </c>
      <c r="V73" s="210">
        <v>0</v>
      </c>
      <c r="X73" s="210">
        <v>0</v>
      </c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AD59"/>
  <sheetViews>
    <sheetView topLeftCell="A40" workbookViewId="0">
      <selection activeCell="X57" sqref="X57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6.42578125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71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6" t="s">
        <v>13</v>
      </c>
      <c r="B7" s="26" t="s">
        <v>2</v>
      </c>
      <c r="C7" s="26" t="s">
        <v>301</v>
      </c>
      <c r="D7" s="26" t="s">
        <v>3</v>
      </c>
      <c r="E7" s="26" t="s">
        <v>302</v>
      </c>
      <c r="F7" s="26" t="s">
        <v>4</v>
      </c>
      <c r="G7" s="26" t="s">
        <v>303</v>
      </c>
      <c r="H7" s="26" t="s">
        <v>5</v>
      </c>
      <c r="I7" s="26" t="s">
        <v>304</v>
      </c>
      <c r="J7" s="26" t="s">
        <v>4</v>
      </c>
      <c r="K7" s="26" t="s">
        <v>303</v>
      </c>
      <c r="L7" s="26" t="s">
        <v>2</v>
      </c>
      <c r="M7" s="26" t="s">
        <v>301</v>
      </c>
      <c r="N7" s="26" t="s">
        <v>60</v>
      </c>
      <c r="O7" s="26" t="s">
        <v>305</v>
      </c>
      <c r="P7" s="26" t="s">
        <v>5</v>
      </c>
      <c r="Q7" s="26" t="s">
        <v>304</v>
      </c>
      <c r="R7" s="26" t="s">
        <v>6</v>
      </c>
      <c r="S7" s="26" t="s">
        <v>306</v>
      </c>
      <c r="T7" s="26" t="s">
        <v>7</v>
      </c>
      <c r="U7" s="26" t="s">
        <v>307</v>
      </c>
      <c r="V7" s="26" t="s">
        <v>8</v>
      </c>
      <c r="W7" s="26" t="s">
        <v>308</v>
      </c>
      <c r="X7" s="26" t="s">
        <v>9</v>
      </c>
      <c r="Y7" s="26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6">
        <v>1</v>
      </c>
      <c r="C8" s="6"/>
      <c r="D8" s="6">
        <v>0</v>
      </c>
      <c r="E8" s="6"/>
      <c r="F8" s="6">
        <v>0</v>
      </c>
      <c r="G8" s="6"/>
      <c r="H8" s="6">
        <v>0</v>
      </c>
      <c r="I8" s="6"/>
      <c r="J8" s="6">
        <v>0</v>
      </c>
      <c r="K8" s="6"/>
      <c r="L8" s="6">
        <v>0</v>
      </c>
      <c r="M8" s="6"/>
      <c r="N8" s="6">
        <v>6</v>
      </c>
      <c r="O8" s="6"/>
      <c r="P8" s="6">
        <v>10</v>
      </c>
      <c r="Q8" s="6"/>
      <c r="R8" s="6">
        <v>9</v>
      </c>
      <c r="S8" s="6"/>
      <c r="T8" s="6">
        <v>0</v>
      </c>
      <c r="U8" s="6"/>
      <c r="V8" s="6">
        <v>0</v>
      </c>
      <c r="W8" s="6"/>
      <c r="X8" s="6">
        <v>0</v>
      </c>
      <c r="Y8" s="6"/>
      <c r="Z8" s="25">
        <f>SUM(B8:X8)</f>
        <v>26</v>
      </c>
      <c r="AA8" s="34">
        <f>+Z8/Z52</f>
        <v>0.10441767068273092</v>
      </c>
      <c r="AB8" s="34"/>
      <c r="AC8" s="3"/>
      <c r="AD8" s="21"/>
    </row>
    <row r="9" spans="1:30">
      <c r="A9" s="3" t="s">
        <v>17</v>
      </c>
      <c r="B9" s="6">
        <v>0</v>
      </c>
      <c r="C9" s="6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2</v>
      </c>
      <c r="M9" s="6"/>
      <c r="N9" s="6">
        <v>3</v>
      </c>
      <c r="O9" s="6"/>
      <c r="P9" s="6">
        <v>7</v>
      </c>
      <c r="Q9" s="6"/>
      <c r="R9" s="6">
        <v>25</v>
      </c>
      <c r="S9" s="6"/>
      <c r="T9" s="6">
        <v>5</v>
      </c>
      <c r="U9" s="6"/>
      <c r="V9" s="6">
        <v>6</v>
      </c>
      <c r="W9" s="6"/>
      <c r="X9" s="6">
        <v>0</v>
      </c>
      <c r="Y9" s="6"/>
      <c r="Z9" s="25">
        <f t="shared" ref="Z9:Z51" si="0">SUM(B9:X9)</f>
        <v>48</v>
      </c>
      <c r="AA9" s="34">
        <f>Z9/$Z$52</f>
        <v>0.19277108433734941</v>
      </c>
      <c r="AB9" s="34" t="e">
        <f t="shared" ref="AB9:AB51" si="1">+Z9/$AE$9</f>
        <v>#DIV/0!</v>
      </c>
      <c r="AC9" s="24"/>
      <c r="AD9" s="21"/>
    </row>
    <row r="10" spans="1:30">
      <c r="A10" s="3" t="s">
        <v>18</v>
      </c>
      <c r="B10" s="6">
        <v>0</v>
      </c>
      <c r="C10" s="6"/>
      <c r="D10" s="6">
        <v>0</v>
      </c>
      <c r="E10" s="6"/>
      <c r="F10" s="6">
        <v>0</v>
      </c>
      <c r="G10" s="6"/>
      <c r="H10" s="6">
        <v>0</v>
      </c>
      <c r="I10" s="6"/>
      <c r="J10" s="6">
        <v>0</v>
      </c>
      <c r="K10" s="6"/>
      <c r="L10" s="6">
        <v>2</v>
      </c>
      <c r="M10" s="6"/>
      <c r="N10" s="6">
        <v>2</v>
      </c>
      <c r="O10" s="6"/>
      <c r="P10" s="6">
        <v>5</v>
      </c>
      <c r="Q10" s="6"/>
      <c r="R10" s="6">
        <v>0</v>
      </c>
      <c r="S10" s="6"/>
      <c r="T10" s="6">
        <v>0</v>
      </c>
      <c r="U10" s="6"/>
      <c r="V10" s="6">
        <v>0</v>
      </c>
      <c r="W10" s="6"/>
      <c r="X10" s="6">
        <v>0</v>
      </c>
      <c r="Y10" s="6"/>
      <c r="Z10" s="25">
        <f t="shared" si="0"/>
        <v>9</v>
      </c>
      <c r="AA10" s="34">
        <f t="shared" ref="AA10:AA51" si="2">Z10/$Z$52</f>
        <v>3.614457831325301E-2</v>
      </c>
      <c r="AB10" s="34" t="e">
        <f t="shared" si="1"/>
        <v>#DIV/0!</v>
      </c>
      <c r="AC10" s="24"/>
      <c r="AD10" s="21"/>
    </row>
    <row r="11" spans="1:30">
      <c r="A11" s="3" t="s">
        <v>19</v>
      </c>
      <c r="B11" s="6">
        <v>0</v>
      </c>
      <c r="C11" s="6"/>
      <c r="D11" s="6">
        <v>0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4</v>
      </c>
      <c r="Q11" s="6"/>
      <c r="R11" s="6">
        <v>0</v>
      </c>
      <c r="S11" s="6"/>
      <c r="T11" s="6">
        <v>0</v>
      </c>
      <c r="U11" s="6"/>
      <c r="V11" s="6">
        <v>0</v>
      </c>
      <c r="W11" s="6"/>
      <c r="X11" s="6">
        <v>0</v>
      </c>
      <c r="Y11" s="6"/>
      <c r="Z11" s="25">
        <f t="shared" si="0"/>
        <v>4</v>
      </c>
      <c r="AA11" s="34">
        <f t="shared" si="2"/>
        <v>1.6064257028112448E-2</v>
      </c>
      <c r="AB11" s="34" t="e">
        <f t="shared" si="1"/>
        <v>#DIV/0!</v>
      </c>
      <c r="AC11" s="3"/>
      <c r="AD11" s="21"/>
    </row>
    <row r="12" spans="1:30">
      <c r="A12" s="3" t="s">
        <v>20</v>
      </c>
      <c r="B12" s="6">
        <v>0</v>
      </c>
      <c r="C12" s="6"/>
      <c r="D12" s="6">
        <v>0</v>
      </c>
      <c r="E12" s="6"/>
      <c r="F12" s="6">
        <v>0</v>
      </c>
      <c r="G12" s="6"/>
      <c r="H12" s="6">
        <v>0</v>
      </c>
      <c r="I12" s="6"/>
      <c r="J12" s="6">
        <v>0</v>
      </c>
      <c r="K12" s="6"/>
      <c r="L12" s="6">
        <v>0</v>
      </c>
      <c r="M12" s="6"/>
      <c r="N12" s="6">
        <v>0</v>
      </c>
      <c r="O12" s="6"/>
      <c r="P12" s="6">
        <v>0</v>
      </c>
      <c r="Q12" s="6"/>
      <c r="R12" s="6">
        <v>0</v>
      </c>
      <c r="S12" s="6"/>
      <c r="T12" s="6">
        <v>0</v>
      </c>
      <c r="U12" s="6"/>
      <c r="V12" s="6">
        <v>0</v>
      </c>
      <c r="W12" s="6"/>
      <c r="X12" s="6">
        <v>0</v>
      </c>
      <c r="Y12" s="6"/>
      <c r="Z12" s="25">
        <f t="shared" si="0"/>
        <v>0</v>
      </c>
      <c r="AA12" s="34">
        <f t="shared" si="2"/>
        <v>0</v>
      </c>
      <c r="AB12" s="34" t="e">
        <f t="shared" si="1"/>
        <v>#DIV/0!</v>
      </c>
      <c r="AC12" s="24"/>
      <c r="AD12" s="21"/>
    </row>
    <row r="13" spans="1:30">
      <c r="A13" s="3" t="s">
        <v>21</v>
      </c>
      <c r="B13" s="6">
        <v>0</v>
      </c>
      <c r="C13" s="6"/>
      <c r="D13" s="6">
        <v>0</v>
      </c>
      <c r="E13" s="6"/>
      <c r="F13" s="6">
        <v>0</v>
      </c>
      <c r="G13" s="6"/>
      <c r="H13" s="6">
        <v>0</v>
      </c>
      <c r="I13" s="6"/>
      <c r="J13" s="6">
        <v>0</v>
      </c>
      <c r="K13" s="6"/>
      <c r="L13" s="6">
        <v>0</v>
      </c>
      <c r="M13" s="6"/>
      <c r="N13" s="6">
        <v>0</v>
      </c>
      <c r="O13" s="6"/>
      <c r="P13" s="6">
        <v>0</v>
      </c>
      <c r="Q13" s="6"/>
      <c r="R13" s="6">
        <v>0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25">
        <f t="shared" si="0"/>
        <v>0</v>
      </c>
      <c r="AA13" s="34">
        <f t="shared" si="2"/>
        <v>0</v>
      </c>
      <c r="AB13" s="34" t="e">
        <f t="shared" si="1"/>
        <v>#DIV/0!</v>
      </c>
      <c r="AC13" s="24"/>
      <c r="AD13" s="21"/>
    </row>
    <row r="14" spans="1:30">
      <c r="A14" s="3" t="s">
        <v>22</v>
      </c>
      <c r="B14" s="6">
        <v>0</v>
      </c>
      <c r="C14" s="6"/>
      <c r="D14" s="6">
        <v>0</v>
      </c>
      <c r="E14" s="6"/>
      <c r="F14" s="6">
        <v>0</v>
      </c>
      <c r="G14" s="6"/>
      <c r="H14" s="6">
        <v>0</v>
      </c>
      <c r="I14" s="6"/>
      <c r="J14" s="6">
        <v>0</v>
      </c>
      <c r="K14" s="6"/>
      <c r="L14" s="6">
        <v>0</v>
      </c>
      <c r="M14" s="6"/>
      <c r="N14" s="6">
        <v>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W14" s="6"/>
      <c r="X14" s="6">
        <v>0</v>
      </c>
      <c r="Y14" s="6"/>
      <c r="Z14" s="25">
        <f t="shared" si="0"/>
        <v>0</v>
      </c>
      <c r="AA14" s="34">
        <f t="shared" si="2"/>
        <v>0</v>
      </c>
      <c r="AB14" s="34" t="e">
        <f t="shared" si="1"/>
        <v>#DIV/0!</v>
      </c>
      <c r="AC14" s="24"/>
      <c r="AD14" s="21"/>
    </row>
    <row r="15" spans="1:30">
      <c r="A15" s="3" t="s">
        <v>23</v>
      </c>
      <c r="B15" s="6">
        <v>0</v>
      </c>
      <c r="C15" s="6"/>
      <c r="D15" s="6">
        <v>0</v>
      </c>
      <c r="E15" s="6"/>
      <c r="F15" s="6">
        <v>0</v>
      </c>
      <c r="G15" s="6"/>
      <c r="H15" s="6">
        <v>0</v>
      </c>
      <c r="I15" s="6"/>
      <c r="J15" s="6">
        <v>0</v>
      </c>
      <c r="K15" s="6"/>
      <c r="L15" s="6">
        <v>0</v>
      </c>
      <c r="M15" s="6"/>
      <c r="N15" s="6">
        <v>4</v>
      </c>
      <c r="O15" s="6"/>
      <c r="P15" s="6">
        <v>0</v>
      </c>
      <c r="Q15" s="6"/>
      <c r="R15" s="6">
        <v>2</v>
      </c>
      <c r="S15" s="6"/>
      <c r="T15" s="6">
        <v>0</v>
      </c>
      <c r="U15" s="6"/>
      <c r="V15" s="6">
        <v>0</v>
      </c>
      <c r="W15" s="6"/>
      <c r="X15" s="6">
        <v>0</v>
      </c>
      <c r="Y15" s="6"/>
      <c r="Z15" s="25">
        <f t="shared" si="0"/>
        <v>6</v>
      </c>
      <c r="AA15" s="34">
        <f t="shared" si="2"/>
        <v>2.4096385542168676E-2</v>
      </c>
      <c r="AB15" s="34" t="e">
        <f t="shared" si="1"/>
        <v>#DIV/0!</v>
      </c>
      <c r="AC15" s="24"/>
      <c r="AD15" s="21"/>
    </row>
    <row r="16" spans="1:30">
      <c r="A16" s="3" t="s">
        <v>24</v>
      </c>
      <c r="B16" s="6">
        <v>0</v>
      </c>
      <c r="C16" s="6"/>
      <c r="D16" s="6">
        <v>0</v>
      </c>
      <c r="E16" s="6"/>
      <c r="F16" s="6">
        <v>0</v>
      </c>
      <c r="G16" s="6"/>
      <c r="H16" s="6">
        <v>0</v>
      </c>
      <c r="I16" s="6"/>
      <c r="J16" s="6">
        <v>0</v>
      </c>
      <c r="K16" s="6"/>
      <c r="L16" s="6">
        <v>0</v>
      </c>
      <c r="M16" s="6"/>
      <c r="N16" s="6">
        <v>0</v>
      </c>
      <c r="O16" s="6"/>
      <c r="P16" s="6">
        <v>0</v>
      </c>
      <c r="Q16" s="6"/>
      <c r="R16" s="6">
        <v>0</v>
      </c>
      <c r="S16" s="6"/>
      <c r="T16" s="6">
        <v>0</v>
      </c>
      <c r="U16" s="6"/>
      <c r="V16" s="6">
        <v>0</v>
      </c>
      <c r="W16" s="6"/>
      <c r="X16" s="6">
        <v>0</v>
      </c>
      <c r="Y16" s="6"/>
      <c r="Z16" s="25">
        <f t="shared" si="0"/>
        <v>0</v>
      </c>
      <c r="AA16" s="34">
        <f t="shared" si="2"/>
        <v>0</v>
      </c>
      <c r="AB16" s="34" t="e">
        <f t="shared" si="1"/>
        <v>#DIV/0!</v>
      </c>
      <c r="AC16" s="24"/>
      <c r="AD16" s="21"/>
    </row>
    <row r="17" spans="1:30">
      <c r="A17" s="3" t="s">
        <v>25</v>
      </c>
      <c r="B17" s="6">
        <v>0</v>
      </c>
      <c r="C17" s="6"/>
      <c r="D17" s="6">
        <v>0</v>
      </c>
      <c r="E17" s="6"/>
      <c r="F17" s="6">
        <v>0</v>
      </c>
      <c r="G17" s="6"/>
      <c r="H17" s="6">
        <v>0</v>
      </c>
      <c r="I17" s="6"/>
      <c r="J17" s="6">
        <v>0</v>
      </c>
      <c r="K17" s="6"/>
      <c r="L17" s="6">
        <v>0</v>
      </c>
      <c r="M17" s="6"/>
      <c r="N17" s="6">
        <v>0</v>
      </c>
      <c r="O17" s="6"/>
      <c r="P17" s="6">
        <v>0</v>
      </c>
      <c r="Q17" s="6"/>
      <c r="R17" s="6">
        <v>0</v>
      </c>
      <c r="S17" s="6"/>
      <c r="T17" s="6">
        <v>0</v>
      </c>
      <c r="U17" s="6"/>
      <c r="V17" s="6">
        <v>0</v>
      </c>
      <c r="W17" s="6"/>
      <c r="X17" s="6">
        <v>0</v>
      </c>
      <c r="Y17" s="6"/>
      <c r="Z17" s="25">
        <f t="shared" si="0"/>
        <v>0</v>
      </c>
      <c r="AA17" s="34">
        <f t="shared" si="2"/>
        <v>0</v>
      </c>
      <c r="AB17" s="34" t="e">
        <f t="shared" si="1"/>
        <v>#DIV/0!</v>
      </c>
      <c r="AC17" s="24"/>
      <c r="AD17" s="21"/>
    </row>
    <row r="18" spans="1:30">
      <c r="A18" s="3" t="s">
        <v>26</v>
      </c>
      <c r="B18" s="6">
        <v>0</v>
      </c>
      <c r="C18" s="6"/>
      <c r="D18" s="6">
        <v>0</v>
      </c>
      <c r="E18" s="6"/>
      <c r="F18" s="6">
        <v>0</v>
      </c>
      <c r="G18" s="6"/>
      <c r="H18" s="6">
        <v>0</v>
      </c>
      <c r="I18" s="6"/>
      <c r="J18" s="6">
        <v>0</v>
      </c>
      <c r="K18" s="6"/>
      <c r="L18" s="6">
        <v>0</v>
      </c>
      <c r="M18" s="6"/>
      <c r="N18" s="6">
        <v>0</v>
      </c>
      <c r="O18" s="6"/>
      <c r="P18" s="6">
        <v>0</v>
      </c>
      <c r="Q18" s="6"/>
      <c r="R18" s="6">
        <v>1</v>
      </c>
      <c r="S18" s="6"/>
      <c r="T18" s="6">
        <v>1</v>
      </c>
      <c r="U18" s="6"/>
      <c r="V18" s="6">
        <v>0</v>
      </c>
      <c r="W18" s="6"/>
      <c r="X18" s="6">
        <v>0</v>
      </c>
      <c r="Y18" s="6"/>
      <c r="Z18" s="25">
        <f t="shared" si="0"/>
        <v>2</v>
      </c>
      <c r="AA18" s="34">
        <f t="shared" si="2"/>
        <v>8.0321285140562242E-3</v>
      </c>
      <c r="AB18" s="34" t="e">
        <f t="shared" si="1"/>
        <v>#DIV/0!</v>
      </c>
      <c r="AC18" s="24"/>
      <c r="AD18" s="21"/>
    </row>
    <row r="19" spans="1:30">
      <c r="A19" s="3" t="s">
        <v>27</v>
      </c>
      <c r="B19" s="6">
        <v>0</v>
      </c>
      <c r="C19" s="6"/>
      <c r="D19" s="6">
        <v>0</v>
      </c>
      <c r="E19" s="6"/>
      <c r="F19" s="6">
        <v>0</v>
      </c>
      <c r="G19" s="6"/>
      <c r="H19" s="6">
        <v>0</v>
      </c>
      <c r="I19" s="6"/>
      <c r="J19" s="6">
        <v>0</v>
      </c>
      <c r="K19" s="6"/>
      <c r="L19" s="6">
        <v>0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W19" s="6"/>
      <c r="X19" s="6">
        <v>0</v>
      </c>
      <c r="Y19" s="6"/>
      <c r="Z19" s="25">
        <f t="shared" si="0"/>
        <v>0</v>
      </c>
      <c r="AA19" s="34">
        <f t="shared" si="2"/>
        <v>0</v>
      </c>
      <c r="AB19" s="34" t="e">
        <f t="shared" si="1"/>
        <v>#DIV/0!</v>
      </c>
      <c r="AC19" s="24"/>
      <c r="AD19" s="21"/>
    </row>
    <row r="20" spans="1:30">
      <c r="A20" s="3" t="s">
        <v>28</v>
      </c>
      <c r="B20" s="6">
        <v>0</v>
      </c>
      <c r="C20" s="6"/>
      <c r="D20" s="6">
        <v>0</v>
      </c>
      <c r="E20" s="6"/>
      <c r="F20" s="6">
        <v>0</v>
      </c>
      <c r="G20" s="6"/>
      <c r="H20" s="6">
        <v>0</v>
      </c>
      <c r="I20" s="6"/>
      <c r="J20" s="6">
        <v>0</v>
      </c>
      <c r="K20" s="6"/>
      <c r="L20" s="6">
        <v>0</v>
      </c>
      <c r="M20" s="6"/>
      <c r="N20" s="6">
        <v>0</v>
      </c>
      <c r="O20" s="6"/>
      <c r="P20" s="6">
        <v>0</v>
      </c>
      <c r="Q20" s="6"/>
      <c r="R20" s="6">
        <v>0</v>
      </c>
      <c r="S20" s="6"/>
      <c r="T20" s="6">
        <v>0</v>
      </c>
      <c r="U20" s="6"/>
      <c r="V20" s="6">
        <v>0</v>
      </c>
      <c r="W20" s="6"/>
      <c r="X20" s="6">
        <v>0</v>
      </c>
      <c r="Y20" s="6"/>
      <c r="Z20" s="25">
        <f t="shared" si="0"/>
        <v>0</v>
      </c>
      <c r="AA20" s="34">
        <f t="shared" si="2"/>
        <v>0</v>
      </c>
      <c r="AB20" s="34" t="e">
        <f t="shared" si="1"/>
        <v>#DIV/0!</v>
      </c>
      <c r="AC20" s="24"/>
      <c r="AD20" s="21"/>
    </row>
    <row r="21" spans="1:30">
      <c r="A21" s="3" t="s">
        <v>29</v>
      </c>
      <c r="B21" s="6">
        <v>0</v>
      </c>
      <c r="C21" s="6"/>
      <c r="D21" s="6">
        <v>0</v>
      </c>
      <c r="E21" s="6"/>
      <c r="F21" s="6">
        <v>0</v>
      </c>
      <c r="G21" s="6"/>
      <c r="H21" s="6">
        <v>0</v>
      </c>
      <c r="I21" s="6"/>
      <c r="J21" s="6">
        <v>0</v>
      </c>
      <c r="K21" s="6"/>
      <c r="L21" s="6">
        <v>0</v>
      </c>
      <c r="M21" s="6"/>
      <c r="N21" s="6">
        <v>0</v>
      </c>
      <c r="O21" s="6"/>
      <c r="P21" s="6">
        <v>0</v>
      </c>
      <c r="Q21" s="6"/>
      <c r="R21" s="6">
        <v>0</v>
      </c>
      <c r="S21" s="6"/>
      <c r="T21" s="6">
        <v>0</v>
      </c>
      <c r="U21" s="6"/>
      <c r="V21" s="6">
        <v>0</v>
      </c>
      <c r="W21" s="6"/>
      <c r="X21" s="6">
        <v>0</v>
      </c>
      <c r="Y21" s="6"/>
      <c r="Z21" s="25">
        <f t="shared" si="0"/>
        <v>0</v>
      </c>
      <c r="AA21" s="34">
        <f t="shared" si="2"/>
        <v>0</v>
      </c>
      <c r="AB21" s="34" t="e">
        <f t="shared" si="1"/>
        <v>#DIV/0!</v>
      </c>
      <c r="AC21" s="24"/>
      <c r="AD21" s="21"/>
    </row>
    <row r="22" spans="1:30">
      <c r="A22" s="3" t="s">
        <v>30</v>
      </c>
      <c r="B22" s="6">
        <v>0</v>
      </c>
      <c r="C22" s="6"/>
      <c r="D22" s="6">
        <v>2</v>
      </c>
      <c r="E22" s="6"/>
      <c r="F22" s="6">
        <v>0</v>
      </c>
      <c r="G22" s="6"/>
      <c r="H22" s="6">
        <v>2</v>
      </c>
      <c r="I22" s="6"/>
      <c r="J22" s="6">
        <v>0</v>
      </c>
      <c r="K22" s="6"/>
      <c r="L22" s="6">
        <v>0</v>
      </c>
      <c r="M22" s="6"/>
      <c r="N22" s="6">
        <v>0</v>
      </c>
      <c r="O22" s="6"/>
      <c r="P22" s="6">
        <v>34</v>
      </c>
      <c r="Q22" s="6"/>
      <c r="R22" s="6">
        <v>29</v>
      </c>
      <c r="S22" s="6"/>
      <c r="T22" s="6">
        <v>33</v>
      </c>
      <c r="U22" s="6"/>
      <c r="V22" s="6">
        <v>26</v>
      </c>
      <c r="W22" s="6"/>
      <c r="X22" s="6">
        <v>0</v>
      </c>
      <c r="Y22" s="6"/>
      <c r="Z22" s="25">
        <f t="shared" si="0"/>
        <v>126</v>
      </c>
      <c r="AA22" s="34">
        <f t="shared" si="2"/>
        <v>0.50602409638554213</v>
      </c>
      <c r="AB22" s="34" t="e">
        <f t="shared" si="1"/>
        <v>#DIV/0!</v>
      </c>
      <c r="AC22" s="24"/>
      <c r="AD22" s="21"/>
    </row>
    <row r="23" spans="1:30">
      <c r="A23" s="3" t="s">
        <v>31</v>
      </c>
      <c r="B23" s="6">
        <v>0</v>
      </c>
      <c r="C23" s="6"/>
      <c r="D23" s="3">
        <v>0</v>
      </c>
      <c r="E23" s="3"/>
      <c r="F23" s="3">
        <v>0</v>
      </c>
      <c r="G23" s="3"/>
      <c r="H23" s="3">
        <v>0</v>
      </c>
      <c r="I23" s="3"/>
      <c r="J23" s="3">
        <v>0</v>
      </c>
      <c r="K23" s="3"/>
      <c r="L23" s="3">
        <v>0</v>
      </c>
      <c r="M23" s="3"/>
      <c r="N23" s="3">
        <v>0</v>
      </c>
      <c r="O23" s="3"/>
      <c r="P23" s="3">
        <v>0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0</v>
      </c>
      <c r="AA23" s="34">
        <f t="shared" si="2"/>
        <v>0</v>
      </c>
      <c r="AB23" s="34" t="e">
        <f t="shared" si="1"/>
        <v>#DIV/0!</v>
      </c>
      <c r="AC23" s="24"/>
      <c r="AD23" s="21"/>
    </row>
    <row r="24" spans="1:30">
      <c r="A24" s="3" t="s">
        <v>32</v>
      </c>
      <c r="B24" s="6">
        <v>0</v>
      </c>
      <c r="C24" s="6"/>
      <c r="D24" s="6">
        <v>0</v>
      </c>
      <c r="E24" s="6"/>
      <c r="F24" s="6">
        <v>0</v>
      </c>
      <c r="G24" s="6"/>
      <c r="H24" s="6">
        <v>0</v>
      </c>
      <c r="I24" s="6"/>
      <c r="J24" s="6">
        <v>0</v>
      </c>
      <c r="K24" s="6"/>
      <c r="L24" s="6">
        <v>0</v>
      </c>
      <c r="M24" s="6"/>
      <c r="N24" s="3">
        <v>2</v>
      </c>
      <c r="O24" s="3"/>
      <c r="P24" s="3">
        <v>3</v>
      </c>
      <c r="Q24" s="3"/>
      <c r="R24" s="3">
        <v>1</v>
      </c>
      <c r="S24" s="3"/>
      <c r="T24" s="3">
        <v>1</v>
      </c>
      <c r="U24" s="3"/>
      <c r="V24" s="3">
        <v>1</v>
      </c>
      <c r="W24" s="3"/>
      <c r="X24" s="3">
        <v>0</v>
      </c>
      <c r="Y24" s="3"/>
      <c r="Z24" s="25">
        <f t="shared" si="0"/>
        <v>8</v>
      </c>
      <c r="AA24" s="34">
        <f t="shared" si="2"/>
        <v>3.2128514056224897E-2</v>
      </c>
      <c r="AB24" s="34" t="e">
        <f t="shared" si="1"/>
        <v>#DIV/0!</v>
      </c>
      <c r="AC24" s="24"/>
      <c r="AD24" s="21"/>
    </row>
    <row r="25" spans="1:30">
      <c r="A25" s="3" t="s">
        <v>33</v>
      </c>
      <c r="B25" s="6">
        <v>0</v>
      </c>
      <c r="C25" s="6"/>
      <c r="D25" s="6">
        <v>0</v>
      </c>
      <c r="E25" s="6"/>
      <c r="F25" s="6">
        <v>0</v>
      </c>
      <c r="G25" s="6"/>
      <c r="H25" s="6">
        <v>0</v>
      </c>
      <c r="I25" s="6"/>
      <c r="J25" s="6">
        <v>0</v>
      </c>
      <c r="K25" s="6"/>
      <c r="L25" s="6">
        <v>0</v>
      </c>
      <c r="M25" s="6"/>
      <c r="N25" s="6">
        <v>0</v>
      </c>
      <c r="O25" s="6"/>
      <c r="P25" s="6">
        <v>0</v>
      </c>
      <c r="Q25" s="6"/>
      <c r="R25" s="6">
        <v>0</v>
      </c>
      <c r="S25" s="6"/>
      <c r="T25" s="6">
        <v>0</v>
      </c>
      <c r="U25" s="6"/>
      <c r="V25" s="6">
        <v>0</v>
      </c>
      <c r="W25" s="6"/>
      <c r="X25" s="6">
        <v>0</v>
      </c>
      <c r="Y25" s="6"/>
      <c r="Z25" s="25">
        <f t="shared" si="0"/>
        <v>0</v>
      </c>
      <c r="AA25" s="34">
        <f t="shared" si="2"/>
        <v>0</v>
      </c>
      <c r="AB25" s="34" t="e">
        <f t="shared" si="1"/>
        <v>#DIV/0!</v>
      </c>
      <c r="AC25" s="24"/>
      <c r="AD25" s="21"/>
    </row>
    <row r="26" spans="1:30">
      <c r="A26" s="3" t="s">
        <v>34</v>
      </c>
      <c r="B26" s="6">
        <v>0</v>
      </c>
      <c r="C26" s="6"/>
      <c r="D26" s="6">
        <v>0</v>
      </c>
      <c r="E26" s="6"/>
      <c r="F26" s="6">
        <v>0</v>
      </c>
      <c r="G26" s="6"/>
      <c r="H26" s="6">
        <v>0</v>
      </c>
      <c r="I26" s="6"/>
      <c r="J26" s="6">
        <v>0</v>
      </c>
      <c r="K26" s="6"/>
      <c r="L26" s="6">
        <v>0</v>
      </c>
      <c r="M26" s="6"/>
      <c r="N26" s="6">
        <v>0</v>
      </c>
      <c r="O26" s="6"/>
      <c r="P26" s="6">
        <v>0</v>
      </c>
      <c r="Q26" s="6"/>
      <c r="R26" s="6">
        <v>0</v>
      </c>
      <c r="S26" s="6"/>
      <c r="T26" s="6">
        <v>0</v>
      </c>
      <c r="U26" s="6"/>
      <c r="V26" s="6">
        <v>0</v>
      </c>
      <c r="W26" s="6"/>
      <c r="X26" s="6">
        <v>0</v>
      </c>
      <c r="Y26" s="6"/>
      <c r="Z26" s="25">
        <f t="shared" si="0"/>
        <v>0</v>
      </c>
      <c r="AA26" s="34">
        <f t="shared" si="2"/>
        <v>0</v>
      </c>
      <c r="AB26" s="34" t="e">
        <f t="shared" si="1"/>
        <v>#DIV/0!</v>
      </c>
      <c r="AC26" s="24"/>
      <c r="AD26" s="21"/>
    </row>
    <row r="27" spans="1:30">
      <c r="A27" s="3" t="s">
        <v>35</v>
      </c>
      <c r="B27" s="6">
        <v>0</v>
      </c>
      <c r="C27" s="6"/>
      <c r="D27" s="6">
        <v>0</v>
      </c>
      <c r="E27" s="6"/>
      <c r="F27" s="6">
        <v>0</v>
      </c>
      <c r="G27" s="6"/>
      <c r="H27" s="6">
        <v>0</v>
      </c>
      <c r="I27" s="6"/>
      <c r="J27" s="6">
        <v>0</v>
      </c>
      <c r="K27" s="6"/>
      <c r="L27" s="6">
        <v>0</v>
      </c>
      <c r="M27" s="6"/>
      <c r="N27" s="6">
        <v>0</v>
      </c>
      <c r="O27" s="6"/>
      <c r="P27" s="6">
        <v>0</v>
      </c>
      <c r="Q27" s="6"/>
      <c r="R27" s="6">
        <v>0</v>
      </c>
      <c r="S27" s="6"/>
      <c r="T27" s="6">
        <v>0</v>
      </c>
      <c r="U27" s="6"/>
      <c r="V27" s="6">
        <v>0</v>
      </c>
      <c r="W27" s="6"/>
      <c r="X27" s="6">
        <v>0</v>
      </c>
      <c r="Y27" s="6"/>
      <c r="Z27" s="25">
        <f t="shared" si="0"/>
        <v>0</v>
      </c>
      <c r="AA27" s="34">
        <f t="shared" si="2"/>
        <v>0</v>
      </c>
      <c r="AB27" s="34" t="e">
        <f t="shared" si="1"/>
        <v>#DIV/0!</v>
      </c>
      <c r="AC27" s="24"/>
      <c r="AD27" s="21"/>
    </row>
    <row r="28" spans="1:30">
      <c r="A28" s="3" t="s">
        <v>36</v>
      </c>
      <c r="B28" s="6">
        <v>0</v>
      </c>
      <c r="C28" s="6"/>
      <c r="D28" s="6">
        <v>0</v>
      </c>
      <c r="E28" s="6"/>
      <c r="F28" s="6">
        <v>0</v>
      </c>
      <c r="G28" s="6"/>
      <c r="H28" s="6">
        <v>0</v>
      </c>
      <c r="I28" s="6"/>
      <c r="J28" s="6">
        <v>0</v>
      </c>
      <c r="K28" s="6"/>
      <c r="L28" s="6">
        <v>0</v>
      </c>
      <c r="M28" s="6"/>
      <c r="N28" s="6">
        <v>0</v>
      </c>
      <c r="O28" s="6"/>
      <c r="P28" s="6">
        <v>0</v>
      </c>
      <c r="Q28" s="6"/>
      <c r="R28" s="6">
        <v>0</v>
      </c>
      <c r="S28" s="6"/>
      <c r="T28" s="6">
        <v>0</v>
      </c>
      <c r="U28" s="6"/>
      <c r="V28" s="6">
        <v>0</v>
      </c>
      <c r="W28" s="6"/>
      <c r="X28" s="6">
        <v>0</v>
      </c>
      <c r="Y28" s="6"/>
      <c r="Z28" s="25">
        <f t="shared" si="0"/>
        <v>0</v>
      </c>
      <c r="AA28" s="34">
        <f t="shared" si="2"/>
        <v>0</v>
      </c>
      <c r="AB28" s="34" t="e">
        <f t="shared" si="1"/>
        <v>#DIV/0!</v>
      </c>
      <c r="AC28" s="24"/>
      <c r="AD28" s="21"/>
    </row>
    <row r="29" spans="1:30">
      <c r="A29" s="3" t="s">
        <v>37</v>
      </c>
      <c r="B29" s="6">
        <v>0</v>
      </c>
      <c r="C29" s="6"/>
      <c r="D29" s="6">
        <v>0</v>
      </c>
      <c r="E29" s="6"/>
      <c r="F29" s="6">
        <v>0</v>
      </c>
      <c r="G29" s="6"/>
      <c r="H29" s="6">
        <v>0</v>
      </c>
      <c r="I29" s="6"/>
      <c r="J29" s="6">
        <v>0</v>
      </c>
      <c r="K29" s="6"/>
      <c r="L29" s="6">
        <v>0</v>
      </c>
      <c r="M29" s="6"/>
      <c r="N29" s="6">
        <v>0</v>
      </c>
      <c r="O29" s="6"/>
      <c r="P29" s="6">
        <v>0</v>
      </c>
      <c r="Q29" s="6"/>
      <c r="R29" s="6">
        <v>0</v>
      </c>
      <c r="S29" s="6"/>
      <c r="T29" s="6">
        <v>0</v>
      </c>
      <c r="U29" s="6"/>
      <c r="V29" s="6">
        <v>0</v>
      </c>
      <c r="W29" s="6"/>
      <c r="X29" s="6">
        <v>0</v>
      </c>
      <c r="Y29" s="6"/>
      <c r="Z29" s="25">
        <f t="shared" si="0"/>
        <v>0</v>
      </c>
      <c r="AA29" s="34">
        <f t="shared" si="2"/>
        <v>0</v>
      </c>
      <c r="AB29" s="34" t="e">
        <f t="shared" si="1"/>
        <v>#DIV/0!</v>
      </c>
      <c r="AC29" s="24"/>
      <c r="AD29" s="21"/>
    </row>
    <row r="30" spans="1:30">
      <c r="A30" s="3" t="s">
        <v>38</v>
      </c>
      <c r="B30" s="6">
        <v>0</v>
      </c>
      <c r="C30" s="6"/>
      <c r="D30" s="3">
        <v>0</v>
      </c>
      <c r="E30" s="3"/>
      <c r="F30" s="3">
        <v>0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2</v>
      </c>
      <c r="Q30" s="3"/>
      <c r="R30" s="3">
        <v>14</v>
      </c>
      <c r="S30" s="3"/>
      <c r="T30" s="3">
        <v>0</v>
      </c>
      <c r="U30" s="3"/>
      <c r="V30" s="3">
        <v>0</v>
      </c>
      <c r="W30" s="3"/>
      <c r="X30" s="3">
        <v>0</v>
      </c>
      <c r="Y30" s="3"/>
      <c r="Z30" s="25">
        <f t="shared" si="0"/>
        <v>16</v>
      </c>
      <c r="AA30" s="34">
        <f t="shared" si="2"/>
        <v>6.4257028112449793E-2</v>
      </c>
      <c r="AB30" s="34" t="e">
        <f t="shared" si="1"/>
        <v>#DIV/0!</v>
      </c>
      <c r="AC30" s="24"/>
      <c r="AD30" s="21"/>
    </row>
    <row r="31" spans="1:30">
      <c r="A31" s="3" t="s">
        <v>39</v>
      </c>
      <c r="B31" s="6">
        <v>0</v>
      </c>
      <c r="C31" s="6"/>
      <c r="D31" s="6">
        <v>0</v>
      </c>
      <c r="E31" s="6"/>
      <c r="F31" s="6">
        <v>0</v>
      </c>
      <c r="G31" s="6"/>
      <c r="H31" s="6">
        <v>0</v>
      </c>
      <c r="I31" s="6"/>
      <c r="J31" s="6">
        <v>0</v>
      </c>
      <c r="K31" s="6"/>
      <c r="L31" s="6">
        <v>0</v>
      </c>
      <c r="M31" s="6"/>
      <c r="N31" s="6">
        <v>0</v>
      </c>
      <c r="O31" s="6"/>
      <c r="P31" s="6">
        <v>0</v>
      </c>
      <c r="Q31" s="6"/>
      <c r="R31" s="6">
        <v>0</v>
      </c>
      <c r="S31" s="6"/>
      <c r="T31" s="6">
        <v>0</v>
      </c>
      <c r="U31" s="6"/>
      <c r="V31" s="6">
        <v>0</v>
      </c>
      <c r="W31" s="6"/>
      <c r="X31" s="6">
        <v>0</v>
      </c>
      <c r="Y31" s="6"/>
      <c r="Z31" s="25">
        <f t="shared" si="0"/>
        <v>0</v>
      </c>
      <c r="AA31" s="34">
        <f t="shared" si="2"/>
        <v>0</v>
      </c>
      <c r="AB31" s="34" t="e">
        <f t="shared" si="1"/>
        <v>#DIV/0!</v>
      </c>
      <c r="AC31" s="24"/>
      <c r="AD31" s="21"/>
    </row>
    <row r="32" spans="1:30">
      <c r="A32" s="3" t="s">
        <v>40</v>
      </c>
      <c r="B32" s="6">
        <v>0</v>
      </c>
      <c r="C32" s="6"/>
      <c r="D32" s="6">
        <v>0</v>
      </c>
      <c r="E32" s="6"/>
      <c r="F32" s="6">
        <v>0</v>
      </c>
      <c r="G32" s="6"/>
      <c r="H32" s="6">
        <v>0</v>
      </c>
      <c r="I32" s="6"/>
      <c r="J32" s="6">
        <v>0</v>
      </c>
      <c r="K32" s="6"/>
      <c r="L32" s="6">
        <v>0</v>
      </c>
      <c r="M32" s="6"/>
      <c r="N32" s="6">
        <v>0</v>
      </c>
      <c r="O32" s="6"/>
      <c r="P32" s="6">
        <v>0</v>
      </c>
      <c r="Q32" s="6"/>
      <c r="R32" s="6">
        <v>0</v>
      </c>
      <c r="S32" s="6"/>
      <c r="T32" s="6">
        <v>0</v>
      </c>
      <c r="U32" s="6"/>
      <c r="V32" s="6">
        <v>0</v>
      </c>
      <c r="W32" s="6"/>
      <c r="X32" s="6">
        <v>0</v>
      </c>
      <c r="Y32" s="6"/>
      <c r="Z32" s="25">
        <f t="shared" si="0"/>
        <v>0</v>
      </c>
      <c r="AA32" s="34">
        <f t="shared" si="2"/>
        <v>0</v>
      </c>
      <c r="AB32" s="34" t="e">
        <f t="shared" si="1"/>
        <v>#DIV/0!</v>
      </c>
      <c r="AC32" s="24"/>
      <c r="AD32" s="21"/>
    </row>
    <row r="33" spans="1:30">
      <c r="A33" s="3" t="s">
        <v>41</v>
      </c>
      <c r="B33" s="6">
        <v>0</v>
      </c>
      <c r="C33" s="6"/>
      <c r="D33" s="6">
        <v>0</v>
      </c>
      <c r="E33" s="6"/>
      <c r="F33" s="6">
        <v>0</v>
      </c>
      <c r="G33" s="6"/>
      <c r="H33" s="6">
        <v>0</v>
      </c>
      <c r="I33" s="6"/>
      <c r="J33" s="6">
        <v>0</v>
      </c>
      <c r="K33" s="6"/>
      <c r="L33" s="6">
        <v>0</v>
      </c>
      <c r="M33" s="6"/>
      <c r="N33" s="6">
        <v>0</v>
      </c>
      <c r="O33" s="6"/>
      <c r="P33" s="6">
        <v>0</v>
      </c>
      <c r="Q33" s="6"/>
      <c r="R33" s="6">
        <v>0</v>
      </c>
      <c r="S33" s="6"/>
      <c r="T33" s="6">
        <v>0</v>
      </c>
      <c r="U33" s="6"/>
      <c r="V33" s="6">
        <v>0</v>
      </c>
      <c r="W33" s="6"/>
      <c r="X33" s="6">
        <v>0</v>
      </c>
      <c r="Y33" s="6"/>
      <c r="Z33" s="25">
        <f t="shared" si="0"/>
        <v>0</v>
      </c>
      <c r="AA33" s="34">
        <f t="shared" si="2"/>
        <v>0</v>
      </c>
      <c r="AB33" s="34" t="e">
        <f t="shared" si="1"/>
        <v>#DIV/0!</v>
      </c>
      <c r="AC33" s="24"/>
      <c r="AD33" s="21"/>
    </row>
    <row r="34" spans="1:30">
      <c r="A34" s="3" t="s">
        <v>42</v>
      </c>
      <c r="B34" s="6">
        <v>0</v>
      </c>
      <c r="C34" s="6"/>
      <c r="D34" s="6">
        <v>0</v>
      </c>
      <c r="E34" s="6"/>
      <c r="F34" s="6">
        <v>0</v>
      </c>
      <c r="G34" s="6"/>
      <c r="H34" s="6">
        <v>0</v>
      </c>
      <c r="I34" s="6"/>
      <c r="J34" s="6">
        <v>0</v>
      </c>
      <c r="K34" s="6"/>
      <c r="L34" s="6">
        <v>0</v>
      </c>
      <c r="M34" s="6"/>
      <c r="N34" s="6">
        <v>0</v>
      </c>
      <c r="O34" s="6"/>
      <c r="P34" s="6">
        <v>0</v>
      </c>
      <c r="Q34" s="6"/>
      <c r="R34" s="6">
        <v>0</v>
      </c>
      <c r="S34" s="6"/>
      <c r="T34" s="6">
        <v>0</v>
      </c>
      <c r="U34" s="6"/>
      <c r="V34" s="6">
        <v>0</v>
      </c>
      <c r="W34" s="6"/>
      <c r="X34" s="6">
        <v>0</v>
      </c>
      <c r="Y34" s="6"/>
      <c r="Z34" s="25">
        <f t="shared" si="0"/>
        <v>0</v>
      </c>
      <c r="AA34" s="34">
        <f t="shared" si="2"/>
        <v>0</v>
      </c>
      <c r="AB34" s="34" t="e">
        <f t="shared" si="1"/>
        <v>#DIV/0!</v>
      </c>
      <c r="AC34" s="24"/>
      <c r="AD34" s="21"/>
    </row>
    <row r="35" spans="1:30">
      <c r="A35" s="3" t="s">
        <v>43</v>
      </c>
      <c r="B35" s="6">
        <v>0</v>
      </c>
      <c r="C35" s="6"/>
      <c r="D35" s="6">
        <v>0</v>
      </c>
      <c r="E35" s="6"/>
      <c r="F35" s="6">
        <v>0</v>
      </c>
      <c r="G35" s="6"/>
      <c r="H35" s="6">
        <v>0</v>
      </c>
      <c r="I35" s="6"/>
      <c r="J35" s="6">
        <v>0</v>
      </c>
      <c r="K35" s="6"/>
      <c r="L35" s="6">
        <v>0</v>
      </c>
      <c r="M35" s="6"/>
      <c r="N35" s="6">
        <v>0</v>
      </c>
      <c r="O35" s="6"/>
      <c r="P35" s="6">
        <v>0</v>
      </c>
      <c r="Q35" s="6"/>
      <c r="R35" s="6">
        <v>0</v>
      </c>
      <c r="S35" s="6"/>
      <c r="T35" s="6">
        <v>0</v>
      </c>
      <c r="U35" s="6"/>
      <c r="V35" s="6">
        <v>0</v>
      </c>
      <c r="W35" s="6"/>
      <c r="X35" s="6">
        <v>0</v>
      </c>
      <c r="Y35" s="6"/>
      <c r="Z35" s="25">
        <f t="shared" si="0"/>
        <v>0</v>
      </c>
      <c r="AA35" s="34">
        <f t="shared" si="2"/>
        <v>0</v>
      </c>
      <c r="AB35" s="34" t="e">
        <f t="shared" si="1"/>
        <v>#DIV/0!</v>
      </c>
      <c r="AC35" s="24"/>
      <c r="AD35" s="21"/>
    </row>
    <row r="36" spans="1:30">
      <c r="A36" s="3" t="s">
        <v>44</v>
      </c>
      <c r="B36" s="6">
        <v>0</v>
      </c>
      <c r="C36" s="6"/>
      <c r="D36" s="6">
        <v>0</v>
      </c>
      <c r="E36" s="6"/>
      <c r="F36" s="6">
        <v>0</v>
      </c>
      <c r="G36" s="6"/>
      <c r="H36" s="6">
        <v>0</v>
      </c>
      <c r="I36" s="6"/>
      <c r="J36" s="6">
        <v>0</v>
      </c>
      <c r="K36" s="6"/>
      <c r="L36" s="6">
        <v>0</v>
      </c>
      <c r="M36" s="6"/>
      <c r="N36" s="6">
        <v>0</v>
      </c>
      <c r="O36" s="6"/>
      <c r="P36" s="6">
        <v>0</v>
      </c>
      <c r="Q36" s="6"/>
      <c r="R36" s="6">
        <v>0</v>
      </c>
      <c r="S36" s="6"/>
      <c r="T36" s="6">
        <v>0</v>
      </c>
      <c r="U36" s="6"/>
      <c r="V36" s="6">
        <v>0</v>
      </c>
      <c r="W36" s="6"/>
      <c r="X36" s="6">
        <v>0</v>
      </c>
      <c r="Y36" s="6"/>
      <c r="Z36" s="25">
        <f t="shared" si="0"/>
        <v>0</v>
      </c>
      <c r="AA36" s="34">
        <f t="shared" si="2"/>
        <v>0</v>
      </c>
      <c r="AB36" s="34" t="e">
        <f t="shared" si="1"/>
        <v>#DIV/0!</v>
      </c>
      <c r="AC36" s="24"/>
      <c r="AD36" s="21"/>
    </row>
    <row r="37" spans="1:30">
      <c r="A37" s="3" t="s">
        <v>45</v>
      </c>
      <c r="B37" s="6">
        <v>0</v>
      </c>
      <c r="C37" s="6"/>
      <c r="D37" s="6">
        <v>0</v>
      </c>
      <c r="E37" s="6"/>
      <c r="F37" s="6">
        <v>0</v>
      </c>
      <c r="G37" s="6"/>
      <c r="H37" s="6">
        <v>0</v>
      </c>
      <c r="I37" s="6"/>
      <c r="J37" s="6">
        <v>0</v>
      </c>
      <c r="K37" s="6"/>
      <c r="L37" s="6">
        <v>0</v>
      </c>
      <c r="M37" s="6"/>
      <c r="N37" s="6">
        <v>0</v>
      </c>
      <c r="O37" s="6"/>
      <c r="P37" s="6">
        <v>0</v>
      </c>
      <c r="Q37" s="6"/>
      <c r="R37" s="6">
        <v>0</v>
      </c>
      <c r="S37" s="6"/>
      <c r="T37" s="6">
        <v>0</v>
      </c>
      <c r="U37" s="6"/>
      <c r="V37" s="6">
        <v>0</v>
      </c>
      <c r="W37" s="6"/>
      <c r="X37" s="6">
        <v>0</v>
      </c>
      <c r="Y37" s="6"/>
      <c r="Z37" s="25">
        <f t="shared" si="0"/>
        <v>0</v>
      </c>
      <c r="AA37" s="34">
        <f t="shared" si="2"/>
        <v>0</v>
      </c>
      <c r="AB37" s="34" t="e">
        <f t="shared" si="1"/>
        <v>#DIV/0!</v>
      </c>
      <c r="AC37" s="24"/>
      <c r="AD37" s="21"/>
    </row>
    <row r="38" spans="1:30">
      <c r="A38" s="3" t="s">
        <v>46</v>
      </c>
      <c r="B38" s="6">
        <v>0</v>
      </c>
      <c r="C38" s="6"/>
      <c r="D38" s="3">
        <v>0</v>
      </c>
      <c r="E38" s="3"/>
      <c r="F38" s="3">
        <v>0</v>
      </c>
      <c r="G38" s="3"/>
      <c r="H38" s="3">
        <v>1</v>
      </c>
      <c r="I38" s="3"/>
      <c r="J38" s="6">
        <v>0</v>
      </c>
      <c r="K38" s="6"/>
      <c r="L38" s="3">
        <v>0</v>
      </c>
      <c r="M38" s="3"/>
      <c r="N38" s="3">
        <v>0</v>
      </c>
      <c r="O38" s="3"/>
      <c r="P38" s="3">
        <v>0</v>
      </c>
      <c r="Q38" s="3"/>
      <c r="R38" s="3">
        <v>0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1</v>
      </c>
      <c r="AA38" s="34">
        <f t="shared" si="2"/>
        <v>4.0160642570281121E-3</v>
      </c>
      <c r="AB38" s="34" t="e">
        <f t="shared" si="1"/>
        <v>#DIV/0!</v>
      </c>
      <c r="AC38" s="24"/>
      <c r="AD38" s="21"/>
    </row>
    <row r="39" spans="1:30">
      <c r="A39" s="3" t="s">
        <v>47</v>
      </c>
      <c r="B39" s="6">
        <v>0</v>
      </c>
      <c r="C39" s="6"/>
      <c r="D39" s="3">
        <v>0</v>
      </c>
      <c r="E39" s="3"/>
      <c r="F39" s="3">
        <v>0</v>
      </c>
      <c r="G39" s="3"/>
      <c r="H39" s="6">
        <v>0</v>
      </c>
      <c r="I39" s="6"/>
      <c r="J39" s="3">
        <v>0</v>
      </c>
      <c r="K39" s="3"/>
      <c r="L39" s="3">
        <v>0</v>
      </c>
      <c r="M39" s="3"/>
      <c r="N39" s="6">
        <v>0</v>
      </c>
      <c r="O39" s="6"/>
      <c r="P39" s="3">
        <v>0</v>
      </c>
      <c r="Q39" s="3"/>
      <c r="R39" s="3">
        <v>0</v>
      </c>
      <c r="S39" s="3"/>
      <c r="T39" s="6">
        <v>0</v>
      </c>
      <c r="U39" s="6"/>
      <c r="V39" s="3">
        <v>0</v>
      </c>
      <c r="W39" s="3"/>
      <c r="X39" s="3">
        <v>0</v>
      </c>
      <c r="Y39" s="3"/>
      <c r="Z39" s="25">
        <f t="shared" si="0"/>
        <v>0</v>
      </c>
      <c r="AA39" s="34">
        <f t="shared" si="2"/>
        <v>0</v>
      </c>
      <c r="AB39" s="34" t="e">
        <f t="shared" si="1"/>
        <v>#DIV/0!</v>
      </c>
      <c r="AC39" s="24"/>
      <c r="AD39" s="21"/>
    </row>
    <row r="40" spans="1:30">
      <c r="A40" s="3" t="s">
        <v>48</v>
      </c>
      <c r="B40" s="6">
        <v>0</v>
      </c>
      <c r="C40" s="6"/>
      <c r="D40" s="3">
        <v>0</v>
      </c>
      <c r="E40" s="3"/>
      <c r="F40" s="3">
        <v>0</v>
      </c>
      <c r="G40" s="3"/>
      <c r="H40" s="6">
        <v>0</v>
      </c>
      <c r="I40" s="6"/>
      <c r="J40" s="3">
        <v>0</v>
      </c>
      <c r="K40" s="3"/>
      <c r="L40" s="3">
        <v>0</v>
      </c>
      <c r="M40" s="3"/>
      <c r="N40" s="6">
        <v>0</v>
      </c>
      <c r="O40" s="6"/>
      <c r="P40" s="3">
        <v>0</v>
      </c>
      <c r="Q40" s="3"/>
      <c r="R40" s="3">
        <v>0</v>
      </c>
      <c r="S40" s="3"/>
      <c r="T40" s="6">
        <v>0</v>
      </c>
      <c r="U40" s="6"/>
      <c r="V40" s="3">
        <v>0</v>
      </c>
      <c r="W40" s="3"/>
      <c r="X40" s="3">
        <v>0</v>
      </c>
      <c r="Y40" s="3"/>
      <c r="Z40" s="25">
        <f t="shared" si="0"/>
        <v>0</v>
      </c>
      <c r="AA40" s="34">
        <f t="shared" si="2"/>
        <v>0</v>
      </c>
      <c r="AB40" s="34" t="e">
        <f t="shared" si="1"/>
        <v>#DIV/0!</v>
      </c>
      <c r="AC40" s="24"/>
      <c r="AD40" s="21"/>
    </row>
    <row r="41" spans="1:30">
      <c r="A41" s="3" t="s">
        <v>49</v>
      </c>
      <c r="B41" s="6">
        <v>0</v>
      </c>
      <c r="C41" s="6"/>
      <c r="D41" s="3">
        <v>0</v>
      </c>
      <c r="E41" s="3"/>
      <c r="F41" s="3">
        <v>0</v>
      </c>
      <c r="G41" s="3"/>
      <c r="H41" s="6">
        <v>0</v>
      </c>
      <c r="I41" s="6"/>
      <c r="J41" s="3">
        <v>0</v>
      </c>
      <c r="K41" s="3"/>
      <c r="L41" s="3">
        <v>0</v>
      </c>
      <c r="M41" s="3"/>
      <c r="N41" s="6">
        <v>0</v>
      </c>
      <c r="O41" s="6"/>
      <c r="P41" s="3">
        <v>0</v>
      </c>
      <c r="Q41" s="3"/>
      <c r="R41" s="3">
        <v>0</v>
      </c>
      <c r="S41" s="3"/>
      <c r="T41" s="6">
        <v>0</v>
      </c>
      <c r="U41" s="6"/>
      <c r="V41" s="3">
        <v>0</v>
      </c>
      <c r="W41" s="3"/>
      <c r="X41" s="3">
        <v>0</v>
      </c>
      <c r="Y41" s="3"/>
      <c r="Z41" s="25">
        <f t="shared" si="0"/>
        <v>0</v>
      </c>
      <c r="AA41" s="34">
        <f t="shared" si="2"/>
        <v>0</v>
      </c>
      <c r="AB41" s="34" t="e">
        <f t="shared" si="1"/>
        <v>#DIV/0!</v>
      </c>
      <c r="AC41" s="24"/>
      <c r="AD41" s="21"/>
    </row>
    <row r="42" spans="1:30">
      <c r="A42" s="3" t="s">
        <v>50</v>
      </c>
      <c r="B42" s="6">
        <v>0</v>
      </c>
      <c r="C42" s="6"/>
      <c r="D42" s="3">
        <v>0</v>
      </c>
      <c r="E42" s="3"/>
      <c r="F42" s="3">
        <v>0</v>
      </c>
      <c r="G42" s="3"/>
      <c r="H42" s="6">
        <v>0</v>
      </c>
      <c r="I42" s="6"/>
      <c r="J42" s="3">
        <v>0</v>
      </c>
      <c r="K42" s="3"/>
      <c r="L42" s="3">
        <v>0</v>
      </c>
      <c r="M42" s="3"/>
      <c r="N42" s="6">
        <v>0</v>
      </c>
      <c r="O42" s="6"/>
      <c r="P42" s="3">
        <v>0</v>
      </c>
      <c r="Q42" s="3"/>
      <c r="R42" s="3">
        <v>0</v>
      </c>
      <c r="S42" s="3"/>
      <c r="T42" s="6">
        <v>0</v>
      </c>
      <c r="U42" s="6"/>
      <c r="V42" s="3">
        <v>0</v>
      </c>
      <c r="W42" s="3"/>
      <c r="X42" s="3">
        <v>0</v>
      </c>
      <c r="Y42" s="3"/>
      <c r="Z42" s="25">
        <f t="shared" si="0"/>
        <v>0</v>
      </c>
      <c r="AA42" s="34">
        <f t="shared" si="2"/>
        <v>0</v>
      </c>
      <c r="AB42" s="34" t="e">
        <f t="shared" si="1"/>
        <v>#DIV/0!</v>
      </c>
      <c r="AC42" s="24"/>
      <c r="AD42" s="21"/>
    </row>
    <row r="43" spans="1:30">
      <c r="A43" s="3" t="s">
        <v>51</v>
      </c>
      <c r="B43" s="6">
        <v>0</v>
      </c>
      <c r="C43" s="6"/>
      <c r="D43" s="3">
        <v>0</v>
      </c>
      <c r="E43" s="3"/>
      <c r="F43" s="3">
        <v>0</v>
      </c>
      <c r="G43" s="3"/>
      <c r="H43" s="6">
        <v>0</v>
      </c>
      <c r="I43" s="6"/>
      <c r="J43" s="3">
        <v>0</v>
      </c>
      <c r="K43" s="3"/>
      <c r="L43" s="3">
        <v>0</v>
      </c>
      <c r="M43" s="3"/>
      <c r="N43" s="6">
        <v>0</v>
      </c>
      <c r="O43" s="6"/>
      <c r="P43" s="3">
        <v>0</v>
      </c>
      <c r="Q43" s="3"/>
      <c r="R43" s="3">
        <v>0</v>
      </c>
      <c r="S43" s="3"/>
      <c r="T43" s="6">
        <v>0</v>
      </c>
      <c r="U43" s="6"/>
      <c r="V43" s="3">
        <v>0</v>
      </c>
      <c r="W43" s="3"/>
      <c r="X43" s="3">
        <v>0</v>
      </c>
      <c r="Y43" s="3"/>
      <c r="Z43" s="25">
        <f t="shared" si="0"/>
        <v>0</v>
      </c>
      <c r="AA43" s="34">
        <f t="shared" si="2"/>
        <v>0</v>
      </c>
      <c r="AB43" s="34" t="e">
        <f t="shared" si="1"/>
        <v>#DIV/0!</v>
      </c>
      <c r="AC43" s="24"/>
      <c r="AD43" s="21"/>
    </row>
    <row r="44" spans="1:30">
      <c r="A44" s="3" t="s">
        <v>52</v>
      </c>
      <c r="B44" s="6">
        <v>0</v>
      </c>
      <c r="C44" s="6"/>
      <c r="D44" s="3">
        <v>0</v>
      </c>
      <c r="E44" s="3"/>
      <c r="F44" s="3">
        <v>0</v>
      </c>
      <c r="G44" s="3"/>
      <c r="H44" s="6">
        <v>0</v>
      </c>
      <c r="I44" s="6"/>
      <c r="J44" s="3">
        <v>0</v>
      </c>
      <c r="K44" s="3"/>
      <c r="L44" s="3">
        <v>0</v>
      </c>
      <c r="M44" s="3"/>
      <c r="N44" s="6">
        <v>0</v>
      </c>
      <c r="O44" s="6"/>
      <c r="P44" s="3">
        <v>0</v>
      </c>
      <c r="Q44" s="3"/>
      <c r="R44" s="3">
        <v>0</v>
      </c>
      <c r="S44" s="3"/>
      <c r="T44" s="6">
        <v>0</v>
      </c>
      <c r="U44" s="6"/>
      <c r="V44" s="3">
        <v>0</v>
      </c>
      <c r="W44" s="3"/>
      <c r="X44" s="3">
        <v>0</v>
      </c>
      <c r="Y44" s="3"/>
      <c r="Z44" s="25">
        <f t="shared" si="0"/>
        <v>0</v>
      </c>
      <c r="AA44" s="34">
        <f t="shared" si="2"/>
        <v>0</v>
      </c>
      <c r="AB44" s="34" t="e">
        <f t="shared" si="1"/>
        <v>#DIV/0!</v>
      </c>
      <c r="AC44" s="24"/>
      <c r="AD44" s="21"/>
    </row>
    <row r="45" spans="1:30">
      <c r="A45" s="3" t="s">
        <v>53</v>
      </c>
      <c r="B45" s="6">
        <v>0</v>
      </c>
      <c r="C45" s="6"/>
      <c r="D45" s="3">
        <v>0</v>
      </c>
      <c r="E45" s="3"/>
      <c r="F45" s="3">
        <v>0</v>
      </c>
      <c r="G45" s="3"/>
      <c r="H45" s="6">
        <v>0</v>
      </c>
      <c r="I45" s="6"/>
      <c r="J45" s="3">
        <v>0</v>
      </c>
      <c r="K45" s="3"/>
      <c r="L45" s="3">
        <v>0</v>
      </c>
      <c r="M45" s="3"/>
      <c r="N45" s="6">
        <v>0</v>
      </c>
      <c r="O45" s="6"/>
      <c r="P45" s="3">
        <v>0</v>
      </c>
      <c r="Q45" s="3"/>
      <c r="R45" s="3">
        <v>0</v>
      </c>
      <c r="S45" s="3"/>
      <c r="T45" s="6">
        <v>0</v>
      </c>
      <c r="U45" s="6"/>
      <c r="V45" s="3">
        <v>0</v>
      </c>
      <c r="W45" s="3"/>
      <c r="X45" s="3">
        <v>0</v>
      </c>
      <c r="Y45" s="3"/>
      <c r="Z45" s="25">
        <f t="shared" si="0"/>
        <v>0</v>
      </c>
      <c r="AA45" s="34">
        <f t="shared" si="2"/>
        <v>0</v>
      </c>
      <c r="AB45" s="34" t="e">
        <f t="shared" si="1"/>
        <v>#DIV/0!</v>
      </c>
      <c r="AC45" s="24"/>
      <c r="AD45" s="21"/>
    </row>
    <row r="46" spans="1:30">
      <c r="A46" s="3" t="s">
        <v>54</v>
      </c>
      <c r="B46" s="6">
        <v>0</v>
      </c>
      <c r="C46" s="6"/>
      <c r="D46" s="3">
        <v>0</v>
      </c>
      <c r="E46" s="3"/>
      <c r="F46" s="3">
        <v>0</v>
      </c>
      <c r="G46" s="3"/>
      <c r="H46" s="6">
        <v>0</v>
      </c>
      <c r="I46" s="6"/>
      <c r="J46" s="3">
        <v>0</v>
      </c>
      <c r="K46" s="3"/>
      <c r="L46" s="3">
        <v>0</v>
      </c>
      <c r="M46" s="3"/>
      <c r="N46" s="6">
        <v>0</v>
      </c>
      <c r="O46" s="6"/>
      <c r="P46" s="3">
        <v>0</v>
      </c>
      <c r="Q46" s="3"/>
      <c r="R46" s="3">
        <v>0</v>
      </c>
      <c r="S46" s="3"/>
      <c r="T46" s="6">
        <v>0</v>
      </c>
      <c r="U46" s="6"/>
      <c r="V46" s="3">
        <v>0</v>
      </c>
      <c r="W46" s="3"/>
      <c r="X46" s="3">
        <v>0</v>
      </c>
      <c r="Y46" s="3"/>
      <c r="Z46" s="25">
        <f t="shared" si="0"/>
        <v>0</v>
      </c>
      <c r="AA46" s="34">
        <f t="shared" si="2"/>
        <v>0</v>
      </c>
      <c r="AB46" s="34" t="e">
        <f t="shared" si="1"/>
        <v>#DIV/0!</v>
      </c>
      <c r="AC46" s="24"/>
      <c r="AD46" s="21"/>
    </row>
    <row r="47" spans="1:30">
      <c r="A47" s="3" t="s">
        <v>55</v>
      </c>
      <c r="B47" s="6">
        <v>0</v>
      </c>
      <c r="C47" s="6"/>
      <c r="D47" s="3">
        <v>0</v>
      </c>
      <c r="E47" s="3"/>
      <c r="F47" s="3">
        <v>0</v>
      </c>
      <c r="G47" s="3"/>
      <c r="H47" s="6">
        <v>0</v>
      </c>
      <c r="I47" s="6"/>
      <c r="J47" s="3">
        <v>0</v>
      </c>
      <c r="K47" s="3"/>
      <c r="L47" s="3">
        <v>0</v>
      </c>
      <c r="M47" s="3"/>
      <c r="N47" s="6">
        <v>0</v>
      </c>
      <c r="O47" s="6"/>
      <c r="P47" s="3">
        <v>0</v>
      </c>
      <c r="Q47" s="3"/>
      <c r="R47" s="3">
        <v>0</v>
      </c>
      <c r="S47" s="3"/>
      <c r="T47" s="6">
        <v>0</v>
      </c>
      <c r="U47" s="6"/>
      <c r="V47" s="3">
        <v>0</v>
      </c>
      <c r="W47" s="3"/>
      <c r="X47" s="3">
        <v>0</v>
      </c>
      <c r="Y47" s="3"/>
      <c r="Z47" s="25">
        <f t="shared" si="0"/>
        <v>0</v>
      </c>
      <c r="AA47" s="34">
        <f t="shared" si="2"/>
        <v>0</v>
      </c>
      <c r="AB47" s="34" t="e">
        <f t="shared" si="1"/>
        <v>#DIV/0!</v>
      </c>
      <c r="AC47" s="24"/>
      <c r="AD47" s="21"/>
    </row>
    <row r="48" spans="1:30">
      <c r="A48" s="3" t="s">
        <v>56</v>
      </c>
      <c r="B48" s="6">
        <v>0</v>
      </c>
      <c r="C48" s="6"/>
      <c r="D48" s="3">
        <v>0</v>
      </c>
      <c r="E48" s="3"/>
      <c r="F48" s="3">
        <v>0</v>
      </c>
      <c r="G48" s="3"/>
      <c r="H48" s="6">
        <v>0</v>
      </c>
      <c r="I48" s="6"/>
      <c r="J48" s="3">
        <v>0</v>
      </c>
      <c r="K48" s="3"/>
      <c r="L48" s="3">
        <v>0</v>
      </c>
      <c r="M48" s="3"/>
      <c r="N48" s="6">
        <v>0</v>
      </c>
      <c r="O48" s="6"/>
      <c r="P48" s="3">
        <v>0</v>
      </c>
      <c r="Q48" s="3"/>
      <c r="R48" s="3">
        <v>0</v>
      </c>
      <c r="S48" s="3"/>
      <c r="T48" s="6">
        <v>0</v>
      </c>
      <c r="U48" s="6"/>
      <c r="V48" s="3">
        <v>0</v>
      </c>
      <c r="W48" s="3"/>
      <c r="X48" s="3">
        <v>0</v>
      </c>
      <c r="Y48" s="3"/>
      <c r="Z48" s="25">
        <f t="shared" si="0"/>
        <v>0</v>
      </c>
      <c r="AA48" s="34">
        <f t="shared" si="2"/>
        <v>0</v>
      </c>
      <c r="AB48" s="34" t="e">
        <f t="shared" si="1"/>
        <v>#DIV/0!</v>
      </c>
      <c r="AC48" s="24"/>
      <c r="AD48" s="21"/>
    </row>
    <row r="49" spans="1:30">
      <c r="A49" s="3" t="s">
        <v>69</v>
      </c>
      <c r="B49" s="6">
        <v>0</v>
      </c>
      <c r="C49" s="6"/>
      <c r="D49" s="3">
        <v>0</v>
      </c>
      <c r="E49" s="3"/>
      <c r="F49" s="3">
        <v>0</v>
      </c>
      <c r="G49" s="3"/>
      <c r="H49" s="3">
        <v>1</v>
      </c>
      <c r="I49" s="3"/>
      <c r="J49" s="3">
        <v>0</v>
      </c>
      <c r="K49" s="3"/>
      <c r="L49" s="3">
        <v>0</v>
      </c>
      <c r="M49" s="3"/>
      <c r="N49" s="6">
        <v>0</v>
      </c>
      <c r="O49" s="6"/>
      <c r="P49" s="3">
        <v>0</v>
      </c>
      <c r="Q49" s="3"/>
      <c r="R49" s="3">
        <v>0</v>
      </c>
      <c r="S49" s="3"/>
      <c r="T49" s="6">
        <v>0</v>
      </c>
      <c r="U49" s="6"/>
      <c r="V49" s="3">
        <v>0</v>
      </c>
      <c r="W49" s="3"/>
      <c r="X49" s="3">
        <v>0</v>
      </c>
      <c r="Y49" s="3"/>
      <c r="Z49" s="25">
        <f t="shared" si="0"/>
        <v>1</v>
      </c>
      <c r="AA49" s="34">
        <f t="shared" si="2"/>
        <v>4.0160642570281121E-3</v>
      </c>
      <c r="AB49" s="34" t="e">
        <f t="shared" si="1"/>
        <v>#DIV/0!</v>
      </c>
      <c r="AC49" s="24"/>
      <c r="AD49" s="21"/>
    </row>
    <row r="50" spans="1:30">
      <c r="A50" s="3" t="s">
        <v>58</v>
      </c>
      <c r="B50" s="6">
        <v>0</v>
      </c>
      <c r="C50" s="6"/>
      <c r="D50" s="3">
        <v>0</v>
      </c>
      <c r="E50" s="3"/>
      <c r="F50" s="3">
        <v>0</v>
      </c>
      <c r="G50" s="3"/>
      <c r="H50" s="3">
        <v>0</v>
      </c>
      <c r="I50" s="3"/>
      <c r="J50" s="3">
        <v>0</v>
      </c>
      <c r="K50" s="3"/>
      <c r="L50" s="3">
        <v>0</v>
      </c>
      <c r="M50" s="3"/>
      <c r="N50" s="6">
        <v>0</v>
      </c>
      <c r="O50" s="6"/>
      <c r="P50" s="3">
        <v>0</v>
      </c>
      <c r="Q50" s="3"/>
      <c r="R50" s="3">
        <v>0</v>
      </c>
      <c r="S50" s="3"/>
      <c r="T50" s="6">
        <v>0</v>
      </c>
      <c r="U50" s="6"/>
      <c r="V50" s="3">
        <v>0</v>
      </c>
      <c r="W50" s="3"/>
      <c r="X50" s="3">
        <v>0</v>
      </c>
      <c r="Y50" s="3"/>
      <c r="Z50" s="25">
        <f t="shared" si="0"/>
        <v>0</v>
      </c>
      <c r="AA50" s="34">
        <f t="shared" si="2"/>
        <v>0</v>
      </c>
      <c r="AB50" s="34" t="e">
        <f t="shared" si="1"/>
        <v>#DIV/0!</v>
      </c>
      <c r="AC50" s="24"/>
      <c r="AD50" s="21"/>
    </row>
    <row r="51" spans="1:30">
      <c r="A51" s="12" t="s">
        <v>70</v>
      </c>
      <c r="B51" s="6">
        <v>0</v>
      </c>
      <c r="C51" s="6"/>
      <c r="D51" s="3">
        <v>0</v>
      </c>
      <c r="E51" s="3"/>
      <c r="F51" s="3">
        <v>0</v>
      </c>
      <c r="G51" s="3"/>
      <c r="H51" s="3">
        <v>0</v>
      </c>
      <c r="I51" s="3"/>
      <c r="J51" s="3">
        <v>0</v>
      </c>
      <c r="K51" s="3"/>
      <c r="L51" s="3">
        <v>0</v>
      </c>
      <c r="M51" s="3"/>
      <c r="N51" s="6">
        <v>0</v>
      </c>
      <c r="O51" s="6"/>
      <c r="P51" s="28">
        <v>2</v>
      </c>
      <c r="Q51" s="28"/>
      <c r="R51" s="3">
        <v>0</v>
      </c>
      <c r="S51" s="3"/>
      <c r="T51" s="6">
        <v>0</v>
      </c>
      <c r="U51" s="6"/>
      <c r="V51" s="3">
        <v>0</v>
      </c>
      <c r="W51" s="3"/>
      <c r="X51" s="3">
        <v>0</v>
      </c>
      <c r="Y51" s="3"/>
      <c r="Z51" s="25">
        <f t="shared" si="0"/>
        <v>2</v>
      </c>
      <c r="AA51" s="34">
        <f t="shared" si="2"/>
        <v>8.0321285140562242E-3</v>
      </c>
      <c r="AB51" s="34" t="e">
        <f t="shared" si="1"/>
        <v>#DIV/0!</v>
      </c>
      <c r="AC51" s="28"/>
    </row>
    <row r="52" spans="1:30">
      <c r="A52" s="188" t="s">
        <v>0</v>
      </c>
      <c r="B52" s="31">
        <v>1</v>
      </c>
      <c r="C52" s="31"/>
      <c r="D52" s="31">
        <v>2</v>
      </c>
      <c r="E52" s="31"/>
      <c r="F52" s="31">
        <v>0</v>
      </c>
      <c r="G52" s="31"/>
      <c r="H52" s="31">
        <v>4</v>
      </c>
      <c r="I52" s="31"/>
      <c r="J52" s="31">
        <v>0</v>
      </c>
      <c r="K52" s="31"/>
      <c r="L52" s="31">
        <v>4</v>
      </c>
      <c r="M52" s="31"/>
      <c r="N52" s="31">
        <v>17</v>
      </c>
      <c r="O52" s="31"/>
      <c r="P52" s="31">
        <v>67</v>
      </c>
      <c r="Q52" s="31"/>
      <c r="R52" s="31">
        <v>81</v>
      </c>
      <c r="S52" s="31"/>
      <c r="T52" s="31">
        <v>40</v>
      </c>
      <c r="U52" s="31"/>
      <c r="V52" s="31">
        <v>33</v>
      </c>
      <c r="W52" s="31"/>
      <c r="X52" s="31">
        <v>0</v>
      </c>
      <c r="Y52" s="31"/>
      <c r="Z52" s="45">
        <f t="shared" ref="Z52" si="3">SUM(Z8:Z51)</f>
        <v>249</v>
      </c>
      <c r="AA52" s="35"/>
    </row>
    <row r="53" spans="1:30">
      <c r="A53" s="188" t="s">
        <v>298</v>
      </c>
      <c r="B53" s="234">
        <v>0</v>
      </c>
      <c r="C53" s="31"/>
      <c r="D53" s="236">
        <v>0</v>
      </c>
      <c r="E53" s="31"/>
      <c r="F53" s="236">
        <v>0</v>
      </c>
      <c r="G53" s="31"/>
      <c r="H53" s="236">
        <v>0</v>
      </c>
      <c r="I53" s="31"/>
      <c r="J53" s="236">
        <v>0</v>
      </c>
      <c r="K53" s="31"/>
      <c r="L53" s="236">
        <v>0</v>
      </c>
      <c r="M53" s="31"/>
      <c r="N53" s="16">
        <v>0</v>
      </c>
      <c r="O53" s="31"/>
      <c r="P53" s="236">
        <v>0</v>
      </c>
      <c r="Q53" s="31"/>
      <c r="R53" s="236">
        <v>0</v>
      </c>
      <c r="S53" s="31"/>
      <c r="T53" s="16">
        <v>0</v>
      </c>
      <c r="U53" s="31"/>
      <c r="V53" s="236">
        <v>0</v>
      </c>
      <c r="W53" s="31"/>
      <c r="X53" s="236">
        <v>0</v>
      </c>
      <c r="Y53" s="31"/>
      <c r="Z53" s="31"/>
    </row>
    <row r="54" spans="1:30">
      <c r="A54" s="187" t="s">
        <v>283</v>
      </c>
      <c r="B54" s="31">
        <v>1</v>
      </c>
      <c r="C54" s="31"/>
      <c r="D54" s="31">
        <v>2</v>
      </c>
      <c r="E54" s="31"/>
      <c r="F54" s="31">
        <v>0</v>
      </c>
      <c r="G54" s="31"/>
      <c r="H54" s="31">
        <v>4</v>
      </c>
      <c r="I54" s="31"/>
      <c r="J54" s="210">
        <v>0</v>
      </c>
      <c r="K54" s="210"/>
      <c r="L54" s="210">
        <v>4</v>
      </c>
      <c r="M54" s="210"/>
      <c r="N54" s="210">
        <v>17</v>
      </c>
      <c r="O54" s="210"/>
      <c r="P54" s="210">
        <v>67</v>
      </c>
      <c r="Q54" s="210"/>
      <c r="R54" s="210">
        <v>81</v>
      </c>
      <c r="S54" s="210"/>
      <c r="T54" s="210">
        <v>40</v>
      </c>
      <c r="U54" s="210"/>
      <c r="V54" s="210">
        <v>33</v>
      </c>
      <c r="W54" s="210"/>
      <c r="X54" s="210">
        <v>0</v>
      </c>
      <c r="Y54" s="210"/>
      <c r="Z54" s="31"/>
    </row>
    <row r="55" spans="1:30">
      <c r="A55" s="187" t="s">
        <v>311</v>
      </c>
      <c r="B55" s="234">
        <v>0</v>
      </c>
      <c r="C55" s="31"/>
      <c r="D55" s="236">
        <v>0</v>
      </c>
      <c r="E55" s="31"/>
      <c r="F55" s="236">
        <v>0</v>
      </c>
      <c r="G55" s="31"/>
      <c r="H55" s="236">
        <v>0</v>
      </c>
      <c r="I55" s="31"/>
      <c r="J55" s="236">
        <v>0</v>
      </c>
      <c r="K55" s="31"/>
      <c r="L55" s="236">
        <v>0</v>
      </c>
      <c r="M55" s="31"/>
      <c r="N55" s="16">
        <v>0</v>
      </c>
      <c r="O55" s="31"/>
      <c r="P55" s="210">
        <v>0</v>
      </c>
      <c r="Q55" s="31"/>
      <c r="R55" s="236">
        <v>0</v>
      </c>
      <c r="S55" s="31"/>
      <c r="T55" s="16">
        <v>0</v>
      </c>
      <c r="U55" s="31"/>
      <c r="V55" s="236">
        <v>0</v>
      </c>
      <c r="W55" s="31"/>
      <c r="X55" s="236">
        <v>0</v>
      </c>
      <c r="Y55" s="31"/>
      <c r="Z55" s="31"/>
    </row>
    <row r="56" spans="1:30">
      <c r="A56" s="187" t="s">
        <v>284</v>
      </c>
      <c r="B56" s="47">
        <v>0</v>
      </c>
      <c r="C56" s="47"/>
      <c r="D56" s="31">
        <v>2</v>
      </c>
      <c r="E56" s="31"/>
      <c r="F56" s="31">
        <v>0</v>
      </c>
      <c r="G56" s="31"/>
      <c r="H56" s="31">
        <v>4</v>
      </c>
      <c r="I56" s="31"/>
      <c r="J56" s="31">
        <v>0</v>
      </c>
      <c r="K56" s="31"/>
      <c r="L56" s="31">
        <v>4</v>
      </c>
      <c r="M56" s="31"/>
      <c r="N56" s="31">
        <v>11</v>
      </c>
      <c r="O56" s="31"/>
      <c r="P56" s="31">
        <v>57</v>
      </c>
      <c r="Q56" s="31"/>
      <c r="R56" s="31">
        <v>72</v>
      </c>
      <c r="S56" s="31"/>
      <c r="T56" s="31">
        <v>40</v>
      </c>
      <c r="U56" s="31"/>
      <c r="V56" s="208">
        <v>33</v>
      </c>
      <c r="W56" s="208"/>
      <c r="X56" s="31">
        <v>0</v>
      </c>
      <c r="Y56" s="31"/>
      <c r="Z56" s="31"/>
    </row>
    <row r="57" spans="1:30">
      <c r="A57" s="187" t="s">
        <v>312</v>
      </c>
      <c r="B57" s="31">
        <v>0</v>
      </c>
      <c r="C57" s="31"/>
      <c r="D57" s="31">
        <v>0</v>
      </c>
      <c r="E57" s="31"/>
      <c r="F57" s="31">
        <v>0</v>
      </c>
      <c r="G57" s="31"/>
      <c r="H57" s="31">
        <v>0</v>
      </c>
      <c r="I57" s="31"/>
      <c r="J57" s="31">
        <v>0</v>
      </c>
      <c r="K57" s="31"/>
      <c r="L57" s="31">
        <v>0</v>
      </c>
      <c r="M57" s="31"/>
      <c r="N57" s="31">
        <v>0</v>
      </c>
      <c r="O57" s="31"/>
      <c r="P57" s="31">
        <v>0</v>
      </c>
      <c r="Q57" s="31"/>
      <c r="R57" s="31">
        <v>0</v>
      </c>
      <c r="S57" s="31"/>
      <c r="T57" s="31">
        <v>0</v>
      </c>
      <c r="U57" s="31"/>
      <c r="V57" s="31">
        <v>0</v>
      </c>
      <c r="W57" s="31"/>
      <c r="X57" s="31">
        <v>0</v>
      </c>
      <c r="Y57" s="31"/>
      <c r="Z57" s="31"/>
    </row>
    <row r="58" spans="1:30">
      <c r="A58" s="187" t="s">
        <v>4</v>
      </c>
      <c r="B58" s="31">
        <v>0</v>
      </c>
      <c r="C58" s="31"/>
      <c r="D58" s="31">
        <v>1</v>
      </c>
      <c r="E58" s="31"/>
      <c r="F58" s="31">
        <v>0</v>
      </c>
      <c r="G58" s="31"/>
      <c r="H58" s="31">
        <v>0</v>
      </c>
      <c r="I58" s="31"/>
      <c r="J58" s="31">
        <v>0</v>
      </c>
      <c r="K58" s="31"/>
      <c r="L58" s="31">
        <v>0</v>
      </c>
      <c r="M58" s="31"/>
      <c r="N58" s="31">
        <v>6</v>
      </c>
      <c r="O58" s="31"/>
      <c r="P58" s="31">
        <v>10</v>
      </c>
      <c r="Q58" s="31"/>
      <c r="R58" s="31">
        <v>9</v>
      </c>
      <c r="S58" s="31"/>
      <c r="T58" s="31">
        <v>0</v>
      </c>
      <c r="U58" s="31"/>
      <c r="V58" s="208">
        <v>0</v>
      </c>
      <c r="W58" s="208"/>
      <c r="X58" s="31">
        <v>0</v>
      </c>
      <c r="Y58" s="31"/>
      <c r="Z58" s="31"/>
    </row>
    <row r="59" spans="1:30">
      <c r="A59" s="188" t="s">
        <v>285</v>
      </c>
      <c r="B59" s="209">
        <v>0</v>
      </c>
      <c r="C59" s="209"/>
      <c r="D59" s="209">
        <v>0</v>
      </c>
      <c r="E59" s="209"/>
      <c r="F59" s="209">
        <v>0</v>
      </c>
      <c r="G59" s="209"/>
      <c r="H59" s="209">
        <v>0</v>
      </c>
      <c r="I59" s="209"/>
      <c r="J59" s="209">
        <v>0</v>
      </c>
      <c r="K59" s="209"/>
      <c r="L59" s="209">
        <v>0</v>
      </c>
      <c r="M59" s="209"/>
      <c r="N59" s="209">
        <v>0</v>
      </c>
      <c r="O59" s="209"/>
      <c r="P59" s="209">
        <v>0</v>
      </c>
      <c r="Q59" s="209"/>
      <c r="R59" s="209">
        <v>0</v>
      </c>
      <c r="S59" s="209"/>
      <c r="T59" s="209">
        <v>0</v>
      </c>
      <c r="U59" s="209"/>
      <c r="V59" s="209">
        <v>0</v>
      </c>
      <c r="W59" s="209"/>
      <c r="X59" s="209">
        <v>0</v>
      </c>
      <c r="Y59" s="209"/>
      <c r="Z59" s="31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AF16"/>
  <sheetViews>
    <sheetView zoomScale="80" workbookViewId="0">
      <pane xSplit="1" topLeftCell="B1" activePane="topRight" state="frozenSplit"/>
      <selection pane="topRight" activeCell="X9" sqref="X9"/>
    </sheetView>
  </sheetViews>
  <sheetFormatPr baseColWidth="10" defaultColWidth="10.85546875" defaultRowHeight="11.25"/>
  <cols>
    <col min="1" max="1" width="18.42578125" style="1" customWidth="1"/>
    <col min="2" max="5" width="5.28515625" style="1" customWidth="1"/>
    <col min="6" max="11" width="5.42578125" style="1" customWidth="1"/>
    <col min="12" max="13" width="5" style="1" customWidth="1"/>
    <col min="14" max="15" width="4.85546875" style="1" customWidth="1"/>
    <col min="16" max="17" width="5" style="1" customWidth="1"/>
    <col min="18" max="19" width="5.85546875" style="1" customWidth="1"/>
    <col min="20" max="21" width="4.85546875" style="1" customWidth="1"/>
    <col min="22" max="23" width="5.28515625" style="1" customWidth="1"/>
    <col min="24" max="25" width="5.42578125" style="1" customWidth="1"/>
    <col min="26" max="26" width="9.42578125" style="1" customWidth="1"/>
    <col min="27" max="27" width="6.28515625" style="1" customWidth="1"/>
    <col min="28" max="28" width="6.140625" style="1" customWidth="1"/>
    <col min="29" max="29" width="6.42578125" style="1" customWidth="1"/>
    <col min="30" max="30" width="6.140625" style="1" customWidth="1"/>
    <col min="31" max="31" width="6" style="1" customWidth="1"/>
    <col min="32" max="32" width="6.28515625" style="1" customWidth="1"/>
    <col min="33" max="16384" width="10.85546875" style="1"/>
  </cols>
  <sheetData>
    <row r="1" spans="1:32" ht="14.25">
      <c r="A1" s="14"/>
      <c r="B1" s="13"/>
      <c r="C1" s="13"/>
      <c r="D1" s="13"/>
      <c r="E1" s="13"/>
      <c r="F1" s="13"/>
      <c r="G1" s="13"/>
      <c r="H1" s="13"/>
      <c r="I1" s="13"/>
      <c r="T1" s="7"/>
      <c r="U1" s="7"/>
    </row>
    <row r="2" spans="1:32" ht="15">
      <c r="A2" s="14"/>
      <c r="B2" s="13"/>
      <c r="C2" s="13"/>
      <c r="D2" s="13"/>
      <c r="E2" s="13"/>
      <c r="F2" s="13"/>
      <c r="G2" s="13"/>
      <c r="H2" s="13"/>
      <c r="I2" s="13"/>
      <c r="N2" s="8" t="s">
        <v>11</v>
      </c>
      <c r="O2" s="8"/>
      <c r="T2" s="7"/>
      <c r="U2" s="7"/>
    </row>
    <row r="3" spans="1:32" ht="14.25">
      <c r="A3" s="14"/>
      <c r="B3" s="13"/>
      <c r="C3" s="13"/>
      <c r="D3" s="13"/>
      <c r="E3" s="13"/>
      <c r="F3" s="13"/>
      <c r="G3" s="13"/>
      <c r="H3" s="13"/>
      <c r="I3" s="13"/>
      <c r="T3" s="7"/>
      <c r="U3" s="7"/>
    </row>
    <row r="4" spans="1:32" ht="12.75">
      <c r="A4" s="243" t="s">
        <v>1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</row>
    <row r="5" spans="1:32" ht="12.75">
      <c r="A5" s="20" t="s">
        <v>61</v>
      </c>
      <c r="B5" s="20">
        <v>2014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32" ht="16.5" customHeight="1">
      <c r="A6" s="19" t="s">
        <v>12</v>
      </c>
      <c r="B6" s="13" t="s">
        <v>72</v>
      </c>
      <c r="C6" s="13"/>
    </row>
    <row r="7" spans="1:32" ht="37.5" customHeight="1">
      <c r="A7" s="26" t="s">
        <v>13</v>
      </c>
      <c r="B7" s="11" t="s">
        <v>2</v>
      </c>
      <c r="C7" s="11" t="s">
        <v>301</v>
      </c>
      <c r="D7" s="11" t="s">
        <v>3</v>
      </c>
      <c r="E7" s="11" t="s">
        <v>302</v>
      </c>
      <c r="F7" s="11" t="s">
        <v>4</v>
      </c>
      <c r="G7" s="11" t="s">
        <v>303</v>
      </c>
      <c r="H7" s="11" t="s">
        <v>5</v>
      </c>
      <c r="I7" s="11" t="s">
        <v>304</v>
      </c>
      <c r="J7" s="11" t="s">
        <v>4</v>
      </c>
      <c r="K7" s="11" t="s">
        <v>303</v>
      </c>
      <c r="L7" s="11" t="s">
        <v>2</v>
      </c>
      <c r="M7" s="11" t="s">
        <v>301</v>
      </c>
      <c r="N7" s="11" t="s">
        <v>310</v>
      </c>
      <c r="O7" s="11" t="s">
        <v>305</v>
      </c>
      <c r="P7" s="11" t="s">
        <v>5</v>
      </c>
      <c r="Q7" s="11" t="s">
        <v>304</v>
      </c>
      <c r="R7" s="11" t="s">
        <v>6</v>
      </c>
      <c r="S7" s="11" t="s">
        <v>306</v>
      </c>
      <c r="T7" s="11" t="s">
        <v>7</v>
      </c>
      <c r="U7" s="11" t="s">
        <v>307</v>
      </c>
      <c r="V7" s="11" t="s">
        <v>8</v>
      </c>
      <c r="W7" s="11" t="s">
        <v>308</v>
      </c>
      <c r="X7" s="11" t="s">
        <v>9</v>
      </c>
      <c r="Y7" s="11" t="s">
        <v>309</v>
      </c>
      <c r="Z7" s="15" t="s">
        <v>10</v>
      </c>
      <c r="AA7" s="16"/>
      <c r="AB7" s="16"/>
      <c r="AC7" s="16"/>
      <c r="AD7" s="16"/>
      <c r="AE7" s="16"/>
      <c r="AF7" s="16"/>
    </row>
    <row r="8" spans="1:32" ht="14.1" customHeight="1">
      <c r="A8" s="188" t="s">
        <v>0</v>
      </c>
      <c r="B8" s="6">
        <v>0</v>
      </c>
      <c r="C8" s="6"/>
      <c r="D8" s="6">
        <v>0</v>
      </c>
      <c r="E8" s="6"/>
      <c r="F8" s="6">
        <v>0</v>
      </c>
      <c r="G8" s="6"/>
      <c r="H8" s="6">
        <v>4</v>
      </c>
      <c r="I8" s="6"/>
      <c r="J8" s="6">
        <v>3</v>
      </c>
      <c r="K8" s="6"/>
      <c r="L8" s="6">
        <v>0</v>
      </c>
      <c r="M8" s="6"/>
      <c r="N8" s="6">
        <v>0</v>
      </c>
      <c r="O8" s="6"/>
      <c r="P8" s="6">
        <v>21</v>
      </c>
      <c r="Q8" s="6"/>
      <c r="R8" s="6">
        <v>24</v>
      </c>
      <c r="S8" s="6"/>
      <c r="T8" s="6">
        <v>4</v>
      </c>
      <c r="U8" s="6"/>
      <c r="V8" s="6">
        <v>0</v>
      </c>
      <c r="W8" s="6"/>
      <c r="X8" s="6">
        <v>0</v>
      </c>
      <c r="Y8" s="6"/>
      <c r="Z8" s="15"/>
      <c r="AA8" s="16"/>
      <c r="AB8" s="16"/>
      <c r="AC8" s="16"/>
      <c r="AD8" s="16"/>
      <c r="AE8" s="16"/>
      <c r="AF8" s="16"/>
    </row>
    <row r="9" spans="1:32" ht="14.1" customHeight="1">
      <c r="A9" s="188" t="s">
        <v>298</v>
      </c>
      <c r="B9" s="6">
        <v>0</v>
      </c>
      <c r="C9" s="6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0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v>0</v>
      </c>
      <c r="U9" s="6"/>
      <c r="V9" s="6">
        <v>0</v>
      </c>
      <c r="W9" s="6"/>
      <c r="X9" s="6">
        <v>0</v>
      </c>
      <c r="Y9" s="6"/>
      <c r="Z9" s="15"/>
      <c r="AA9" s="16"/>
      <c r="AB9" s="16"/>
      <c r="AC9" s="16"/>
      <c r="AD9" s="16"/>
      <c r="AE9" s="16"/>
      <c r="AF9" s="16"/>
    </row>
    <row r="10" spans="1:32" ht="14.1" customHeight="1">
      <c r="A10" s="187" t="s">
        <v>283</v>
      </c>
      <c r="B10" s="6">
        <v>0</v>
      </c>
      <c r="C10" s="6"/>
      <c r="D10" s="6">
        <v>0</v>
      </c>
      <c r="E10" s="6"/>
      <c r="F10" s="6">
        <v>0</v>
      </c>
      <c r="G10" s="6"/>
      <c r="H10" s="6">
        <v>4</v>
      </c>
      <c r="I10" s="6"/>
      <c r="J10" s="6">
        <v>3</v>
      </c>
      <c r="K10" s="6"/>
      <c r="L10" s="6">
        <v>0</v>
      </c>
      <c r="M10" s="6"/>
      <c r="N10" s="6">
        <v>0</v>
      </c>
      <c r="O10" s="6"/>
      <c r="P10" s="6">
        <v>21</v>
      </c>
      <c r="Q10" s="6"/>
      <c r="R10" s="6">
        <v>24</v>
      </c>
      <c r="S10" s="6"/>
      <c r="T10" s="6">
        <v>4</v>
      </c>
      <c r="U10" s="6"/>
      <c r="V10" s="6">
        <v>0</v>
      </c>
      <c r="W10" s="6"/>
      <c r="X10" s="6">
        <v>0</v>
      </c>
      <c r="Y10" s="6"/>
      <c r="Z10" s="15"/>
      <c r="AA10" s="16"/>
      <c r="AB10" s="16"/>
      <c r="AC10" s="16"/>
      <c r="AD10" s="16"/>
      <c r="AE10" s="16"/>
      <c r="AF10" s="16"/>
    </row>
    <row r="11" spans="1:32" ht="14.1" customHeight="1">
      <c r="A11" s="187" t="s">
        <v>311</v>
      </c>
      <c r="B11" s="6">
        <v>0</v>
      </c>
      <c r="C11" s="6"/>
      <c r="D11" s="6">
        <v>0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0</v>
      </c>
      <c r="Q11" s="6"/>
      <c r="R11" s="6">
        <v>0</v>
      </c>
      <c r="S11" s="6"/>
      <c r="T11" s="6">
        <v>0</v>
      </c>
      <c r="U11" s="6"/>
      <c r="V11" s="6">
        <v>0</v>
      </c>
      <c r="W11" s="6"/>
      <c r="X11" s="6">
        <v>0</v>
      </c>
      <c r="Y11" s="6"/>
      <c r="Z11" s="15"/>
      <c r="AA11" s="16"/>
      <c r="AB11" s="16"/>
      <c r="AC11" s="16"/>
      <c r="AD11" s="16"/>
      <c r="AE11" s="16"/>
      <c r="AF11" s="16"/>
    </row>
    <row r="12" spans="1:32" ht="14.1" customHeight="1">
      <c r="A12" s="187" t="s">
        <v>284</v>
      </c>
      <c r="B12" s="6">
        <v>0</v>
      </c>
      <c r="C12" s="6"/>
      <c r="D12" s="6">
        <v>0</v>
      </c>
      <c r="E12" s="6"/>
      <c r="F12" s="6">
        <v>0</v>
      </c>
      <c r="G12" s="6"/>
      <c r="H12" s="6">
        <v>4</v>
      </c>
      <c r="I12" s="6"/>
      <c r="J12" s="6">
        <v>3</v>
      </c>
      <c r="K12" s="6"/>
      <c r="L12" s="6">
        <v>0</v>
      </c>
      <c r="M12" s="6"/>
      <c r="N12" s="6">
        <v>0</v>
      </c>
      <c r="O12" s="6"/>
      <c r="P12" s="6">
        <v>0</v>
      </c>
      <c r="Q12" s="6"/>
      <c r="R12" s="6">
        <v>4</v>
      </c>
      <c r="S12" s="6"/>
      <c r="T12" s="6">
        <v>4</v>
      </c>
      <c r="U12" s="6"/>
      <c r="V12" s="6">
        <v>0</v>
      </c>
      <c r="W12" s="6"/>
      <c r="X12" s="6">
        <v>0</v>
      </c>
      <c r="Y12" s="6"/>
      <c r="Z12" s="15"/>
      <c r="AA12" s="16"/>
      <c r="AB12" s="16"/>
      <c r="AC12" s="16"/>
      <c r="AD12" s="16"/>
      <c r="AE12" s="16"/>
      <c r="AF12" s="16"/>
    </row>
    <row r="13" spans="1:32" ht="14.1" customHeight="1">
      <c r="A13" s="187" t="s">
        <v>312</v>
      </c>
      <c r="B13" s="6">
        <v>0</v>
      </c>
      <c r="C13" s="6"/>
      <c r="D13" s="6">
        <v>0</v>
      </c>
      <c r="E13" s="6"/>
      <c r="F13" s="6">
        <v>0</v>
      </c>
      <c r="G13" s="6"/>
      <c r="H13" s="6">
        <v>0</v>
      </c>
      <c r="I13" s="6"/>
      <c r="J13" s="6">
        <v>0</v>
      </c>
      <c r="K13" s="6"/>
      <c r="L13" s="6">
        <v>0</v>
      </c>
      <c r="M13" s="6"/>
      <c r="N13" s="6">
        <v>0</v>
      </c>
      <c r="O13" s="6"/>
      <c r="P13" s="6">
        <v>0</v>
      </c>
      <c r="Q13" s="6"/>
      <c r="R13" s="6">
        <v>17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15"/>
      <c r="AA13" s="16"/>
      <c r="AB13" s="16"/>
      <c r="AC13" s="16"/>
      <c r="AD13" s="16"/>
      <c r="AE13" s="16"/>
      <c r="AF13" s="16"/>
    </row>
    <row r="14" spans="1:32" ht="14.1" customHeight="1">
      <c r="A14" s="187" t="s">
        <v>4</v>
      </c>
      <c r="B14" s="6">
        <v>0</v>
      </c>
      <c r="C14" s="6"/>
      <c r="D14" s="6">
        <v>0</v>
      </c>
      <c r="E14" s="6"/>
      <c r="F14" s="6">
        <v>0</v>
      </c>
      <c r="G14" s="6"/>
      <c r="H14" s="6">
        <v>0</v>
      </c>
      <c r="I14" s="6"/>
      <c r="J14" s="6">
        <v>0</v>
      </c>
      <c r="K14" s="6"/>
      <c r="L14" s="6">
        <v>0</v>
      </c>
      <c r="M14" s="6"/>
      <c r="N14" s="6">
        <v>0</v>
      </c>
      <c r="O14" s="6"/>
      <c r="P14" s="6">
        <v>21</v>
      </c>
      <c r="Q14" s="6"/>
      <c r="R14" s="6">
        <v>3</v>
      </c>
      <c r="S14" s="6"/>
      <c r="T14" s="6">
        <v>0</v>
      </c>
      <c r="U14" s="6"/>
      <c r="V14" s="6">
        <v>0</v>
      </c>
      <c r="W14" s="6"/>
      <c r="X14" s="6">
        <v>0</v>
      </c>
      <c r="Y14" s="6"/>
      <c r="Z14" s="15"/>
      <c r="AA14" s="16"/>
      <c r="AB14" s="16"/>
      <c r="AC14" s="16"/>
      <c r="AD14" s="16"/>
      <c r="AE14" s="16"/>
      <c r="AF14" s="16"/>
    </row>
    <row r="15" spans="1:32" ht="14.1" customHeight="1">
      <c r="A15" s="188" t="s">
        <v>285</v>
      </c>
      <c r="B15" s="233">
        <v>0</v>
      </c>
      <c r="C15" s="233"/>
      <c r="D15" s="233">
        <v>0</v>
      </c>
      <c r="E15" s="233"/>
      <c r="F15" s="233">
        <v>0</v>
      </c>
      <c r="G15" s="233"/>
      <c r="H15" s="233">
        <v>0</v>
      </c>
      <c r="I15" s="233"/>
      <c r="J15" s="233">
        <v>0</v>
      </c>
      <c r="K15" s="233"/>
      <c r="L15" s="233">
        <v>0</v>
      </c>
      <c r="M15" s="233"/>
      <c r="N15" s="233">
        <v>0</v>
      </c>
      <c r="O15" s="233"/>
      <c r="P15" s="233">
        <v>0</v>
      </c>
      <c r="Q15" s="233"/>
      <c r="R15" s="233">
        <v>0</v>
      </c>
      <c r="S15" s="233"/>
      <c r="T15" s="233">
        <v>0</v>
      </c>
      <c r="U15" s="233"/>
      <c r="V15" s="233">
        <v>0</v>
      </c>
      <c r="W15" s="233"/>
      <c r="X15" s="233">
        <v>0</v>
      </c>
      <c r="Y15" s="233"/>
      <c r="Z15" s="15"/>
      <c r="AA15" s="16"/>
      <c r="AB15" s="16"/>
      <c r="AC15" s="16"/>
      <c r="AD15" s="16"/>
      <c r="AE15" s="16"/>
      <c r="AF15" s="16"/>
    </row>
    <row r="16" spans="1:32" ht="14.1" customHeight="1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/>
      <c r="AA16" s="16"/>
      <c r="AB16" s="16"/>
      <c r="AC16" s="16"/>
      <c r="AD16" s="16"/>
      <c r="AE16" s="16"/>
      <c r="AF16" s="16"/>
    </row>
  </sheetData>
  <mergeCells count="1">
    <mergeCell ref="A4:Z4"/>
  </mergeCells>
  <pageMargins left="0.78740157480314965" right="0.78740157480314965" top="0.98425196850393704" bottom="0.98425196850393704" header="0.51181102362204722" footer="0.51181102362204722"/>
  <pageSetup paperSize="9" orientation="landscape"/>
  <headerFooter alignWithMargins="0">
    <oddHeader>&amp;LPARCS NATIONAUX MADAGASCAR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2:AD61"/>
  <sheetViews>
    <sheetView topLeftCell="A45" workbookViewId="0">
      <selection activeCell="X61" sqref="X61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8" width="5.85546875" customWidth="1"/>
    <col min="9" max="9" width="3.42578125" customWidth="1"/>
    <col min="10" max="11" width="6.42578125" customWidth="1"/>
    <col min="12" max="12" width="5" customWidth="1"/>
    <col min="13" max="13" width="3.28515625" customWidth="1"/>
    <col min="14" max="14" width="5.42578125" customWidth="1"/>
    <col min="15" max="15" width="3.28515625" customWidth="1"/>
    <col min="16" max="17" width="4" customWidth="1"/>
    <col min="18" max="19" width="3.7109375" customWidth="1"/>
    <col min="20" max="20" width="4.28515625" style="41" customWidth="1"/>
    <col min="21" max="21" width="3.42578125" style="41" customWidth="1"/>
    <col min="22" max="22" width="6" style="41" customWidth="1"/>
    <col min="23" max="23" width="3.28515625" style="41" customWidth="1"/>
    <col min="24" max="24" width="5" customWidth="1"/>
    <col min="25" max="25" width="3.42578125" customWidth="1"/>
    <col min="26" max="26" width="5.42578125" bestFit="1" customWidth="1"/>
    <col min="29" max="29" width="8.42578125" customWidth="1"/>
  </cols>
  <sheetData>
    <row r="2" spans="1:30" ht="15.75">
      <c r="A2" s="244" t="s">
        <v>73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297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36"/>
      <c r="U5" s="36"/>
      <c r="V5" s="36"/>
      <c r="W5" s="36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76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37"/>
      <c r="U6" s="37"/>
      <c r="V6" s="37"/>
      <c r="W6" s="37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38" t="s">
        <v>7</v>
      </c>
      <c r="U7" s="38" t="s">
        <v>307</v>
      </c>
      <c r="V7" s="38" t="s">
        <v>8</v>
      </c>
      <c r="W7" s="38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</v>
      </c>
      <c r="C8" s="3"/>
      <c r="D8" s="3"/>
      <c r="E8" s="3"/>
      <c r="F8" s="3"/>
      <c r="G8" s="3"/>
      <c r="H8" s="3">
        <v>6</v>
      </c>
      <c r="I8" s="3"/>
      <c r="J8" s="3">
        <v>7</v>
      </c>
      <c r="K8" s="3"/>
      <c r="L8" s="3">
        <v>8</v>
      </c>
      <c r="M8" s="3"/>
      <c r="N8" s="3">
        <v>11</v>
      </c>
      <c r="O8" s="3"/>
      <c r="P8" s="3">
        <v>7</v>
      </c>
      <c r="Q8" s="3"/>
      <c r="R8" s="3">
        <v>2</v>
      </c>
      <c r="S8" s="3"/>
      <c r="T8" s="12">
        <v>3</v>
      </c>
      <c r="U8" s="12"/>
      <c r="V8" s="12">
        <v>5</v>
      </c>
      <c r="W8" s="12"/>
      <c r="X8" s="3">
        <v>3</v>
      </c>
      <c r="Y8" s="3"/>
      <c r="Z8" s="39">
        <f>SUM(B8:X8)</f>
        <v>53</v>
      </c>
      <c r="AA8" s="40">
        <f>+Z8/'[1]- Synthèse Statisti'!$N$18</f>
        <v>1.665095821551995E-2</v>
      </c>
      <c r="AB8" s="40">
        <f>+Z8/2655</f>
        <v>1.9962335216572504E-2</v>
      </c>
      <c r="AC8" s="3"/>
      <c r="AD8" s="21"/>
    </row>
    <row r="9" spans="1:30">
      <c r="A9" s="3" t="s">
        <v>74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2">
        <v>6</v>
      </c>
      <c r="U9" s="12"/>
      <c r="V9" s="12">
        <v>34</v>
      </c>
      <c r="W9" s="12"/>
      <c r="X9" s="3"/>
      <c r="Y9" s="3"/>
      <c r="Z9" s="39"/>
      <c r="AA9" s="40">
        <f>+Z9/'[1]- Synthèse Statisti'!$N$18</f>
        <v>0</v>
      </c>
      <c r="AB9" s="40">
        <f>+Z9/2655</f>
        <v>0</v>
      </c>
      <c r="AC9" s="3"/>
      <c r="AD9" s="21"/>
    </row>
    <row r="10" spans="1:30">
      <c r="A10" s="3" t="s">
        <v>17</v>
      </c>
      <c r="B10" s="3"/>
      <c r="C10" s="3"/>
      <c r="D10" s="3"/>
      <c r="E10" s="3"/>
      <c r="F10" s="3"/>
      <c r="G10" s="3"/>
      <c r="H10" s="3">
        <v>9</v>
      </c>
      <c r="I10" s="3"/>
      <c r="J10" s="3">
        <v>39</v>
      </c>
      <c r="K10" s="3"/>
      <c r="L10" s="3">
        <v>10</v>
      </c>
      <c r="M10" s="3"/>
      <c r="N10" s="3"/>
      <c r="O10" s="3"/>
      <c r="P10" s="3">
        <v>38</v>
      </c>
      <c r="Q10" s="3"/>
      <c r="R10" s="3">
        <v>23</v>
      </c>
      <c r="S10" s="3"/>
      <c r="T10" s="12">
        <v>26</v>
      </c>
      <c r="U10" s="12"/>
      <c r="V10" s="12">
        <v>38</v>
      </c>
      <c r="W10" s="12"/>
      <c r="X10" s="3">
        <v>10</v>
      </c>
      <c r="Y10" s="3"/>
      <c r="Z10" s="39">
        <f t="shared" ref="Z10:Z53" si="0">SUM(B10:X10)</f>
        <v>193</v>
      </c>
      <c r="AA10" s="40">
        <f>+Z10/'[1]- Synthèse Statisti'!$N$18</f>
        <v>6.0634621426327362E-2</v>
      </c>
      <c r="AB10" s="40">
        <f t="shared" ref="AB10:AB28" si="1">+Z10/2655</f>
        <v>7.2693032015065911E-2</v>
      </c>
      <c r="AC10" s="24"/>
      <c r="AD10" s="21"/>
    </row>
    <row r="11" spans="1:30">
      <c r="A11" s="3" t="s">
        <v>18</v>
      </c>
      <c r="B11" s="3"/>
      <c r="C11" s="3"/>
      <c r="D11" s="3">
        <v>4</v>
      </c>
      <c r="E11" s="3"/>
      <c r="F11" s="3">
        <v>4</v>
      </c>
      <c r="G11" s="3"/>
      <c r="H11" s="3">
        <v>3</v>
      </c>
      <c r="I11" s="3"/>
      <c r="J11" s="3"/>
      <c r="K11" s="3"/>
      <c r="L11" s="3"/>
      <c r="M11" s="3"/>
      <c r="N11" s="3">
        <v>16</v>
      </c>
      <c r="O11" s="3"/>
      <c r="P11" s="3"/>
      <c r="Q11" s="3"/>
      <c r="R11" s="3">
        <v>15</v>
      </c>
      <c r="S11" s="3"/>
      <c r="T11" s="12">
        <v>2</v>
      </c>
      <c r="U11" s="12"/>
      <c r="V11" s="12"/>
      <c r="W11" s="12"/>
      <c r="X11" s="3"/>
      <c r="Y11" s="3"/>
      <c r="Z11" s="39">
        <f t="shared" si="0"/>
        <v>44</v>
      </c>
      <c r="AA11" s="40">
        <f>+Z11/'[1]- Synthèse Statisti'!$N$18</f>
        <v>1.3823437009110902E-2</v>
      </c>
      <c r="AB11" s="40">
        <f t="shared" si="1"/>
        <v>1.6572504708097929E-2</v>
      </c>
      <c r="AC11" s="24"/>
      <c r="AD11" s="21"/>
    </row>
    <row r="12" spans="1:30">
      <c r="A12" s="3" t="s">
        <v>19</v>
      </c>
      <c r="B12" s="3">
        <v>17</v>
      </c>
      <c r="C12" s="3"/>
      <c r="D12" s="3"/>
      <c r="E12" s="3"/>
      <c r="F12" s="3">
        <v>54</v>
      </c>
      <c r="G12" s="3"/>
      <c r="H12" s="3">
        <v>120</v>
      </c>
      <c r="I12" s="3"/>
      <c r="J12" s="3">
        <v>163</v>
      </c>
      <c r="K12" s="3"/>
      <c r="L12" s="3">
        <v>97</v>
      </c>
      <c r="M12" s="3"/>
      <c r="N12" s="3">
        <v>157</v>
      </c>
      <c r="O12" s="3"/>
      <c r="P12" s="3">
        <v>229</v>
      </c>
      <c r="Q12" s="3"/>
      <c r="R12" s="3">
        <v>292</v>
      </c>
      <c r="S12" s="3"/>
      <c r="T12" s="12">
        <v>550</v>
      </c>
      <c r="U12" s="12"/>
      <c r="V12" s="12">
        <v>401</v>
      </c>
      <c r="W12" s="12"/>
      <c r="X12" s="3">
        <v>105</v>
      </c>
      <c r="Y12" s="3"/>
      <c r="Z12" s="39">
        <f t="shared" si="0"/>
        <v>2185</v>
      </c>
      <c r="AA12" s="40">
        <f>+Z12/'[1]- Synthèse Statisti'!$N$18</f>
        <v>0.68645931511153002</v>
      </c>
      <c r="AB12" s="40">
        <f t="shared" si="1"/>
        <v>0.82297551789077217</v>
      </c>
      <c r="AC12" s="3"/>
      <c r="AD12" s="21"/>
    </row>
    <row r="13" spans="1:30">
      <c r="A13" s="3" t="s">
        <v>20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2"/>
      <c r="U13" s="12"/>
      <c r="V13" s="12"/>
      <c r="W13" s="12"/>
      <c r="X13" s="3"/>
      <c r="Y13" s="3"/>
      <c r="Z13" s="39">
        <f t="shared" si="0"/>
        <v>0</v>
      </c>
      <c r="AA13" s="40">
        <f>+Z13/'[1]- Synthèse Statisti'!$N$18</f>
        <v>0</v>
      </c>
      <c r="AB13" s="40">
        <f t="shared" si="1"/>
        <v>0</v>
      </c>
      <c r="AC13" s="24"/>
      <c r="AD13" s="21"/>
    </row>
    <row r="14" spans="1:30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2"/>
      <c r="U14" s="12"/>
      <c r="V14" s="12">
        <v>13</v>
      </c>
      <c r="W14" s="12"/>
      <c r="X14" s="3"/>
      <c r="Y14" s="3"/>
      <c r="Z14" s="39">
        <f t="shared" si="0"/>
        <v>13</v>
      </c>
      <c r="AA14" s="40">
        <f>+Z14/'[1]- Synthèse Statisti'!$N$18</f>
        <v>4.0841972981464029E-3</v>
      </c>
      <c r="AB14" s="40">
        <f t="shared" si="1"/>
        <v>4.896421845574388E-3</v>
      </c>
      <c r="AC14" s="24"/>
      <c r="AD14" s="21"/>
    </row>
    <row r="15" spans="1:30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2"/>
      <c r="U15" s="12"/>
      <c r="V15" s="12"/>
      <c r="W15" s="12"/>
      <c r="X15" s="3"/>
      <c r="Y15" s="3"/>
      <c r="Z15" s="39">
        <f t="shared" si="0"/>
        <v>0</v>
      </c>
      <c r="AA15" s="40">
        <f>+Z15/'[1]- Synthèse Statisti'!$N$18</f>
        <v>0</v>
      </c>
      <c r="AB15" s="40">
        <f t="shared" si="1"/>
        <v>0</v>
      </c>
      <c r="AC15" s="24"/>
      <c r="AD15" s="21"/>
    </row>
    <row r="16" spans="1:30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4</v>
      </c>
      <c r="O16" s="3"/>
      <c r="P16" s="3">
        <v>5</v>
      </c>
      <c r="Q16" s="3"/>
      <c r="R16" s="3"/>
      <c r="S16" s="3"/>
      <c r="T16" s="12"/>
      <c r="U16" s="12"/>
      <c r="V16" s="12">
        <v>21</v>
      </c>
      <c r="W16" s="12"/>
      <c r="X16" s="3"/>
      <c r="Y16" s="3"/>
      <c r="Z16" s="39">
        <f t="shared" si="0"/>
        <v>30</v>
      </c>
      <c r="AA16" s="40">
        <f>+Z16/'[1]- Synthèse Statisti'!$N$18</f>
        <v>9.4250706880301596E-3</v>
      </c>
      <c r="AB16" s="40">
        <f t="shared" si="1"/>
        <v>1.1299435028248588E-2</v>
      </c>
      <c r="AC16" s="24"/>
      <c r="AD16" s="21"/>
    </row>
    <row r="17" spans="1:30">
      <c r="A17" s="3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2"/>
      <c r="U17" s="12"/>
      <c r="V17" s="12"/>
      <c r="W17" s="12"/>
      <c r="X17" s="3"/>
      <c r="Y17" s="3"/>
      <c r="Z17" s="39">
        <f t="shared" si="0"/>
        <v>0</v>
      </c>
      <c r="AA17" s="40">
        <f>+Z17/'[1]- Synthèse Statisti'!$N$18</f>
        <v>0</v>
      </c>
      <c r="AB17" s="40">
        <f t="shared" si="1"/>
        <v>0</v>
      </c>
      <c r="AC17" s="24"/>
      <c r="AD17" s="21"/>
    </row>
    <row r="18" spans="1:30">
      <c r="A18" s="3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2"/>
      <c r="U18" s="12"/>
      <c r="V18" s="12"/>
      <c r="W18" s="12"/>
      <c r="X18" s="3"/>
      <c r="Y18" s="3"/>
      <c r="Z18" s="39">
        <f t="shared" si="0"/>
        <v>0</v>
      </c>
      <c r="AA18" s="40">
        <f>+Z18/'[1]- Synthèse Statisti'!$N$18</f>
        <v>0</v>
      </c>
      <c r="AB18" s="40">
        <f t="shared" si="1"/>
        <v>0</v>
      </c>
      <c r="AC18" s="24"/>
      <c r="AD18" s="21"/>
    </row>
    <row r="19" spans="1:30">
      <c r="A19" s="3" t="s">
        <v>26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2"/>
      <c r="U19" s="12"/>
      <c r="V19" s="12"/>
      <c r="W19" s="12"/>
      <c r="X19" s="3"/>
      <c r="Y19" s="3"/>
      <c r="Z19" s="39">
        <f t="shared" si="0"/>
        <v>0</v>
      </c>
      <c r="AA19" s="40">
        <f>+Z19/'[1]- Synthèse Statisti'!$N$18</f>
        <v>0</v>
      </c>
      <c r="AB19" s="40">
        <f t="shared" si="1"/>
        <v>0</v>
      </c>
      <c r="AC19" s="24"/>
      <c r="AD19" s="21"/>
    </row>
    <row r="20" spans="1:30">
      <c r="A20" s="3" t="s">
        <v>27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2">
        <v>4</v>
      </c>
      <c r="U20" s="12"/>
      <c r="V20" s="12"/>
      <c r="W20" s="12"/>
      <c r="X20" s="3"/>
      <c r="Y20" s="3"/>
      <c r="Z20" s="39">
        <f t="shared" si="0"/>
        <v>4</v>
      </c>
      <c r="AA20" s="40">
        <f>+Z20/'[1]- Synthèse Statisti'!$N$18</f>
        <v>1.2566760917373547E-3</v>
      </c>
      <c r="AB20" s="40">
        <f t="shared" si="1"/>
        <v>1.5065913370998117E-3</v>
      </c>
      <c r="AC20" s="24"/>
      <c r="AD20" s="21"/>
    </row>
    <row r="21" spans="1:30">
      <c r="A21" s="3" t="s">
        <v>28</v>
      </c>
      <c r="B21" s="3"/>
      <c r="C21" s="3"/>
      <c r="D21" s="3"/>
      <c r="E21" s="3"/>
      <c r="F21" s="3"/>
      <c r="G21" s="3"/>
      <c r="H21" s="3">
        <v>18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2"/>
      <c r="U21" s="12"/>
      <c r="V21" s="12"/>
      <c r="W21" s="12"/>
      <c r="X21" s="3"/>
      <c r="Y21" s="3"/>
      <c r="Z21" s="39">
        <f t="shared" si="0"/>
        <v>18</v>
      </c>
      <c r="AA21" s="40">
        <f>+Z21/'[1]- Synthèse Statisti'!$N$18</f>
        <v>5.6550424128180964E-3</v>
      </c>
      <c r="AB21" s="40">
        <f t="shared" si="1"/>
        <v>6.7796610169491523E-3</v>
      </c>
      <c r="AC21" s="24"/>
      <c r="AD21" s="21"/>
    </row>
    <row r="22" spans="1:30">
      <c r="A22" s="3" t="s">
        <v>29</v>
      </c>
      <c r="B22" s="3">
        <v>4</v>
      </c>
      <c r="C22" s="3"/>
      <c r="D22" s="3"/>
      <c r="E22" s="3"/>
      <c r="F22" s="3"/>
      <c r="G22" s="3"/>
      <c r="H22" s="3"/>
      <c r="I22" s="3"/>
      <c r="J22" s="3">
        <v>4</v>
      </c>
      <c r="K22" s="3"/>
      <c r="L22" s="3">
        <v>2</v>
      </c>
      <c r="M22" s="3"/>
      <c r="N22" s="3">
        <v>12</v>
      </c>
      <c r="O22" s="3"/>
      <c r="P22" s="3">
        <v>111</v>
      </c>
      <c r="Q22" s="3"/>
      <c r="R22" s="3">
        <v>68</v>
      </c>
      <c r="S22" s="3"/>
      <c r="T22" s="12">
        <v>32</v>
      </c>
      <c r="U22" s="12"/>
      <c r="V22" s="12">
        <v>5</v>
      </c>
      <c r="W22" s="12"/>
      <c r="X22" s="3"/>
      <c r="Y22" s="3"/>
      <c r="Z22" s="39">
        <f t="shared" si="0"/>
        <v>238</v>
      </c>
      <c r="AA22" s="40">
        <f>+Z22/'[1]- Synthèse Statisti'!$N$18</f>
        <v>7.47722274583726E-2</v>
      </c>
      <c r="AB22" s="40">
        <f t="shared" si="1"/>
        <v>8.9642184557438789E-2</v>
      </c>
      <c r="AC22" s="24"/>
      <c r="AD22" s="21"/>
    </row>
    <row r="23" spans="1:30">
      <c r="A23" s="3" t="s">
        <v>30</v>
      </c>
      <c r="B23" s="3">
        <v>20</v>
      </c>
      <c r="C23" s="3"/>
      <c r="D23" s="3">
        <v>1</v>
      </c>
      <c r="E23" s="3"/>
      <c r="F23" s="3">
        <v>23</v>
      </c>
      <c r="G23" s="3"/>
      <c r="H23" s="3">
        <v>31</v>
      </c>
      <c r="I23" s="3"/>
      <c r="J23" s="3">
        <v>35</v>
      </c>
      <c r="K23" s="3"/>
      <c r="L23" s="3">
        <v>9</v>
      </c>
      <c r="M23" s="3"/>
      <c r="N23" s="3">
        <v>2</v>
      </c>
      <c r="O23" s="3"/>
      <c r="P23" s="3">
        <v>15</v>
      </c>
      <c r="Q23" s="3"/>
      <c r="R23" s="3">
        <v>36</v>
      </c>
      <c r="S23" s="3"/>
      <c r="T23" s="12">
        <v>5</v>
      </c>
      <c r="U23" s="12"/>
      <c r="V23" s="12">
        <v>27</v>
      </c>
      <c r="W23" s="12"/>
      <c r="X23" s="3">
        <v>2</v>
      </c>
      <c r="Y23" s="3"/>
      <c r="Z23" s="39">
        <f t="shared" si="0"/>
        <v>206</v>
      </c>
      <c r="AA23" s="40">
        <f>+Z23/'[1]- Synthèse Statisti'!$N$18</f>
        <v>6.471881872447377E-2</v>
      </c>
      <c r="AB23" s="40">
        <f t="shared" si="1"/>
        <v>7.7589453860640298E-2</v>
      </c>
      <c r="AC23" s="24"/>
      <c r="AD23" s="21"/>
    </row>
    <row r="24" spans="1:30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2"/>
      <c r="U24" s="12"/>
      <c r="V24" s="12"/>
      <c r="W24" s="12"/>
      <c r="X24" s="3"/>
      <c r="Y24" s="3"/>
      <c r="Z24" s="39">
        <f t="shared" si="0"/>
        <v>0</v>
      </c>
      <c r="AA24" s="40">
        <f>+Z24/'[1]- Synthèse Statisti'!$N$18</f>
        <v>0</v>
      </c>
      <c r="AB24" s="40">
        <f t="shared" si="1"/>
        <v>0</v>
      </c>
      <c r="AC24" s="24"/>
      <c r="AD24" s="21"/>
    </row>
    <row r="25" spans="1:30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29</v>
      </c>
      <c r="S25" s="3"/>
      <c r="T25" s="12"/>
      <c r="U25" s="12"/>
      <c r="V25" s="12"/>
      <c r="W25" s="12"/>
      <c r="X25" s="3"/>
      <c r="Y25" s="3"/>
      <c r="Z25" s="39">
        <f t="shared" si="0"/>
        <v>29</v>
      </c>
      <c r="AA25" s="40">
        <f>+Z25/'[1]- Synthèse Statisti'!$N$18</f>
        <v>9.1109016650958215E-3</v>
      </c>
      <c r="AB25" s="40">
        <f t="shared" si="1"/>
        <v>1.0922787193973634E-2</v>
      </c>
      <c r="AC25" s="24"/>
      <c r="AD25" s="21"/>
    </row>
    <row r="26" spans="1:30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12"/>
      <c r="U26" s="12"/>
      <c r="V26" s="12"/>
      <c r="W26" s="12"/>
      <c r="X26" s="3"/>
      <c r="Y26" s="3"/>
      <c r="Z26" s="39">
        <f t="shared" si="0"/>
        <v>0</v>
      </c>
      <c r="AA26" s="40">
        <f>+Z26/'[1]- Synthèse Statisti'!$N$18</f>
        <v>0</v>
      </c>
      <c r="AB26" s="40">
        <f t="shared" si="1"/>
        <v>0</v>
      </c>
      <c r="AC26" s="24"/>
      <c r="AD26" s="21"/>
    </row>
    <row r="27" spans="1:30">
      <c r="A27" s="3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12"/>
      <c r="U27" s="12"/>
      <c r="V27" s="12"/>
      <c r="W27" s="12"/>
      <c r="X27" s="3"/>
      <c r="Y27" s="3"/>
      <c r="Z27" s="39">
        <f t="shared" si="0"/>
        <v>0</v>
      </c>
      <c r="AA27" s="40">
        <f>+Z27/'[1]- Synthèse Statisti'!$N$18</f>
        <v>0</v>
      </c>
      <c r="AB27" s="40">
        <f t="shared" si="1"/>
        <v>0</v>
      </c>
      <c r="AC27" s="24"/>
      <c r="AD27" s="21"/>
    </row>
    <row r="28" spans="1:30">
      <c r="A28" s="3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12"/>
      <c r="U28" s="12"/>
      <c r="V28" s="12"/>
      <c r="W28" s="12"/>
      <c r="X28" s="3"/>
      <c r="Y28" s="3"/>
      <c r="Z28" s="39">
        <f t="shared" si="0"/>
        <v>0</v>
      </c>
      <c r="AA28" s="40">
        <f>+Z28/'[1]- Synthèse Statisti'!$N$18</f>
        <v>0</v>
      </c>
      <c r="AB28" s="40">
        <f t="shared" si="1"/>
        <v>0</v>
      </c>
      <c r="AC28" s="24"/>
      <c r="AD28" s="21"/>
    </row>
    <row r="29" spans="1:30">
      <c r="A29" s="3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12"/>
      <c r="U29" s="12"/>
      <c r="V29" s="12"/>
      <c r="W29" s="12"/>
      <c r="X29" s="3"/>
      <c r="Y29" s="3"/>
      <c r="Z29" s="39">
        <f t="shared" si="0"/>
        <v>0</v>
      </c>
      <c r="AA29" s="40">
        <f>+Z29/'[1]- Synthèse Statisti'!$N$18</f>
        <v>0</v>
      </c>
      <c r="AB29" s="40">
        <f>+Z29/2655</f>
        <v>0</v>
      </c>
      <c r="AC29" s="24"/>
      <c r="AD29" s="21"/>
    </row>
    <row r="30" spans="1:30">
      <c r="A30" s="3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12"/>
      <c r="U30" s="12"/>
      <c r="V30" s="12"/>
      <c r="W30" s="12"/>
      <c r="X30" s="3"/>
      <c r="Y30" s="3"/>
      <c r="Z30" s="39">
        <f t="shared" si="0"/>
        <v>0</v>
      </c>
      <c r="AA30" s="40">
        <f>+Z30/'[1]- Synthèse Statisti'!$N$18</f>
        <v>0</v>
      </c>
      <c r="AB30" s="40">
        <f t="shared" ref="AB30:AB53" si="2">+Z30/2655</f>
        <v>0</v>
      </c>
      <c r="AC30" s="24"/>
      <c r="AD30" s="21"/>
    </row>
    <row r="31" spans="1:30">
      <c r="A31" s="3" t="s">
        <v>38</v>
      </c>
      <c r="B31" s="3"/>
      <c r="C31" s="3"/>
      <c r="D31" s="3"/>
      <c r="E31" s="3"/>
      <c r="F31" s="3"/>
      <c r="G31" s="3"/>
      <c r="H31" s="3">
        <v>4</v>
      </c>
      <c r="I31" s="3"/>
      <c r="J31" s="3"/>
      <c r="K31" s="3"/>
      <c r="L31" s="3"/>
      <c r="M31" s="3"/>
      <c r="N31" s="3"/>
      <c r="O31" s="3"/>
      <c r="P31" s="3"/>
      <c r="Q31" s="3"/>
      <c r="R31" s="3">
        <v>8</v>
      </c>
      <c r="S31" s="3"/>
      <c r="T31" s="12"/>
      <c r="U31" s="12"/>
      <c r="V31" s="12"/>
      <c r="W31" s="12"/>
      <c r="X31" s="3"/>
      <c r="Y31" s="3"/>
      <c r="Z31" s="39">
        <f t="shared" si="0"/>
        <v>12</v>
      </c>
      <c r="AA31" s="40">
        <f>+Z31/'[1]- Synthèse Statisti'!$N$18</f>
        <v>3.770028275212064E-3</v>
      </c>
      <c r="AB31" s="40">
        <f t="shared" si="2"/>
        <v>4.5197740112994352E-3</v>
      </c>
      <c r="AC31" s="24"/>
      <c r="AD31" s="21"/>
    </row>
    <row r="32" spans="1:30">
      <c r="A32" s="3" t="s">
        <v>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21</v>
      </c>
      <c r="Q32" s="3"/>
      <c r="R32" s="3"/>
      <c r="S32" s="3"/>
      <c r="T32" s="12"/>
      <c r="U32" s="12"/>
      <c r="V32" s="12"/>
      <c r="W32" s="12"/>
      <c r="X32" s="3"/>
      <c r="Y32" s="3"/>
      <c r="Z32" s="39">
        <f t="shared" si="0"/>
        <v>21</v>
      </c>
      <c r="AA32" s="40">
        <f>+Z32/'[1]- Synthèse Statisti'!$N$18</f>
        <v>6.5975494816211122E-3</v>
      </c>
      <c r="AB32" s="40">
        <f t="shared" si="2"/>
        <v>7.9096045197740109E-3</v>
      </c>
      <c r="AC32" s="24"/>
      <c r="AD32" s="21"/>
    </row>
    <row r="33" spans="1:30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12"/>
      <c r="U33" s="12"/>
      <c r="V33" s="12"/>
      <c r="W33" s="12"/>
      <c r="X33" s="3"/>
      <c r="Y33" s="3"/>
      <c r="Z33" s="39">
        <f t="shared" si="0"/>
        <v>0</v>
      </c>
      <c r="AA33" s="40">
        <f>+Z33/'[1]- Synthèse Statisti'!$N$18</f>
        <v>0</v>
      </c>
      <c r="AB33" s="40">
        <f t="shared" si="2"/>
        <v>0</v>
      </c>
      <c r="AC33" s="24"/>
      <c r="AD33" s="21"/>
    </row>
    <row r="34" spans="1:30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12"/>
      <c r="U34" s="12"/>
      <c r="V34" s="12"/>
      <c r="W34" s="12"/>
      <c r="X34" s="3"/>
      <c r="Y34" s="3"/>
      <c r="Z34" s="39">
        <f t="shared" si="0"/>
        <v>0</v>
      </c>
      <c r="AA34" s="40">
        <f>+Z34/'[1]- Synthèse Statisti'!$N$18</f>
        <v>0</v>
      </c>
      <c r="AB34" s="40">
        <f t="shared" si="2"/>
        <v>0</v>
      </c>
      <c r="AC34" s="24"/>
      <c r="AD34" s="21"/>
    </row>
    <row r="35" spans="1:30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2"/>
      <c r="U35" s="12"/>
      <c r="V35" s="12"/>
      <c r="W35" s="12"/>
      <c r="X35" s="3"/>
      <c r="Y35" s="3"/>
      <c r="Z35" s="39">
        <f t="shared" si="0"/>
        <v>0</v>
      </c>
      <c r="AA35" s="40">
        <f>+Z35/'[1]- Synthèse Statisti'!$N$18</f>
        <v>0</v>
      </c>
      <c r="AB35" s="40">
        <f t="shared" si="2"/>
        <v>0</v>
      </c>
      <c r="AC35" s="24"/>
      <c r="AD35" s="21"/>
    </row>
    <row r="36" spans="1:30">
      <c r="A36" s="3" t="s">
        <v>43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12"/>
      <c r="U36" s="12"/>
      <c r="V36" s="12"/>
      <c r="W36" s="12"/>
      <c r="X36" s="3"/>
      <c r="Y36" s="3"/>
      <c r="Z36" s="39">
        <f t="shared" si="0"/>
        <v>0</v>
      </c>
      <c r="AA36" s="40">
        <f>+Z36/'[1]- Synthèse Statisti'!$N$18</f>
        <v>0</v>
      </c>
      <c r="AB36" s="40">
        <f t="shared" si="2"/>
        <v>0</v>
      </c>
      <c r="AC36" s="24"/>
      <c r="AD36" s="21"/>
    </row>
    <row r="37" spans="1:30">
      <c r="A37" s="3" t="s">
        <v>44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12"/>
      <c r="U37" s="12"/>
      <c r="V37" s="12"/>
      <c r="W37" s="12"/>
      <c r="X37" s="3"/>
      <c r="Y37" s="3"/>
      <c r="Z37" s="39">
        <f t="shared" si="0"/>
        <v>0</v>
      </c>
      <c r="AA37" s="40">
        <f>+Z37/'[1]- Synthèse Statisti'!$N$18</f>
        <v>0</v>
      </c>
      <c r="AB37" s="40">
        <f t="shared" si="2"/>
        <v>0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12">
        <v>14</v>
      </c>
      <c r="U38" s="12"/>
      <c r="V38" s="12"/>
      <c r="W38" s="12"/>
      <c r="X38" s="3"/>
      <c r="Y38" s="3"/>
      <c r="Z38" s="39">
        <f t="shared" si="0"/>
        <v>14</v>
      </c>
      <c r="AA38" s="40">
        <f>+Z38/'[1]- Synthèse Statisti'!$N$18</f>
        <v>4.3983663210807418E-3</v>
      </c>
      <c r="AB38" s="40">
        <f t="shared" si="2"/>
        <v>5.2730696798493409E-3</v>
      </c>
      <c r="AC38" s="24"/>
      <c r="AD38" s="21"/>
    </row>
    <row r="39" spans="1:30">
      <c r="A39" s="3" t="s">
        <v>70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12"/>
      <c r="U39" s="12"/>
      <c r="V39" s="12">
        <v>40</v>
      </c>
      <c r="W39" s="12"/>
      <c r="X39" s="3"/>
      <c r="Y39" s="3"/>
      <c r="Z39" s="39"/>
      <c r="AA39" s="40"/>
      <c r="AB39" s="40"/>
      <c r="AC39" s="24"/>
      <c r="AD39" s="21"/>
    </row>
    <row r="40" spans="1:30">
      <c r="A40" s="3" t="s">
        <v>46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2"/>
      <c r="U40" s="12"/>
      <c r="V40" s="12"/>
      <c r="W40" s="12"/>
      <c r="X40" s="3"/>
      <c r="Y40" s="3"/>
      <c r="Z40" s="39">
        <f t="shared" si="0"/>
        <v>0</v>
      </c>
      <c r="AA40" s="40">
        <f>+Z40/'[1]- Synthèse Statisti'!$N$18</f>
        <v>0</v>
      </c>
      <c r="AB40" s="40">
        <f t="shared" si="2"/>
        <v>0</v>
      </c>
      <c r="AC40" s="24"/>
      <c r="AD40" s="21"/>
    </row>
    <row r="41" spans="1:30">
      <c r="A41" s="3" t="s">
        <v>47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12"/>
      <c r="U41" s="12"/>
      <c r="V41" s="12"/>
      <c r="W41" s="12"/>
      <c r="X41" s="3"/>
      <c r="Y41" s="3"/>
      <c r="Z41" s="39">
        <f t="shared" si="0"/>
        <v>0</v>
      </c>
      <c r="AA41" s="40">
        <f>+Z41/'[1]- Synthèse Statisti'!$N$18</f>
        <v>0</v>
      </c>
      <c r="AB41" s="40">
        <f t="shared" si="2"/>
        <v>0</v>
      </c>
      <c r="AC41" s="24"/>
      <c r="AD41" s="21"/>
    </row>
    <row r="42" spans="1:30">
      <c r="A42" s="3" t="s">
        <v>48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2"/>
      <c r="U42" s="12"/>
      <c r="V42" s="12"/>
      <c r="W42" s="12"/>
      <c r="X42" s="3"/>
      <c r="Y42" s="3"/>
      <c r="Z42" s="39">
        <f t="shared" si="0"/>
        <v>0</v>
      </c>
      <c r="AA42" s="40">
        <f>+Z42/'[1]- Synthèse Statisti'!$N$18</f>
        <v>0</v>
      </c>
      <c r="AB42" s="40">
        <f t="shared" si="2"/>
        <v>0</v>
      </c>
      <c r="AC42" s="24"/>
      <c r="AD42" s="21"/>
    </row>
    <row r="43" spans="1:30">
      <c r="A43" s="3" t="s">
        <v>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12"/>
      <c r="U43" s="12"/>
      <c r="V43" s="12"/>
      <c r="W43" s="12"/>
      <c r="X43" s="3"/>
      <c r="Y43" s="3"/>
      <c r="Z43" s="39">
        <f t="shared" si="0"/>
        <v>0</v>
      </c>
      <c r="AA43" s="40">
        <f>+Z43/'[1]- Synthèse Statisti'!$N$18</f>
        <v>0</v>
      </c>
      <c r="AB43" s="40">
        <f t="shared" si="2"/>
        <v>0</v>
      </c>
      <c r="AC43" s="24"/>
      <c r="AD43" s="21"/>
    </row>
    <row r="44" spans="1:30">
      <c r="A44" s="3" t="s">
        <v>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12"/>
      <c r="U44" s="12"/>
      <c r="V44" s="12"/>
      <c r="W44" s="12"/>
      <c r="X44" s="3"/>
      <c r="Y44" s="3"/>
      <c r="Z44" s="39">
        <f t="shared" si="0"/>
        <v>0</v>
      </c>
      <c r="AA44" s="40">
        <f>+Z44/'[1]- Synthèse Statisti'!$N$18</f>
        <v>0</v>
      </c>
      <c r="AB44" s="40">
        <f t="shared" si="2"/>
        <v>0</v>
      </c>
      <c r="AC44" s="24"/>
      <c r="AD44" s="21"/>
    </row>
    <row r="45" spans="1:30">
      <c r="A45" s="3" t="s">
        <v>51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12"/>
      <c r="U45" s="12"/>
      <c r="V45" s="12"/>
      <c r="W45" s="12"/>
      <c r="X45" s="3"/>
      <c r="Y45" s="3"/>
      <c r="Z45" s="39">
        <f t="shared" si="0"/>
        <v>0</v>
      </c>
      <c r="AA45" s="40">
        <f>+Z45/'[1]- Synthèse Statisti'!$N$18</f>
        <v>0</v>
      </c>
      <c r="AB45" s="40">
        <f t="shared" si="2"/>
        <v>0</v>
      </c>
      <c r="AC45" s="24"/>
      <c r="AD45" s="21"/>
    </row>
    <row r="46" spans="1:30">
      <c r="A46" s="3" t="s">
        <v>52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12"/>
      <c r="U46" s="12"/>
      <c r="V46" s="12"/>
      <c r="W46" s="12"/>
      <c r="X46" s="3"/>
      <c r="Y46" s="3"/>
      <c r="Z46" s="39">
        <f t="shared" si="0"/>
        <v>0</v>
      </c>
      <c r="AA46" s="40">
        <f>+Z46/'[1]- Synthèse Statisti'!$N$18</f>
        <v>0</v>
      </c>
      <c r="AB46" s="40">
        <f t="shared" si="2"/>
        <v>0</v>
      </c>
      <c r="AC46" s="24"/>
      <c r="AD46" s="21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12"/>
      <c r="U47" s="12"/>
      <c r="V47" s="12"/>
      <c r="W47" s="12"/>
      <c r="X47" s="3"/>
      <c r="Y47" s="3"/>
      <c r="Z47" s="39">
        <f t="shared" si="0"/>
        <v>0</v>
      </c>
      <c r="AA47" s="40">
        <f>+Z47/'[1]- Synthèse Statisti'!$N$18</f>
        <v>0</v>
      </c>
      <c r="AB47" s="40">
        <f t="shared" si="2"/>
        <v>0</v>
      </c>
      <c r="AC47" s="24"/>
      <c r="AD47" s="21"/>
    </row>
    <row r="48" spans="1:30">
      <c r="A48" s="3" t="s">
        <v>54</v>
      </c>
      <c r="B48" s="3"/>
      <c r="C48" s="3"/>
      <c r="D48" s="3"/>
      <c r="E48" s="3"/>
      <c r="F48" s="3">
        <v>1</v>
      </c>
      <c r="G48" s="3"/>
      <c r="H48" s="3"/>
      <c r="I48" s="3"/>
      <c r="J48" s="3"/>
      <c r="K48" s="3"/>
      <c r="L48" s="3">
        <v>4</v>
      </c>
      <c r="M48" s="3"/>
      <c r="N48" s="3">
        <v>3</v>
      </c>
      <c r="O48" s="3"/>
      <c r="P48" s="3"/>
      <c r="Q48" s="3"/>
      <c r="R48" s="3"/>
      <c r="S48" s="3"/>
      <c r="T48" s="12"/>
      <c r="U48" s="12"/>
      <c r="V48" s="12"/>
      <c r="W48" s="12"/>
      <c r="X48" s="3"/>
      <c r="Y48" s="3"/>
      <c r="Z48" s="39">
        <f t="shared" si="0"/>
        <v>8</v>
      </c>
      <c r="AA48" s="40">
        <f>+Z48/'[1]- Synthèse Statisti'!$N$18</f>
        <v>2.5133521834747093E-3</v>
      </c>
      <c r="AB48" s="40">
        <f t="shared" si="2"/>
        <v>3.0131826741996233E-3</v>
      </c>
      <c r="AC48" s="24"/>
      <c r="AD48" s="21"/>
    </row>
    <row r="49" spans="1:30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12"/>
      <c r="U49" s="12"/>
      <c r="V49" s="12"/>
      <c r="W49" s="12"/>
      <c r="X49" s="3"/>
      <c r="Y49" s="3"/>
      <c r="Z49" s="39">
        <f t="shared" si="0"/>
        <v>0</v>
      </c>
      <c r="AA49" s="40">
        <f>+Z49/'[1]- Synthèse Statisti'!$N$18</f>
        <v>0</v>
      </c>
      <c r="AB49" s="40">
        <f t="shared" si="2"/>
        <v>0</v>
      </c>
      <c r="AC49" s="24"/>
      <c r="AD49" s="21"/>
    </row>
    <row r="50" spans="1:30">
      <c r="A50" s="3" t="s">
        <v>75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20</v>
      </c>
      <c r="Q50" s="3"/>
      <c r="R50" s="3">
        <v>15</v>
      </c>
      <c r="S50" s="3"/>
      <c r="T50" s="12"/>
      <c r="U50" s="12"/>
      <c r="V50" s="12"/>
      <c r="W50" s="12"/>
      <c r="X50" s="3"/>
      <c r="Y50" s="3"/>
      <c r="Z50" s="39"/>
      <c r="AA50" s="40">
        <f>+Z50/'[1]- Synthèse Statisti'!$N$18</f>
        <v>0</v>
      </c>
      <c r="AB50" s="40">
        <f t="shared" si="2"/>
        <v>0</v>
      </c>
      <c r="AC50" s="24"/>
      <c r="AD50" s="21"/>
    </row>
    <row r="51" spans="1:30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12"/>
      <c r="U51" s="12"/>
      <c r="V51" s="12"/>
      <c r="W51" s="12"/>
      <c r="X51" s="3"/>
      <c r="Y51" s="3"/>
      <c r="Z51" s="39">
        <f t="shared" si="0"/>
        <v>0</v>
      </c>
      <c r="AA51" s="40">
        <f>+Z51/'[1]- Synthèse Statisti'!$N$18</f>
        <v>0</v>
      </c>
      <c r="AB51" s="40">
        <f t="shared" si="2"/>
        <v>0</v>
      </c>
      <c r="AC51" s="24"/>
      <c r="AD51" s="21"/>
    </row>
    <row r="52" spans="1:30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2"/>
      <c r="U52" s="12"/>
      <c r="V52" s="12"/>
      <c r="W52" s="12"/>
      <c r="X52" s="3"/>
      <c r="Y52" s="3"/>
      <c r="Z52" s="39">
        <f t="shared" si="0"/>
        <v>0</v>
      </c>
      <c r="AA52" s="40">
        <f>+Z52/'[1]- Synthèse Statisti'!$N$18</f>
        <v>0</v>
      </c>
      <c r="AB52" s="40">
        <f t="shared" si="2"/>
        <v>0</v>
      </c>
      <c r="AC52" s="24"/>
      <c r="AD52" s="21"/>
    </row>
    <row r="53" spans="1:30">
      <c r="A53" s="3" t="s">
        <v>58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12"/>
      <c r="U53" s="12"/>
      <c r="V53" s="12"/>
      <c r="W53" s="12"/>
      <c r="X53" s="3"/>
      <c r="Y53" s="3"/>
      <c r="Z53" s="39">
        <f t="shared" si="0"/>
        <v>0</v>
      </c>
      <c r="AA53" s="40">
        <f>+Z53/'[1]- Synthèse Statisti'!$N$18</f>
        <v>0</v>
      </c>
      <c r="AB53" s="40">
        <f t="shared" si="2"/>
        <v>0</v>
      </c>
      <c r="AC53" s="24"/>
      <c r="AD53" s="21"/>
    </row>
    <row r="54" spans="1:30">
      <c r="A54" s="188" t="s">
        <v>0</v>
      </c>
      <c r="B54">
        <v>42</v>
      </c>
      <c r="D54">
        <v>5</v>
      </c>
      <c r="F54">
        <v>82</v>
      </c>
      <c r="H54">
        <v>191</v>
      </c>
      <c r="J54">
        <v>248</v>
      </c>
      <c r="L54">
        <v>130</v>
      </c>
      <c r="N54">
        <v>205</v>
      </c>
      <c r="P54">
        <v>446</v>
      </c>
      <c r="R54">
        <v>488</v>
      </c>
      <c r="T54" s="41">
        <v>642</v>
      </c>
      <c r="V54" s="41">
        <v>584</v>
      </c>
      <c r="X54" s="41">
        <v>120</v>
      </c>
      <c r="Y54" s="41"/>
    </row>
    <row r="55" spans="1:30">
      <c r="A55" s="188" t="s">
        <v>298</v>
      </c>
      <c r="B55">
        <v>0</v>
      </c>
      <c r="D55" s="31">
        <v>0</v>
      </c>
      <c r="E55" s="31"/>
      <c r="F55" s="31">
        <v>0</v>
      </c>
      <c r="G55" s="31"/>
      <c r="H55" s="31">
        <v>0</v>
      </c>
      <c r="I55" s="31"/>
      <c r="J55" s="31">
        <v>0</v>
      </c>
      <c r="K55" s="31"/>
      <c r="L55" s="31">
        <v>0</v>
      </c>
      <c r="M55" s="31"/>
      <c r="N55" s="31">
        <v>0</v>
      </c>
      <c r="O55" s="31"/>
      <c r="P55" s="31">
        <v>0</v>
      </c>
      <c r="Q55" s="31"/>
      <c r="R55" s="31">
        <v>0</v>
      </c>
      <c r="S55" s="31"/>
      <c r="T55" s="210">
        <v>0</v>
      </c>
      <c r="U55" s="210"/>
      <c r="V55" s="210">
        <v>0</v>
      </c>
      <c r="W55" s="210"/>
      <c r="X55" s="31">
        <v>0</v>
      </c>
      <c r="Y55" s="31"/>
    </row>
    <row r="56" spans="1:30">
      <c r="A56" s="187" t="s">
        <v>283</v>
      </c>
      <c r="B56">
        <v>42</v>
      </c>
      <c r="D56" s="31">
        <v>5</v>
      </c>
      <c r="E56" s="31"/>
      <c r="F56" s="31">
        <v>82</v>
      </c>
      <c r="G56" s="31"/>
      <c r="H56" s="31">
        <v>191</v>
      </c>
      <c r="I56" s="31"/>
      <c r="J56" s="31">
        <v>248</v>
      </c>
      <c r="K56" s="31"/>
      <c r="L56" s="31">
        <v>130</v>
      </c>
      <c r="M56" s="31"/>
      <c r="N56" s="31">
        <v>205</v>
      </c>
      <c r="O56" s="31"/>
      <c r="P56" s="31">
        <v>446</v>
      </c>
      <c r="Q56" s="31"/>
      <c r="R56" s="31">
        <v>488</v>
      </c>
      <c r="S56" s="31"/>
      <c r="T56" s="210">
        <v>642</v>
      </c>
      <c r="U56" s="210"/>
      <c r="V56" s="210">
        <v>584</v>
      </c>
      <c r="W56" s="210"/>
      <c r="X56" s="210">
        <v>120</v>
      </c>
      <c r="Y56" s="210"/>
    </row>
    <row r="57" spans="1:30">
      <c r="A57" s="187" t="s">
        <v>311</v>
      </c>
      <c r="B57">
        <v>0</v>
      </c>
      <c r="D57" s="210">
        <v>0</v>
      </c>
      <c r="E57" s="31"/>
      <c r="F57" s="210">
        <v>0</v>
      </c>
      <c r="G57" s="31"/>
      <c r="H57" s="210">
        <v>0</v>
      </c>
      <c r="I57" s="31"/>
      <c r="J57" s="210">
        <v>0</v>
      </c>
      <c r="K57" s="31"/>
      <c r="L57" s="210">
        <v>0</v>
      </c>
      <c r="M57" s="31"/>
      <c r="N57" s="210">
        <v>0</v>
      </c>
      <c r="O57" s="31"/>
      <c r="P57" s="210">
        <v>0</v>
      </c>
      <c r="Q57" s="31"/>
      <c r="R57" s="31">
        <v>0</v>
      </c>
      <c r="S57" s="31"/>
      <c r="T57" s="210">
        <v>0</v>
      </c>
      <c r="U57" s="210"/>
      <c r="V57" s="210">
        <v>0</v>
      </c>
      <c r="W57" s="210"/>
      <c r="X57" s="210">
        <v>0</v>
      </c>
      <c r="Y57" s="31"/>
    </row>
    <row r="58" spans="1:30">
      <c r="A58" s="187" t="s">
        <v>284</v>
      </c>
      <c r="B58" s="47">
        <v>41</v>
      </c>
      <c r="C58" s="47"/>
      <c r="D58" s="31">
        <v>5</v>
      </c>
      <c r="E58" s="31"/>
      <c r="F58" s="31">
        <v>82</v>
      </c>
      <c r="G58" s="31"/>
      <c r="H58" s="31">
        <v>185</v>
      </c>
      <c r="I58" s="31"/>
      <c r="J58" s="31">
        <v>241</v>
      </c>
      <c r="K58" s="31"/>
      <c r="L58" s="31">
        <v>122</v>
      </c>
      <c r="M58" s="31"/>
      <c r="N58" s="31">
        <v>194</v>
      </c>
      <c r="O58" s="31"/>
      <c r="P58" s="204">
        <v>439</v>
      </c>
      <c r="Q58" s="204"/>
      <c r="R58" s="31">
        <v>486</v>
      </c>
      <c r="S58" s="31"/>
      <c r="T58" s="31">
        <v>639</v>
      </c>
      <c r="U58" s="31"/>
      <c r="V58" s="31">
        <v>579</v>
      </c>
      <c r="W58" s="31"/>
      <c r="X58" s="31">
        <v>117</v>
      </c>
      <c r="Y58" s="31"/>
    </row>
    <row r="59" spans="1:30">
      <c r="A59" s="187" t="s">
        <v>312</v>
      </c>
      <c r="B59" s="31">
        <v>0</v>
      </c>
      <c r="C59" s="31"/>
      <c r="D59" s="31">
        <v>0</v>
      </c>
      <c r="E59" s="31"/>
      <c r="F59" s="31">
        <v>0</v>
      </c>
      <c r="G59" s="31"/>
      <c r="H59" s="31">
        <v>0</v>
      </c>
      <c r="I59" s="31"/>
      <c r="J59" s="31">
        <v>0</v>
      </c>
      <c r="K59" s="31"/>
      <c r="L59" s="31">
        <v>0</v>
      </c>
      <c r="M59" s="31"/>
      <c r="N59" s="31">
        <v>0</v>
      </c>
      <c r="O59" s="31"/>
      <c r="P59" s="31">
        <v>0</v>
      </c>
      <c r="Q59" s="31"/>
      <c r="R59" s="31">
        <v>0</v>
      </c>
      <c r="S59" s="31"/>
      <c r="T59" s="31">
        <v>0</v>
      </c>
      <c r="U59" s="31"/>
      <c r="V59" s="31">
        <v>0</v>
      </c>
      <c r="W59" s="31"/>
      <c r="X59" s="31">
        <v>0</v>
      </c>
      <c r="Y59" s="31"/>
    </row>
    <row r="60" spans="1:30">
      <c r="A60" s="187" t="s">
        <v>4</v>
      </c>
      <c r="B60" s="31">
        <v>1</v>
      </c>
      <c r="C60" s="31"/>
      <c r="D60" s="31">
        <v>0</v>
      </c>
      <c r="E60" s="31"/>
      <c r="F60" s="31">
        <v>0</v>
      </c>
      <c r="G60" s="31"/>
      <c r="H60" s="31">
        <v>6</v>
      </c>
      <c r="I60" s="31"/>
      <c r="J60" s="31">
        <v>7</v>
      </c>
      <c r="K60" s="31"/>
      <c r="L60" s="31">
        <v>8</v>
      </c>
      <c r="M60" s="31"/>
      <c r="N60" s="31">
        <v>11</v>
      </c>
      <c r="O60" s="31"/>
      <c r="P60" s="31">
        <v>7</v>
      </c>
      <c r="Q60" s="31"/>
      <c r="R60" s="31">
        <v>2</v>
      </c>
      <c r="S60" s="31"/>
      <c r="T60" s="31">
        <v>3</v>
      </c>
      <c r="U60" s="31"/>
      <c r="V60" s="31">
        <v>5</v>
      </c>
      <c r="W60" s="31"/>
      <c r="X60" s="31">
        <v>3</v>
      </c>
      <c r="Y60" s="31"/>
    </row>
    <row r="61" spans="1:30">
      <c r="A61" s="188" t="s">
        <v>285</v>
      </c>
      <c r="B61" s="206">
        <v>5</v>
      </c>
      <c r="C61" s="206"/>
      <c r="D61" s="206">
        <v>0</v>
      </c>
      <c r="E61" s="206"/>
      <c r="F61" s="206">
        <v>0</v>
      </c>
      <c r="G61" s="206"/>
      <c r="H61" s="206">
        <v>0</v>
      </c>
      <c r="I61" s="206"/>
      <c r="J61" s="206">
        <v>0</v>
      </c>
      <c r="K61" s="206"/>
      <c r="L61" s="206">
        <v>0</v>
      </c>
      <c r="M61" s="206"/>
      <c r="N61" s="206">
        <v>0</v>
      </c>
      <c r="O61" s="206"/>
      <c r="P61" s="206">
        <v>0</v>
      </c>
      <c r="Q61" s="206"/>
      <c r="R61" s="206">
        <v>0</v>
      </c>
      <c r="S61" s="206"/>
      <c r="T61" s="206">
        <v>0</v>
      </c>
      <c r="U61" s="206"/>
      <c r="V61" s="206">
        <v>0</v>
      </c>
      <c r="W61" s="206"/>
      <c r="X61" s="206">
        <v>0</v>
      </c>
      <c r="Y61" s="206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2:AD58"/>
  <sheetViews>
    <sheetView topLeftCell="A37" workbookViewId="0">
      <selection activeCell="Y54" sqref="Y54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5.28515625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78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s="21" t="s">
        <v>77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2</v>
      </c>
      <c r="C8" s="3"/>
      <c r="D8" s="3">
        <v>0</v>
      </c>
      <c r="E8" s="3"/>
      <c r="F8" s="3">
        <v>4</v>
      </c>
      <c r="G8" s="3"/>
      <c r="H8" s="3">
        <v>0</v>
      </c>
      <c r="I8" s="3"/>
      <c r="J8" s="3">
        <v>5</v>
      </c>
      <c r="K8" s="3"/>
      <c r="L8" s="3">
        <v>1</v>
      </c>
      <c r="M8" s="3"/>
      <c r="N8" s="3">
        <v>5</v>
      </c>
      <c r="O8" s="3"/>
      <c r="P8" s="3">
        <v>4</v>
      </c>
      <c r="Q8" s="3"/>
      <c r="R8" s="3">
        <v>1</v>
      </c>
      <c r="S8" s="3"/>
      <c r="T8" s="3">
        <v>6</v>
      </c>
      <c r="U8" s="3"/>
      <c r="V8" s="3">
        <v>5</v>
      </c>
      <c r="W8" s="3"/>
      <c r="X8" s="3">
        <v>0</v>
      </c>
      <c r="Y8" s="3"/>
      <c r="Z8" s="25">
        <f>SUM(B8:X8)</f>
        <v>33</v>
      </c>
      <c r="AA8" s="34">
        <f>Z8/177</f>
        <v>0.1864406779661017</v>
      </c>
      <c r="AB8" s="34">
        <f>Z8/144</f>
        <v>0.22916666666666666</v>
      </c>
      <c r="AC8" s="3" t="s">
        <v>79</v>
      </c>
      <c r="AD8" s="21"/>
    </row>
    <row r="9" spans="1:30">
      <c r="A9" s="3" t="s">
        <v>17</v>
      </c>
      <c r="B9" s="3">
        <v>2</v>
      </c>
      <c r="C9" s="3"/>
      <c r="D9" s="3">
        <v>0</v>
      </c>
      <c r="E9" s="3"/>
      <c r="F9" s="3">
        <v>0</v>
      </c>
      <c r="G9" s="3"/>
      <c r="H9" s="3">
        <v>0</v>
      </c>
      <c r="I9" s="3"/>
      <c r="J9" s="3">
        <v>0</v>
      </c>
      <c r="K9" s="3"/>
      <c r="L9" s="3">
        <v>0</v>
      </c>
      <c r="M9" s="3"/>
      <c r="N9" s="3">
        <v>0</v>
      </c>
      <c r="O9" s="3"/>
      <c r="P9" s="3">
        <v>0</v>
      </c>
      <c r="Q9" s="3"/>
      <c r="R9" s="3">
        <v>3</v>
      </c>
      <c r="S9" s="3"/>
      <c r="T9" s="3">
        <v>2</v>
      </c>
      <c r="U9" s="3"/>
      <c r="V9" s="3">
        <v>4</v>
      </c>
      <c r="W9" s="3"/>
      <c r="X9" s="3">
        <v>0</v>
      </c>
      <c r="Y9" s="3"/>
      <c r="Z9" s="25">
        <f t="shared" ref="Z9:Z50" si="0">SUM(B9:X9)</f>
        <v>11</v>
      </c>
      <c r="AA9" s="34">
        <f>Z9/177</f>
        <v>6.2146892655367235E-2</v>
      </c>
      <c r="AB9" s="34">
        <f t="shared" ref="AB9:AB50" si="1">Z9/144</f>
        <v>7.6388888888888895E-2</v>
      </c>
      <c r="AC9" s="24"/>
      <c r="AD9" s="21"/>
    </row>
    <row r="10" spans="1:30">
      <c r="A10" s="3" t="s">
        <v>18</v>
      </c>
      <c r="B10" s="3">
        <v>5</v>
      </c>
      <c r="C10" s="3"/>
      <c r="D10" s="3">
        <v>0</v>
      </c>
      <c r="E10" s="3"/>
      <c r="F10" s="3">
        <v>0</v>
      </c>
      <c r="G10" s="3"/>
      <c r="H10" s="3">
        <v>0</v>
      </c>
      <c r="I10" s="3"/>
      <c r="J10" s="3">
        <v>7</v>
      </c>
      <c r="K10" s="3"/>
      <c r="L10" s="3">
        <v>1</v>
      </c>
      <c r="M10" s="3"/>
      <c r="N10" s="3">
        <v>0</v>
      </c>
      <c r="O10" s="3"/>
      <c r="P10" s="3">
        <v>0</v>
      </c>
      <c r="Q10" s="3"/>
      <c r="R10" s="3">
        <v>0</v>
      </c>
      <c r="S10" s="3"/>
      <c r="T10" s="3">
        <v>6</v>
      </c>
      <c r="U10" s="3"/>
      <c r="V10" s="3">
        <v>6</v>
      </c>
      <c r="W10" s="3"/>
      <c r="X10" s="3">
        <v>0</v>
      </c>
      <c r="Y10" s="3"/>
      <c r="Z10" s="25">
        <f t="shared" si="0"/>
        <v>25</v>
      </c>
      <c r="AA10" s="34">
        <f t="shared" ref="AA10:AA50" si="2">Z10/177</f>
        <v>0.14124293785310735</v>
      </c>
      <c r="AB10" s="34">
        <f t="shared" si="1"/>
        <v>0.1736111111111111</v>
      </c>
      <c r="AC10" s="24"/>
      <c r="AD10" s="21"/>
    </row>
    <row r="11" spans="1:30">
      <c r="A11" s="3" t="s">
        <v>19</v>
      </c>
      <c r="B11" s="3">
        <v>2</v>
      </c>
      <c r="C11" s="3"/>
      <c r="D11" s="3">
        <v>0</v>
      </c>
      <c r="E11" s="3"/>
      <c r="F11" s="3">
        <v>0</v>
      </c>
      <c r="G11" s="3"/>
      <c r="H11" s="3">
        <v>0</v>
      </c>
      <c r="I11" s="3"/>
      <c r="J11" s="3">
        <v>0</v>
      </c>
      <c r="K11" s="3"/>
      <c r="L11" s="3">
        <v>0</v>
      </c>
      <c r="M11" s="3"/>
      <c r="N11" s="3">
        <v>1</v>
      </c>
      <c r="O11" s="3"/>
      <c r="P11" s="3">
        <v>5</v>
      </c>
      <c r="Q11" s="3"/>
      <c r="R11" s="3">
        <v>0</v>
      </c>
      <c r="S11" s="3"/>
      <c r="T11" s="3">
        <v>0</v>
      </c>
      <c r="U11" s="3"/>
      <c r="V11" s="3">
        <v>0</v>
      </c>
      <c r="W11" s="3"/>
      <c r="X11" s="3">
        <v>0</v>
      </c>
      <c r="Y11" s="3"/>
      <c r="Z11" s="25">
        <f t="shared" si="0"/>
        <v>8</v>
      </c>
      <c r="AA11" s="34">
        <f t="shared" si="2"/>
        <v>4.519774011299435E-2</v>
      </c>
      <c r="AB11" s="34">
        <f t="shared" si="1"/>
        <v>5.5555555555555552E-2</v>
      </c>
      <c r="AC11" s="3"/>
      <c r="AD11" s="21"/>
    </row>
    <row r="12" spans="1:30">
      <c r="A12" s="3" t="s">
        <v>20</v>
      </c>
      <c r="B12" s="3">
        <v>0</v>
      </c>
      <c r="C12" s="3"/>
      <c r="D12" s="3">
        <v>0</v>
      </c>
      <c r="E12" s="3"/>
      <c r="F12" s="3">
        <v>0</v>
      </c>
      <c r="G12" s="3"/>
      <c r="H12" s="3">
        <v>0</v>
      </c>
      <c r="I12" s="3"/>
      <c r="J12" s="3">
        <v>0</v>
      </c>
      <c r="K12" s="3"/>
      <c r="L12" s="3">
        <v>0</v>
      </c>
      <c r="M12" s="3"/>
      <c r="N12" s="3">
        <v>0</v>
      </c>
      <c r="O12" s="3"/>
      <c r="P12" s="3">
        <v>0</v>
      </c>
      <c r="Q12" s="3"/>
      <c r="R12" s="3">
        <v>0</v>
      </c>
      <c r="S12" s="3"/>
      <c r="T12" s="3">
        <v>0</v>
      </c>
      <c r="U12" s="3"/>
      <c r="V12" s="3">
        <v>0</v>
      </c>
      <c r="W12" s="3"/>
      <c r="X12" s="3">
        <v>0</v>
      </c>
      <c r="Y12" s="3"/>
      <c r="Z12" s="25">
        <f t="shared" si="0"/>
        <v>0</v>
      </c>
      <c r="AA12" s="34">
        <f t="shared" si="2"/>
        <v>0</v>
      </c>
      <c r="AB12" s="34">
        <f t="shared" si="1"/>
        <v>0</v>
      </c>
      <c r="AC12" s="24"/>
      <c r="AD12" s="21"/>
    </row>
    <row r="13" spans="1:30">
      <c r="A13" s="3" t="s">
        <v>21</v>
      </c>
      <c r="B13" s="3">
        <v>0</v>
      </c>
      <c r="C13" s="3"/>
      <c r="D13" s="3">
        <v>0</v>
      </c>
      <c r="E13" s="3"/>
      <c r="F13" s="3">
        <v>0</v>
      </c>
      <c r="G13" s="3"/>
      <c r="H13" s="3">
        <v>1</v>
      </c>
      <c r="I13" s="3"/>
      <c r="J13" s="3">
        <v>0</v>
      </c>
      <c r="K13" s="3"/>
      <c r="L13" s="3">
        <v>0</v>
      </c>
      <c r="M13" s="3"/>
      <c r="N13" s="3">
        <v>0</v>
      </c>
      <c r="O13" s="3"/>
      <c r="P13" s="3">
        <v>0</v>
      </c>
      <c r="Q13" s="3"/>
      <c r="R13" s="3">
        <v>0</v>
      </c>
      <c r="S13" s="3"/>
      <c r="T13" s="3">
        <v>0</v>
      </c>
      <c r="U13" s="3"/>
      <c r="V13" s="3">
        <v>0</v>
      </c>
      <c r="W13" s="3"/>
      <c r="X13" s="3">
        <v>0</v>
      </c>
      <c r="Y13" s="3"/>
      <c r="Z13" s="25">
        <f t="shared" si="0"/>
        <v>1</v>
      </c>
      <c r="AA13" s="34">
        <f t="shared" si="2"/>
        <v>5.6497175141242938E-3</v>
      </c>
      <c r="AB13" s="34">
        <f t="shared" si="1"/>
        <v>6.9444444444444441E-3</v>
      </c>
      <c r="AC13" s="24"/>
      <c r="AD13" s="21"/>
    </row>
    <row r="14" spans="1:30">
      <c r="A14" s="3" t="s">
        <v>22</v>
      </c>
      <c r="B14" s="3">
        <v>0</v>
      </c>
      <c r="C14" s="3"/>
      <c r="D14" s="3">
        <v>0</v>
      </c>
      <c r="E14" s="3"/>
      <c r="F14" s="3">
        <v>0</v>
      </c>
      <c r="G14" s="3"/>
      <c r="H14" s="3">
        <v>0</v>
      </c>
      <c r="I14" s="3"/>
      <c r="J14" s="3">
        <v>0</v>
      </c>
      <c r="K14" s="3"/>
      <c r="L14" s="3">
        <v>0</v>
      </c>
      <c r="M14" s="3"/>
      <c r="N14" s="3">
        <v>0</v>
      </c>
      <c r="O14" s="3"/>
      <c r="P14" s="3">
        <v>0</v>
      </c>
      <c r="Q14" s="3"/>
      <c r="R14" s="3">
        <v>0</v>
      </c>
      <c r="S14" s="3"/>
      <c r="T14" s="3">
        <v>0</v>
      </c>
      <c r="U14" s="3"/>
      <c r="V14" s="3">
        <v>0</v>
      </c>
      <c r="W14" s="3"/>
      <c r="X14" s="3">
        <v>0</v>
      </c>
      <c r="Y14" s="3"/>
      <c r="Z14" s="25">
        <f t="shared" si="0"/>
        <v>0</v>
      </c>
      <c r="AA14" s="34">
        <f t="shared" si="2"/>
        <v>0</v>
      </c>
      <c r="AB14" s="34">
        <f t="shared" si="1"/>
        <v>0</v>
      </c>
      <c r="AC14" s="24"/>
      <c r="AD14" s="21"/>
    </row>
    <row r="15" spans="1:30">
      <c r="A15" s="3" t="s">
        <v>23</v>
      </c>
      <c r="B15" s="3">
        <v>0</v>
      </c>
      <c r="C15" s="3"/>
      <c r="D15" s="3">
        <v>0</v>
      </c>
      <c r="E15" s="3"/>
      <c r="F15" s="3">
        <v>0</v>
      </c>
      <c r="G15" s="3"/>
      <c r="H15" s="3">
        <v>0</v>
      </c>
      <c r="I15" s="3"/>
      <c r="J15" s="3">
        <v>0</v>
      </c>
      <c r="K15" s="3"/>
      <c r="L15" s="3">
        <v>0</v>
      </c>
      <c r="M15" s="3"/>
      <c r="N15" s="3">
        <v>0</v>
      </c>
      <c r="O15" s="3"/>
      <c r="P15" s="3">
        <v>0</v>
      </c>
      <c r="Q15" s="3"/>
      <c r="R15" s="3">
        <v>0</v>
      </c>
      <c r="S15" s="3"/>
      <c r="T15" s="3">
        <v>0</v>
      </c>
      <c r="U15" s="3"/>
      <c r="V15" s="3">
        <v>1</v>
      </c>
      <c r="W15" s="3"/>
      <c r="X15" s="3">
        <v>0</v>
      </c>
      <c r="Y15" s="3"/>
      <c r="Z15" s="25">
        <f t="shared" si="0"/>
        <v>1</v>
      </c>
      <c r="AA15" s="34">
        <f t="shared" si="2"/>
        <v>5.6497175141242938E-3</v>
      </c>
      <c r="AB15" s="34">
        <f t="shared" si="1"/>
        <v>6.9444444444444441E-3</v>
      </c>
      <c r="AC15" s="24"/>
      <c r="AD15" s="21"/>
    </row>
    <row r="16" spans="1:30">
      <c r="A16" s="3" t="s">
        <v>24</v>
      </c>
      <c r="B16" s="3">
        <v>0</v>
      </c>
      <c r="C16" s="3"/>
      <c r="D16" s="3">
        <v>0</v>
      </c>
      <c r="E16" s="3"/>
      <c r="F16" s="3">
        <v>0</v>
      </c>
      <c r="G16" s="3"/>
      <c r="H16" s="3">
        <v>0</v>
      </c>
      <c r="I16" s="3"/>
      <c r="J16" s="3">
        <v>0</v>
      </c>
      <c r="K16" s="3"/>
      <c r="L16" s="3">
        <v>0</v>
      </c>
      <c r="M16" s="3"/>
      <c r="N16" s="3">
        <v>0</v>
      </c>
      <c r="O16" s="3"/>
      <c r="P16" s="3">
        <v>0</v>
      </c>
      <c r="Q16" s="3"/>
      <c r="R16" s="3">
        <v>0</v>
      </c>
      <c r="S16" s="3"/>
      <c r="T16" s="3">
        <v>0</v>
      </c>
      <c r="U16" s="3"/>
      <c r="V16" s="3">
        <v>0</v>
      </c>
      <c r="W16" s="3"/>
      <c r="X16" s="3">
        <v>0</v>
      </c>
      <c r="Y16" s="3"/>
      <c r="Z16" s="25">
        <f t="shared" si="0"/>
        <v>0</v>
      </c>
      <c r="AA16" s="34">
        <f t="shared" si="2"/>
        <v>0</v>
      </c>
      <c r="AB16" s="34">
        <f t="shared" si="1"/>
        <v>0</v>
      </c>
      <c r="AC16" s="24"/>
      <c r="AD16" s="21"/>
    </row>
    <row r="17" spans="1:30">
      <c r="A17" s="3" t="s">
        <v>25</v>
      </c>
      <c r="B17" s="3">
        <v>0</v>
      </c>
      <c r="C17" s="3"/>
      <c r="D17" s="3">
        <v>0</v>
      </c>
      <c r="E17" s="3"/>
      <c r="F17" s="3">
        <v>0</v>
      </c>
      <c r="G17" s="3"/>
      <c r="H17" s="3">
        <v>0</v>
      </c>
      <c r="I17" s="3"/>
      <c r="J17" s="3">
        <v>0</v>
      </c>
      <c r="K17" s="3"/>
      <c r="L17" s="3">
        <v>0</v>
      </c>
      <c r="M17" s="3"/>
      <c r="N17" s="3">
        <v>0</v>
      </c>
      <c r="O17" s="3"/>
      <c r="P17" s="3">
        <v>0</v>
      </c>
      <c r="Q17" s="3"/>
      <c r="R17" s="3">
        <v>0</v>
      </c>
      <c r="S17" s="3"/>
      <c r="T17" s="3">
        <v>0</v>
      </c>
      <c r="U17" s="3"/>
      <c r="V17" s="3">
        <v>0</v>
      </c>
      <c r="W17" s="3"/>
      <c r="X17" s="3">
        <v>0</v>
      </c>
      <c r="Y17" s="3"/>
      <c r="Z17" s="25">
        <f t="shared" si="0"/>
        <v>0</v>
      </c>
      <c r="AA17" s="34">
        <f t="shared" si="2"/>
        <v>0</v>
      </c>
      <c r="AB17" s="34">
        <f t="shared" si="1"/>
        <v>0</v>
      </c>
      <c r="AC17" s="24"/>
      <c r="AD17" s="21"/>
    </row>
    <row r="18" spans="1:30">
      <c r="A18" s="3" t="s">
        <v>26</v>
      </c>
      <c r="B18" s="3">
        <v>0</v>
      </c>
      <c r="C18" s="3"/>
      <c r="D18" s="3">
        <v>0</v>
      </c>
      <c r="E18" s="3"/>
      <c r="F18" s="3">
        <v>0</v>
      </c>
      <c r="G18" s="3"/>
      <c r="H18" s="3">
        <v>0</v>
      </c>
      <c r="I18" s="3"/>
      <c r="J18" s="3">
        <v>0</v>
      </c>
      <c r="K18" s="3"/>
      <c r="L18" s="3">
        <v>0</v>
      </c>
      <c r="M18" s="3"/>
      <c r="N18" s="3">
        <v>0</v>
      </c>
      <c r="O18" s="3"/>
      <c r="P18" s="3">
        <v>0</v>
      </c>
      <c r="Q18" s="3"/>
      <c r="R18" s="3">
        <v>0</v>
      </c>
      <c r="S18" s="3"/>
      <c r="T18" s="3">
        <v>0</v>
      </c>
      <c r="U18" s="3"/>
      <c r="V18" s="3">
        <v>0</v>
      </c>
      <c r="W18" s="3"/>
      <c r="X18" s="3">
        <v>0</v>
      </c>
      <c r="Y18" s="3"/>
      <c r="Z18" s="25">
        <f t="shared" si="0"/>
        <v>0</v>
      </c>
      <c r="AA18" s="34">
        <f t="shared" si="2"/>
        <v>0</v>
      </c>
      <c r="AB18" s="34">
        <f t="shared" si="1"/>
        <v>0</v>
      </c>
      <c r="AC18" s="24"/>
      <c r="AD18" s="21"/>
    </row>
    <row r="19" spans="1:30">
      <c r="A19" s="3" t="s">
        <v>27</v>
      </c>
      <c r="B19" s="3">
        <v>0</v>
      </c>
      <c r="C19" s="3"/>
      <c r="D19" s="3">
        <v>0</v>
      </c>
      <c r="E19" s="3"/>
      <c r="F19" s="3">
        <v>0</v>
      </c>
      <c r="G19" s="3"/>
      <c r="H19" s="3">
        <v>0</v>
      </c>
      <c r="I19" s="3"/>
      <c r="J19" s="3">
        <v>0</v>
      </c>
      <c r="K19" s="3"/>
      <c r="L19" s="3">
        <v>0</v>
      </c>
      <c r="M19" s="3"/>
      <c r="N19" s="3">
        <v>0</v>
      </c>
      <c r="O19" s="3"/>
      <c r="P19" s="3">
        <v>0</v>
      </c>
      <c r="Q19" s="3"/>
      <c r="R19" s="3">
        <v>0</v>
      </c>
      <c r="S19" s="3"/>
      <c r="T19" s="3">
        <v>0</v>
      </c>
      <c r="U19" s="3"/>
      <c r="V19" s="3">
        <v>0</v>
      </c>
      <c r="W19" s="3"/>
      <c r="X19" s="3">
        <v>0</v>
      </c>
      <c r="Y19" s="3"/>
      <c r="Z19" s="25">
        <f t="shared" si="0"/>
        <v>0</v>
      </c>
      <c r="AA19" s="34">
        <f t="shared" si="2"/>
        <v>0</v>
      </c>
      <c r="AB19" s="34">
        <f t="shared" si="1"/>
        <v>0</v>
      </c>
      <c r="AC19" s="24"/>
      <c r="AD19" s="21"/>
    </row>
    <row r="20" spans="1:30">
      <c r="A20" s="3" t="s">
        <v>28</v>
      </c>
      <c r="B20" s="3">
        <v>0</v>
      </c>
      <c r="C20" s="3"/>
      <c r="D20" s="3">
        <v>0</v>
      </c>
      <c r="E20" s="3"/>
      <c r="F20" s="3">
        <v>0</v>
      </c>
      <c r="G20" s="3"/>
      <c r="H20" s="3">
        <v>0</v>
      </c>
      <c r="I20" s="3"/>
      <c r="J20" s="3">
        <v>0</v>
      </c>
      <c r="K20" s="3"/>
      <c r="L20" s="3">
        <v>0</v>
      </c>
      <c r="M20" s="3"/>
      <c r="N20" s="3">
        <v>0</v>
      </c>
      <c r="O20" s="3"/>
      <c r="P20" s="3">
        <v>0</v>
      </c>
      <c r="Q20" s="3"/>
      <c r="R20" s="3">
        <v>0</v>
      </c>
      <c r="S20" s="3"/>
      <c r="T20" s="3">
        <v>0</v>
      </c>
      <c r="U20" s="3"/>
      <c r="V20" s="3">
        <v>0</v>
      </c>
      <c r="W20" s="3"/>
      <c r="X20" s="3">
        <v>0</v>
      </c>
      <c r="Y20" s="3"/>
      <c r="Z20" s="25">
        <f t="shared" si="0"/>
        <v>0</v>
      </c>
      <c r="AA20" s="34">
        <f t="shared" si="2"/>
        <v>0</v>
      </c>
      <c r="AB20" s="34">
        <f t="shared" si="1"/>
        <v>0</v>
      </c>
      <c r="AC20" s="24"/>
      <c r="AD20" s="21"/>
    </row>
    <row r="21" spans="1:30">
      <c r="A21" s="3" t="s">
        <v>29</v>
      </c>
      <c r="B21" s="3">
        <v>0</v>
      </c>
      <c r="C21" s="3"/>
      <c r="D21" s="3">
        <v>0</v>
      </c>
      <c r="E21" s="3"/>
      <c r="F21" s="3">
        <v>0</v>
      </c>
      <c r="G21" s="3"/>
      <c r="H21" s="3">
        <v>0</v>
      </c>
      <c r="I21" s="3"/>
      <c r="J21" s="3">
        <v>0</v>
      </c>
      <c r="K21" s="3"/>
      <c r="L21" s="3">
        <v>0</v>
      </c>
      <c r="M21" s="3"/>
      <c r="N21" s="3">
        <v>0</v>
      </c>
      <c r="O21" s="3"/>
      <c r="P21" s="3">
        <v>0</v>
      </c>
      <c r="Q21" s="3"/>
      <c r="R21" s="3">
        <v>0</v>
      </c>
      <c r="S21" s="3"/>
      <c r="T21" s="3">
        <v>0</v>
      </c>
      <c r="U21" s="3"/>
      <c r="V21" s="3">
        <v>0</v>
      </c>
      <c r="W21" s="3"/>
      <c r="X21" s="3">
        <v>0</v>
      </c>
      <c r="Y21" s="3"/>
      <c r="Z21" s="25">
        <f t="shared" si="0"/>
        <v>0</v>
      </c>
      <c r="AA21" s="34">
        <f t="shared" si="2"/>
        <v>0</v>
      </c>
      <c r="AB21" s="34">
        <f t="shared" si="1"/>
        <v>0</v>
      </c>
      <c r="AC21" s="24"/>
      <c r="AD21" s="21"/>
    </row>
    <row r="22" spans="1:30">
      <c r="A22" s="3" t="s">
        <v>30</v>
      </c>
      <c r="B22" s="3">
        <v>3</v>
      </c>
      <c r="C22" s="3"/>
      <c r="D22" s="3">
        <v>0</v>
      </c>
      <c r="E22" s="3"/>
      <c r="F22" s="3">
        <v>2</v>
      </c>
      <c r="G22" s="3"/>
      <c r="H22" s="3">
        <v>0</v>
      </c>
      <c r="I22" s="3"/>
      <c r="J22" s="3">
        <v>2</v>
      </c>
      <c r="K22" s="3"/>
      <c r="L22" s="3">
        <v>2</v>
      </c>
      <c r="M22" s="3"/>
      <c r="N22" s="3">
        <v>2</v>
      </c>
      <c r="O22" s="3"/>
      <c r="P22" s="3">
        <v>15</v>
      </c>
      <c r="Q22" s="3"/>
      <c r="R22" s="3">
        <v>14</v>
      </c>
      <c r="S22" s="3"/>
      <c r="T22" s="3">
        <v>10</v>
      </c>
      <c r="U22" s="3"/>
      <c r="V22" s="3">
        <v>12</v>
      </c>
      <c r="W22" s="3"/>
      <c r="X22" s="3">
        <v>0</v>
      </c>
      <c r="Y22" s="3"/>
      <c r="Z22" s="25">
        <f t="shared" si="0"/>
        <v>62</v>
      </c>
      <c r="AA22" s="34">
        <f t="shared" si="2"/>
        <v>0.35028248587570621</v>
      </c>
      <c r="AB22" s="34">
        <f t="shared" si="1"/>
        <v>0.43055555555555558</v>
      </c>
      <c r="AC22" s="24"/>
      <c r="AD22" s="21"/>
    </row>
    <row r="23" spans="1:30">
      <c r="A23" s="3" t="s">
        <v>31</v>
      </c>
      <c r="B23" s="3">
        <v>0</v>
      </c>
      <c r="C23" s="3"/>
      <c r="D23" s="3">
        <v>0</v>
      </c>
      <c r="E23" s="3"/>
      <c r="F23" s="3">
        <v>0</v>
      </c>
      <c r="G23" s="3"/>
      <c r="H23" s="3">
        <v>0</v>
      </c>
      <c r="I23" s="3"/>
      <c r="J23" s="3">
        <v>0</v>
      </c>
      <c r="K23" s="3"/>
      <c r="L23" s="3">
        <v>0</v>
      </c>
      <c r="M23" s="3"/>
      <c r="N23" s="3">
        <v>0</v>
      </c>
      <c r="O23" s="3"/>
      <c r="P23" s="3">
        <v>0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0</v>
      </c>
      <c r="AA23" s="34">
        <f t="shared" si="2"/>
        <v>0</v>
      </c>
      <c r="AB23" s="34">
        <f t="shared" si="1"/>
        <v>0</v>
      </c>
      <c r="AC23" s="24"/>
      <c r="AD23" s="21"/>
    </row>
    <row r="24" spans="1:30">
      <c r="A24" s="3" t="s">
        <v>32</v>
      </c>
      <c r="B24" s="3">
        <v>0</v>
      </c>
      <c r="C24" s="3"/>
      <c r="D24" s="3">
        <v>0</v>
      </c>
      <c r="E24" s="3"/>
      <c r="F24" s="3">
        <v>0</v>
      </c>
      <c r="G24" s="3"/>
      <c r="H24" s="3">
        <v>0</v>
      </c>
      <c r="I24" s="3"/>
      <c r="J24" s="3">
        <v>0</v>
      </c>
      <c r="K24" s="3"/>
      <c r="L24" s="3">
        <v>0</v>
      </c>
      <c r="M24" s="3"/>
      <c r="N24" s="3">
        <v>0</v>
      </c>
      <c r="O24" s="3"/>
      <c r="P24" s="3">
        <v>0</v>
      </c>
      <c r="Q24" s="3"/>
      <c r="R24" s="3">
        <v>0</v>
      </c>
      <c r="S24" s="3"/>
      <c r="T24" s="3">
        <v>0</v>
      </c>
      <c r="U24" s="3"/>
      <c r="V24" s="3">
        <v>0</v>
      </c>
      <c r="W24" s="3"/>
      <c r="X24" s="3">
        <v>0</v>
      </c>
      <c r="Y24" s="3"/>
      <c r="Z24" s="25">
        <f t="shared" si="0"/>
        <v>0</v>
      </c>
      <c r="AA24" s="34">
        <f t="shared" si="2"/>
        <v>0</v>
      </c>
      <c r="AB24" s="34">
        <f t="shared" si="1"/>
        <v>0</v>
      </c>
      <c r="AC24" s="24"/>
      <c r="AD24" s="21"/>
    </row>
    <row r="25" spans="1:30">
      <c r="A25" s="3" t="s">
        <v>33</v>
      </c>
      <c r="B25" s="3">
        <v>0</v>
      </c>
      <c r="C25" s="3"/>
      <c r="D25" s="3">
        <v>0</v>
      </c>
      <c r="E25" s="3"/>
      <c r="F25" s="3">
        <v>0</v>
      </c>
      <c r="G25" s="3"/>
      <c r="H25" s="3">
        <v>0</v>
      </c>
      <c r="I25" s="3"/>
      <c r="J25" s="3">
        <v>0</v>
      </c>
      <c r="K25" s="3"/>
      <c r="L25" s="3">
        <v>0</v>
      </c>
      <c r="M25" s="3"/>
      <c r="N25" s="3">
        <v>0</v>
      </c>
      <c r="O25" s="3"/>
      <c r="P25" s="3">
        <v>0</v>
      </c>
      <c r="Q25" s="3"/>
      <c r="R25" s="3">
        <v>0</v>
      </c>
      <c r="S25" s="3"/>
      <c r="T25" s="3">
        <v>0</v>
      </c>
      <c r="U25" s="3"/>
      <c r="V25" s="3">
        <v>0</v>
      </c>
      <c r="W25" s="3"/>
      <c r="X25" s="3">
        <v>0</v>
      </c>
      <c r="Y25" s="3"/>
      <c r="Z25" s="25">
        <f t="shared" si="0"/>
        <v>0</v>
      </c>
      <c r="AA25" s="34">
        <f t="shared" si="2"/>
        <v>0</v>
      </c>
      <c r="AB25" s="34">
        <f t="shared" si="1"/>
        <v>0</v>
      </c>
      <c r="AC25" s="24"/>
      <c r="AD25" s="21"/>
    </row>
    <row r="26" spans="1:30">
      <c r="A26" s="3" t="s">
        <v>34</v>
      </c>
      <c r="B26" s="3">
        <v>0</v>
      </c>
      <c r="C26" s="3"/>
      <c r="D26" s="3">
        <v>0</v>
      </c>
      <c r="E26" s="3"/>
      <c r="F26" s="3">
        <v>0</v>
      </c>
      <c r="G26" s="3"/>
      <c r="H26" s="3">
        <v>0</v>
      </c>
      <c r="I26" s="3"/>
      <c r="J26" s="3">
        <v>0</v>
      </c>
      <c r="K26" s="3"/>
      <c r="L26" s="3">
        <v>0</v>
      </c>
      <c r="M26" s="3"/>
      <c r="N26" s="3">
        <v>0</v>
      </c>
      <c r="O26" s="3"/>
      <c r="P26" s="3">
        <v>0</v>
      </c>
      <c r="Q26" s="3"/>
      <c r="R26" s="3">
        <v>0</v>
      </c>
      <c r="S26" s="3"/>
      <c r="T26" s="3">
        <v>0</v>
      </c>
      <c r="U26" s="3"/>
      <c r="V26" s="3">
        <v>0</v>
      </c>
      <c r="W26" s="3"/>
      <c r="X26" s="3">
        <v>0</v>
      </c>
      <c r="Y26" s="3"/>
      <c r="Z26" s="25">
        <f t="shared" si="0"/>
        <v>0</v>
      </c>
      <c r="AA26" s="34">
        <f t="shared" si="2"/>
        <v>0</v>
      </c>
      <c r="AB26" s="34">
        <f t="shared" si="1"/>
        <v>0</v>
      </c>
      <c r="AC26" s="24"/>
      <c r="AD26" s="21"/>
    </row>
    <row r="27" spans="1:30">
      <c r="A27" s="3" t="s">
        <v>35</v>
      </c>
      <c r="B27" s="3">
        <v>0</v>
      </c>
      <c r="C27" s="3"/>
      <c r="D27" s="3">
        <v>0</v>
      </c>
      <c r="E27" s="3"/>
      <c r="F27" s="3">
        <v>0</v>
      </c>
      <c r="G27" s="3"/>
      <c r="H27" s="3">
        <v>0</v>
      </c>
      <c r="I27" s="3"/>
      <c r="J27" s="3">
        <v>0</v>
      </c>
      <c r="K27" s="3"/>
      <c r="L27" s="3">
        <v>0</v>
      </c>
      <c r="M27" s="3"/>
      <c r="N27" s="3">
        <v>0</v>
      </c>
      <c r="O27" s="3"/>
      <c r="P27" s="3">
        <v>0</v>
      </c>
      <c r="Q27" s="3"/>
      <c r="R27" s="3">
        <v>0</v>
      </c>
      <c r="S27" s="3"/>
      <c r="T27" s="3">
        <v>0</v>
      </c>
      <c r="U27" s="3"/>
      <c r="V27" s="3">
        <v>0</v>
      </c>
      <c r="W27" s="3"/>
      <c r="X27" s="3">
        <v>0</v>
      </c>
      <c r="Y27" s="3"/>
      <c r="Z27" s="25">
        <f t="shared" si="0"/>
        <v>0</v>
      </c>
      <c r="AA27" s="34">
        <f t="shared" si="2"/>
        <v>0</v>
      </c>
      <c r="AB27" s="34">
        <f t="shared" si="1"/>
        <v>0</v>
      </c>
      <c r="AC27" s="24"/>
      <c r="AD27" s="21"/>
    </row>
    <row r="28" spans="1:30">
      <c r="A28" s="3" t="s">
        <v>36</v>
      </c>
      <c r="B28" s="3">
        <v>0</v>
      </c>
      <c r="C28" s="3"/>
      <c r="D28" s="3">
        <v>0</v>
      </c>
      <c r="E28" s="3"/>
      <c r="F28" s="3">
        <v>0</v>
      </c>
      <c r="G28" s="3"/>
      <c r="H28" s="3">
        <v>0</v>
      </c>
      <c r="I28" s="3"/>
      <c r="J28" s="3">
        <v>0</v>
      </c>
      <c r="K28" s="3"/>
      <c r="L28" s="3">
        <v>0</v>
      </c>
      <c r="M28" s="3"/>
      <c r="N28" s="3">
        <v>0</v>
      </c>
      <c r="O28" s="3"/>
      <c r="P28" s="3">
        <v>0</v>
      </c>
      <c r="Q28" s="3"/>
      <c r="R28" s="3">
        <v>0</v>
      </c>
      <c r="S28" s="3"/>
      <c r="T28" s="3">
        <v>0</v>
      </c>
      <c r="U28" s="3"/>
      <c r="V28" s="3">
        <v>0</v>
      </c>
      <c r="W28" s="3"/>
      <c r="X28" s="3">
        <v>0</v>
      </c>
      <c r="Y28" s="3"/>
      <c r="Z28" s="25">
        <f t="shared" si="0"/>
        <v>0</v>
      </c>
      <c r="AA28" s="34">
        <f t="shared" si="2"/>
        <v>0</v>
      </c>
      <c r="AB28" s="34">
        <f t="shared" si="1"/>
        <v>0</v>
      </c>
      <c r="AC28" s="24"/>
      <c r="AD28" s="21"/>
    </row>
    <row r="29" spans="1:30">
      <c r="A29" s="3" t="s">
        <v>37</v>
      </c>
      <c r="B29" s="3">
        <v>0</v>
      </c>
      <c r="C29" s="3"/>
      <c r="D29" s="3">
        <v>0</v>
      </c>
      <c r="E29" s="3"/>
      <c r="F29" s="3">
        <v>0</v>
      </c>
      <c r="G29" s="3"/>
      <c r="H29" s="3">
        <v>0</v>
      </c>
      <c r="I29" s="3"/>
      <c r="J29" s="3">
        <v>0</v>
      </c>
      <c r="K29" s="3"/>
      <c r="L29" s="3">
        <v>0</v>
      </c>
      <c r="M29" s="3"/>
      <c r="N29" s="3">
        <v>0</v>
      </c>
      <c r="O29" s="3"/>
      <c r="P29" s="3">
        <v>0</v>
      </c>
      <c r="Q29" s="3"/>
      <c r="R29" s="3">
        <v>0</v>
      </c>
      <c r="S29" s="3"/>
      <c r="T29" s="3">
        <v>0</v>
      </c>
      <c r="U29" s="3"/>
      <c r="V29" s="3">
        <v>0</v>
      </c>
      <c r="W29" s="3"/>
      <c r="X29" s="3">
        <v>0</v>
      </c>
      <c r="Y29" s="3"/>
      <c r="Z29" s="25">
        <f t="shared" si="0"/>
        <v>0</v>
      </c>
      <c r="AA29" s="34">
        <f t="shared" si="2"/>
        <v>0</v>
      </c>
      <c r="AB29" s="34">
        <f t="shared" si="1"/>
        <v>0</v>
      </c>
      <c r="AC29" s="24"/>
      <c r="AD29" s="21"/>
    </row>
    <row r="30" spans="1:30">
      <c r="A30" s="3" t="s">
        <v>38</v>
      </c>
      <c r="B30" s="3">
        <v>0</v>
      </c>
      <c r="C30" s="3"/>
      <c r="D30" s="3">
        <v>0</v>
      </c>
      <c r="E30" s="3"/>
      <c r="F30" s="3">
        <v>1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20</v>
      </c>
      <c r="Q30" s="3"/>
      <c r="R30" s="3">
        <v>2</v>
      </c>
      <c r="S30" s="3"/>
      <c r="T30" s="3">
        <v>3</v>
      </c>
      <c r="U30" s="3"/>
      <c r="V30" s="3">
        <v>0</v>
      </c>
      <c r="W30" s="3"/>
      <c r="X30" s="3">
        <v>0</v>
      </c>
      <c r="Y30" s="3"/>
      <c r="Z30" s="25">
        <f t="shared" si="0"/>
        <v>26</v>
      </c>
      <c r="AA30" s="34">
        <f t="shared" si="2"/>
        <v>0.14689265536723164</v>
      </c>
      <c r="AB30" s="34">
        <f t="shared" si="1"/>
        <v>0.18055555555555555</v>
      </c>
      <c r="AC30" s="24"/>
      <c r="AD30" s="21"/>
    </row>
    <row r="31" spans="1:30">
      <c r="A31" s="3" t="s">
        <v>39</v>
      </c>
      <c r="B31" s="3">
        <v>0</v>
      </c>
      <c r="C31" s="3"/>
      <c r="D31" s="3">
        <v>0</v>
      </c>
      <c r="E31" s="3"/>
      <c r="F31" s="3">
        <v>0</v>
      </c>
      <c r="G31" s="3"/>
      <c r="H31" s="3">
        <v>0</v>
      </c>
      <c r="I31" s="3"/>
      <c r="J31" s="3">
        <v>0</v>
      </c>
      <c r="K31" s="3"/>
      <c r="L31" s="3">
        <v>0</v>
      </c>
      <c r="M31" s="3"/>
      <c r="N31" s="3">
        <v>0</v>
      </c>
      <c r="O31" s="3"/>
      <c r="P31" s="3">
        <v>0</v>
      </c>
      <c r="Q31" s="3"/>
      <c r="R31" s="3">
        <v>0</v>
      </c>
      <c r="S31" s="3"/>
      <c r="T31" s="3">
        <v>0</v>
      </c>
      <c r="U31" s="3"/>
      <c r="V31" s="3">
        <v>0</v>
      </c>
      <c r="W31" s="3"/>
      <c r="X31" s="3">
        <v>0</v>
      </c>
      <c r="Y31" s="3"/>
      <c r="Z31" s="25">
        <f t="shared" si="0"/>
        <v>0</v>
      </c>
      <c r="AA31" s="34">
        <f t="shared" si="2"/>
        <v>0</v>
      </c>
      <c r="AB31" s="34">
        <f t="shared" si="1"/>
        <v>0</v>
      </c>
      <c r="AC31" s="24"/>
      <c r="AD31" s="21"/>
    </row>
    <row r="32" spans="1:30">
      <c r="A32" s="3" t="s">
        <v>40</v>
      </c>
      <c r="B32" s="3">
        <v>0</v>
      </c>
      <c r="C32" s="3"/>
      <c r="D32" s="3">
        <v>0</v>
      </c>
      <c r="E32" s="3"/>
      <c r="F32" s="3">
        <v>0</v>
      </c>
      <c r="G32" s="3"/>
      <c r="H32" s="3">
        <v>0</v>
      </c>
      <c r="I32" s="3"/>
      <c r="J32" s="3">
        <v>0</v>
      </c>
      <c r="K32" s="3"/>
      <c r="L32" s="3">
        <v>0</v>
      </c>
      <c r="M32" s="3"/>
      <c r="N32" s="3">
        <v>0</v>
      </c>
      <c r="O32" s="3"/>
      <c r="P32" s="3">
        <v>0</v>
      </c>
      <c r="Q32" s="3"/>
      <c r="R32" s="3">
        <v>0</v>
      </c>
      <c r="S32" s="3"/>
      <c r="T32" s="3">
        <v>0</v>
      </c>
      <c r="U32" s="3"/>
      <c r="V32" s="3">
        <v>0</v>
      </c>
      <c r="W32" s="3"/>
      <c r="X32" s="3">
        <v>0</v>
      </c>
      <c r="Y32" s="3"/>
      <c r="Z32" s="25">
        <f t="shared" si="0"/>
        <v>0</v>
      </c>
      <c r="AA32" s="34">
        <f t="shared" si="2"/>
        <v>0</v>
      </c>
      <c r="AB32" s="34">
        <f t="shared" si="1"/>
        <v>0</v>
      </c>
      <c r="AC32" s="24"/>
      <c r="AD32" s="21"/>
    </row>
    <row r="33" spans="1:30">
      <c r="A33" s="3" t="s">
        <v>41</v>
      </c>
      <c r="B33" s="3">
        <v>0</v>
      </c>
      <c r="C33" s="3"/>
      <c r="D33" s="3">
        <v>0</v>
      </c>
      <c r="E33" s="3"/>
      <c r="F33" s="3">
        <v>0</v>
      </c>
      <c r="G33" s="3"/>
      <c r="H33" s="3">
        <v>0</v>
      </c>
      <c r="I33" s="3"/>
      <c r="J33" s="3">
        <v>0</v>
      </c>
      <c r="K33" s="3"/>
      <c r="L33" s="3">
        <v>0</v>
      </c>
      <c r="M33" s="3"/>
      <c r="N33" s="3">
        <v>0</v>
      </c>
      <c r="O33" s="3"/>
      <c r="P33" s="3">
        <v>0</v>
      </c>
      <c r="Q33" s="3"/>
      <c r="R33" s="3">
        <v>0</v>
      </c>
      <c r="S33" s="3"/>
      <c r="T33" s="3">
        <v>0</v>
      </c>
      <c r="U33" s="3"/>
      <c r="V33" s="3">
        <v>0</v>
      </c>
      <c r="W33" s="3"/>
      <c r="X33" s="3">
        <v>0</v>
      </c>
      <c r="Y33" s="3"/>
      <c r="Z33" s="25">
        <f t="shared" si="0"/>
        <v>0</v>
      </c>
      <c r="AA33" s="34">
        <f t="shared" si="2"/>
        <v>0</v>
      </c>
      <c r="AB33" s="34">
        <f t="shared" si="1"/>
        <v>0</v>
      </c>
      <c r="AC33" s="24"/>
      <c r="AD33" s="21"/>
    </row>
    <row r="34" spans="1:30">
      <c r="A34" s="3" t="s">
        <v>42</v>
      </c>
      <c r="B34" s="3">
        <v>0</v>
      </c>
      <c r="C34" s="3"/>
      <c r="D34" s="3">
        <v>0</v>
      </c>
      <c r="E34" s="3"/>
      <c r="F34" s="3">
        <v>0</v>
      </c>
      <c r="G34" s="3"/>
      <c r="H34" s="3">
        <v>0</v>
      </c>
      <c r="I34" s="3"/>
      <c r="J34" s="3">
        <v>0</v>
      </c>
      <c r="K34" s="3"/>
      <c r="L34" s="3">
        <v>0</v>
      </c>
      <c r="M34" s="3"/>
      <c r="N34" s="3">
        <v>0</v>
      </c>
      <c r="O34" s="3"/>
      <c r="P34" s="3">
        <v>0</v>
      </c>
      <c r="Q34" s="3"/>
      <c r="R34" s="3">
        <v>0</v>
      </c>
      <c r="S34" s="3"/>
      <c r="T34" s="3">
        <v>0</v>
      </c>
      <c r="U34" s="3"/>
      <c r="V34" s="3">
        <v>0</v>
      </c>
      <c r="W34" s="3"/>
      <c r="X34" s="3">
        <v>0</v>
      </c>
      <c r="Y34" s="3"/>
      <c r="Z34" s="25">
        <f t="shared" si="0"/>
        <v>0</v>
      </c>
      <c r="AA34" s="34">
        <f t="shared" si="2"/>
        <v>0</v>
      </c>
      <c r="AB34" s="34">
        <f t="shared" si="1"/>
        <v>0</v>
      </c>
      <c r="AC34" s="24"/>
      <c r="AD34" s="21"/>
    </row>
    <row r="35" spans="1:30">
      <c r="A35" s="3" t="s">
        <v>43</v>
      </c>
      <c r="B35" s="3">
        <v>0</v>
      </c>
      <c r="C35" s="3"/>
      <c r="D35" s="3">
        <v>0</v>
      </c>
      <c r="E35" s="3"/>
      <c r="F35" s="3">
        <v>0</v>
      </c>
      <c r="G35" s="3"/>
      <c r="H35" s="3">
        <v>0</v>
      </c>
      <c r="I35" s="3"/>
      <c r="J35" s="3">
        <v>0</v>
      </c>
      <c r="K35" s="3"/>
      <c r="L35" s="3">
        <v>0</v>
      </c>
      <c r="M35" s="3"/>
      <c r="N35" s="3">
        <v>0</v>
      </c>
      <c r="O35" s="3"/>
      <c r="P35" s="3">
        <v>0</v>
      </c>
      <c r="Q35" s="3"/>
      <c r="R35" s="3">
        <v>0</v>
      </c>
      <c r="S35" s="3"/>
      <c r="T35" s="3">
        <v>0</v>
      </c>
      <c r="U35" s="3"/>
      <c r="V35" s="3">
        <v>0</v>
      </c>
      <c r="W35" s="3"/>
      <c r="X35" s="3">
        <v>0</v>
      </c>
      <c r="Y35" s="3"/>
      <c r="Z35" s="25">
        <f t="shared" si="0"/>
        <v>0</v>
      </c>
      <c r="AA35" s="34">
        <f t="shared" si="2"/>
        <v>0</v>
      </c>
      <c r="AB35" s="34">
        <f t="shared" si="1"/>
        <v>0</v>
      </c>
      <c r="AC35" s="24"/>
      <c r="AD35" s="21"/>
    </row>
    <row r="36" spans="1:30">
      <c r="A36" s="3" t="s">
        <v>44</v>
      </c>
      <c r="B36" s="3">
        <v>0</v>
      </c>
      <c r="C36" s="3"/>
      <c r="D36" s="3">
        <v>0</v>
      </c>
      <c r="E36" s="3"/>
      <c r="F36" s="3">
        <v>0</v>
      </c>
      <c r="G36" s="3"/>
      <c r="H36" s="3">
        <v>0</v>
      </c>
      <c r="I36" s="3"/>
      <c r="J36" s="3">
        <v>0</v>
      </c>
      <c r="K36" s="3"/>
      <c r="L36" s="3">
        <v>0</v>
      </c>
      <c r="M36" s="3"/>
      <c r="N36" s="3">
        <v>0</v>
      </c>
      <c r="O36" s="3"/>
      <c r="P36" s="3">
        <v>0</v>
      </c>
      <c r="Q36" s="3"/>
      <c r="R36" s="3">
        <v>0</v>
      </c>
      <c r="S36" s="3"/>
      <c r="T36" s="3">
        <v>0</v>
      </c>
      <c r="U36" s="3"/>
      <c r="V36" s="3">
        <v>0</v>
      </c>
      <c r="W36" s="3"/>
      <c r="X36" s="3">
        <v>0</v>
      </c>
      <c r="Y36" s="3"/>
      <c r="Z36" s="25">
        <f t="shared" si="0"/>
        <v>0</v>
      </c>
      <c r="AA36" s="34">
        <f t="shared" si="2"/>
        <v>0</v>
      </c>
      <c r="AB36" s="34">
        <f t="shared" si="1"/>
        <v>0</v>
      </c>
      <c r="AC36" s="24"/>
      <c r="AD36" s="21"/>
    </row>
    <row r="37" spans="1:30">
      <c r="A37" s="3" t="s">
        <v>45</v>
      </c>
      <c r="B37" s="3">
        <v>0</v>
      </c>
      <c r="C37" s="3"/>
      <c r="D37" s="3">
        <v>0</v>
      </c>
      <c r="E37" s="3"/>
      <c r="F37" s="3">
        <v>0</v>
      </c>
      <c r="G37" s="3"/>
      <c r="H37" s="3">
        <v>0</v>
      </c>
      <c r="I37" s="3"/>
      <c r="J37" s="3">
        <v>0</v>
      </c>
      <c r="K37" s="3"/>
      <c r="L37" s="3">
        <v>0</v>
      </c>
      <c r="M37" s="3"/>
      <c r="N37" s="3">
        <v>0</v>
      </c>
      <c r="O37" s="3"/>
      <c r="P37" s="3">
        <v>0</v>
      </c>
      <c r="Q37" s="3"/>
      <c r="R37" s="3">
        <v>0</v>
      </c>
      <c r="S37" s="3"/>
      <c r="T37" s="3">
        <v>0</v>
      </c>
      <c r="U37" s="3"/>
      <c r="V37" s="3">
        <v>0</v>
      </c>
      <c r="W37" s="3"/>
      <c r="X37" s="3">
        <v>0</v>
      </c>
      <c r="Y37" s="3"/>
      <c r="Z37" s="25">
        <f t="shared" si="0"/>
        <v>0</v>
      </c>
      <c r="AA37" s="34">
        <f t="shared" si="2"/>
        <v>0</v>
      </c>
      <c r="AB37" s="34">
        <f t="shared" si="1"/>
        <v>0</v>
      </c>
      <c r="AC37" s="24"/>
      <c r="AD37" s="21"/>
    </row>
    <row r="38" spans="1:30">
      <c r="A38" s="3" t="s">
        <v>46</v>
      </c>
      <c r="B38" s="3">
        <v>0</v>
      </c>
      <c r="C38" s="3"/>
      <c r="D38" s="3">
        <v>0</v>
      </c>
      <c r="E38" s="3"/>
      <c r="F38" s="3">
        <v>0</v>
      </c>
      <c r="G38" s="3"/>
      <c r="H38" s="3">
        <v>0</v>
      </c>
      <c r="I38" s="3"/>
      <c r="J38" s="3">
        <v>0</v>
      </c>
      <c r="K38" s="3"/>
      <c r="L38" s="3">
        <v>0</v>
      </c>
      <c r="M38" s="3"/>
      <c r="N38" s="3">
        <v>0</v>
      </c>
      <c r="O38" s="3"/>
      <c r="P38" s="3">
        <v>0</v>
      </c>
      <c r="Q38" s="3"/>
      <c r="R38" s="3">
        <v>0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0</v>
      </c>
      <c r="AA38" s="34">
        <f t="shared" si="2"/>
        <v>0</v>
      </c>
      <c r="AB38" s="34">
        <f t="shared" si="1"/>
        <v>0</v>
      </c>
      <c r="AC38" s="24"/>
      <c r="AD38" s="21"/>
    </row>
    <row r="39" spans="1:30">
      <c r="A39" s="3" t="s">
        <v>47</v>
      </c>
      <c r="B39" s="3">
        <v>0</v>
      </c>
      <c r="C39" s="3"/>
      <c r="D39" s="3">
        <v>0</v>
      </c>
      <c r="E39" s="3"/>
      <c r="F39" s="3">
        <v>0</v>
      </c>
      <c r="G39" s="3"/>
      <c r="H39" s="3">
        <v>0</v>
      </c>
      <c r="I39" s="3"/>
      <c r="J39" s="3">
        <v>0</v>
      </c>
      <c r="K39" s="3"/>
      <c r="L39" s="3">
        <v>0</v>
      </c>
      <c r="M39" s="3"/>
      <c r="N39" s="3">
        <v>0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25">
        <f t="shared" si="0"/>
        <v>0</v>
      </c>
      <c r="AA39" s="34">
        <f t="shared" si="2"/>
        <v>0</v>
      </c>
      <c r="AB39" s="34">
        <f t="shared" si="1"/>
        <v>0</v>
      </c>
      <c r="AC39" s="24"/>
      <c r="AD39" s="21"/>
    </row>
    <row r="40" spans="1:30">
      <c r="A40" s="3" t="s">
        <v>48</v>
      </c>
      <c r="B40" s="3">
        <v>0</v>
      </c>
      <c r="C40" s="3"/>
      <c r="D40" s="3">
        <v>0</v>
      </c>
      <c r="E40" s="3"/>
      <c r="F40" s="3">
        <v>0</v>
      </c>
      <c r="G40" s="3"/>
      <c r="H40" s="3">
        <v>0</v>
      </c>
      <c r="I40" s="3"/>
      <c r="J40" s="3">
        <v>0</v>
      </c>
      <c r="K40" s="3"/>
      <c r="L40" s="3">
        <v>0</v>
      </c>
      <c r="M40" s="3"/>
      <c r="N40" s="3">
        <v>0</v>
      </c>
      <c r="O40" s="3"/>
      <c r="P40" s="3">
        <v>0</v>
      </c>
      <c r="Q40" s="3"/>
      <c r="R40" s="3">
        <v>0</v>
      </c>
      <c r="S40" s="3"/>
      <c r="T40" s="3">
        <v>0</v>
      </c>
      <c r="U40" s="3"/>
      <c r="V40" s="3">
        <v>0</v>
      </c>
      <c r="W40" s="3"/>
      <c r="X40" s="3">
        <v>0</v>
      </c>
      <c r="Y40" s="3"/>
      <c r="Z40" s="25">
        <f t="shared" si="0"/>
        <v>0</v>
      </c>
      <c r="AA40" s="34">
        <f t="shared" si="2"/>
        <v>0</v>
      </c>
      <c r="AB40" s="34">
        <f t="shared" si="1"/>
        <v>0</v>
      </c>
      <c r="AC40" s="24"/>
      <c r="AD40" s="21"/>
    </row>
    <row r="41" spans="1:30">
      <c r="A41" s="3" t="s">
        <v>49</v>
      </c>
      <c r="B41" s="3">
        <v>0</v>
      </c>
      <c r="C41" s="3"/>
      <c r="D41" s="3">
        <v>0</v>
      </c>
      <c r="E41" s="3"/>
      <c r="F41" s="3">
        <v>0</v>
      </c>
      <c r="G41" s="3"/>
      <c r="H41" s="3">
        <v>0</v>
      </c>
      <c r="I41" s="3"/>
      <c r="J41" s="3">
        <v>0</v>
      </c>
      <c r="K41" s="3"/>
      <c r="L41" s="3">
        <v>0</v>
      </c>
      <c r="M41" s="3"/>
      <c r="N41" s="3">
        <v>0</v>
      </c>
      <c r="O41" s="3"/>
      <c r="P41" s="3">
        <v>0</v>
      </c>
      <c r="Q41" s="3"/>
      <c r="R41" s="3">
        <v>0</v>
      </c>
      <c r="S41" s="3"/>
      <c r="T41" s="3">
        <v>0</v>
      </c>
      <c r="U41" s="3"/>
      <c r="V41" s="3">
        <v>0</v>
      </c>
      <c r="W41" s="3"/>
      <c r="X41" s="3">
        <v>0</v>
      </c>
      <c r="Y41" s="3"/>
      <c r="Z41" s="25">
        <f t="shared" si="0"/>
        <v>0</v>
      </c>
      <c r="AA41" s="34">
        <f t="shared" si="2"/>
        <v>0</v>
      </c>
      <c r="AB41" s="34">
        <f t="shared" si="1"/>
        <v>0</v>
      </c>
      <c r="AC41" s="24"/>
      <c r="AD41" s="21"/>
    </row>
    <row r="42" spans="1:30">
      <c r="A42" s="3" t="s">
        <v>50</v>
      </c>
      <c r="B42" s="3">
        <v>0</v>
      </c>
      <c r="C42" s="3"/>
      <c r="D42" s="3">
        <v>0</v>
      </c>
      <c r="E42" s="3"/>
      <c r="F42" s="3">
        <v>0</v>
      </c>
      <c r="G42" s="3"/>
      <c r="H42" s="3">
        <v>0</v>
      </c>
      <c r="I42" s="3"/>
      <c r="J42" s="3">
        <v>0</v>
      </c>
      <c r="K42" s="3"/>
      <c r="L42" s="3">
        <v>0</v>
      </c>
      <c r="M42" s="3"/>
      <c r="N42" s="3">
        <v>0</v>
      </c>
      <c r="O42" s="3"/>
      <c r="P42" s="3">
        <v>0</v>
      </c>
      <c r="Q42" s="3"/>
      <c r="R42" s="3">
        <v>0</v>
      </c>
      <c r="S42" s="3"/>
      <c r="T42" s="3">
        <v>0</v>
      </c>
      <c r="U42" s="3"/>
      <c r="V42" s="3">
        <v>0</v>
      </c>
      <c r="W42" s="3"/>
      <c r="X42" s="3">
        <v>0</v>
      </c>
      <c r="Y42" s="3"/>
      <c r="Z42" s="25">
        <f t="shared" si="0"/>
        <v>0</v>
      </c>
      <c r="AA42" s="34">
        <f t="shared" si="2"/>
        <v>0</v>
      </c>
      <c r="AB42" s="34">
        <f t="shared" si="1"/>
        <v>0</v>
      </c>
      <c r="AC42" s="24"/>
      <c r="AD42" s="21"/>
    </row>
    <row r="43" spans="1:30">
      <c r="A43" s="3" t="s">
        <v>51</v>
      </c>
      <c r="B43" s="3">
        <v>0</v>
      </c>
      <c r="C43" s="3"/>
      <c r="D43" s="3">
        <v>0</v>
      </c>
      <c r="E43" s="3"/>
      <c r="F43" s="3">
        <v>0</v>
      </c>
      <c r="G43" s="3"/>
      <c r="H43" s="3">
        <v>0</v>
      </c>
      <c r="I43" s="3"/>
      <c r="J43" s="3">
        <v>0</v>
      </c>
      <c r="K43" s="3"/>
      <c r="L43" s="3">
        <v>0</v>
      </c>
      <c r="M43" s="3"/>
      <c r="N43" s="3">
        <v>0</v>
      </c>
      <c r="O43" s="3"/>
      <c r="P43" s="3">
        <v>0</v>
      </c>
      <c r="Q43" s="3"/>
      <c r="R43" s="3">
        <v>0</v>
      </c>
      <c r="S43" s="3"/>
      <c r="T43" s="3">
        <v>0</v>
      </c>
      <c r="U43" s="3"/>
      <c r="V43" s="3">
        <v>0</v>
      </c>
      <c r="W43" s="3"/>
      <c r="X43" s="3">
        <v>0</v>
      </c>
      <c r="Y43" s="3"/>
      <c r="Z43" s="25">
        <f t="shared" si="0"/>
        <v>0</v>
      </c>
      <c r="AA43" s="34">
        <f t="shared" si="2"/>
        <v>0</v>
      </c>
      <c r="AB43" s="34">
        <f t="shared" si="1"/>
        <v>0</v>
      </c>
      <c r="AC43" s="24"/>
      <c r="AD43" s="21"/>
    </row>
    <row r="44" spans="1:30">
      <c r="A44" s="3" t="s">
        <v>52</v>
      </c>
      <c r="B44" s="3">
        <v>0</v>
      </c>
      <c r="C44" s="3"/>
      <c r="D44" s="3">
        <v>0</v>
      </c>
      <c r="E44" s="3"/>
      <c r="F44" s="3">
        <v>0</v>
      </c>
      <c r="G44" s="3"/>
      <c r="H44" s="3">
        <v>0</v>
      </c>
      <c r="I44" s="3"/>
      <c r="J44" s="3">
        <v>0</v>
      </c>
      <c r="K44" s="3"/>
      <c r="L44" s="3">
        <v>0</v>
      </c>
      <c r="M44" s="3"/>
      <c r="N44" s="3">
        <v>0</v>
      </c>
      <c r="O44" s="3"/>
      <c r="P44" s="3">
        <v>0</v>
      </c>
      <c r="Q44" s="3"/>
      <c r="R44" s="3">
        <v>0</v>
      </c>
      <c r="S44" s="3"/>
      <c r="T44" s="3">
        <v>0</v>
      </c>
      <c r="U44" s="3"/>
      <c r="V44" s="3">
        <v>1</v>
      </c>
      <c r="W44" s="3"/>
      <c r="X44" s="3">
        <v>0</v>
      </c>
      <c r="Y44" s="3"/>
      <c r="Z44" s="25">
        <f t="shared" si="0"/>
        <v>1</v>
      </c>
      <c r="AA44" s="34">
        <f t="shared" si="2"/>
        <v>5.6497175141242938E-3</v>
      </c>
      <c r="AB44" s="34">
        <f t="shared" si="1"/>
        <v>6.9444444444444441E-3</v>
      </c>
      <c r="AC44" s="24"/>
      <c r="AD44" s="21"/>
    </row>
    <row r="45" spans="1:30">
      <c r="A45" s="3" t="s">
        <v>53</v>
      </c>
      <c r="B45" s="3">
        <v>0</v>
      </c>
      <c r="C45" s="3"/>
      <c r="D45" s="3">
        <v>0</v>
      </c>
      <c r="E45" s="3"/>
      <c r="F45" s="3">
        <v>0</v>
      </c>
      <c r="G45" s="3"/>
      <c r="H45" s="3">
        <v>0</v>
      </c>
      <c r="I45" s="3"/>
      <c r="J45" s="3">
        <v>0</v>
      </c>
      <c r="K45" s="3"/>
      <c r="L45" s="3">
        <v>0</v>
      </c>
      <c r="M45" s="3"/>
      <c r="N45" s="3">
        <v>0</v>
      </c>
      <c r="O45" s="3"/>
      <c r="P45" s="3">
        <v>0</v>
      </c>
      <c r="Q45" s="3"/>
      <c r="R45" s="3">
        <v>0</v>
      </c>
      <c r="S45" s="3"/>
      <c r="T45" s="3">
        <v>0</v>
      </c>
      <c r="U45" s="3"/>
      <c r="V45" s="3">
        <v>0</v>
      </c>
      <c r="W45" s="3"/>
      <c r="X45" s="3">
        <v>0</v>
      </c>
      <c r="Y45" s="3"/>
      <c r="Z45" s="25">
        <f t="shared" si="0"/>
        <v>0</v>
      </c>
      <c r="AA45" s="34">
        <f t="shared" si="2"/>
        <v>0</v>
      </c>
      <c r="AB45" s="34">
        <f t="shared" si="1"/>
        <v>0</v>
      </c>
      <c r="AC45" s="24"/>
      <c r="AD45" s="21"/>
    </row>
    <row r="46" spans="1:30">
      <c r="A46" s="3" t="s">
        <v>54</v>
      </c>
      <c r="B46" s="3">
        <v>0</v>
      </c>
      <c r="C46" s="3"/>
      <c r="D46" s="3">
        <v>0</v>
      </c>
      <c r="E46" s="3"/>
      <c r="F46" s="3">
        <v>0</v>
      </c>
      <c r="G46" s="3"/>
      <c r="H46" s="3">
        <v>0</v>
      </c>
      <c r="I46" s="3"/>
      <c r="J46" s="3">
        <v>0</v>
      </c>
      <c r="K46" s="3"/>
      <c r="L46" s="3">
        <v>0</v>
      </c>
      <c r="M46" s="3"/>
      <c r="N46" s="3">
        <v>2</v>
      </c>
      <c r="O46" s="3"/>
      <c r="P46" s="3">
        <v>0</v>
      </c>
      <c r="Q46" s="3"/>
      <c r="R46" s="3">
        <v>0</v>
      </c>
      <c r="S46" s="3"/>
      <c r="T46" s="3">
        <v>1</v>
      </c>
      <c r="U46" s="3"/>
      <c r="V46" s="3">
        <v>0</v>
      </c>
      <c r="W46" s="3"/>
      <c r="X46" s="3">
        <v>0</v>
      </c>
      <c r="Y46" s="3"/>
      <c r="Z46" s="25">
        <f t="shared" si="0"/>
        <v>3</v>
      </c>
      <c r="AA46" s="34">
        <f t="shared" si="2"/>
        <v>1.6949152542372881E-2</v>
      </c>
      <c r="AB46" s="34">
        <f t="shared" si="1"/>
        <v>2.0833333333333332E-2</v>
      </c>
      <c r="AC46" s="24"/>
      <c r="AD46" s="21"/>
    </row>
    <row r="47" spans="1:30">
      <c r="A47" s="3" t="s">
        <v>55</v>
      </c>
      <c r="B47" s="3">
        <v>0</v>
      </c>
      <c r="C47" s="3"/>
      <c r="D47" s="3">
        <v>0</v>
      </c>
      <c r="E47" s="3"/>
      <c r="F47" s="3">
        <v>0</v>
      </c>
      <c r="G47" s="3"/>
      <c r="H47" s="3">
        <v>0</v>
      </c>
      <c r="I47" s="3"/>
      <c r="J47" s="3">
        <v>0</v>
      </c>
      <c r="K47" s="3"/>
      <c r="L47" s="3">
        <v>0</v>
      </c>
      <c r="M47" s="3"/>
      <c r="N47" s="3">
        <v>0</v>
      </c>
      <c r="O47" s="3"/>
      <c r="P47" s="3">
        <v>0</v>
      </c>
      <c r="Q47" s="3"/>
      <c r="R47" s="3">
        <v>0</v>
      </c>
      <c r="S47" s="3"/>
      <c r="T47" s="3">
        <v>0</v>
      </c>
      <c r="U47" s="3"/>
      <c r="V47" s="3">
        <v>0</v>
      </c>
      <c r="W47" s="3"/>
      <c r="X47" s="3">
        <v>0</v>
      </c>
      <c r="Y47" s="3"/>
      <c r="Z47" s="25">
        <f t="shared" si="0"/>
        <v>0</v>
      </c>
      <c r="AA47" s="34">
        <f t="shared" si="2"/>
        <v>0</v>
      </c>
      <c r="AB47" s="34">
        <f t="shared" si="1"/>
        <v>0</v>
      </c>
      <c r="AC47" s="24"/>
      <c r="AD47" s="21"/>
    </row>
    <row r="48" spans="1:30">
      <c r="A48" s="3" t="s">
        <v>80</v>
      </c>
      <c r="B48" s="3">
        <v>0</v>
      </c>
      <c r="C48" s="3"/>
      <c r="D48" s="3">
        <v>0</v>
      </c>
      <c r="E48" s="3"/>
      <c r="F48" s="3">
        <v>0</v>
      </c>
      <c r="G48" s="3"/>
      <c r="H48" s="3">
        <v>0</v>
      </c>
      <c r="I48" s="3"/>
      <c r="J48" s="3">
        <v>0</v>
      </c>
      <c r="K48" s="3"/>
      <c r="L48" s="3">
        <v>0</v>
      </c>
      <c r="M48" s="3"/>
      <c r="N48" s="3">
        <v>0</v>
      </c>
      <c r="O48" s="3"/>
      <c r="P48" s="3">
        <v>0</v>
      </c>
      <c r="Q48" s="3"/>
      <c r="R48" s="3">
        <v>0</v>
      </c>
      <c r="S48" s="3"/>
      <c r="T48" s="3">
        <v>0</v>
      </c>
      <c r="U48" s="3"/>
      <c r="V48" s="3">
        <v>0</v>
      </c>
      <c r="W48" s="3"/>
      <c r="X48" s="3">
        <v>0</v>
      </c>
      <c r="Y48" s="3"/>
      <c r="Z48" s="25">
        <f t="shared" si="0"/>
        <v>0</v>
      </c>
      <c r="AA48" s="34">
        <f t="shared" si="2"/>
        <v>0</v>
      </c>
      <c r="AB48" s="34">
        <f t="shared" si="1"/>
        <v>0</v>
      </c>
      <c r="AC48" s="24"/>
      <c r="AD48" s="21"/>
    </row>
    <row r="49" spans="1:30">
      <c r="A49" s="3" t="s">
        <v>57</v>
      </c>
      <c r="B49" s="3">
        <v>0</v>
      </c>
      <c r="C49" s="3"/>
      <c r="D49" s="3">
        <v>0</v>
      </c>
      <c r="E49" s="3"/>
      <c r="F49" s="3">
        <v>0</v>
      </c>
      <c r="G49" s="3"/>
      <c r="H49" s="3">
        <v>0</v>
      </c>
      <c r="I49" s="3"/>
      <c r="J49" s="3">
        <v>0</v>
      </c>
      <c r="K49" s="3"/>
      <c r="L49" s="3">
        <v>0</v>
      </c>
      <c r="M49" s="3"/>
      <c r="N49" s="3">
        <v>0</v>
      </c>
      <c r="O49" s="3"/>
      <c r="P49" s="3">
        <v>0</v>
      </c>
      <c r="Q49" s="3"/>
      <c r="R49" s="3">
        <v>0</v>
      </c>
      <c r="S49" s="3"/>
      <c r="T49" s="3">
        <v>0</v>
      </c>
      <c r="U49" s="3"/>
      <c r="V49" s="3">
        <v>0</v>
      </c>
      <c r="W49" s="3"/>
      <c r="X49" s="3">
        <v>0</v>
      </c>
      <c r="Y49" s="3"/>
      <c r="Z49" s="25">
        <f t="shared" si="0"/>
        <v>0</v>
      </c>
      <c r="AA49" s="34">
        <f t="shared" si="2"/>
        <v>0</v>
      </c>
      <c r="AB49" s="34">
        <f t="shared" si="1"/>
        <v>0</v>
      </c>
      <c r="AC49" s="24"/>
      <c r="AD49" s="21"/>
    </row>
    <row r="50" spans="1:30">
      <c r="A50" s="3" t="s">
        <v>58</v>
      </c>
      <c r="B50" s="3">
        <v>0</v>
      </c>
      <c r="C50" s="3"/>
      <c r="D50" s="3">
        <v>0</v>
      </c>
      <c r="E50" s="3"/>
      <c r="F50" s="3">
        <v>0</v>
      </c>
      <c r="G50" s="3"/>
      <c r="H50" s="3">
        <v>0</v>
      </c>
      <c r="I50" s="3"/>
      <c r="J50" s="3">
        <v>0</v>
      </c>
      <c r="K50" s="3"/>
      <c r="L50" s="3">
        <v>0</v>
      </c>
      <c r="M50" s="3"/>
      <c r="N50" s="3">
        <v>0</v>
      </c>
      <c r="O50" s="3"/>
      <c r="P50" s="3">
        <v>0</v>
      </c>
      <c r="Q50" s="3"/>
      <c r="R50" s="3">
        <v>0</v>
      </c>
      <c r="S50" s="3"/>
      <c r="T50" s="3">
        <v>0</v>
      </c>
      <c r="U50" s="3"/>
      <c r="V50" s="3">
        <v>0</v>
      </c>
      <c r="W50" s="3"/>
      <c r="X50" s="3">
        <v>0</v>
      </c>
      <c r="Y50" s="3"/>
      <c r="Z50" s="25">
        <f t="shared" si="0"/>
        <v>0</v>
      </c>
      <c r="AA50" s="34">
        <f t="shared" si="2"/>
        <v>0</v>
      </c>
      <c r="AB50" s="34">
        <f t="shared" si="1"/>
        <v>0</v>
      </c>
      <c r="AC50" s="24"/>
      <c r="AD50" s="21"/>
    </row>
    <row r="51" spans="1:30">
      <c r="A51" s="188" t="s">
        <v>0</v>
      </c>
      <c r="B51">
        <v>14</v>
      </c>
      <c r="D51">
        <v>0</v>
      </c>
      <c r="F51">
        <v>7</v>
      </c>
      <c r="H51">
        <v>1</v>
      </c>
      <c r="J51">
        <v>14</v>
      </c>
      <c r="L51">
        <v>4</v>
      </c>
      <c r="N51">
        <v>10</v>
      </c>
      <c r="P51">
        <v>44</v>
      </c>
      <c r="R51">
        <v>20</v>
      </c>
      <c r="T51">
        <v>28</v>
      </c>
      <c r="V51">
        <v>29</v>
      </c>
      <c r="X51">
        <v>0</v>
      </c>
    </row>
    <row r="52" spans="1:30">
      <c r="A52" s="188" t="s">
        <v>298</v>
      </c>
      <c r="B52" s="235">
        <v>0</v>
      </c>
      <c r="D52" s="236">
        <v>0</v>
      </c>
      <c r="F52" s="236">
        <v>0</v>
      </c>
      <c r="H52" s="236">
        <v>0</v>
      </c>
      <c r="J52" s="236">
        <v>0</v>
      </c>
      <c r="L52" s="236">
        <v>0</v>
      </c>
      <c r="N52" s="236">
        <v>0</v>
      </c>
      <c r="P52" s="236">
        <v>0</v>
      </c>
      <c r="R52" s="236">
        <v>0</v>
      </c>
      <c r="T52" s="236">
        <v>0</v>
      </c>
      <c r="V52" s="236">
        <v>0</v>
      </c>
      <c r="X52" s="236">
        <v>0</v>
      </c>
      <c r="AB52" s="42"/>
    </row>
    <row r="53" spans="1:30">
      <c r="A53" s="187" t="s">
        <v>283</v>
      </c>
      <c r="B53">
        <v>14</v>
      </c>
      <c r="D53">
        <v>0</v>
      </c>
      <c r="F53">
        <v>7</v>
      </c>
      <c r="H53">
        <v>1</v>
      </c>
      <c r="J53">
        <v>14</v>
      </c>
      <c r="L53">
        <v>4</v>
      </c>
      <c r="N53">
        <v>10</v>
      </c>
      <c r="P53">
        <v>44</v>
      </c>
      <c r="R53">
        <v>20</v>
      </c>
      <c r="T53">
        <v>28</v>
      </c>
      <c r="V53">
        <v>29</v>
      </c>
      <c r="X53">
        <v>0</v>
      </c>
    </row>
    <row r="54" spans="1:30">
      <c r="A54" s="187" t="s">
        <v>311</v>
      </c>
      <c r="B54" s="235">
        <v>0</v>
      </c>
      <c r="D54" s="236">
        <v>0</v>
      </c>
      <c r="F54" s="236">
        <v>0</v>
      </c>
      <c r="H54" s="236">
        <v>0</v>
      </c>
      <c r="J54" s="236">
        <v>0</v>
      </c>
      <c r="L54" s="236">
        <v>0</v>
      </c>
      <c r="N54" s="236">
        <v>0</v>
      </c>
      <c r="P54" s="236">
        <v>0</v>
      </c>
      <c r="R54" s="236">
        <v>0</v>
      </c>
      <c r="T54" s="236">
        <v>0</v>
      </c>
      <c r="V54" s="236">
        <v>0</v>
      </c>
      <c r="X54" s="236">
        <v>0</v>
      </c>
    </row>
    <row r="55" spans="1:30">
      <c r="A55" s="187" t="s">
        <v>284</v>
      </c>
      <c r="B55" s="47">
        <v>14</v>
      </c>
      <c r="C55" s="47"/>
      <c r="D55" s="31">
        <v>0</v>
      </c>
      <c r="E55" s="31"/>
      <c r="F55" s="31">
        <v>3</v>
      </c>
      <c r="G55" s="31"/>
      <c r="H55" s="31">
        <v>1</v>
      </c>
      <c r="I55" s="31"/>
      <c r="J55" s="31">
        <v>9</v>
      </c>
      <c r="K55" s="31"/>
      <c r="L55" s="31">
        <v>3</v>
      </c>
      <c r="M55" s="31"/>
      <c r="N55" s="31">
        <v>5</v>
      </c>
      <c r="O55" s="31"/>
      <c r="P55" s="204">
        <v>34</v>
      </c>
      <c r="Q55" s="204"/>
      <c r="R55" s="31">
        <v>19</v>
      </c>
      <c r="S55" s="31"/>
      <c r="T55" s="31">
        <v>32</v>
      </c>
      <c r="U55" s="31"/>
      <c r="V55" s="31">
        <v>24</v>
      </c>
      <c r="W55" s="31"/>
      <c r="X55" s="31">
        <v>0</v>
      </c>
      <c r="Y55" s="31"/>
    </row>
    <row r="56" spans="1:30">
      <c r="A56" s="187" t="s">
        <v>312</v>
      </c>
      <c r="B56" s="211">
        <v>0</v>
      </c>
      <c r="C56" s="211"/>
      <c r="D56" s="31">
        <v>0</v>
      </c>
      <c r="E56" s="31"/>
      <c r="F56" s="31">
        <v>0</v>
      </c>
      <c r="G56" s="31"/>
      <c r="H56" s="31">
        <v>0</v>
      </c>
      <c r="I56" s="31"/>
      <c r="J56" s="31">
        <v>14</v>
      </c>
      <c r="K56" s="31"/>
      <c r="L56" s="31">
        <v>0</v>
      </c>
      <c r="M56" s="31"/>
      <c r="N56" s="31">
        <v>0</v>
      </c>
      <c r="O56" s="31"/>
      <c r="P56" s="205">
        <v>6</v>
      </c>
      <c r="Q56" s="205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31">
        <v>2</v>
      </c>
      <c r="C57" s="31"/>
      <c r="D57" s="31">
        <v>0</v>
      </c>
      <c r="E57" s="31"/>
      <c r="F57" s="31">
        <v>4</v>
      </c>
      <c r="G57" s="31"/>
      <c r="H57" s="31">
        <v>0</v>
      </c>
      <c r="I57" s="31"/>
      <c r="J57" s="31">
        <v>5</v>
      </c>
      <c r="K57" s="31"/>
      <c r="L57" s="31">
        <v>1</v>
      </c>
      <c r="M57" s="31"/>
      <c r="N57" s="31">
        <v>5</v>
      </c>
      <c r="O57" s="31"/>
      <c r="P57" s="204">
        <v>4</v>
      </c>
      <c r="Q57" s="204"/>
      <c r="R57" s="31">
        <v>1</v>
      </c>
      <c r="S57" s="31"/>
      <c r="T57" s="31">
        <v>6</v>
      </c>
      <c r="U57" s="31"/>
      <c r="V57" s="31">
        <v>5</v>
      </c>
      <c r="W57" s="31"/>
      <c r="X57" s="31">
        <v>0</v>
      </c>
      <c r="Y57" s="31"/>
    </row>
    <row r="58" spans="1:30">
      <c r="A58" s="188" t="s">
        <v>285</v>
      </c>
      <c r="B58" s="212">
        <v>0</v>
      </c>
      <c r="C58" s="212"/>
      <c r="D58" s="206">
        <v>0</v>
      </c>
      <c r="E58" s="206"/>
      <c r="F58" s="206">
        <v>1</v>
      </c>
      <c r="G58" s="206"/>
      <c r="H58" s="206">
        <v>0</v>
      </c>
      <c r="I58" s="206"/>
      <c r="J58" s="212">
        <v>0</v>
      </c>
      <c r="K58" s="212"/>
      <c r="L58" s="209">
        <v>0</v>
      </c>
      <c r="M58" s="209"/>
      <c r="N58" s="212">
        <v>0</v>
      </c>
      <c r="O58" s="212"/>
      <c r="P58" s="205">
        <v>4</v>
      </c>
      <c r="Q58" s="205"/>
      <c r="R58" s="212">
        <v>10</v>
      </c>
      <c r="S58" s="212"/>
      <c r="T58" s="212">
        <v>0</v>
      </c>
      <c r="U58" s="212"/>
      <c r="V58" s="212">
        <v>5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2:AD58"/>
  <sheetViews>
    <sheetView topLeftCell="A27" workbookViewId="0">
      <selection activeCell="X58" sqref="X5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81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v>3</v>
      </c>
      <c r="O8" s="3"/>
      <c r="P8" s="3">
        <v>9</v>
      </c>
      <c r="Q8" s="3"/>
      <c r="R8" s="3"/>
      <c r="S8" s="3"/>
      <c r="T8" s="3"/>
      <c r="U8" s="3"/>
      <c r="V8" s="3"/>
      <c r="W8" s="3"/>
      <c r="X8" s="3">
        <v>3</v>
      </c>
      <c r="Y8" s="3"/>
      <c r="Z8" s="25">
        <f>SUM(B8:X8)</f>
        <v>15</v>
      </c>
      <c r="AA8" s="34">
        <f>+Z8/Z51</f>
        <v>0.6</v>
      </c>
      <c r="AB8" s="34"/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0" si="0">SUM(B9:X9)</f>
        <v>0</v>
      </c>
      <c r="AA9" s="34"/>
      <c r="AB9" s="34"/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0"/>
        <v>0</v>
      </c>
      <c r="AA10" s="34"/>
      <c r="AB10" s="34"/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</v>
      </c>
      <c r="Y11" s="3"/>
      <c r="Z11" s="25">
        <f t="shared" si="0"/>
        <v>2</v>
      </c>
      <c r="AA11" s="34">
        <f>+Z11/Z51</f>
        <v>0.08</v>
      </c>
      <c r="AB11" s="34">
        <f>+Z11/10</f>
        <v>0.2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/>
      <c r="AB12" s="34"/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34"/>
      <c r="AB13" s="43"/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/>
      <c r="AB14" s="34"/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0</v>
      </c>
      <c r="AA15" s="34"/>
      <c r="AB15" s="34"/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/>
      <c r="AB16" s="34"/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/>
      <c r="AB17" s="34"/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/>
      <c r="AB18" s="34"/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/>
      <c r="AB19" s="34"/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0</v>
      </c>
      <c r="AA20" s="34"/>
      <c r="AB20" s="34"/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/>
      <c r="AB21" s="34"/>
      <c r="AC21" s="24"/>
      <c r="AD21" s="21"/>
    </row>
    <row r="22" spans="1:30">
      <c r="A22" s="3" t="s">
        <v>30</v>
      </c>
      <c r="B22" s="3"/>
      <c r="C22" s="3"/>
      <c r="D22" s="3"/>
      <c r="E22" s="3"/>
      <c r="F22" s="3"/>
      <c r="G22" s="3"/>
      <c r="H22" s="3"/>
      <c r="I22" s="3"/>
      <c r="J22" s="3">
        <v>1</v>
      </c>
      <c r="K22" s="3"/>
      <c r="L22" s="3"/>
      <c r="M22" s="3"/>
      <c r="N22" s="3">
        <v>2</v>
      </c>
      <c r="O22" s="3"/>
      <c r="P22" s="3">
        <v>2</v>
      </c>
      <c r="Q22" s="3"/>
      <c r="R22" s="3"/>
      <c r="S22" s="3"/>
      <c r="T22" s="3"/>
      <c r="U22" s="3"/>
      <c r="V22" s="3"/>
      <c r="W22" s="3"/>
      <c r="X22" s="3">
        <v>2</v>
      </c>
      <c r="Y22" s="3"/>
      <c r="Z22" s="25">
        <f t="shared" si="0"/>
        <v>7</v>
      </c>
      <c r="AA22" s="34">
        <f>+Z22/Z51</f>
        <v>0.28000000000000003</v>
      </c>
      <c r="AB22" s="34">
        <f>+Z22/10</f>
        <v>0.7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/>
      <c r="AB23" s="34"/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/>
      <c r="AB24" s="34"/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/>
      <c r="AB25" s="34"/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1</v>
      </c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1</v>
      </c>
      <c r="AA26" s="34">
        <f>+Z26/Z51</f>
        <v>0.04</v>
      </c>
      <c r="AB26" s="34">
        <f>+Z26/10</f>
        <v>0.1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/>
      <c r="AB27" s="34"/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/>
      <c r="AB28" s="34"/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/>
      <c r="AB29" s="34"/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/>
      <c r="AB30" s="34"/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>
        <f t="shared" si="0"/>
        <v>0</v>
      </c>
      <c r="AA31" s="34"/>
      <c r="AB31" s="34"/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/>
      <c r="AB32" s="34"/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0"/>
        <v>0</v>
      </c>
      <c r="AA33" s="34"/>
      <c r="AB33" s="34"/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/>
      <c r="AB34" s="34"/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0</v>
      </c>
      <c r="AA35" s="34"/>
      <c r="AB35" s="34"/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/>
      <c r="AB36" s="34"/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/>
      <c r="AB37" s="34"/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/>
      <c r="AB38" s="34"/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/>
      <c r="AB39" s="34"/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34"/>
      <c r="AB40" s="34"/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/>
      <c r="AB41" s="34"/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/>
      <c r="AB42" s="34"/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/>
      <c r="AB43" s="34"/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/>
      <c r="AB44" s="34"/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/>
      <c r="AB45" s="34"/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0</v>
      </c>
      <c r="AA46" s="34"/>
      <c r="AB46" s="43"/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/>
      <c r="AB47" s="34"/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/>
      <c r="AB48" s="34"/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/>
      <c r="AB49" s="34"/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/>
      <c r="AB50" s="34"/>
      <c r="AC50" s="24"/>
      <c r="AD50" s="21"/>
    </row>
    <row r="51" spans="1:30">
      <c r="A51" s="188" t="s">
        <v>0</v>
      </c>
      <c r="B51">
        <v>0</v>
      </c>
      <c r="D51">
        <v>0</v>
      </c>
      <c r="F51">
        <v>0</v>
      </c>
      <c r="H51">
        <v>0</v>
      </c>
      <c r="J51">
        <v>1</v>
      </c>
      <c r="L51">
        <v>0</v>
      </c>
      <c r="N51">
        <v>5</v>
      </c>
      <c r="P51">
        <v>12</v>
      </c>
      <c r="R51">
        <v>0</v>
      </c>
      <c r="T51">
        <v>0</v>
      </c>
      <c r="V51">
        <v>0</v>
      </c>
      <c r="X51" s="21">
        <v>7</v>
      </c>
      <c r="Y51" s="21"/>
      <c r="Z51" s="32">
        <f>SUM(Z8:Z50)</f>
        <v>25</v>
      </c>
    </row>
    <row r="52" spans="1:30">
      <c r="A52" s="188" t="s">
        <v>298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 s="21">
        <v>0</v>
      </c>
      <c r="Y52" s="21"/>
    </row>
    <row r="53" spans="1:30">
      <c r="A53" s="187" t="s">
        <v>283</v>
      </c>
      <c r="B53">
        <v>0</v>
      </c>
      <c r="D53">
        <v>0</v>
      </c>
      <c r="F53">
        <v>0</v>
      </c>
      <c r="H53">
        <v>0</v>
      </c>
      <c r="J53">
        <v>1</v>
      </c>
      <c r="L53">
        <v>0</v>
      </c>
      <c r="N53">
        <v>5</v>
      </c>
      <c r="P53">
        <v>12</v>
      </c>
      <c r="R53">
        <v>0</v>
      </c>
      <c r="T53">
        <v>0</v>
      </c>
      <c r="V53">
        <v>0</v>
      </c>
      <c r="X53">
        <v>7</v>
      </c>
    </row>
    <row r="54" spans="1:30">
      <c r="A54" s="187" t="s">
        <v>311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0</v>
      </c>
      <c r="G55" s="31"/>
      <c r="H55" s="31">
        <v>0</v>
      </c>
      <c r="I55" s="31"/>
      <c r="J55" s="31">
        <v>1</v>
      </c>
      <c r="K55" s="31"/>
      <c r="L55" s="31">
        <v>0</v>
      </c>
      <c r="M55" s="31"/>
      <c r="N55" s="31">
        <v>2</v>
      </c>
      <c r="O55" s="31"/>
      <c r="P55" s="31">
        <v>3</v>
      </c>
      <c r="Q55" s="31"/>
      <c r="R55" s="31">
        <v>0</v>
      </c>
      <c r="S55" s="31"/>
      <c r="T55" s="31">
        <v>0</v>
      </c>
      <c r="U55" s="31"/>
      <c r="V55" s="208">
        <v>0</v>
      </c>
      <c r="W55" s="208"/>
      <c r="X55" s="31">
        <v>4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204">
        <v>0</v>
      </c>
      <c r="Q56" s="204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210">
        <v>0</v>
      </c>
      <c r="C57" s="31"/>
      <c r="D57" s="210">
        <v>0</v>
      </c>
      <c r="E57" s="31"/>
      <c r="F57" s="210">
        <v>0</v>
      </c>
      <c r="G57" s="31"/>
      <c r="H57" s="210">
        <v>0</v>
      </c>
      <c r="I57" s="31"/>
      <c r="J57" s="210">
        <v>0</v>
      </c>
      <c r="K57" s="31"/>
      <c r="L57" s="210">
        <v>0</v>
      </c>
      <c r="M57" s="31"/>
      <c r="N57" s="31">
        <v>3</v>
      </c>
      <c r="O57" s="31"/>
      <c r="P57" s="31">
        <v>9</v>
      </c>
      <c r="Q57" s="31"/>
      <c r="R57" s="210">
        <v>0</v>
      </c>
      <c r="S57" s="31"/>
      <c r="T57" s="210">
        <v>0</v>
      </c>
      <c r="U57" s="31"/>
      <c r="V57" s="210">
        <v>0</v>
      </c>
      <c r="W57" s="31"/>
      <c r="X57" s="31">
        <v>3</v>
      </c>
      <c r="Y57" s="31"/>
    </row>
    <row r="58" spans="1:30">
      <c r="A58" s="188" t="s">
        <v>285</v>
      </c>
      <c r="B58" s="209">
        <v>0</v>
      </c>
      <c r="C58" s="209"/>
      <c r="D58" s="206">
        <v>0</v>
      </c>
      <c r="E58" s="206"/>
      <c r="F58" s="209">
        <v>0</v>
      </c>
      <c r="G58" s="209"/>
      <c r="H58" s="209">
        <v>0</v>
      </c>
      <c r="I58" s="209"/>
      <c r="J58" s="209">
        <v>0</v>
      </c>
      <c r="K58" s="209"/>
      <c r="L58" s="209">
        <v>0</v>
      </c>
      <c r="M58" s="209"/>
      <c r="N58" s="212">
        <v>0</v>
      </c>
      <c r="O58" s="212"/>
      <c r="P58" s="213">
        <v>0</v>
      </c>
      <c r="Q58" s="213"/>
      <c r="R58" s="212">
        <v>0</v>
      </c>
      <c r="S58" s="212"/>
      <c r="T58" s="212">
        <v>0</v>
      </c>
      <c r="U58" s="212"/>
      <c r="V58" s="212">
        <v>0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2:AD84"/>
  <sheetViews>
    <sheetView topLeftCell="A49" zoomScale="85" zoomScaleNormal="85" zoomScalePageLayoutView="85" workbookViewId="0">
      <selection activeCell="X84" sqref="X84"/>
    </sheetView>
  </sheetViews>
  <sheetFormatPr baseColWidth="10" defaultRowHeight="12.75"/>
  <cols>
    <col min="1" max="1" width="13.85546875" customWidth="1"/>
    <col min="2" max="2" width="6.7109375" customWidth="1"/>
    <col min="3" max="3" width="3.7109375" customWidth="1"/>
    <col min="4" max="5" width="4.42578125" customWidth="1"/>
    <col min="6" max="7" width="4.85546875" customWidth="1"/>
    <col min="8" max="9" width="5.28515625" customWidth="1"/>
    <col min="10" max="11" width="5" customWidth="1"/>
    <col min="12" max="12" width="6.28515625" customWidth="1"/>
    <col min="13" max="13" width="4.42578125" customWidth="1"/>
    <col min="14" max="15" width="5.140625" customWidth="1"/>
    <col min="16" max="17" width="6" customWidth="1"/>
    <col min="18" max="19" width="7.28515625" customWidth="1"/>
    <col min="20" max="23" width="5.28515625" customWidth="1"/>
    <col min="24" max="24" width="7" customWidth="1"/>
    <col min="25" max="25" width="4.28515625" customWidth="1"/>
    <col min="26" max="26" width="7.8554687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113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377</v>
      </c>
      <c r="C8" s="3"/>
      <c r="D8" s="3">
        <v>196</v>
      </c>
      <c r="E8" s="3"/>
      <c r="F8" s="3">
        <v>323</v>
      </c>
      <c r="G8" s="3"/>
      <c r="H8" s="3">
        <v>1126</v>
      </c>
      <c r="I8" s="3"/>
      <c r="J8" s="12">
        <v>685</v>
      </c>
      <c r="K8" s="12"/>
      <c r="L8" s="3">
        <v>637</v>
      </c>
      <c r="M8" s="3"/>
      <c r="N8" s="3">
        <v>1000</v>
      </c>
      <c r="O8" s="3"/>
      <c r="P8" s="3">
        <v>1173</v>
      </c>
      <c r="Q8" s="3"/>
      <c r="R8" s="3">
        <v>1138</v>
      </c>
      <c r="S8" s="3"/>
      <c r="T8" s="3">
        <v>1076</v>
      </c>
      <c r="U8" s="3"/>
      <c r="V8" s="3">
        <v>837</v>
      </c>
      <c r="W8" s="3"/>
      <c r="X8" s="3">
        <v>613</v>
      </c>
      <c r="Y8" s="3"/>
      <c r="Z8" s="25">
        <f>SUM(B8:X8)</f>
        <v>9181</v>
      </c>
      <c r="AA8" s="44">
        <f>(Z8*100)/25743</f>
        <v>35.664064017402787</v>
      </c>
      <c r="AB8" s="44">
        <v>0</v>
      </c>
      <c r="AC8" s="3"/>
      <c r="AD8" s="21"/>
    </row>
    <row r="9" spans="1:30">
      <c r="A9" s="3" t="s">
        <v>17</v>
      </c>
      <c r="B9" s="3">
        <v>42</v>
      </c>
      <c r="C9" s="3"/>
      <c r="D9" s="3">
        <v>35</v>
      </c>
      <c r="E9" s="3"/>
      <c r="F9" s="3">
        <v>57</v>
      </c>
      <c r="G9" s="3"/>
      <c r="H9" s="3">
        <v>160</v>
      </c>
      <c r="I9" s="3"/>
      <c r="J9" s="3">
        <v>184</v>
      </c>
      <c r="K9" s="3"/>
      <c r="L9" s="3">
        <v>111</v>
      </c>
      <c r="M9" s="3"/>
      <c r="N9" s="3">
        <v>158</v>
      </c>
      <c r="O9" s="3"/>
      <c r="P9" s="3">
        <v>183</v>
      </c>
      <c r="Q9" s="3"/>
      <c r="R9" s="3">
        <v>335</v>
      </c>
      <c r="S9" s="3"/>
      <c r="T9" s="3">
        <v>356</v>
      </c>
      <c r="U9" s="3"/>
      <c r="V9" s="3">
        <v>215</v>
      </c>
      <c r="W9" s="3"/>
      <c r="X9" s="3">
        <v>61</v>
      </c>
      <c r="Y9" s="3"/>
      <c r="Z9" s="25">
        <f t="shared" ref="Z9:Z73" si="0">SUM(B9:X9)</f>
        <v>1897</v>
      </c>
      <c r="AA9" s="44">
        <f t="shared" ref="AA9:AA72" si="1">(Z9*100)/25743</f>
        <v>7.3689935127995962</v>
      </c>
      <c r="AB9" s="44">
        <f t="shared" ref="AB9:AB72" si="2">(Z9*100)/16562</f>
        <v>11.453930684699916</v>
      </c>
      <c r="AC9" s="24"/>
      <c r="AD9" s="21"/>
    </row>
    <row r="10" spans="1:30">
      <c r="A10" s="3" t="s">
        <v>82</v>
      </c>
      <c r="B10" s="3">
        <v>0</v>
      </c>
      <c r="C10" s="3"/>
      <c r="D10" s="3">
        <v>0</v>
      </c>
      <c r="E10" s="3"/>
      <c r="F10" s="3">
        <v>0</v>
      </c>
      <c r="G10" s="3"/>
      <c r="H10" s="3">
        <v>0</v>
      </c>
      <c r="I10" s="3"/>
      <c r="J10" s="3">
        <v>0</v>
      </c>
      <c r="K10" s="3"/>
      <c r="L10" s="3">
        <v>0</v>
      </c>
      <c r="M10" s="3"/>
      <c r="N10" s="3">
        <v>0</v>
      </c>
      <c r="O10" s="3"/>
      <c r="P10" s="3">
        <v>0</v>
      </c>
      <c r="Q10" s="3"/>
      <c r="R10" s="3">
        <v>0</v>
      </c>
      <c r="S10" s="3"/>
      <c r="T10" s="3">
        <v>0</v>
      </c>
      <c r="U10" s="3"/>
      <c r="V10" s="3">
        <v>2</v>
      </c>
      <c r="W10" s="3"/>
      <c r="X10" s="3">
        <v>0</v>
      </c>
      <c r="Y10" s="3"/>
      <c r="Z10" s="25">
        <f>SUM(B10:X10)</f>
        <v>2</v>
      </c>
      <c r="AA10" s="44">
        <f t="shared" si="1"/>
        <v>7.7691022802315194E-3</v>
      </c>
      <c r="AB10" s="44">
        <f t="shared" si="2"/>
        <v>1.2075836251660428E-2</v>
      </c>
      <c r="AC10" s="24"/>
      <c r="AD10" s="21"/>
    </row>
    <row r="11" spans="1:30">
      <c r="A11" s="3" t="s">
        <v>18</v>
      </c>
      <c r="B11" s="3">
        <v>50</v>
      </c>
      <c r="C11" s="3"/>
      <c r="D11" s="3">
        <v>22</v>
      </c>
      <c r="E11" s="3"/>
      <c r="F11" s="3">
        <v>71</v>
      </c>
      <c r="G11" s="3"/>
      <c r="H11" s="3">
        <v>87</v>
      </c>
      <c r="I11" s="3"/>
      <c r="J11" s="12">
        <v>156</v>
      </c>
      <c r="K11" s="12"/>
      <c r="L11" s="3">
        <v>126</v>
      </c>
      <c r="M11" s="3"/>
      <c r="N11" s="3">
        <v>155</v>
      </c>
      <c r="O11" s="3"/>
      <c r="P11" s="3">
        <v>183</v>
      </c>
      <c r="Q11" s="3"/>
      <c r="R11" s="3">
        <v>294</v>
      </c>
      <c r="S11" s="3"/>
      <c r="T11" s="3">
        <v>357</v>
      </c>
      <c r="U11" s="3"/>
      <c r="V11" s="3">
        <v>259</v>
      </c>
      <c r="W11" s="3"/>
      <c r="X11" s="3">
        <v>130</v>
      </c>
      <c r="Y11" s="3"/>
      <c r="Z11" s="25">
        <f t="shared" si="0"/>
        <v>1890</v>
      </c>
      <c r="AA11" s="44">
        <f t="shared" si="1"/>
        <v>7.3418016548187861</v>
      </c>
      <c r="AB11" s="44">
        <f t="shared" si="2"/>
        <v>11.411665257819104</v>
      </c>
      <c r="AC11" s="24"/>
      <c r="AD11" s="21"/>
    </row>
    <row r="12" spans="1:30">
      <c r="A12" s="3" t="s">
        <v>19</v>
      </c>
      <c r="B12" s="3">
        <v>17</v>
      </c>
      <c r="C12" s="3"/>
      <c r="D12" s="3">
        <v>41</v>
      </c>
      <c r="E12" s="3"/>
      <c r="F12" s="3">
        <v>36</v>
      </c>
      <c r="G12" s="3"/>
      <c r="H12" s="3">
        <v>168</v>
      </c>
      <c r="I12" s="3"/>
      <c r="J12" s="12">
        <v>66</v>
      </c>
      <c r="K12" s="12"/>
      <c r="L12" s="3">
        <v>111</v>
      </c>
      <c r="M12" s="3"/>
      <c r="N12" s="3">
        <v>346</v>
      </c>
      <c r="O12" s="3"/>
      <c r="P12" s="3">
        <v>337</v>
      </c>
      <c r="Q12" s="3"/>
      <c r="R12" s="3">
        <v>404</v>
      </c>
      <c r="S12" s="3"/>
      <c r="T12" s="3">
        <v>600</v>
      </c>
      <c r="U12" s="3"/>
      <c r="V12" s="3">
        <v>291</v>
      </c>
      <c r="W12" s="3"/>
      <c r="X12" s="3">
        <v>130</v>
      </c>
      <c r="Y12" s="3"/>
      <c r="Z12" s="25">
        <f t="shared" si="0"/>
        <v>2547</v>
      </c>
      <c r="AA12" s="44">
        <f t="shared" si="1"/>
        <v>9.8939517538748394</v>
      </c>
      <c r="AB12" s="44">
        <f t="shared" si="2"/>
        <v>15.378577466489554</v>
      </c>
      <c r="AC12" s="3"/>
      <c r="AD12" s="21"/>
    </row>
    <row r="13" spans="1:30">
      <c r="A13" s="3" t="s">
        <v>83</v>
      </c>
      <c r="B13" s="3">
        <v>0</v>
      </c>
      <c r="C13" s="3"/>
      <c r="D13" s="3">
        <v>0</v>
      </c>
      <c r="E13" s="3"/>
      <c r="F13" s="3">
        <v>0</v>
      </c>
      <c r="G13" s="3"/>
      <c r="H13" s="3">
        <v>0</v>
      </c>
      <c r="I13" s="3"/>
      <c r="J13" s="12">
        <v>0</v>
      </c>
      <c r="K13" s="12"/>
      <c r="L13" s="3">
        <v>0</v>
      </c>
      <c r="M13" s="3"/>
      <c r="N13" s="3">
        <v>1</v>
      </c>
      <c r="O13" s="3"/>
      <c r="P13" s="3">
        <v>0</v>
      </c>
      <c r="Q13" s="3"/>
      <c r="R13" s="3">
        <v>0</v>
      </c>
      <c r="S13" s="3"/>
      <c r="T13" s="3">
        <v>14</v>
      </c>
      <c r="U13" s="3"/>
      <c r="V13" s="3">
        <v>0</v>
      </c>
      <c r="W13" s="3"/>
      <c r="X13" s="3">
        <v>0</v>
      </c>
      <c r="Y13" s="3"/>
      <c r="Z13" s="25">
        <f t="shared" si="0"/>
        <v>15</v>
      </c>
      <c r="AA13" s="44">
        <f t="shared" si="1"/>
        <v>5.8268267101736396E-2</v>
      </c>
      <c r="AB13" s="44">
        <f t="shared" si="2"/>
        <v>9.0568771887453201E-2</v>
      </c>
      <c r="AC13" s="24"/>
      <c r="AD13" s="21"/>
    </row>
    <row r="14" spans="1:30">
      <c r="A14" s="3" t="s">
        <v>84</v>
      </c>
      <c r="B14" s="3">
        <v>0</v>
      </c>
      <c r="C14" s="3"/>
      <c r="D14" s="3">
        <v>0</v>
      </c>
      <c r="E14" s="3"/>
      <c r="F14" s="3">
        <v>0</v>
      </c>
      <c r="G14" s="3"/>
      <c r="H14" s="3">
        <v>5</v>
      </c>
      <c r="I14" s="3"/>
      <c r="J14" s="12">
        <v>0</v>
      </c>
      <c r="K14" s="12"/>
      <c r="L14" s="3">
        <v>0</v>
      </c>
      <c r="M14" s="3"/>
      <c r="N14" s="3">
        <v>0</v>
      </c>
      <c r="O14" s="3"/>
      <c r="P14" s="3">
        <v>0</v>
      </c>
      <c r="Q14" s="3"/>
      <c r="R14" s="3">
        <v>2</v>
      </c>
      <c r="S14" s="3"/>
      <c r="T14" s="3">
        <v>0</v>
      </c>
      <c r="U14" s="3"/>
      <c r="V14" s="3">
        <v>0</v>
      </c>
      <c r="W14" s="3"/>
      <c r="X14" s="3">
        <v>0</v>
      </c>
      <c r="Y14" s="3"/>
      <c r="Z14" s="25">
        <f>SUM(B14:X14)</f>
        <v>7</v>
      </c>
      <c r="AA14" s="44">
        <f t="shared" si="1"/>
        <v>2.7191857980810318E-2</v>
      </c>
      <c r="AB14" s="44">
        <f t="shared" si="2"/>
        <v>4.2265426880811495E-2</v>
      </c>
      <c r="AC14" s="24"/>
      <c r="AD14" s="21"/>
    </row>
    <row r="15" spans="1:30">
      <c r="A15" s="3" t="s">
        <v>21</v>
      </c>
      <c r="B15" s="3">
        <v>9</v>
      </c>
      <c r="C15" s="3"/>
      <c r="D15" s="3">
        <v>11</v>
      </c>
      <c r="E15" s="3"/>
      <c r="F15" s="3">
        <v>19</v>
      </c>
      <c r="G15" s="3"/>
      <c r="H15" s="3">
        <v>21</v>
      </c>
      <c r="I15" s="3"/>
      <c r="J15" s="12">
        <v>81</v>
      </c>
      <c r="K15" s="12"/>
      <c r="L15" s="3">
        <v>52</v>
      </c>
      <c r="M15" s="3"/>
      <c r="N15" s="3">
        <v>68</v>
      </c>
      <c r="O15" s="3"/>
      <c r="P15" s="3">
        <v>41</v>
      </c>
      <c r="Q15" s="3"/>
      <c r="R15" s="3">
        <v>73</v>
      </c>
      <c r="S15" s="3"/>
      <c r="T15" s="3">
        <v>67</v>
      </c>
      <c r="U15" s="3"/>
      <c r="V15" s="3">
        <v>46</v>
      </c>
      <c r="W15" s="3"/>
      <c r="X15" s="3">
        <v>28</v>
      </c>
      <c r="Y15" s="3"/>
      <c r="Z15" s="25">
        <f t="shared" si="0"/>
        <v>516</v>
      </c>
      <c r="AA15" s="44">
        <f t="shared" si="1"/>
        <v>2.0044283882997318</v>
      </c>
      <c r="AB15" s="44">
        <f t="shared" si="2"/>
        <v>3.1155657529283904</v>
      </c>
      <c r="AC15" s="24"/>
      <c r="AD15" s="21"/>
    </row>
    <row r="16" spans="1:30">
      <c r="A16" s="3" t="s">
        <v>22</v>
      </c>
      <c r="B16" s="3">
        <v>4</v>
      </c>
      <c r="C16" s="3"/>
      <c r="D16" s="3">
        <v>0</v>
      </c>
      <c r="E16" s="3"/>
      <c r="F16" s="3">
        <v>0</v>
      </c>
      <c r="G16" s="3"/>
      <c r="H16" s="3">
        <v>18</v>
      </c>
      <c r="I16" s="3"/>
      <c r="J16" s="12">
        <v>14</v>
      </c>
      <c r="K16" s="12"/>
      <c r="L16" s="3">
        <v>12</v>
      </c>
      <c r="M16" s="3"/>
      <c r="N16" s="3">
        <v>25</v>
      </c>
      <c r="O16" s="3"/>
      <c r="P16" s="3">
        <v>6</v>
      </c>
      <c r="Q16" s="3"/>
      <c r="R16" s="3">
        <v>13</v>
      </c>
      <c r="S16" s="3"/>
      <c r="T16" s="3">
        <v>24</v>
      </c>
      <c r="U16" s="3"/>
      <c r="V16" s="3">
        <v>12</v>
      </c>
      <c r="W16" s="3"/>
      <c r="X16" s="3">
        <v>1</v>
      </c>
      <c r="Y16" s="3"/>
      <c r="Z16" s="25">
        <f t="shared" si="0"/>
        <v>129</v>
      </c>
      <c r="AA16" s="44">
        <f t="shared" si="1"/>
        <v>0.50110709707493295</v>
      </c>
      <c r="AB16" s="44">
        <f t="shared" si="2"/>
        <v>0.77889143823209761</v>
      </c>
      <c r="AC16" s="24"/>
      <c r="AD16" s="21"/>
    </row>
    <row r="17" spans="1:30">
      <c r="A17" s="3" t="s">
        <v>23</v>
      </c>
      <c r="B17" s="3">
        <v>8</v>
      </c>
      <c r="C17" s="3"/>
      <c r="D17" s="3">
        <v>5</v>
      </c>
      <c r="E17" s="3"/>
      <c r="F17" s="3">
        <v>25</v>
      </c>
      <c r="G17" s="3"/>
      <c r="H17" s="3">
        <v>25</v>
      </c>
      <c r="I17" s="3"/>
      <c r="J17" s="12">
        <v>11</v>
      </c>
      <c r="K17" s="12"/>
      <c r="L17" s="3">
        <v>24</v>
      </c>
      <c r="M17" s="3"/>
      <c r="N17" s="3">
        <v>66</v>
      </c>
      <c r="O17" s="3"/>
      <c r="P17" s="3">
        <v>40</v>
      </c>
      <c r="Q17" s="3"/>
      <c r="R17" s="3">
        <v>94</v>
      </c>
      <c r="S17" s="3"/>
      <c r="T17" s="3">
        <v>140</v>
      </c>
      <c r="U17" s="3"/>
      <c r="V17" s="3">
        <v>45</v>
      </c>
      <c r="W17" s="3"/>
      <c r="X17" s="3">
        <v>14</v>
      </c>
      <c r="Y17" s="3"/>
      <c r="Z17" s="25">
        <f t="shared" si="0"/>
        <v>497</v>
      </c>
      <c r="AA17" s="44">
        <f t="shared" si="1"/>
        <v>1.9306219166375325</v>
      </c>
      <c r="AB17" s="44">
        <f t="shared" si="2"/>
        <v>3.0008453085376163</v>
      </c>
      <c r="AC17" s="24"/>
      <c r="AD17" s="21"/>
    </row>
    <row r="18" spans="1:30">
      <c r="A18" s="3" t="s">
        <v>24</v>
      </c>
      <c r="B18" s="3">
        <v>1</v>
      </c>
      <c r="C18" s="3"/>
      <c r="D18" s="3">
        <v>1</v>
      </c>
      <c r="E18" s="3"/>
      <c r="F18" s="3">
        <v>0</v>
      </c>
      <c r="G18" s="3"/>
      <c r="H18" s="3">
        <v>0</v>
      </c>
      <c r="I18" s="3"/>
      <c r="J18" s="12">
        <v>1</v>
      </c>
      <c r="K18" s="12"/>
      <c r="L18" s="3">
        <v>2</v>
      </c>
      <c r="M18" s="3"/>
      <c r="N18" s="3">
        <v>1</v>
      </c>
      <c r="O18" s="3"/>
      <c r="P18" s="3">
        <v>0</v>
      </c>
      <c r="Q18" s="3"/>
      <c r="R18" s="3">
        <v>5</v>
      </c>
      <c r="S18" s="3"/>
      <c r="T18" s="3">
        <v>3</v>
      </c>
      <c r="U18" s="3"/>
      <c r="V18" s="3">
        <v>1</v>
      </c>
      <c r="W18" s="3"/>
      <c r="X18" s="3">
        <v>0</v>
      </c>
      <c r="Y18" s="3"/>
      <c r="Z18" s="25">
        <f t="shared" si="0"/>
        <v>15</v>
      </c>
      <c r="AA18" s="44">
        <f t="shared" si="1"/>
        <v>5.8268267101736396E-2</v>
      </c>
      <c r="AB18" s="44">
        <f t="shared" si="2"/>
        <v>9.0568771887453201E-2</v>
      </c>
      <c r="AC18" s="24"/>
      <c r="AD18" s="21"/>
    </row>
    <row r="19" spans="1:30">
      <c r="A19" s="3" t="s">
        <v>85</v>
      </c>
      <c r="B19" s="3">
        <v>0</v>
      </c>
      <c r="C19" s="3"/>
      <c r="D19" s="3">
        <v>1</v>
      </c>
      <c r="E19" s="3"/>
      <c r="F19" s="3">
        <v>0</v>
      </c>
      <c r="G19" s="3"/>
      <c r="H19" s="3">
        <v>0</v>
      </c>
      <c r="I19" s="3"/>
      <c r="J19" s="12">
        <v>0</v>
      </c>
      <c r="K19" s="12"/>
      <c r="L19" s="3">
        <v>0</v>
      </c>
      <c r="M19" s="3"/>
      <c r="N19" s="3">
        <v>0</v>
      </c>
      <c r="O19" s="3"/>
      <c r="P19" s="3">
        <v>0</v>
      </c>
      <c r="Q19" s="3"/>
      <c r="R19" s="3">
        <v>0</v>
      </c>
      <c r="S19" s="3"/>
      <c r="T19" s="3">
        <v>0</v>
      </c>
      <c r="U19" s="3"/>
      <c r="V19" s="3">
        <v>0</v>
      </c>
      <c r="W19" s="3"/>
      <c r="X19" s="3">
        <v>0</v>
      </c>
      <c r="Y19" s="3"/>
      <c r="Z19" s="25">
        <f>SUM(B19:X19)</f>
        <v>1</v>
      </c>
      <c r="AA19" s="44">
        <f t="shared" si="1"/>
        <v>3.8845511401157597E-3</v>
      </c>
      <c r="AB19" s="44">
        <f t="shared" si="2"/>
        <v>6.0379181258302141E-3</v>
      </c>
      <c r="AC19" s="24"/>
      <c r="AD19" s="21"/>
    </row>
    <row r="20" spans="1:30">
      <c r="A20" s="3" t="s">
        <v>25</v>
      </c>
      <c r="B20" s="3">
        <v>0</v>
      </c>
      <c r="C20" s="3"/>
      <c r="D20" s="3">
        <v>0</v>
      </c>
      <c r="E20" s="3"/>
      <c r="F20" s="3">
        <v>0</v>
      </c>
      <c r="G20" s="3"/>
      <c r="H20" s="3">
        <v>0</v>
      </c>
      <c r="I20" s="3"/>
      <c r="J20" s="12">
        <v>0</v>
      </c>
      <c r="K20" s="12"/>
      <c r="L20" s="3">
        <v>0</v>
      </c>
      <c r="M20" s="3"/>
      <c r="N20" s="3">
        <v>0</v>
      </c>
      <c r="O20" s="3"/>
      <c r="P20" s="3">
        <v>0</v>
      </c>
      <c r="Q20" s="3"/>
      <c r="R20" s="3">
        <v>0</v>
      </c>
      <c r="S20" s="3"/>
      <c r="T20" s="3">
        <v>6</v>
      </c>
      <c r="U20" s="3"/>
      <c r="V20" s="3">
        <v>2</v>
      </c>
      <c r="W20" s="3"/>
      <c r="X20" s="3">
        <v>3</v>
      </c>
      <c r="Y20" s="3"/>
      <c r="Z20" s="25">
        <f t="shared" si="0"/>
        <v>11</v>
      </c>
      <c r="AA20" s="44">
        <f t="shared" si="1"/>
        <v>4.2730062541273359E-2</v>
      </c>
      <c r="AB20" s="44">
        <f t="shared" si="2"/>
        <v>6.6417099384132344E-2</v>
      </c>
      <c r="AC20" s="24"/>
      <c r="AD20" s="21"/>
    </row>
    <row r="21" spans="1:30">
      <c r="A21" s="3" t="s">
        <v>26</v>
      </c>
      <c r="B21" s="3">
        <v>14</v>
      </c>
      <c r="C21" s="3"/>
      <c r="D21" s="3">
        <v>21</v>
      </c>
      <c r="E21" s="3"/>
      <c r="F21" s="3">
        <v>1</v>
      </c>
      <c r="G21" s="3"/>
      <c r="H21" s="3">
        <v>30</v>
      </c>
      <c r="I21" s="3"/>
      <c r="J21" s="12">
        <v>18</v>
      </c>
      <c r="K21" s="12"/>
      <c r="L21" s="3">
        <v>10</v>
      </c>
      <c r="M21" s="3"/>
      <c r="N21" s="3">
        <v>29</v>
      </c>
      <c r="O21" s="3"/>
      <c r="P21" s="3">
        <v>24</v>
      </c>
      <c r="Q21" s="3"/>
      <c r="R21" s="3">
        <v>32</v>
      </c>
      <c r="S21" s="3"/>
      <c r="T21" s="3">
        <v>27</v>
      </c>
      <c r="U21" s="3"/>
      <c r="V21" s="3">
        <v>24</v>
      </c>
      <c r="W21" s="3"/>
      <c r="X21" s="3">
        <v>9</v>
      </c>
      <c r="Y21" s="3"/>
      <c r="Z21" s="25">
        <f t="shared" si="0"/>
        <v>239</v>
      </c>
      <c r="AA21" s="44">
        <f t="shared" si="1"/>
        <v>0.92840772248766656</v>
      </c>
      <c r="AB21" s="44">
        <f t="shared" si="2"/>
        <v>1.4430624320734211</v>
      </c>
      <c r="AC21" s="24"/>
      <c r="AD21" s="21"/>
    </row>
    <row r="22" spans="1:30">
      <c r="A22" s="3" t="s">
        <v>27</v>
      </c>
      <c r="B22" s="3">
        <v>31</v>
      </c>
      <c r="C22" s="3"/>
      <c r="D22" s="3">
        <v>57</v>
      </c>
      <c r="E22" s="3"/>
      <c r="F22" s="3">
        <v>19</v>
      </c>
      <c r="G22" s="3"/>
      <c r="H22" s="3">
        <v>51</v>
      </c>
      <c r="I22" s="3"/>
      <c r="J22" s="12">
        <v>57</v>
      </c>
      <c r="K22" s="12"/>
      <c r="L22" s="3">
        <v>7</v>
      </c>
      <c r="M22" s="3"/>
      <c r="N22" s="3">
        <v>96</v>
      </c>
      <c r="O22" s="3"/>
      <c r="P22" s="3">
        <v>104</v>
      </c>
      <c r="Q22" s="3"/>
      <c r="R22" s="3">
        <v>75</v>
      </c>
      <c r="S22" s="3"/>
      <c r="T22" s="3">
        <v>54</v>
      </c>
      <c r="U22" s="3"/>
      <c r="V22" s="3">
        <v>27</v>
      </c>
      <c r="W22" s="3"/>
      <c r="X22" s="3">
        <v>19</v>
      </c>
      <c r="Y22" s="3"/>
      <c r="Z22" s="25">
        <f t="shared" si="0"/>
        <v>597</v>
      </c>
      <c r="AA22" s="44">
        <f>(Z22*100)/25743</f>
        <v>2.3190770306491086</v>
      </c>
      <c r="AB22" s="44">
        <f>(Z22*100)/16562</f>
        <v>3.6046371211206374</v>
      </c>
      <c r="AC22" s="24"/>
      <c r="AD22" s="21"/>
    </row>
    <row r="23" spans="1:30">
      <c r="A23" s="3" t="s">
        <v>86</v>
      </c>
      <c r="B23" s="3">
        <v>0</v>
      </c>
      <c r="C23" s="3"/>
      <c r="D23" s="3">
        <v>0</v>
      </c>
      <c r="E23" s="3"/>
      <c r="F23" s="3">
        <v>0</v>
      </c>
      <c r="G23" s="3"/>
      <c r="H23" s="3">
        <v>1</v>
      </c>
      <c r="I23" s="3"/>
      <c r="J23" s="12">
        <v>0</v>
      </c>
      <c r="K23" s="12"/>
      <c r="L23" s="3">
        <v>0</v>
      </c>
      <c r="M23" s="3"/>
      <c r="N23" s="3">
        <v>0</v>
      </c>
      <c r="O23" s="3"/>
      <c r="P23" s="3">
        <v>5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6</v>
      </c>
      <c r="AA23" s="44">
        <f t="shared" si="1"/>
        <v>2.3307306840694559E-2</v>
      </c>
      <c r="AB23" s="44">
        <f t="shared" si="2"/>
        <v>3.6227508754981284E-2</v>
      </c>
      <c r="AC23" s="24"/>
      <c r="AD23" s="21"/>
    </row>
    <row r="24" spans="1:30">
      <c r="A24" s="3" t="s">
        <v>87</v>
      </c>
      <c r="B24" s="3">
        <v>0</v>
      </c>
      <c r="C24" s="3"/>
      <c r="D24" s="3">
        <v>0</v>
      </c>
      <c r="E24" s="3"/>
      <c r="F24" s="3">
        <v>0</v>
      </c>
      <c r="G24" s="3"/>
      <c r="H24" s="3">
        <v>0</v>
      </c>
      <c r="I24" s="3"/>
      <c r="J24" s="12">
        <v>2</v>
      </c>
      <c r="K24" s="12"/>
      <c r="L24" s="3">
        <v>2</v>
      </c>
      <c r="M24" s="3"/>
      <c r="N24" s="3">
        <v>6</v>
      </c>
      <c r="O24" s="3"/>
      <c r="P24" s="3">
        <v>2</v>
      </c>
      <c r="Q24" s="3"/>
      <c r="R24" s="3">
        <v>4</v>
      </c>
      <c r="S24" s="3"/>
      <c r="T24" s="3">
        <v>6</v>
      </c>
      <c r="U24" s="3"/>
      <c r="V24" s="3">
        <v>0</v>
      </c>
      <c r="W24" s="3"/>
      <c r="X24" s="3">
        <v>0</v>
      </c>
      <c r="Y24" s="3"/>
      <c r="Z24" s="25">
        <f>SUM(B24:X24)</f>
        <v>22</v>
      </c>
      <c r="AA24" s="44">
        <f t="shared" si="1"/>
        <v>8.5460125082546717E-2</v>
      </c>
      <c r="AB24" s="44">
        <f t="shared" si="2"/>
        <v>0.13283419876826469</v>
      </c>
      <c r="AC24" s="24"/>
      <c r="AD24" s="21"/>
    </row>
    <row r="25" spans="1:30">
      <c r="A25" s="3" t="s">
        <v>28</v>
      </c>
      <c r="B25" s="3">
        <v>4</v>
      </c>
      <c r="C25" s="3"/>
      <c r="D25" s="3">
        <v>2</v>
      </c>
      <c r="E25" s="3"/>
      <c r="F25" s="3">
        <v>6</v>
      </c>
      <c r="G25" s="3"/>
      <c r="H25" s="3">
        <v>18</v>
      </c>
      <c r="I25" s="3"/>
      <c r="J25" s="12">
        <v>20</v>
      </c>
      <c r="K25" s="12"/>
      <c r="L25" s="3">
        <v>3</v>
      </c>
      <c r="M25" s="3"/>
      <c r="N25" s="3">
        <v>13</v>
      </c>
      <c r="O25" s="3"/>
      <c r="P25" s="3">
        <v>4</v>
      </c>
      <c r="Q25" s="3"/>
      <c r="R25" s="3">
        <v>9</v>
      </c>
      <c r="S25" s="3"/>
      <c r="T25" s="3">
        <v>64</v>
      </c>
      <c r="U25" s="3"/>
      <c r="V25" s="3">
        <v>4</v>
      </c>
      <c r="W25" s="3"/>
      <c r="X25" s="3">
        <v>20</v>
      </c>
      <c r="Y25" s="3"/>
      <c r="Z25" s="25">
        <f t="shared" si="0"/>
        <v>167</v>
      </c>
      <c r="AA25" s="44">
        <f t="shared" si="1"/>
        <v>0.64872004039933184</v>
      </c>
      <c r="AB25" s="44">
        <f t="shared" si="2"/>
        <v>1.0083323270136457</v>
      </c>
      <c r="AC25" s="24"/>
      <c r="AD25" s="21"/>
    </row>
    <row r="26" spans="1:30">
      <c r="A26" s="3" t="s">
        <v>88</v>
      </c>
      <c r="B26" s="3">
        <v>0</v>
      </c>
      <c r="C26" s="3"/>
      <c r="D26" s="3">
        <v>0</v>
      </c>
      <c r="E26" s="3"/>
      <c r="F26" s="3">
        <v>0</v>
      </c>
      <c r="G26" s="3"/>
      <c r="H26" s="3">
        <v>0</v>
      </c>
      <c r="I26" s="3"/>
      <c r="J26" s="12">
        <v>0</v>
      </c>
      <c r="K26" s="12"/>
      <c r="L26" s="3">
        <v>0</v>
      </c>
      <c r="M26" s="3"/>
      <c r="N26" s="3">
        <v>0</v>
      </c>
      <c r="O26" s="3"/>
      <c r="P26" s="3">
        <v>0</v>
      </c>
      <c r="Q26" s="3"/>
      <c r="R26" s="3">
        <v>0</v>
      </c>
      <c r="S26" s="3"/>
      <c r="T26" s="3">
        <v>0</v>
      </c>
      <c r="U26" s="3"/>
      <c r="V26" s="3">
        <v>0</v>
      </c>
      <c r="W26" s="3"/>
      <c r="X26" s="3">
        <v>2</v>
      </c>
      <c r="Y26" s="3"/>
      <c r="Z26" s="25">
        <f>SUM(B26:X26)</f>
        <v>2</v>
      </c>
      <c r="AA26" s="44">
        <f t="shared" si="1"/>
        <v>7.7691022802315194E-3</v>
      </c>
      <c r="AB26" s="44">
        <f t="shared" si="2"/>
        <v>1.2075836251660428E-2</v>
      </c>
      <c r="AC26" s="24"/>
      <c r="AD26" s="21"/>
    </row>
    <row r="27" spans="1:30">
      <c r="A27" s="3" t="s">
        <v>29</v>
      </c>
      <c r="B27" s="3">
        <v>9</v>
      </c>
      <c r="C27" s="3"/>
      <c r="D27" s="3">
        <v>4</v>
      </c>
      <c r="E27" s="3"/>
      <c r="F27" s="3">
        <v>4</v>
      </c>
      <c r="G27" s="3"/>
      <c r="H27" s="3">
        <v>13</v>
      </c>
      <c r="I27" s="3"/>
      <c r="J27" s="3">
        <v>12</v>
      </c>
      <c r="K27" s="3"/>
      <c r="L27" s="3">
        <v>11</v>
      </c>
      <c r="M27" s="3"/>
      <c r="N27" s="3">
        <v>74</v>
      </c>
      <c r="O27" s="3"/>
      <c r="P27" s="3">
        <v>237</v>
      </c>
      <c r="Q27" s="3"/>
      <c r="R27" s="3">
        <v>149</v>
      </c>
      <c r="S27" s="3"/>
      <c r="T27" s="3">
        <v>93</v>
      </c>
      <c r="U27" s="3"/>
      <c r="V27" s="3">
        <v>26</v>
      </c>
      <c r="W27" s="3"/>
      <c r="X27" s="3">
        <v>12</v>
      </c>
      <c r="Y27" s="3"/>
      <c r="Z27" s="25">
        <f t="shared" si="0"/>
        <v>644</v>
      </c>
      <c r="AA27" s="44">
        <f t="shared" si="1"/>
        <v>2.501650934234549</v>
      </c>
      <c r="AB27" s="44">
        <f t="shared" si="2"/>
        <v>3.8884192730346578</v>
      </c>
      <c r="AC27" s="24"/>
      <c r="AD27" s="21"/>
    </row>
    <row r="28" spans="1:30">
      <c r="A28" s="3" t="s">
        <v>89</v>
      </c>
      <c r="B28" s="3">
        <v>0</v>
      </c>
      <c r="C28" s="3"/>
      <c r="D28" s="3">
        <v>0</v>
      </c>
      <c r="E28" s="3"/>
      <c r="F28" s="3">
        <v>1</v>
      </c>
      <c r="G28" s="3"/>
      <c r="H28" s="3">
        <v>0</v>
      </c>
      <c r="I28" s="3"/>
      <c r="J28" s="3">
        <v>0</v>
      </c>
      <c r="K28" s="3"/>
      <c r="L28" s="3">
        <v>0</v>
      </c>
      <c r="M28" s="3"/>
      <c r="N28" s="3">
        <v>0</v>
      </c>
      <c r="O28" s="3"/>
      <c r="P28" s="3">
        <v>0</v>
      </c>
      <c r="Q28" s="3"/>
      <c r="R28" s="3">
        <v>0</v>
      </c>
      <c r="S28" s="3"/>
      <c r="T28" s="3">
        <v>0</v>
      </c>
      <c r="U28" s="3"/>
      <c r="V28" s="3">
        <v>0</v>
      </c>
      <c r="W28" s="3"/>
      <c r="X28" s="3">
        <v>0</v>
      </c>
      <c r="Y28" s="3"/>
      <c r="Z28" s="25">
        <f>SUM(B28:X28)</f>
        <v>1</v>
      </c>
      <c r="AA28" s="44">
        <f t="shared" si="1"/>
        <v>3.8845511401157597E-3</v>
      </c>
      <c r="AB28" s="44">
        <f t="shared" si="2"/>
        <v>6.0379181258302141E-3</v>
      </c>
      <c r="AC28" s="24"/>
      <c r="AD28" s="21"/>
    </row>
    <row r="29" spans="1:30">
      <c r="A29" s="3" t="s">
        <v>90</v>
      </c>
      <c r="B29" s="3">
        <v>0</v>
      </c>
      <c r="C29" s="3"/>
      <c r="D29" s="3">
        <v>0</v>
      </c>
      <c r="E29" s="3"/>
      <c r="F29" s="3">
        <v>0</v>
      </c>
      <c r="G29" s="3"/>
      <c r="H29" s="3">
        <v>5</v>
      </c>
      <c r="I29" s="3"/>
      <c r="J29" s="3">
        <v>0</v>
      </c>
      <c r="K29" s="3"/>
      <c r="L29" s="3">
        <v>2</v>
      </c>
      <c r="M29" s="3"/>
      <c r="N29" s="3">
        <v>0</v>
      </c>
      <c r="O29" s="3"/>
      <c r="P29" s="3">
        <v>0</v>
      </c>
      <c r="Q29" s="3"/>
      <c r="R29" s="3">
        <v>0</v>
      </c>
      <c r="S29" s="3"/>
      <c r="T29" s="3">
        <v>2</v>
      </c>
      <c r="U29" s="3"/>
      <c r="V29" s="3">
        <v>17</v>
      </c>
      <c r="W29" s="3"/>
      <c r="X29" s="3">
        <v>0</v>
      </c>
      <c r="Y29" s="3"/>
      <c r="Z29" s="25">
        <f>SUM(B29:X29)</f>
        <v>26</v>
      </c>
      <c r="AA29" s="44">
        <f t="shared" si="1"/>
        <v>0.10099832964300975</v>
      </c>
      <c r="AB29" s="44">
        <f t="shared" si="2"/>
        <v>0.15698587127158556</v>
      </c>
      <c r="AC29" s="24"/>
      <c r="AD29" s="21"/>
    </row>
    <row r="30" spans="1:30">
      <c r="A30" s="3" t="s">
        <v>91</v>
      </c>
      <c r="B30" s="3">
        <v>0</v>
      </c>
      <c r="C30" s="3"/>
      <c r="D30" s="3">
        <v>0</v>
      </c>
      <c r="E30" s="3"/>
      <c r="F30" s="3">
        <v>0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0</v>
      </c>
      <c r="Q30" s="3"/>
      <c r="R30" s="3">
        <v>0</v>
      </c>
      <c r="S30" s="3"/>
      <c r="T30" s="3">
        <v>0</v>
      </c>
      <c r="U30" s="3"/>
      <c r="V30" s="3">
        <v>1</v>
      </c>
      <c r="W30" s="3"/>
      <c r="X30" s="3">
        <v>0</v>
      </c>
      <c r="Y30" s="3"/>
      <c r="Z30" s="25">
        <f>SUM(B30:X30)</f>
        <v>1</v>
      </c>
      <c r="AA30" s="44">
        <f t="shared" si="1"/>
        <v>3.8845511401157597E-3</v>
      </c>
      <c r="AB30" s="44">
        <f t="shared" si="2"/>
        <v>6.0379181258302141E-3</v>
      </c>
      <c r="AC30" s="24"/>
      <c r="AD30" s="21"/>
    </row>
    <row r="31" spans="1:30">
      <c r="A31" s="3" t="s">
        <v>92</v>
      </c>
      <c r="B31" s="3">
        <v>9</v>
      </c>
      <c r="C31" s="3"/>
      <c r="D31" s="3">
        <v>0</v>
      </c>
      <c r="E31" s="3"/>
      <c r="F31" s="3">
        <v>0</v>
      </c>
      <c r="G31" s="3"/>
      <c r="H31" s="3">
        <v>1</v>
      </c>
      <c r="I31" s="3"/>
      <c r="J31" s="3">
        <v>0</v>
      </c>
      <c r="K31" s="3"/>
      <c r="L31" s="3">
        <v>0</v>
      </c>
      <c r="M31" s="3"/>
      <c r="N31" s="3">
        <v>2</v>
      </c>
      <c r="O31" s="3"/>
      <c r="P31" s="3">
        <v>0</v>
      </c>
      <c r="Q31" s="3"/>
      <c r="R31" s="3">
        <v>2</v>
      </c>
      <c r="S31" s="3"/>
      <c r="T31" s="3">
        <v>18</v>
      </c>
      <c r="U31" s="3"/>
      <c r="V31" s="3">
        <v>12</v>
      </c>
      <c r="W31" s="3"/>
      <c r="X31" s="3">
        <v>0</v>
      </c>
      <c r="Y31" s="3"/>
      <c r="Z31" s="25">
        <f>SUM(B31:X31)</f>
        <v>44</v>
      </c>
      <c r="AA31" s="44">
        <f t="shared" si="1"/>
        <v>0.17092025016509343</v>
      </c>
      <c r="AB31" s="44">
        <f t="shared" si="2"/>
        <v>0.26566839753652938</v>
      </c>
      <c r="AC31" s="24"/>
      <c r="AD31" s="21"/>
    </row>
    <row r="32" spans="1:30">
      <c r="A32" s="3" t="s">
        <v>30</v>
      </c>
      <c r="B32" s="3">
        <v>116</v>
      </c>
      <c r="C32" s="3"/>
      <c r="D32" s="3">
        <v>83</v>
      </c>
      <c r="E32" s="3"/>
      <c r="F32" s="3">
        <v>113</v>
      </c>
      <c r="G32" s="3"/>
      <c r="H32" s="3">
        <v>259</v>
      </c>
      <c r="I32" s="3"/>
      <c r="J32" s="3">
        <v>274</v>
      </c>
      <c r="K32" s="3"/>
      <c r="L32" s="3">
        <v>158</v>
      </c>
      <c r="M32" s="3"/>
      <c r="N32" s="12">
        <v>294</v>
      </c>
      <c r="O32" s="12"/>
      <c r="P32" s="3">
        <v>426</v>
      </c>
      <c r="Q32" s="3"/>
      <c r="R32" s="3">
        <v>254</v>
      </c>
      <c r="S32" s="3"/>
      <c r="T32" s="3">
        <v>489</v>
      </c>
      <c r="U32" s="3"/>
      <c r="V32" s="3">
        <v>388</v>
      </c>
      <c r="W32" s="3"/>
      <c r="X32" s="3">
        <v>251</v>
      </c>
      <c r="Y32" s="3"/>
      <c r="Z32" s="25">
        <f t="shared" si="0"/>
        <v>3105</v>
      </c>
      <c r="AA32" s="44">
        <f t="shared" si="1"/>
        <v>12.061531290059433</v>
      </c>
      <c r="AB32" s="44">
        <f t="shared" si="2"/>
        <v>18.747735780702815</v>
      </c>
      <c r="AC32" s="24"/>
      <c r="AD32" s="21"/>
    </row>
    <row r="33" spans="1:30">
      <c r="A33" s="3" t="s">
        <v>93</v>
      </c>
      <c r="B33" s="3">
        <v>0</v>
      </c>
      <c r="C33" s="3"/>
      <c r="D33" s="3">
        <v>0</v>
      </c>
      <c r="E33" s="3"/>
      <c r="F33" s="3">
        <v>0</v>
      </c>
      <c r="G33" s="3"/>
      <c r="H33" s="3">
        <v>0</v>
      </c>
      <c r="I33" s="3"/>
      <c r="J33" s="3">
        <v>2</v>
      </c>
      <c r="K33" s="3"/>
      <c r="L33" s="3">
        <v>0</v>
      </c>
      <c r="M33" s="3"/>
      <c r="N33" s="3">
        <v>0</v>
      </c>
      <c r="O33" s="3"/>
      <c r="P33" s="3">
        <v>0</v>
      </c>
      <c r="Q33" s="3"/>
      <c r="R33" s="3">
        <v>0</v>
      </c>
      <c r="S33" s="3"/>
      <c r="T33" s="3">
        <v>0</v>
      </c>
      <c r="U33" s="3"/>
      <c r="V33" s="3">
        <v>0</v>
      </c>
      <c r="W33" s="3"/>
      <c r="X33" s="3">
        <v>0</v>
      </c>
      <c r="Y33" s="3"/>
      <c r="Z33" s="25">
        <f>SUM(B33:X33)</f>
        <v>2</v>
      </c>
      <c r="AA33" s="44">
        <f>(Z33*100)/25743</f>
        <v>7.7691022802315194E-3</v>
      </c>
      <c r="AB33" s="44">
        <f t="shared" si="2"/>
        <v>1.2075836251660428E-2</v>
      </c>
      <c r="AC33" s="24"/>
      <c r="AD33" s="21"/>
    </row>
    <row r="34" spans="1:30">
      <c r="A34" s="3" t="s">
        <v>31</v>
      </c>
      <c r="B34" s="3">
        <v>0</v>
      </c>
      <c r="C34" s="3"/>
      <c r="D34" s="3">
        <v>0</v>
      </c>
      <c r="E34" s="3"/>
      <c r="F34" s="3">
        <v>1</v>
      </c>
      <c r="G34" s="3"/>
      <c r="H34" s="3">
        <v>0</v>
      </c>
      <c r="I34" s="3"/>
      <c r="J34" s="3">
        <v>0</v>
      </c>
      <c r="K34" s="3"/>
      <c r="L34" s="3">
        <v>0</v>
      </c>
      <c r="M34" s="3"/>
      <c r="N34" s="3">
        <v>2</v>
      </c>
      <c r="O34" s="3"/>
      <c r="P34" s="3">
        <v>2</v>
      </c>
      <c r="Q34" s="3"/>
      <c r="R34" s="3">
        <v>7</v>
      </c>
      <c r="S34" s="3"/>
      <c r="T34" s="3">
        <v>2</v>
      </c>
      <c r="U34" s="3"/>
      <c r="V34" s="3">
        <v>0</v>
      </c>
      <c r="W34" s="3"/>
      <c r="X34" s="3">
        <v>0</v>
      </c>
      <c r="Y34" s="3"/>
      <c r="Z34" s="25">
        <f t="shared" si="0"/>
        <v>14</v>
      </c>
      <c r="AA34" s="44">
        <f t="shared" si="1"/>
        <v>5.4383715961620636E-2</v>
      </c>
      <c r="AB34" s="44">
        <f t="shared" si="2"/>
        <v>8.453085376162299E-2</v>
      </c>
      <c r="AC34" s="24"/>
      <c r="AD34" s="21"/>
    </row>
    <row r="35" spans="1:30">
      <c r="A35" s="3" t="s">
        <v>32</v>
      </c>
      <c r="B35" s="3">
        <v>5</v>
      </c>
      <c r="C35" s="3"/>
      <c r="D35" s="3">
        <v>2</v>
      </c>
      <c r="E35" s="3"/>
      <c r="F35" s="3">
        <v>5</v>
      </c>
      <c r="G35" s="3"/>
      <c r="H35" s="3">
        <v>5</v>
      </c>
      <c r="I35" s="3"/>
      <c r="J35" s="3">
        <v>76</v>
      </c>
      <c r="K35" s="3"/>
      <c r="L35" s="3">
        <v>29</v>
      </c>
      <c r="M35" s="3"/>
      <c r="N35" s="3">
        <v>190</v>
      </c>
      <c r="O35" s="3"/>
      <c r="P35" s="3">
        <v>121</v>
      </c>
      <c r="Q35" s="3"/>
      <c r="R35" s="3">
        <v>135</v>
      </c>
      <c r="S35" s="3"/>
      <c r="T35" s="3">
        <v>177</v>
      </c>
      <c r="U35" s="3"/>
      <c r="V35" s="3">
        <v>102</v>
      </c>
      <c r="W35" s="3"/>
      <c r="X35" s="3">
        <v>21</v>
      </c>
      <c r="Y35" s="3"/>
      <c r="Z35" s="25">
        <f t="shared" si="0"/>
        <v>868</v>
      </c>
      <c r="AA35" s="44">
        <f t="shared" si="1"/>
        <v>3.3717903896204793</v>
      </c>
      <c r="AB35" s="44">
        <f t="shared" si="2"/>
        <v>5.2409129332206259</v>
      </c>
      <c r="AC35" s="24"/>
      <c r="AD35" s="21"/>
    </row>
    <row r="36" spans="1:30">
      <c r="A36" s="3" t="s">
        <v>33</v>
      </c>
      <c r="B36" s="3">
        <v>7</v>
      </c>
      <c r="C36" s="3"/>
      <c r="D36" s="3">
        <v>4</v>
      </c>
      <c r="E36" s="3"/>
      <c r="F36" s="3">
        <v>0</v>
      </c>
      <c r="G36" s="3"/>
      <c r="H36" s="3">
        <v>0</v>
      </c>
      <c r="I36" s="3"/>
      <c r="J36" s="3">
        <v>0</v>
      </c>
      <c r="K36" s="3"/>
      <c r="L36" s="3">
        <v>0</v>
      </c>
      <c r="M36" s="3"/>
      <c r="N36" s="3">
        <v>0</v>
      </c>
      <c r="O36" s="3"/>
      <c r="P36" s="3">
        <v>0</v>
      </c>
      <c r="Q36" s="3"/>
      <c r="R36" s="3">
        <v>0</v>
      </c>
      <c r="S36" s="3"/>
      <c r="T36" s="3">
        <v>2</v>
      </c>
      <c r="U36" s="3"/>
      <c r="V36" s="3">
        <v>16</v>
      </c>
      <c r="W36" s="3"/>
      <c r="X36" s="3">
        <v>0</v>
      </c>
      <c r="Y36" s="3"/>
      <c r="Z36" s="25">
        <f t="shared" si="0"/>
        <v>29</v>
      </c>
      <c r="AA36" s="44">
        <f t="shared" si="1"/>
        <v>0.11265198306335703</v>
      </c>
      <c r="AB36" s="44">
        <f t="shared" si="2"/>
        <v>0.17509962564907619</v>
      </c>
      <c r="AC36" s="24"/>
      <c r="AD36" s="21"/>
    </row>
    <row r="37" spans="1:30">
      <c r="A37" s="3" t="s">
        <v>34</v>
      </c>
      <c r="B37" s="3">
        <v>2</v>
      </c>
      <c r="C37" s="3"/>
      <c r="D37" s="3">
        <v>0</v>
      </c>
      <c r="E37" s="3"/>
      <c r="F37" s="3">
        <v>10</v>
      </c>
      <c r="G37" s="3"/>
      <c r="H37" s="3">
        <v>4</v>
      </c>
      <c r="I37" s="3"/>
      <c r="J37" s="3">
        <v>4</v>
      </c>
      <c r="K37" s="3"/>
      <c r="L37" s="3">
        <v>0</v>
      </c>
      <c r="M37" s="3"/>
      <c r="N37" s="3">
        <v>8</v>
      </c>
      <c r="O37" s="3"/>
      <c r="P37" s="3">
        <v>5</v>
      </c>
      <c r="Q37" s="3"/>
      <c r="R37" s="3">
        <v>8</v>
      </c>
      <c r="S37" s="3"/>
      <c r="T37" s="3">
        <v>5</v>
      </c>
      <c r="U37" s="3"/>
      <c r="V37" s="3">
        <v>4</v>
      </c>
      <c r="W37" s="3"/>
      <c r="X37" s="3">
        <v>2</v>
      </c>
      <c r="Y37" s="3"/>
      <c r="Z37" s="25">
        <f t="shared" si="0"/>
        <v>52</v>
      </c>
      <c r="AA37" s="44">
        <f t="shared" si="1"/>
        <v>0.20199665928601951</v>
      </c>
      <c r="AB37" s="44">
        <f t="shared" si="2"/>
        <v>0.31397174254317112</v>
      </c>
      <c r="AC37" s="24"/>
      <c r="AD37" s="21"/>
    </row>
    <row r="38" spans="1:30">
      <c r="A38" s="3" t="s">
        <v>35</v>
      </c>
      <c r="B38" s="3">
        <v>2</v>
      </c>
      <c r="C38" s="3"/>
      <c r="D38" s="3">
        <v>0</v>
      </c>
      <c r="E38" s="3"/>
      <c r="F38" s="3">
        <v>0</v>
      </c>
      <c r="G38" s="3"/>
      <c r="H38" s="3">
        <v>0</v>
      </c>
      <c r="I38" s="3"/>
      <c r="J38" s="3">
        <v>0</v>
      </c>
      <c r="K38" s="3"/>
      <c r="L38" s="3">
        <v>1</v>
      </c>
      <c r="M38" s="3"/>
      <c r="N38" s="3">
        <v>0</v>
      </c>
      <c r="O38" s="3"/>
      <c r="P38" s="3">
        <v>0</v>
      </c>
      <c r="Q38" s="3"/>
      <c r="R38" s="3">
        <v>1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4</v>
      </c>
      <c r="AA38" s="44">
        <f t="shared" si="1"/>
        <v>1.5538204560463039E-2</v>
      </c>
      <c r="AB38" s="44">
        <f t="shared" si="2"/>
        <v>2.4151672503320856E-2</v>
      </c>
      <c r="AC38" s="24"/>
      <c r="AD38" s="21"/>
    </row>
    <row r="39" spans="1:30">
      <c r="A39" s="3" t="s">
        <v>36</v>
      </c>
      <c r="B39" s="3">
        <v>0</v>
      </c>
      <c r="C39" s="3"/>
      <c r="D39" s="3">
        <v>0</v>
      </c>
      <c r="E39" s="3"/>
      <c r="F39" s="3">
        <v>2</v>
      </c>
      <c r="G39" s="3"/>
      <c r="H39" s="3">
        <v>2</v>
      </c>
      <c r="I39" s="3"/>
      <c r="J39" s="3">
        <v>1</v>
      </c>
      <c r="K39" s="3"/>
      <c r="L39" s="3">
        <v>0</v>
      </c>
      <c r="M39" s="3"/>
      <c r="N39" s="3">
        <v>3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25">
        <f t="shared" si="0"/>
        <v>8</v>
      </c>
      <c r="AA39" s="44">
        <f t="shared" si="1"/>
        <v>3.1076409120926077E-2</v>
      </c>
      <c r="AB39" s="44">
        <f t="shared" si="2"/>
        <v>4.8303345006641712E-2</v>
      </c>
      <c r="AC39" s="24"/>
      <c r="AD39" s="21"/>
    </row>
    <row r="40" spans="1:30">
      <c r="A40" s="3" t="s">
        <v>37</v>
      </c>
      <c r="B40" s="3">
        <v>5</v>
      </c>
      <c r="C40" s="3"/>
      <c r="D40" s="3">
        <v>0</v>
      </c>
      <c r="E40" s="3"/>
      <c r="F40" s="3">
        <v>0</v>
      </c>
      <c r="G40" s="3"/>
      <c r="H40" s="3">
        <v>3</v>
      </c>
      <c r="I40" s="3"/>
      <c r="J40" s="3">
        <v>0</v>
      </c>
      <c r="K40" s="3"/>
      <c r="L40" s="3">
        <v>6</v>
      </c>
      <c r="M40" s="3"/>
      <c r="N40" s="3">
        <v>42</v>
      </c>
      <c r="O40" s="3"/>
      <c r="P40" s="3">
        <v>0</v>
      </c>
      <c r="Q40" s="3"/>
      <c r="R40" s="3">
        <v>10</v>
      </c>
      <c r="S40" s="3"/>
      <c r="T40" s="3">
        <v>25</v>
      </c>
      <c r="U40" s="3"/>
      <c r="V40" s="3">
        <v>21</v>
      </c>
      <c r="W40" s="3"/>
      <c r="X40" s="3">
        <v>0</v>
      </c>
      <c r="Y40" s="3"/>
      <c r="Z40" s="25">
        <f t="shared" si="0"/>
        <v>112</v>
      </c>
      <c r="AA40" s="44">
        <f t="shared" si="1"/>
        <v>0.43506972769296509</v>
      </c>
      <c r="AB40" s="44">
        <f t="shared" si="2"/>
        <v>0.67624683009298392</v>
      </c>
      <c r="AC40" s="24"/>
      <c r="AD40" s="21"/>
    </row>
    <row r="41" spans="1:30">
      <c r="A41" s="3" t="s">
        <v>38</v>
      </c>
      <c r="B41" s="3">
        <v>5</v>
      </c>
      <c r="C41" s="3"/>
      <c r="D41" s="3">
        <v>11</v>
      </c>
      <c r="E41" s="3"/>
      <c r="F41" s="3">
        <v>5</v>
      </c>
      <c r="G41" s="3"/>
      <c r="H41" s="3">
        <v>18</v>
      </c>
      <c r="I41" s="3"/>
      <c r="J41" s="3">
        <v>32</v>
      </c>
      <c r="K41" s="3"/>
      <c r="L41" s="3">
        <v>25</v>
      </c>
      <c r="M41" s="3"/>
      <c r="N41" s="3">
        <v>55</v>
      </c>
      <c r="O41" s="3"/>
      <c r="P41" s="3">
        <v>241</v>
      </c>
      <c r="Q41" s="3"/>
      <c r="R41" s="3">
        <v>88</v>
      </c>
      <c r="S41" s="3"/>
      <c r="T41" s="3">
        <v>73</v>
      </c>
      <c r="U41" s="3"/>
      <c r="V41" s="3">
        <v>21</v>
      </c>
      <c r="W41" s="3"/>
      <c r="X41" s="3">
        <v>11</v>
      </c>
      <c r="Y41" s="3"/>
      <c r="Z41" s="25">
        <f t="shared" si="0"/>
        <v>585</v>
      </c>
      <c r="AA41" s="44">
        <f>(Z41*100)/25743</f>
        <v>2.2724624169677194</v>
      </c>
      <c r="AB41" s="44">
        <f t="shared" si="2"/>
        <v>3.5321821036106749</v>
      </c>
      <c r="AC41" s="24"/>
      <c r="AD41" s="21"/>
    </row>
    <row r="42" spans="1:30">
      <c r="A42" s="3" t="s">
        <v>39</v>
      </c>
      <c r="B42" s="3">
        <v>14</v>
      </c>
      <c r="C42" s="3"/>
      <c r="D42" s="3">
        <v>5</v>
      </c>
      <c r="E42" s="3"/>
      <c r="F42" s="3">
        <v>47</v>
      </c>
      <c r="G42" s="3"/>
      <c r="H42" s="3">
        <v>9</v>
      </c>
      <c r="I42" s="3"/>
      <c r="J42" s="3">
        <v>35</v>
      </c>
      <c r="K42" s="3"/>
      <c r="L42" s="3">
        <v>38</v>
      </c>
      <c r="M42" s="3"/>
      <c r="N42" s="3">
        <v>40</v>
      </c>
      <c r="O42" s="3"/>
      <c r="P42" s="3">
        <v>61</v>
      </c>
      <c r="Q42" s="3"/>
      <c r="R42" s="3">
        <v>68</v>
      </c>
      <c r="S42" s="3"/>
      <c r="T42" s="3">
        <v>100</v>
      </c>
      <c r="U42" s="3"/>
      <c r="V42" s="3">
        <v>26</v>
      </c>
      <c r="W42" s="3"/>
      <c r="X42" s="3">
        <v>97</v>
      </c>
      <c r="Y42" s="3"/>
      <c r="Z42" s="25">
        <f t="shared" si="0"/>
        <v>540</v>
      </c>
      <c r="AA42" s="44">
        <f t="shared" si="1"/>
        <v>2.0976576156625102</v>
      </c>
      <c r="AB42" s="44">
        <f t="shared" si="2"/>
        <v>3.2604757879483155</v>
      </c>
      <c r="AC42" s="24"/>
      <c r="AD42" s="21"/>
    </row>
    <row r="43" spans="1:30">
      <c r="A43" s="3" t="s">
        <v>40</v>
      </c>
      <c r="B43" s="3">
        <v>0</v>
      </c>
      <c r="C43" s="3"/>
      <c r="D43" s="3">
        <v>2</v>
      </c>
      <c r="E43" s="3"/>
      <c r="F43" s="3">
        <v>0</v>
      </c>
      <c r="G43" s="3"/>
      <c r="H43" s="3">
        <v>0</v>
      </c>
      <c r="I43" s="3"/>
      <c r="J43" s="3">
        <v>0</v>
      </c>
      <c r="K43" s="3"/>
      <c r="L43" s="3">
        <v>0</v>
      </c>
      <c r="M43" s="3"/>
      <c r="N43" s="3">
        <v>0</v>
      </c>
      <c r="O43" s="3"/>
      <c r="P43" s="3">
        <v>0</v>
      </c>
      <c r="Q43" s="3"/>
      <c r="R43" s="3">
        <v>0</v>
      </c>
      <c r="S43" s="3"/>
      <c r="T43" s="3">
        <v>0</v>
      </c>
      <c r="U43" s="3"/>
      <c r="V43" s="3">
        <v>0</v>
      </c>
      <c r="W43" s="3"/>
      <c r="X43" s="3">
        <v>0</v>
      </c>
      <c r="Y43" s="3"/>
      <c r="Z43" s="25">
        <f t="shared" si="0"/>
        <v>2</v>
      </c>
      <c r="AA43" s="44">
        <f t="shared" si="1"/>
        <v>7.7691022802315194E-3</v>
      </c>
      <c r="AB43" s="44">
        <f t="shared" si="2"/>
        <v>1.2075836251660428E-2</v>
      </c>
      <c r="AC43" s="24"/>
      <c r="AD43" s="21"/>
    </row>
    <row r="44" spans="1:30">
      <c r="A44" s="3" t="s">
        <v>94</v>
      </c>
      <c r="B44" s="3">
        <v>0</v>
      </c>
      <c r="C44" s="3"/>
      <c r="D44" s="3">
        <v>0</v>
      </c>
      <c r="E44" s="3"/>
      <c r="F44" s="3">
        <v>0</v>
      </c>
      <c r="G44" s="3"/>
      <c r="H44" s="3">
        <v>0</v>
      </c>
      <c r="I44" s="3"/>
      <c r="J44" s="3">
        <v>0</v>
      </c>
      <c r="K44" s="3"/>
      <c r="L44" s="3">
        <v>0</v>
      </c>
      <c r="M44" s="3"/>
      <c r="N44" s="3">
        <v>2</v>
      </c>
      <c r="O44" s="3"/>
      <c r="P44" s="3">
        <v>1</v>
      </c>
      <c r="Q44" s="3"/>
      <c r="R44" s="3">
        <v>0</v>
      </c>
      <c r="S44" s="3"/>
      <c r="T44" s="3">
        <v>0</v>
      </c>
      <c r="U44" s="3"/>
      <c r="V44" s="3">
        <v>0</v>
      </c>
      <c r="W44" s="3"/>
      <c r="X44" s="3">
        <v>0</v>
      </c>
      <c r="Y44" s="3"/>
      <c r="Z44" s="25">
        <f>SUM(B44:X44)</f>
        <v>3</v>
      </c>
      <c r="AA44" s="44">
        <f t="shared" si="1"/>
        <v>1.1653653420347279E-2</v>
      </c>
      <c r="AB44" s="44">
        <f t="shared" si="2"/>
        <v>1.8113754377490642E-2</v>
      </c>
      <c r="AC44" s="24"/>
      <c r="AD44" s="21"/>
    </row>
    <row r="45" spans="1:30">
      <c r="A45" s="3" t="s">
        <v>95</v>
      </c>
      <c r="B45" s="3">
        <v>0</v>
      </c>
      <c r="C45" s="3"/>
      <c r="D45" s="3">
        <v>1</v>
      </c>
      <c r="E45" s="3"/>
      <c r="F45" s="3">
        <v>0</v>
      </c>
      <c r="G45" s="3"/>
      <c r="H45" s="3">
        <v>0</v>
      </c>
      <c r="I45" s="3"/>
      <c r="J45" s="3">
        <v>2</v>
      </c>
      <c r="K45" s="3"/>
      <c r="L45" s="3">
        <v>0</v>
      </c>
      <c r="M45" s="3"/>
      <c r="N45" s="3">
        <v>1</v>
      </c>
      <c r="O45" s="3"/>
      <c r="P45" s="3">
        <v>0</v>
      </c>
      <c r="Q45" s="3"/>
      <c r="R45" s="3">
        <v>11</v>
      </c>
      <c r="S45" s="3"/>
      <c r="T45" s="3">
        <v>2</v>
      </c>
      <c r="U45" s="3"/>
      <c r="V45" s="3">
        <v>0</v>
      </c>
      <c r="W45" s="3"/>
      <c r="X45" s="3">
        <v>0</v>
      </c>
      <c r="Y45" s="3"/>
      <c r="Z45" s="25">
        <f>SUM(B45:X45)</f>
        <v>17</v>
      </c>
      <c r="AA45" s="44">
        <f t="shared" si="1"/>
        <v>6.6037369381967914E-2</v>
      </c>
      <c r="AB45" s="44">
        <f t="shared" si="2"/>
        <v>0.10264460813911364</v>
      </c>
      <c r="AC45" s="24"/>
      <c r="AD45" s="21"/>
    </row>
    <row r="46" spans="1:30">
      <c r="A46" s="3" t="s">
        <v>96</v>
      </c>
      <c r="B46" s="3">
        <v>0</v>
      </c>
      <c r="C46" s="3"/>
      <c r="D46" s="3">
        <v>0</v>
      </c>
      <c r="E46" s="3"/>
      <c r="F46" s="3">
        <v>0</v>
      </c>
      <c r="G46" s="3"/>
      <c r="H46" s="3">
        <v>0</v>
      </c>
      <c r="I46" s="3"/>
      <c r="J46" s="3">
        <v>0</v>
      </c>
      <c r="K46" s="3"/>
      <c r="L46" s="3">
        <v>0</v>
      </c>
      <c r="M46" s="3"/>
      <c r="N46" s="3">
        <v>0</v>
      </c>
      <c r="O46" s="3"/>
      <c r="P46" s="3">
        <v>8</v>
      </c>
      <c r="Q46" s="3"/>
      <c r="R46" s="3">
        <v>0</v>
      </c>
      <c r="S46" s="3"/>
      <c r="T46" s="3">
        <v>0</v>
      </c>
      <c r="U46" s="3"/>
      <c r="V46" s="3">
        <v>0</v>
      </c>
      <c r="W46" s="3"/>
      <c r="X46" s="3">
        <v>4</v>
      </c>
      <c r="Y46" s="3"/>
      <c r="Z46" s="25">
        <f>SUM(B46:X46)</f>
        <v>12</v>
      </c>
      <c r="AA46" s="44">
        <f t="shared" si="1"/>
        <v>4.6614613681389118E-2</v>
      </c>
      <c r="AB46" s="44">
        <f t="shared" si="2"/>
        <v>7.2455017509962569E-2</v>
      </c>
      <c r="AC46" s="24"/>
      <c r="AD46" s="21"/>
    </row>
    <row r="47" spans="1:30">
      <c r="A47" s="3" t="s">
        <v>97</v>
      </c>
      <c r="B47" s="3">
        <v>0</v>
      </c>
      <c r="C47" s="3"/>
      <c r="D47" s="3">
        <v>0</v>
      </c>
      <c r="E47" s="3"/>
      <c r="F47" s="3">
        <v>0</v>
      </c>
      <c r="G47" s="3"/>
      <c r="H47" s="3">
        <v>0</v>
      </c>
      <c r="I47" s="3"/>
      <c r="J47" s="3">
        <v>1</v>
      </c>
      <c r="K47" s="3"/>
      <c r="L47" s="3">
        <v>0</v>
      </c>
      <c r="M47" s="3"/>
      <c r="N47" s="3">
        <v>7</v>
      </c>
      <c r="O47" s="3"/>
      <c r="P47" s="3">
        <v>3</v>
      </c>
      <c r="Q47" s="3"/>
      <c r="R47" s="3">
        <v>0</v>
      </c>
      <c r="S47" s="3"/>
      <c r="T47" s="3">
        <v>0</v>
      </c>
      <c r="U47" s="3"/>
      <c r="V47" s="3">
        <v>0</v>
      </c>
      <c r="W47" s="3"/>
      <c r="X47" s="3">
        <v>2</v>
      </c>
      <c r="Y47" s="3"/>
      <c r="Z47" s="25">
        <f>SUM(B47:X47)</f>
        <v>13</v>
      </c>
      <c r="AA47" s="44">
        <f t="shared" si="1"/>
        <v>5.0499164821504877E-2</v>
      </c>
      <c r="AB47" s="44">
        <f t="shared" si="2"/>
        <v>7.8492935635792779E-2</v>
      </c>
      <c r="AC47" s="24"/>
      <c r="AD47" s="21"/>
    </row>
    <row r="48" spans="1:30">
      <c r="A48" s="3" t="s">
        <v>41</v>
      </c>
      <c r="B48" s="3">
        <v>2</v>
      </c>
      <c r="C48" s="3"/>
      <c r="D48" s="3">
        <v>2</v>
      </c>
      <c r="E48" s="3"/>
      <c r="F48" s="3">
        <v>2</v>
      </c>
      <c r="G48" s="3"/>
      <c r="H48" s="3">
        <v>2</v>
      </c>
      <c r="I48" s="3"/>
      <c r="J48" s="3">
        <v>2</v>
      </c>
      <c r="K48" s="3"/>
      <c r="L48" s="3">
        <v>2</v>
      </c>
      <c r="M48" s="3"/>
      <c r="N48" s="3">
        <v>3</v>
      </c>
      <c r="O48" s="3"/>
      <c r="P48" s="3">
        <v>4</v>
      </c>
      <c r="Q48" s="3"/>
      <c r="R48" s="3">
        <v>5</v>
      </c>
      <c r="S48" s="3"/>
      <c r="T48" s="3">
        <v>0</v>
      </c>
      <c r="U48" s="3"/>
      <c r="V48" s="3">
        <v>1</v>
      </c>
      <c r="W48" s="3"/>
      <c r="X48" s="3">
        <v>0</v>
      </c>
      <c r="Y48" s="3"/>
      <c r="Z48" s="25">
        <f t="shared" si="0"/>
        <v>25</v>
      </c>
      <c r="AA48" s="44">
        <f t="shared" si="1"/>
        <v>9.7113778502893988E-2</v>
      </c>
      <c r="AB48" s="44">
        <f t="shared" si="2"/>
        <v>0.15094795314575535</v>
      </c>
      <c r="AC48" s="24"/>
      <c r="AD48" s="21"/>
    </row>
    <row r="49" spans="1:30">
      <c r="A49" s="3" t="s">
        <v>98</v>
      </c>
      <c r="B49" s="3">
        <v>3</v>
      </c>
      <c r="C49" s="3"/>
      <c r="D49" s="3">
        <v>0</v>
      </c>
      <c r="E49" s="3"/>
      <c r="F49" s="3">
        <v>0</v>
      </c>
      <c r="G49" s="3"/>
      <c r="H49" s="3">
        <v>0</v>
      </c>
      <c r="I49" s="3"/>
      <c r="J49" s="3">
        <v>0</v>
      </c>
      <c r="K49" s="3"/>
      <c r="L49" s="3">
        <v>0</v>
      </c>
      <c r="M49" s="3"/>
      <c r="N49" s="3">
        <v>2</v>
      </c>
      <c r="O49" s="3"/>
      <c r="P49" s="3">
        <v>8</v>
      </c>
      <c r="Q49" s="3"/>
      <c r="R49" s="3">
        <v>0</v>
      </c>
      <c r="S49" s="3"/>
      <c r="T49" s="3">
        <v>0</v>
      </c>
      <c r="U49" s="3"/>
      <c r="V49" s="3">
        <v>0</v>
      </c>
      <c r="W49" s="3"/>
      <c r="X49" s="3">
        <v>0</v>
      </c>
      <c r="Y49" s="3"/>
      <c r="Z49" s="25">
        <f>SUM(B49:X49)</f>
        <v>13</v>
      </c>
      <c r="AA49" s="44">
        <f t="shared" si="1"/>
        <v>5.0499164821504877E-2</v>
      </c>
      <c r="AB49" s="44">
        <f t="shared" si="2"/>
        <v>7.8492935635792779E-2</v>
      </c>
      <c r="AC49" s="24"/>
      <c r="AD49" s="21"/>
    </row>
    <row r="50" spans="1:30">
      <c r="A50" s="3" t="s">
        <v>43</v>
      </c>
      <c r="B50" s="3">
        <v>0</v>
      </c>
      <c r="C50" s="3"/>
      <c r="D50" s="3">
        <v>0</v>
      </c>
      <c r="E50" s="3"/>
      <c r="F50" s="3">
        <v>0</v>
      </c>
      <c r="G50" s="3"/>
      <c r="H50" s="3">
        <v>2</v>
      </c>
      <c r="I50" s="3"/>
      <c r="J50" s="3">
        <v>2</v>
      </c>
      <c r="K50" s="3"/>
      <c r="L50" s="3">
        <v>5</v>
      </c>
      <c r="M50" s="3"/>
      <c r="N50" s="3">
        <v>2</v>
      </c>
      <c r="O50" s="3"/>
      <c r="P50" s="3">
        <v>11</v>
      </c>
      <c r="Q50" s="3"/>
      <c r="R50" s="3">
        <v>1</v>
      </c>
      <c r="S50" s="3"/>
      <c r="T50" s="3">
        <v>0</v>
      </c>
      <c r="U50" s="3"/>
      <c r="V50" s="3">
        <v>2</v>
      </c>
      <c r="W50" s="3"/>
      <c r="X50" s="3">
        <v>5</v>
      </c>
      <c r="Y50" s="3"/>
      <c r="Z50" s="25">
        <f t="shared" si="0"/>
        <v>30</v>
      </c>
      <c r="AA50" s="44">
        <f t="shared" si="1"/>
        <v>0.11653653420347279</v>
      </c>
      <c r="AB50" s="44">
        <f t="shared" si="2"/>
        <v>0.1811375437749064</v>
      </c>
      <c r="AC50" s="24"/>
      <c r="AD50" s="21"/>
    </row>
    <row r="51" spans="1:30">
      <c r="A51" s="3" t="s">
        <v>44</v>
      </c>
      <c r="B51" s="3">
        <v>0</v>
      </c>
      <c r="C51" s="3"/>
      <c r="D51" s="3">
        <v>1</v>
      </c>
      <c r="E51" s="3"/>
      <c r="F51" s="3">
        <v>0</v>
      </c>
      <c r="G51" s="3"/>
      <c r="H51" s="3">
        <v>0</v>
      </c>
      <c r="I51" s="3"/>
      <c r="J51" s="3">
        <v>2</v>
      </c>
      <c r="K51" s="3"/>
      <c r="L51" s="3">
        <v>7</v>
      </c>
      <c r="M51" s="3"/>
      <c r="N51" s="3">
        <v>0</v>
      </c>
      <c r="O51" s="3"/>
      <c r="P51" s="3">
        <v>0</v>
      </c>
      <c r="Q51" s="3"/>
      <c r="R51" s="3">
        <v>8</v>
      </c>
      <c r="S51" s="3"/>
      <c r="T51" s="3">
        <v>0</v>
      </c>
      <c r="U51" s="3"/>
      <c r="V51" s="3">
        <v>0</v>
      </c>
      <c r="W51" s="3"/>
      <c r="X51" s="3">
        <v>0</v>
      </c>
      <c r="Y51" s="3"/>
      <c r="Z51" s="25">
        <f t="shared" si="0"/>
        <v>18</v>
      </c>
      <c r="AA51" s="44">
        <f t="shared" si="1"/>
        <v>6.9921920522083666E-2</v>
      </c>
      <c r="AB51" s="44">
        <f t="shared" si="2"/>
        <v>0.10868252626494385</v>
      </c>
      <c r="AC51" s="24"/>
      <c r="AD51" s="21"/>
    </row>
    <row r="52" spans="1:30">
      <c r="A52" s="3" t="s">
        <v>45</v>
      </c>
      <c r="B52" s="3">
        <v>19</v>
      </c>
      <c r="C52" s="3"/>
      <c r="D52" s="3">
        <v>5</v>
      </c>
      <c r="E52" s="3"/>
      <c r="F52" s="3">
        <v>3</v>
      </c>
      <c r="G52" s="3"/>
      <c r="H52" s="3">
        <v>10</v>
      </c>
      <c r="I52" s="3"/>
      <c r="J52" s="3">
        <v>10</v>
      </c>
      <c r="K52" s="3"/>
      <c r="L52" s="3">
        <v>4</v>
      </c>
      <c r="M52" s="3"/>
      <c r="N52" s="3">
        <v>18</v>
      </c>
      <c r="O52" s="3"/>
      <c r="P52" s="3">
        <v>6</v>
      </c>
      <c r="Q52" s="3"/>
      <c r="R52" s="3">
        <v>2</v>
      </c>
      <c r="S52" s="3"/>
      <c r="T52" s="3">
        <v>58</v>
      </c>
      <c r="U52" s="3"/>
      <c r="V52" s="3">
        <v>14</v>
      </c>
      <c r="W52" s="3"/>
      <c r="X52" s="3">
        <v>15</v>
      </c>
      <c r="Y52" s="3"/>
      <c r="Z52" s="25">
        <f t="shared" si="0"/>
        <v>164</v>
      </c>
      <c r="AA52" s="44">
        <f t="shared" si="1"/>
        <v>0.63706638697898454</v>
      </c>
      <c r="AB52" s="44">
        <f t="shared" si="2"/>
        <v>0.99021857263615509</v>
      </c>
      <c r="AC52" s="24"/>
      <c r="AD52" s="21"/>
    </row>
    <row r="53" spans="1:30">
      <c r="A53" s="3" t="s">
        <v>99</v>
      </c>
      <c r="B53" s="3">
        <v>0</v>
      </c>
      <c r="C53" s="3"/>
      <c r="D53" s="3">
        <v>0</v>
      </c>
      <c r="E53" s="3"/>
      <c r="F53" s="3">
        <v>0</v>
      </c>
      <c r="G53" s="3"/>
      <c r="H53" s="3">
        <v>3</v>
      </c>
      <c r="I53" s="3"/>
      <c r="J53" s="3">
        <v>0</v>
      </c>
      <c r="K53" s="3"/>
      <c r="L53" s="3">
        <v>2</v>
      </c>
      <c r="M53" s="3"/>
      <c r="N53" s="3">
        <v>22</v>
      </c>
      <c r="O53" s="3"/>
      <c r="P53" s="3">
        <v>0</v>
      </c>
      <c r="Q53" s="3"/>
      <c r="R53" s="3">
        <v>0</v>
      </c>
      <c r="S53" s="3"/>
      <c r="T53" s="3">
        <v>0</v>
      </c>
      <c r="U53" s="3"/>
      <c r="V53" s="3">
        <v>0</v>
      </c>
      <c r="W53" s="3"/>
      <c r="X53" s="3">
        <v>2</v>
      </c>
      <c r="Y53" s="3"/>
      <c r="Z53" s="25">
        <f>SUM(B53:X53)</f>
        <v>29</v>
      </c>
      <c r="AA53" s="44">
        <f t="shared" si="1"/>
        <v>0.11265198306335703</v>
      </c>
      <c r="AB53" s="44">
        <f t="shared" si="2"/>
        <v>0.17509962564907619</v>
      </c>
      <c r="AC53" s="24"/>
      <c r="AD53" s="21"/>
    </row>
    <row r="54" spans="1:30">
      <c r="A54" s="3" t="s">
        <v>100</v>
      </c>
      <c r="B54" s="3">
        <v>0</v>
      </c>
      <c r="C54" s="3"/>
      <c r="D54" s="3">
        <v>0</v>
      </c>
      <c r="E54" s="3"/>
      <c r="F54" s="3">
        <v>0</v>
      </c>
      <c r="G54" s="3"/>
      <c r="H54" s="3">
        <v>0</v>
      </c>
      <c r="I54" s="3"/>
      <c r="J54" s="3">
        <v>1</v>
      </c>
      <c r="K54" s="3"/>
      <c r="L54" s="3">
        <v>0</v>
      </c>
      <c r="M54" s="3"/>
      <c r="N54" s="3">
        <v>0</v>
      </c>
      <c r="O54" s="3"/>
      <c r="P54" s="3">
        <v>0</v>
      </c>
      <c r="Q54" s="3"/>
      <c r="R54" s="3">
        <v>0</v>
      </c>
      <c r="S54" s="3"/>
      <c r="T54" s="3">
        <v>0</v>
      </c>
      <c r="U54" s="3"/>
      <c r="V54" s="3">
        <v>2</v>
      </c>
      <c r="W54" s="3"/>
      <c r="X54" s="3">
        <v>0</v>
      </c>
      <c r="Y54" s="3"/>
      <c r="Z54" s="25">
        <f>SUM(B54:X54)</f>
        <v>3</v>
      </c>
      <c r="AA54" s="44">
        <f t="shared" si="1"/>
        <v>1.1653653420347279E-2</v>
      </c>
      <c r="AB54" s="44">
        <f t="shared" si="2"/>
        <v>1.8113754377490642E-2</v>
      </c>
      <c r="AC54" s="24"/>
      <c r="AD54" s="21"/>
    </row>
    <row r="55" spans="1:30">
      <c r="A55" s="3" t="s">
        <v>101</v>
      </c>
      <c r="B55" s="3">
        <v>3</v>
      </c>
      <c r="C55" s="3"/>
      <c r="D55" s="3">
        <v>2</v>
      </c>
      <c r="E55" s="3"/>
      <c r="F55" s="3">
        <v>18</v>
      </c>
      <c r="G55" s="3"/>
      <c r="H55" s="3">
        <v>0</v>
      </c>
      <c r="I55" s="3"/>
      <c r="J55" s="3">
        <v>22</v>
      </c>
      <c r="K55" s="3"/>
      <c r="L55" s="3">
        <v>3</v>
      </c>
      <c r="M55" s="3"/>
      <c r="N55" s="3">
        <v>9</v>
      </c>
      <c r="O55" s="3"/>
      <c r="P55" s="3">
        <v>5</v>
      </c>
      <c r="Q55" s="3"/>
      <c r="R55" s="3">
        <v>7</v>
      </c>
      <c r="S55" s="3"/>
      <c r="T55" s="3">
        <v>14</v>
      </c>
      <c r="U55" s="3"/>
      <c r="V55" s="3">
        <v>14</v>
      </c>
      <c r="W55" s="3"/>
      <c r="X55" s="3">
        <v>0</v>
      </c>
      <c r="Y55" s="3"/>
      <c r="Z55" s="25">
        <f>SUM(B55:X55)</f>
        <v>97</v>
      </c>
      <c r="AA55" s="44">
        <f t="shared" si="1"/>
        <v>0.37680146059122871</v>
      </c>
      <c r="AB55" s="44">
        <f t="shared" si="2"/>
        <v>0.58567805820553076</v>
      </c>
      <c r="AC55" s="24"/>
      <c r="AD55" s="21"/>
    </row>
    <row r="56" spans="1:30">
      <c r="A56" s="3" t="s">
        <v>46</v>
      </c>
      <c r="B56" s="3">
        <v>0</v>
      </c>
      <c r="C56" s="3"/>
      <c r="D56" s="3">
        <v>0</v>
      </c>
      <c r="E56" s="3"/>
      <c r="F56" s="3">
        <v>0</v>
      </c>
      <c r="G56" s="3"/>
      <c r="H56" s="3">
        <v>2</v>
      </c>
      <c r="I56" s="3"/>
      <c r="J56" s="3">
        <v>0</v>
      </c>
      <c r="K56" s="3"/>
      <c r="L56" s="3">
        <v>1</v>
      </c>
      <c r="M56" s="3"/>
      <c r="N56" s="3">
        <v>0</v>
      </c>
      <c r="O56" s="3"/>
      <c r="P56" s="3">
        <v>6</v>
      </c>
      <c r="Q56" s="3"/>
      <c r="R56" s="3">
        <v>4</v>
      </c>
      <c r="S56" s="3"/>
      <c r="T56" s="3">
        <v>8</v>
      </c>
      <c r="U56" s="3"/>
      <c r="V56" s="3">
        <v>23</v>
      </c>
      <c r="W56" s="3"/>
      <c r="X56" s="3">
        <v>0</v>
      </c>
      <c r="Y56" s="3"/>
      <c r="Z56" s="25">
        <f t="shared" si="0"/>
        <v>44</v>
      </c>
      <c r="AA56" s="44">
        <f t="shared" si="1"/>
        <v>0.17092025016509343</v>
      </c>
      <c r="AB56" s="44">
        <f t="shared" si="2"/>
        <v>0.26566839753652938</v>
      </c>
      <c r="AC56" s="24"/>
      <c r="AD56" s="21"/>
    </row>
    <row r="57" spans="1:30">
      <c r="A57" s="3" t="s">
        <v>47</v>
      </c>
      <c r="B57" s="3">
        <v>0</v>
      </c>
      <c r="C57" s="3"/>
      <c r="D57" s="3">
        <v>0</v>
      </c>
      <c r="E57" s="3"/>
      <c r="F57" s="3">
        <v>2</v>
      </c>
      <c r="G57" s="3"/>
      <c r="H57" s="3">
        <v>0</v>
      </c>
      <c r="I57" s="3"/>
      <c r="J57" s="3">
        <v>0</v>
      </c>
      <c r="K57" s="3"/>
      <c r="L57" s="3">
        <v>0</v>
      </c>
      <c r="M57" s="3"/>
      <c r="N57" s="3">
        <v>0</v>
      </c>
      <c r="O57" s="3"/>
      <c r="P57" s="3">
        <v>0</v>
      </c>
      <c r="Q57" s="3"/>
      <c r="R57" s="3">
        <v>0</v>
      </c>
      <c r="S57" s="3"/>
      <c r="T57" s="3">
        <v>2</v>
      </c>
      <c r="U57" s="3"/>
      <c r="V57" s="3">
        <v>0</v>
      </c>
      <c r="W57" s="3"/>
      <c r="X57" s="3">
        <v>0</v>
      </c>
      <c r="Y57" s="3"/>
      <c r="Z57" s="25">
        <f t="shared" si="0"/>
        <v>4</v>
      </c>
      <c r="AA57" s="44">
        <f t="shared" si="1"/>
        <v>1.5538204560463039E-2</v>
      </c>
      <c r="AB57" s="44">
        <f t="shared" si="2"/>
        <v>2.4151672503320856E-2</v>
      </c>
      <c r="AC57" s="24"/>
      <c r="AD57" s="21"/>
    </row>
    <row r="58" spans="1:30">
      <c r="A58" s="3" t="s">
        <v>48</v>
      </c>
      <c r="B58" s="3">
        <v>1</v>
      </c>
      <c r="C58" s="3"/>
      <c r="D58" s="3">
        <v>0</v>
      </c>
      <c r="E58" s="3"/>
      <c r="F58" s="3">
        <v>0</v>
      </c>
      <c r="G58" s="3"/>
      <c r="H58" s="3">
        <v>0</v>
      </c>
      <c r="I58" s="3"/>
      <c r="J58" s="3">
        <v>0</v>
      </c>
      <c r="K58" s="3"/>
      <c r="L58" s="3">
        <v>0</v>
      </c>
      <c r="M58" s="3"/>
      <c r="N58" s="3">
        <v>0</v>
      </c>
      <c r="O58" s="3"/>
      <c r="P58" s="3">
        <v>0</v>
      </c>
      <c r="Q58" s="3"/>
      <c r="R58" s="3">
        <v>0</v>
      </c>
      <c r="S58" s="3"/>
      <c r="T58" s="3">
        <v>0</v>
      </c>
      <c r="U58" s="3"/>
      <c r="V58" s="3">
        <v>0</v>
      </c>
      <c r="W58" s="3"/>
      <c r="X58" s="3">
        <v>2</v>
      </c>
      <c r="Y58" s="3"/>
      <c r="Z58" s="25">
        <f t="shared" si="0"/>
        <v>3</v>
      </c>
      <c r="AA58" s="44">
        <f t="shared" si="1"/>
        <v>1.1653653420347279E-2</v>
      </c>
      <c r="AB58" s="44">
        <f t="shared" si="2"/>
        <v>1.8113754377490642E-2</v>
      </c>
      <c r="AC58" s="24"/>
      <c r="AD58" s="21"/>
    </row>
    <row r="59" spans="1:30">
      <c r="A59" s="3" t="s">
        <v>49</v>
      </c>
      <c r="B59" s="3">
        <v>19</v>
      </c>
      <c r="C59" s="3"/>
      <c r="D59" s="3">
        <v>12</v>
      </c>
      <c r="E59" s="3"/>
      <c r="F59" s="3">
        <v>36</v>
      </c>
      <c r="G59" s="3"/>
      <c r="H59" s="3">
        <v>22</v>
      </c>
      <c r="I59" s="3"/>
      <c r="J59" s="3">
        <v>35</v>
      </c>
      <c r="K59" s="3"/>
      <c r="L59" s="3">
        <v>21</v>
      </c>
      <c r="M59" s="3"/>
      <c r="N59" s="3">
        <v>15</v>
      </c>
      <c r="O59" s="3"/>
      <c r="P59" s="3">
        <v>41</v>
      </c>
      <c r="Q59" s="3"/>
      <c r="R59" s="3">
        <v>27</v>
      </c>
      <c r="S59" s="3"/>
      <c r="T59" s="3">
        <v>16</v>
      </c>
      <c r="U59" s="3"/>
      <c r="V59" s="3">
        <v>19</v>
      </c>
      <c r="W59" s="3"/>
      <c r="X59" s="3">
        <v>23</v>
      </c>
      <c r="Y59" s="3"/>
      <c r="Z59" s="25">
        <f t="shared" si="0"/>
        <v>286</v>
      </c>
      <c r="AA59" s="44">
        <f t="shared" si="1"/>
        <v>1.1109816260731074</v>
      </c>
      <c r="AB59" s="44">
        <f t="shared" si="2"/>
        <v>1.7268445839874411</v>
      </c>
      <c r="AC59" s="24"/>
      <c r="AD59" s="21"/>
    </row>
    <row r="60" spans="1:30">
      <c r="A60" s="3" t="s">
        <v>102</v>
      </c>
      <c r="B60" s="3">
        <v>0</v>
      </c>
      <c r="C60" s="3"/>
      <c r="D60" s="3">
        <v>0</v>
      </c>
      <c r="E60" s="3"/>
      <c r="F60" s="3">
        <v>0</v>
      </c>
      <c r="G60" s="3"/>
      <c r="H60" s="3">
        <v>0</v>
      </c>
      <c r="I60" s="3"/>
      <c r="J60" s="3">
        <v>0</v>
      </c>
      <c r="K60" s="3"/>
      <c r="L60" s="3">
        <v>0</v>
      </c>
      <c r="M60" s="3"/>
      <c r="N60" s="3">
        <v>0</v>
      </c>
      <c r="O60" s="3"/>
      <c r="P60" s="3">
        <v>0</v>
      </c>
      <c r="Q60" s="3"/>
      <c r="R60" s="3">
        <v>0</v>
      </c>
      <c r="S60" s="3"/>
      <c r="T60" s="3">
        <v>0</v>
      </c>
      <c r="U60" s="3"/>
      <c r="V60" s="3">
        <v>0</v>
      </c>
      <c r="W60" s="3"/>
      <c r="X60" s="3">
        <v>1</v>
      </c>
      <c r="Y60" s="3"/>
      <c r="Z60" s="25">
        <f>SUM(B60:X60)</f>
        <v>1</v>
      </c>
      <c r="AA60" s="44">
        <f t="shared" si="1"/>
        <v>3.8845511401157597E-3</v>
      </c>
      <c r="AB60" s="44">
        <f t="shared" si="2"/>
        <v>6.0379181258302141E-3</v>
      </c>
      <c r="AC60" s="24"/>
      <c r="AD60" s="21"/>
    </row>
    <row r="61" spans="1:30">
      <c r="A61" s="3" t="s">
        <v>103</v>
      </c>
      <c r="B61" s="3">
        <v>0</v>
      </c>
      <c r="C61" s="3"/>
      <c r="D61" s="3">
        <v>0</v>
      </c>
      <c r="E61" s="3"/>
      <c r="F61" s="3">
        <v>0</v>
      </c>
      <c r="G61" s="3"/>
      <c r="H61" s="3">
        <v>0</v>
      </c>
      <c r="I61" s="3"/>
      <c r="J61" s="3">
        <v>0</v>
      </c>
      <c r="K61" s="3"/>
      <c r="L61" s="3">
        <v>0</v>
      </c>
      <c r="M61" s="3"/>
      <c r="N61" s="3">
        <v>0</v>
      </c>
      <c r="O61" s="3"/>
      <c r="P61" s="3">
        <v>0</v>
      </c>
      <c r="Q61" s="3"/>
      <c r="R61" s="3">
        <v>0</v>
      </c>
      <c r="S61" s="3"/>
      <c r="T61" s="3">
        <v>2</v>
      </c>
      <c r="U61" s="3"/>
      <c r="V61" s="3">
        <v>0</v>
      </c>
      <c r="W61" s="3"/>
      <c r="X61" s="3">
        <v>0</v>
      </c>
      <c r="Y61" s="3"/>
      <c r="Z61" s="25">
        <f>SUM(B61:X61)</f>
        <v>2</v>
      </c>
      <c r="AA61" s="44">
        <f t="shared" si="1"/>
        <v>7.7691022802315194E-3</v>
      </c>
      <c r="AB61" s="44">
        <f t="shared" si="2"/>
        <v>1.2075836251660428E-2</v>
      </c>
      <c r="AC61" s="24"/>
      <c r="AD61" s="21"/>
    </row>
    <row r="62" spans="1:30">
      <c r="A62" s="3" t="s">
        <v>104</v>
      </c>
      <c r="B62" s="3">
        <v>0</v>
      </c>
      <c r="C62" s="3"/>
      <c r="D62" s="3">
        <v>0</v>
      </c>
      <c r="E62" s="3"/>
      <c r="F62" s="3">
        <v>0</v>
      </c>
      <c r="G62" s="3"/>
      <c r="H62" s="3">
        <v>0</v>
      </c>
      <c r="I62" s="3"/>
      <c r="J62" s="3">
        <v>0</v>
      </c>
      <c r="K62" s="3"/>
      <c r="L62" s="3">
        <v>0</v>
      </c>
      <c r="M62" s="3"/>
      <c r="N62" s="3">
        <v>4</v>
      </c>
      <c r="O62" s="3"/>
      <c r="P62" s="3">
        <v>0</v>
      </c>
      <c r="Q62" s="3"/>
      <c r="R62" s="3">
        <v>0</v>
      </c>
      <c r="S62" s="3"/>
      <c r="T62" s="3">
        <v>0</v>
      </c>
      <c r="U62" s="3"/>
      <c r="V62" s="3">
        <v>0</v>
      </c>
      <c r="W62" s="3"/>
      <c r="X62" s="3">
        <v>0</v>
      </c>
      <c r="Y62" s="3"/>
      <c r="Z62" s="25">
        <f>SUM(B62:X62)</f>
        <v>4</v>
      </c>
      <c r="AA62" s="44">
        <f t="shared" si="1"/>
        <v>1.5538204560463039E-2</v>
      </c>
      <c r="AB62" s="44">
        <f t="shared" si="2"/>
        <v>2.4151672503320856E-2</v>
      </c>
      <c r="AC62" s="24"/>
      <c r="AD62" s="21"/>
    </row>
    <row r="63" spans="1:30">
      <c r="A63" s="3" t="s">
        <v>51</v>
      </c>
      <c r="B63" s="3">
        <v>0</v>
      </c>
      <c r="C63" s="3"/>
      <c r="D63" s="3">
        <v>0</v>
      </c>
      <c r="E63" s="3"/>
      <c r="F63" s="3">
        <v>0</v>
      </c>
      <c r="G63" s="3"/>
      <c r="H63" s="3">
        <v>1</v>
      </c>
      <c r="I63" s="3"/>
      <c r="J63" s="3">
        <v>0</v>
      </c>
      <c r="K63" s="3"/>
      <c r="L63" s="3">
        <v>0</v>
      </c>
      <c r="M63" s="3"/>
      <c r="N63" s="3">
        <v>0</v>
      </c>
      <c r="O63" s="3"/>
      <c r="P63" s="3">
        <v>0</v>
      </c>
      <c r="Q63" s="3"/>
      <c r="R63" s="3">
        <v>0</v>
      </c>
      <c r="S63" s="3"/>
      <c r="T63" s="3">
        <v>0</v>
      </c>
      <c r="U63" s="3"/>
      <c r="V63" s="3">
        <v>2</v>
      </c>
      <c r="W63" s="3"/>
      <c r="X63" s="3">
        <v>0</v>
      </c>
      <c r="Y63" s="3"/>
      <c r="Z63" s="25">
        <f t="shared" si="0"/>
        <v>3</v>
      </c>
      <c r="AA63" s="44">
        <f t="shared" si="1"/>
        <v>1.1653653420347279E-2</v>
      </c>
      <c r="AB63" s="44">
        <f t="shared" si="2"/>
        <v>1.8113754377490642E-2</v>
      </c>
      <c r="AC63" s="24"/>
      <c r="AD63" s="21"/>
    </row>
    <row r="64" spans="1:30">
      <c r="A64" s="3" t="s">
        <v>52</v>
      </c>
      <c r="B64" s="3">
        <v>19</v>
      </c>
      <c r="C64" s="3"/>
      <c r="D64" s="3">
        <v>2</v>
      </c>
      <c r="E64" s="3"/>
      <c r="F64" s="3">
        <v>0</v>
      </c>
      <c r="G64" s="3"/>
      <c r="H64" s="3">
        <v>22</v>
      </c>
      <c r="I64" s="3"/>
      <c r="J64" s="3">
        <v>7</v>
      </c>
      <c r="K64" s="3"/>
      <c r="L64" s="3">
        <v>8</v>
      </c>
      <c r="M64" s="3"/>
      <c r="N64" s="3">
        <v>8</v>
      </c>
      <c r="O64" s="3"/>
      <c r="P64" s="3">
        <v>17</v>
      </c>
      <c r="Q64" s="3"/>
      <c r="R64" s="3">
        <v>17</v>
      </c>
      <c r="S64" s="3"/>
      <c r="T64" s="3">
        <v>7</v>
      </c>
      <c r="U64" s="3"/>
      <c r="V64" s="3">
        <v>2</v>
      </c>
      <c r="W64" s="3"/>
      <c r="X64" s="3">
        <v>30</v>
      </c>
      <c r="Y64" s="3"/>
      <c r="Z64" s="25">
        <f t="shared" si="0"/>
        <v>139</v>
      </c>
      <c r="AA64" s="44">
        <f t="shared" si="1"/>
        <v>0.53995260847609061</v>
      </c>
      <c r="AB64" s="44">
        <f t="shared" si="2"/>
        <v>0.83927061949039972</v>
      </c>
      <c r="AC64" s="24"/>
      <c r="AD64" s="21"/>
    </row>
    <row r="65" spans="1:30">
      <c r="A65" s="3" t="s">
        <v>53</v>
      </c>
      <c r="B65" s="3">
        <v>3</v>
      </c>
      <c r="C65" s="3"/>
      <c r="D65" s="3">
        <v>0</v>
      </c>
      <c r="E65" s="3"/>
      <c r="F65" s="3">
        <v>12</v>
      </c>
      <c r="G65" s="3"/>
      <c r="H65" s="3">
        <v>12</v>
      </c>
      <c r="I65" s="3"/>
      <c r="J65" s="3">
        <v>2</v>
      </c>
      <c r="K65" s="3"/>
      <c r="L65" s="3">
        <v>7</v>
      </c>
      <c r="M65" s="3"/>
      <c r="N65" s="3">
        <v>11</v>
      </c>
      <c r="O65" s="3"/>
      <c r="P65" s="3">
        <v>4</v>
      </c>
      <c r="Q65" s="3"/>
      <c r="R65" s="3">
        <v>4</v>
      </c>
      <c r="S65" s="3"/>
      <c r="T65" s="3">
        <v>49</v>
      </c>
      <c r="U65" s="3"/>
      <c r="V65" s="3">
        <v>32</v>
      </c>
      <c r="W65" s="3"/>
      <c r="X65" s="3">
        <v>38</v>
      </c>
      <c r="Y65" s="3"/>
      <c r="Z65" s="25">
        <f t="shared" si="0"/>
        <v>174</v>
      </c>
      <c r="AA65" s="44">
        <f t="shared" si="1"/>
        <v>0.67591189838014221</v>
      </c>
      <c r="AB65" s="44">
        <f t="shared" si="2"/>
        <v>1.0505977538944571</v>
      </c>
      <c r="AC65" s="24"/>
      <c r="AD65" s="21"/>
    </row>
    <row r="66" spans="1:30">
      <c r="A66" s="3" t="s">
        <v>54</v>
      </c>
      <c r="B66" s="3">
        <v>25</v>
      </c>
      <c r="C66" s="3"/>
      <c r="D66" s="3">
        <v>10</v>
      </c>
      <c r="E66" s="3"/>
      <c r="F66" s="3">
        <v>11</v>
      </c>
      <c r="G66" s="3"/>
      <c r="H66" s="3">
        <v>38</v>
      </c>
      <c r="I66" s="3"/>
      <c r="J66" s="3">
        <v>65</v>
      </c>
      <c r="K66" s="3"/>
      <c r="L66" s="3">
        <v>18</v>
      </c>
      <c r="M66" s="3"/>
      <c r="N66" s="3">
        <v>88</v>
      </c>
      <c r="O66" s="3"/>
      <c r="P66" s="3">
        <v>55</v>
      </c>
      <c r="Q66" s="3"/>
      <c r="R66" s="3">
        <v>55</v>
      </c>
      <c r="S66" s="3"/>
      <c r="T66" s="3">
        <v>141</v>
      </c>
      <c r="U66" s="3"/>
      <c r="V66" s="3">
        <v>61</v>
      </c>
      <c r="W66" s="3"/>
      <c r="X66" s="3">
        <v>32</v>
      </c>
      <c r="Y66" s="3"/>
      <c r="Z66" s="25">
        <f t="shared" si="0"/>
        <v>599</v>
      </c>
      <c r="AA66" s="44">
        <f t="shared" si="1"/>
        <v>2.3268461329293402</v>
      </c>
      <c r="AB66" s="44">
        <f t="shared" si="2"/>
        <v>3.616712957372298</v>
      </c>
      <c r="AC66" s="24"/>
      <c r="AD66" s="21"/>
    </row>
    <row r="67" spans="1:30">
      <c r="A67" s="3" t="s">
        <v>105</v>
      </c>
      <c r="B67" s="3">
        <v>0</v>
      </c>
      <c r="C67" s="3"/>
      <c r="D67" s="3">
        <v>0</v>
      </c>
      <c r="E67" s="3"/>
      <c r="F67" s="3">
        <v>0</v>
      </c>
      <c r="G67" s="3"/>
      <c r="H67" s="3">
        <v>0</v>
      </c>
      <c r="I67" s="3"/>
      <c r="J67" s="3">
        <v>0</v>
      </c>
      <c r="K67" s="3"/>
      <c r="L67" s="3">
        <v>0</v>
      </c>
      <c r="M67" s="3"/>
      <c r="N67" s="3">
        <v>0</v>
      </c>
      <c r="O67" s="3"/>
      <c r="P67" s="3">
        <v>0</v>
      </c>
      <c r="Q67" s="3"/>
      <c r="R67" s="3">
        <v>0</v>
      </c>
      <c r="S67" s="3"/>
      <c r="T67" s="3">
        <v>1</v>
      </c>
      <c r="U67" s="3"/>
      <c r="V67" s="3">
        <v>1</v>
      </c>
      <c r="W67" s="3"/>
      <c r="X67" s="3">
        <v>0</v>
      </c>
      <c r="Y67" s="3"/>
      <c r="Z67" s="25">
        <f t="shared" si="0"/>
        <v>2</v>
      </c>
      <c r="AA67" s="44">
        <f t="shared" si="1"/>
        <v>7.7691022802315194E-3</v>
      </c>
      <c r="AB67" s="44">
        <f t="shared" si="2"/>
        <v>1.2075836251660428E-2</v>
      </c>
      <c r="AC67" s="24"/>
      <c r="AD67" s="21"/>
    </row>
    <row r="68" spans="1:30">
      <c r="A68" s="3" t="s">
        <v>56</v>
      </c>
      <c r="B68" s="3">
        <v>3</v>
      </c>
      <c r="C68" s="3"/>
      <c r="D68" s="3">
        <v>6</v>
      </c>
      <c r="E68" s="3"/>
      <c r="F68" s="3">
        <v>17</v>
      </c>
      <c r="G68" s="3"/>
      <c r="H68" s="3">
        <v>22</v>
      </c>
      <c r="I68" s="3"/>
      <c r="J68" s="3">
        <v>0</v>
      </c>
      <c r="K68" s="3"/>
      <c r="L68" s="3">
        <v>6</v>
      </c>
      <c r="M68" s="3"/>
      <c r="N68" s="3">
        <v>2</v>
      </c>
      <c r="O68" s="3"/>
      <c r="P68" s="3">
        <v>4</v>
      </c>
      <c r="Q68" s="3"/>
      <c r="R68" s="3">
        <v>3</v>
      </c>
      <c r="S68" s="3"/>
      <c r="T68" s="3">
        <v>14</v>
      </c>
      <c r="U68" s="3"/>
      <c r="V68" s="3">
        <v>24</v>
      </c>
      <c r="W68" s="3"/>
      <c r="X68" s="3">
        <v>2</v>
      </c>
      <c r="Y68" s="3"/>
      <c r="Z68" s="25">
        <f t="shared" si="0"/>
        <v>103</v>
      </c>
      <c r="AA68" s="44">
        <f t="shared" si="1"/>
        <v>0.40010876743192325</v>
      </c>
      <c r="AB68" s="44">
        <f t="shared" si="2"/>
        <v>0.62190556696051202</v>
      </c>
      <c r="AC68" s="24"/>
      <c r="AD68" s="21"/>
    </row>
    <row r="69" spans="1:30">
      <c r="A69" s="3" t="s">
        <v>106</v>
      </c>
      <c r="B69" s="3">
        <v>0</v>
      </c>
      <c r="C69" s="3"/>
      <c r="D69" s="3">
        <v>32</v>
      </c>
      <c r="E69" s="3"/>
      <c r="F69" s="3">
        <v>0</v>
      </c>
      <c r="G69" s="3"/>
      <c r="H69" s="3">
        <v>1</v>
      </c>
      <c r="I69" s="3"/>
      <c r="J69" s="3">
        <v>1</v>
      </c>
      <c r="K69" s="3"/>
      <c r="L69" s="3">
        <v>2</v>
      </c>
      <c r="M69" s="3"/>
      <c r="N69" s="3">
        <v>18</v>
      </c>
      <c r="O69" s="3"/>
      <c r="P69" s="3">
        <v>28</v>
      </c>
      <c r="Q69" s="3"/>
      <c r="R69" s="3">
        <v>15</v>
      </c>
      <c r="S69" s="3"/>
      <c r="T69" s="3">
        <v>0</v>
      </c>
      <c r="U69" s="3"/>
      <c r="V69" s="3">
        <v>1</v>
      </c>
      <c r="W69" s="3"/>
      <c r="X69" s="3">
        <v>0</v>
      </c>
      <c r="Y69" s="3"/>
      <c r="Z69" s="25">
        <f>SUM(B69:X69)</f>
        <v>98</v>
      </c>
      <c r="AA69" s="44">
        <f t="shared" si="1"/>
        <v>0.38068601173134442</v>
      </c>
      <c r="AB69" s="44">
        <f t="shared" si="2"/>
        <v>0.59171597633136097</v>
      </c>
      <c r="AC69" s="24"/>
      <c r="AD69" s="21"/>
    </row>
    <row r="70" spans="1:30">
      <c r="A70" s="3" t="s">
        <v>57</v>
      </c>
      <c r="B70" s="3">
        <v>0</v>
      </c>
      <c r="C70" s="3"/>
      <c r="D70" s="3">
        <v>3</v>
      </c>
      <c r="E70" s="3"/>
      <c r="F70" s="3">
        <v>0</v>
      </c>
      <c r="G70" s="3"/>
      <c r="H70" s="3">
        <v>4</v>
      </c>
      <c r="I70" s="3"/>
      <c r="J70" s="3">
        <v>3</v>
      </c>
      <c r="K70" s="3"/>
      <c r="L70" s="3">
        <v>1</v>
      </c>
      <c r="M70" s="3"/>
      <c r="N70" s="3">
        <v>0</v>
      </c>
      <c r="O70" s="3"/>
      <c r="P70" s="3">
        <v>0</v>
      </c>
      <c r="Q70" s="3"/>
      <c r="R70" s="3">
        <v>0</v>
      </c>
      <c r="S70" s="3"/>
      <c r="T70" s="3">
        <v>2</v>
      </c>
      <c r="U70" s="3"/>
      <c r="V70" s="3">
        <v>1</v>
      </c>
      <c r="W70" s="3"/>
      <c r="X70" s="3">
        <v>4</v>
      </c>
      <c r="Y70" s="3"/>
      <c r="Z70" s="25">
        <f t="shared" si="0"/>
        <v>18</v>
      </c>
      <c r="AA70" s="44">
        <f t="shared" si="1"/>
        <v>6.9921920522083666E-2</v>
      </c>
      <c r="AB70" s="44">
        <f t="shared" si="2"/>
        <v>0.10868252626494385</v>
      </c>
      <c r="AC70" s="24"/>
      <c r="AD70" s="21"/>
    </row>
    <row r="71" spans="1:30">
      <c r="A71" s="3" t="s">
        <v>107</v>
      </c>
      <c r="B71" s="3">
        <v>0</v>
      </c>
      <c r="C71" s="3"/>
      <c r="D71" s="3">
        <v>0</v>
      </c>
      <c r="E71" s="3"/>
      <c r="F71" s="3">
        <v>2</v>
      </c>
      <c r="G71" s="3"/>
      <c r="H71" s="3">
        <v>2</v>
      </c>
      <c r="I71" s="3"/>
      <c r="J71" s="3">
        <v>0</v>
      </c>
      <c r="K71" s="3"/>
      <c r="L71" s="3">
        <v>14</v>
      </c>
      <c r="M71" s="3"/>
      <c r="N71" s="3">
        <v>0</v>
      </c>
      <c r="O71" s="3"/>
      <c r="P71" s="3">
        <v>0</v>
      </c>
      <c r="Q71" s="3"/>
      <c r="R71" s="3">
        <v>2</v>
      </c>
      <c r="S71" s="3"/>
      <c r="T71" s="3">
        <v>2</v>
      </c>
      <c r="U71" s="3"/>
      <c r="V71" s="3">
        <v>1</v>
      </c>
      <c r="W71" s="3"/>
      <c r="X71" s="3">
        <v>2</v>
      </c>
      <c r="Y71" s="3"/>
      <c r="Z71" s="25">
        <f>SUM(B71:X71)</f>
        <v>25</v>
      </c>
      <c r="AA71" s="44">
        <f t="shared" si="1"/>
        <v>9.7113778502893988E-2</v>
      </c>
      <c r="AB71" s="44">
        <f t="shared" si="2"/>
        <v>0.15094795314575535</v>
      </c>
      <c r="AC71" s="24"/>
      <c r="AD71" s="21"/>
    </row>
    <row r="72" spans="1:30">
      <c r="A72" s="3" t="s">
        <v>108</v>
      </c>
      <c r="B72" s="3">
        <v>0</v>
      </c>
      <c r="C72" s="3"/>
      <c r="D72" s="3">
        <v>0</v>
      </c>
      <c r="E72" s="3"/>
      <c r="F72" s="3">
        <v>0</v>
      </c>
      <c r="G72" s="3"/>
      <c r="H72" s="3">
        <v>0</v>
      </c>
      <c r="I72" s="3"/>
      <c r="J72" s="3">
        <v>0</v>
      </c>
      <c r="K72" s="3"/>
      <c r="L72" s="3">
        <v>1</v>
      </c>
      <c r="M72" s="3"/>
      <c r="N72" s="3">
        <v>0</v>
      </c>
      <c r="O72" s="3"/>
      <c r="P72" s="3">
        <v>0</v>
      </c>
      <c r="Q72" s="3"/>
      <c r="R72" s="3">
        <v>0</v>
      </c>
      <c r="S72" s="3"/>
      <c r="T72" s="3">
        <v>1</v>
      </c>
      <c r="U72" s="3"/>
      <c r="V72" s="3">
        <v>0</v>
      </c>
      <c r="W72" s="3"/>
      <c r="X72" s="3">
        <v>0</v>
      </c>
      <c r="Y72" s="3"/>
      <c r="Z72" s="25">
        <f>SUM(B72:X72)</f>
        <v>2</v>
      </c>
      <c r="AA72" s="44">
        <f t="shared" si="1"/>
        <v>7.7691022802315194E-3</v>
      </c>
      <c r="AB72" s="44">
        <f t="shared" si="2"/>
        <v>1.2075836251660428E-2</v>
      </c>
      <c r="AC72" s="24"/>
      <c r="AD72" s="21"/>
    </row>
    <row r="73" spans="1:30">
      <c r="A73" s="3" t="s">
        <v>109</v>
      </c>
      <c r="B73" s="3">
        <v>0</v>
      </c>
      <c r="C73" s="3"/>
      <c r="D73" s="3">
        <v>0</v>
      </c>
      <c r="E73" s="3"/>
      <c r="F73" s="3">
        <v>0</v>
      </c>
      <c r="G73" s="3"/>
      <c r="H73" s="3">
        <v>0</v>
      </c>
      <c r="I73" s="3"/>
      <c r="J73" s="3">
        <v>0</v>
      </c>
      <c r="K73" s="3"/>
      <c r="L73" s="3">
        <v>0</v>
      </c>
      <c r="M73" s="3"/>
      <c r="N73" s="3">
        <v>0</v>
      </c>
      <c r="O73" s="3"/>
      <c r="P73" s="3">
        <v>0</v>
      </c>
      <c r="Q73" s="3"/>
      <c r="R73" s="3">
        <v>0</v>
      </c>
      <c r="S73" s="3"/>
      <c r="T73" s="3">
        <v>2</v>
      </c>
      <c r="U73" s="3"/>
      <c r="V73" s="3">
        <v>0</v>
      </c>
      <c r="W73" s="3"/>
      <c r="X73" s="3">
        <v>0</v>
      </c>
      <c r="Y73" s="3"/>
      <c r="Z73" s="25">
        <f t="shared" si="0"/>
        <v>2</v>
      </c>
      <c r="AA73" s="44">
        <f>(Z73*100)/25743</f>
        <v>7.7691022802315194E-3</v>
      </c>
      <c r="AB73" s="44">
        <f>(Z73*100)/16562</f>
        <v>1.2075836251660428E-2</v>
      </c>
      <c r="AC73" s="24"/>
      <c r="AD73" s="21"/>
    </row>
    <row r="74" spans="1:30">
      <c r="A74" s="3" t="s">
        <v>110</v>
      </c>
      <c r="B74" s="3">
        <v>10</v>
      </c>
      <c r="C74" s="3"/>
      <c r="D74" s="3">
        <v>0</v>
      </c>
      <c r="E74" s="3"/>
      <c r="F74" s="3">
        <v>1</v>
      </c>
      <c r="G74" s="3"/>
      <c r="H74" s="3">
        <v>2</v>
      </c>
      <c r="I74" s="3"/>
      <c r="J74" s="3">
        <v>0</v>
      </c>
      <c r="K74" s="3"/>
      <c r="L74" s="3">
        <v>0</v>
      </c>
      <c r="M74" s="3"/>
      <c r="N74" s="3">
        <v>5</v>
      </c>
      <c r="O74" s="3"/>
      <c r="P74" s="3">
        <v>4</v>
      </c>
      <c r="Q74" s="3"/>
      <c r="R74" s="3">
        <v>0</v>
      </c>
      <c r="S74" s="3"/>
      <c r="T74" s="3">
        <v>0</v>
      </c>
      <c r="U74" s="3"/>
      <c r="V74" s="3">
        <v>5</v>
      </c>
      <c r="W74" s="3"/>
      <c r="X74" s="3">
        <v>0</v>
      </c>
      <c r="Y74" s="3"/>
      <c r="Z74" s="25">
        <f>SUM(B74:X74)</f>
        <v>27</v>
      </c>
      <c r="AA74" s="44">
        <f>(Z74*100)/25743</f>
        <v>0.10488288078312551</v>
      </c>
      <c r="AB74" s="44">
        <f>(Z74*100)/16562</f>
        <v>0.16302378939741577</v>
      </c>
      <c r="AC74" s="24"/>
      <c r="AD74" s="21"/>
    </row>
    <row r="75" spans="1:30">
      <c r="A75" s="3" t="s">
        <v>111</v>
      </c>
      <c r="B75" s="3">
        <v>0</v>
      </c>
      <c r="C75" s="3"/>
      <c r="D75" s="3">
        <v>0</v>
      </c>
      <c r="E75" s="3"/>
      <c r="F75" s="3">
        <v>0</v>
      </c>
      <c r="G75" s="3"/>
      <c r="H75" s="3">
        <v>0</v>
      </c>
      <c r="I75" s="3"/>
      <c r="J75" s="3">
        <v>4</v>
      </c>
      <c r="K75" s="3"/>
      <c r="L75" s="3">
        <v>0</v>
      </c>
      <c r="M75" s="3"/>
      <c r="N75" s="3">
        <v>0</v>
      </c>
      <c r="O75" s="3"/>
      <c r="P75" s="3">
        <v>0</v>
      </c>
      <c r="Q75" s="3"/>
      <c r="R75" s="3">
        <v>0</v>
      </c>
      <c r="S75" s="3"/>
      <c r="T75" s="3">
        <v>0</v>
      </c>
      <c r="U75" s="3"/>
      <c r="V75" s="3">
        <v>0</v>
      </c>
      <c r="W75" s="3"/>
      <c r="X75" s="3">
        <v>0</v>
      </c>
      <c r="Y75" s="3"/>
      <c r="Z75" s="25">
        <f>SUM(B75:X75)</f>
        <v>4</v>
      </c>
      <c r="AA75" s="44">
        <f>(Z75*100)/25743</f>
        <v>1.5538204560463039E-2</v>
      </c>
      <c r="AB75" s="44">
        <f>(Z75*100)/16562</f>
        <v>2.4151672503320856E-2</v>
      </c>
      <c r="AC75" s="24"/>
      <c r="AD75" s="21"/>
    </row>
    <row r="76" spans="1:30">
      <c r="A76" s="3" t="s">
        <v>112</v>
      </c>
      <c r="B76" s="3">
        <v>0</v>
      </c>
      <c r="C76" s="3"/>
      <c r="D76" s="3">
        <v>0</v>
      </c>
      <c r="E76" s="3"/>
      <c r="F76" s="3">
        <v>0</v>
      </c>
      <c r="G76" s="3"/>
      <c r="H76" s="3">
        <v>0</v>
      </c>
      <c r="I76" s="3"/>
      <c r="J76" s="3">
        <v>0</v>
      </c>
      <c r="K76" s="3"/>
      <c r="L76" s="3">
        <v>0</v>
      </c>
      <c r="M76" s="3"/>
      <c r="N76" s="3">
        <v>1</v>
      </c>
      <c r="O76" s="3"/>
      <c r="P76" s="3">
        <v>0</v>
      </c>
      <c r="Q76" s="3"/>
      <c r="R76" s="3">
        <v>0</v>
      </c>
      <c r="S76" s="3"/>
      <c r="T76" s="3">
        <v>0</v>
      </c>
      <c r="U76" s="3"/>
      <c r="V76" s="3">
        <v>0</v>
      </c>
      <c r="W76" s="3"/>
      <c r="X76" s="3">
        <v>0</v>
      </c>
      <c r="Y76" s="3"/>
      <c r="Z76" s="25">
        <f>SUM(B76:X76)</f>
        <v>1</v>
      </c>
      <c r="AA76" s="44">
        <f>(Z76*100)/25743</f>
        <v>3.8845511401157597E-3</v>
      </c>
      <c r="AB76" s="44">
        <f>(Z76*100)/16562</f>
        <v>6.0379181258302141E-3</v>
      </c>
      <c r="AC76" s="24"/>
      <c r="AD76" s="21"/>
    </row>
    <row r="77" spans="1:30">
      <c r="A77" s="188" t="s">
        <v>0</v>
      </c>
      <c r="B77" s="5">
        <v>838</v>
      </c>
      <c r="C77" s="5"/>
      <c r="D77" s="5">
        <v>579</v>
      </c>
      <c r="E77" s="5"/>
      <c r="F77" s="5">
        <v>849</v>
      </c>
      <c r="G77" s="5"/>
      <c r="H77" s="5">
        <v>2174</v>
      </c>
      <c r="I77" s="5"/>
      <c r="J77" s="5">
        <v>1890</v>
      </c>
      <c r="K77" s="5"/>
      <c r="L77" s="5">
        <v>1469</v>
      </c>
      <c r="M77" s="5"/>
      <c r="N77" s="5">
        <v>2892</v>
      </c>
      <c r="O77" s="5"/>
      <c r="P77" s="5">
        <v>3400</v>
      </c>
      <c r="Q77" s="5"/>
      <c r="R77" s="5">
        <v>3361</v>
      </c>
      <c r="S77" s="5"/>
      <c r="T77" s="5">
        <v>4101</v>
      </c>
      <c r="U77" s="5"/>
      <c r="V77" s="5">
        <v>2604</v>
      </c>
      <c r="W77" s="5"/>
      <c r="X77" s="5">
        <v>1586</v>
      </c>
      <c r="Y77" s="5"/>
      <c r="Z77" s="45">
        <f t="shared" ref="Z77" si="3">SUM(Z8:Z76)</f>
        <v>25743</v>
      </c>
      <c r="AA77" s="46">
        <f>(Z77*100)/25743</f>
        <v>100</v>
      </c>
      <c r="AB77" s="46"/>
      <c r="AC77" s="47"/>
      <c r="AD77" s="21"/>
    </row>
    <row r="78" spans="1:30">
      <c r="A78" s="188" t="s">
        <v>298</v>
      </c>
      <c r="B78" s="236">
        <v>0</v>
      </c>
      <c r="D78" s="236">
        <v>0</v>
      </c>
      <c r="F78" s="236">
        <v>0</v>
      </c>
      <c r="H78" s="236">
        <v>0</v>
      </c>
      <c r="J78" s="236">
        <v>0</v>
      </c>
      <c r="L78" s="236">
        <v>0</v>
      </c>
      <c r="N78" s="236">
        <v>0</v>
      </c>
      <c r="P78" s="236">
        <v>0</v>
      </c>
      <c r="R78" s="236">
        <v>0</v>
      </c>
      <c r="T78" s="236">
        <v>0</v>
      </c>
      <c r="V78" s="236">
        <v>0</v>
      </c>
      <c r="X78" s="236">
        <v>0</v>
      </c>
      <c r="Z78" s="32"/>
    </row>
    <row r="79" spans="1:30">
      <c r="A79" s="187" t="s">
        <v>283</v>
      </c>
      <c r="B79">
        <v>838</v>
      </c>
      <c r="D79">
        <v>579</v>
      </c>
      <c r="F79">
        <v>849</v>
      </c>
      <c r="H79">
        <v>2174</v>
      </c>
      <c r="J79">
        <v>1890</v>
      </c>
      <c r="L79">
        <v>1469</v>
      </c>
      <c r="N79">
        <v>2892</v>
      </c>
      <c r="P79">
        <v>3400</v>
      </c>
      <c r="R79">
        <v>3361</v>
      </c>
      <c r="T79">
        <v>4101</v>
      </c>
      <c r="V79">
        <v>2604</v>
      </c>
      <c r="X79">
        <v>1586</v>
      </c>
    </row>
    <row r="80" spans="1:30">
      <c r="A80" s="187" t="s">
        <v>311</v>
      </c>
      <c r="B80" s="236">
        <v>0</v>
      </c>
      <c r="D80" s="236">
        <v>0</v>
      </c>
      <c r="F80" s="236">
        <v>0</v>
      </c>
      <c r="H80" s="236">
        <v>0</v>
      </c>
      <c r="J80" s="236">
        <v>0</v>
      </c>
      <c r="L80" s="236">
        <v>0</v>
      </c>
      <c r="N80" s="236">
        <v>0</v>
      </c>
      <c r="P80" s="236">
        <v>0</v>
      </c>
      <c r="R80" s="236">
        <v>0</v>
      </c>
      <c r="T80" s="236">
        <v>0</v>
      </c>
      <c r="V80" s="236">
        <v>0</v>
      </c>
      <c r="X80" s="236">
        <v>0</v>
      </c>
    </row>
    <row r="81" spans="1:26">
      <c r="A81" s="187" t="s">
        <v>284</v>
      </c>
      <c r="B81" s="47">
        <v>87</v>
      </c>
      <c r="C81" s="47"/>
      <c r="D81" s="31">
        <v>24</v>
      </c>
      <c r="E81" s="31"/>
      <c r="F81" s="31">
        <v>75</v>
      </c>
      <c r="G81" s="31"/>
      <c r="H81" s="31">
        <v>253</v>
      </c>
      <c r="I81" s="31"/>
      <c r="J81" s="31">
        <v>301</v>
      </c>
      <c r="K81" s="31"/>
      <c r="L81" s="31">
        <v>205</v>
      </c>
      <c r="M81" s="31"/>
      <c r="N81" s="31">
        <v>397</v>
      </c>
      <c r="O81" s="31"/>
      <c r="P81" s="31">
        <v>397</v>
      </c>
      <c r="Q81" s="31"/>
      <c r="R81" s="31">
        <v>452</v>
      </c>
      <c r="S81" s="31"/>
      <c r="T81" s="31">
        <v>786</v>
      </c>
      <c r="U81" s="31"/>
      <c r="V81" s="31">
        <v>457</v>
      </c>
      <c r="W81" s="31"/>
      <c r="X81" s="31">
        <v>218</v>
      </c>
      <c r="Y81" s="31"/>
      <c r="Z81" s="32"/>
    </row>
    <row r="82" spans="1:26">
      <c r="A82" s="187" t="s">
        <v>312</v>
      </c>
      <c r="B82" s="31">
        <v>1</v>
      </c>
      <c r="C82" s="31"/>
      <c r="D82" s="31">
        <v>24</v>
      </c>
      <c r="E82" s="31"/>
      <c r="F82" s="31">
        <v>0</v>
      </c>
      <c r="G82" s="31"/>
      <c r="H82" s="31">
        <v>8</v>
      </c>
      <c r="I82" s="31"/>
      <c r="J82" s="236">
        <v>0</v>
      </c>
      <c r="K82" s="31"/>
      <c r="L82" s="236">
        <v>0</v>
      </c>
      <c r="M82" s="31"/>
      <c r="N82" s="31">
        <v>0</v>
      </c>
      <c r="O82" s="31"/>
      <c r="P82" s="236">
        <v>0</v>
      </c>
      <c r="Q82" s="31"/>
      <c r="R82" s="236">
        <v>0</v>
      </c>
      <c r="S82" s="31"/>
      <c r="T82" s="236">
        <v>0</v>
      </c>
      <c r="U82" s="31"/>
      <c r="V82" s="236">
        <v>0</v>
      </c>
      <c r="W82" s="31"/>
      <c r="X82" s="31">
        <v>9</v>
      </c>
      <c r="Y82" s="31"/>
      <c r="Z82" s="32"/>
    </row>
    <row r="83" spans="1:26">
      <c r="A83" s="187" t="s">
        <v>4</v>
      </c>
      <c r="B83" s="31">
        <v>50</v>
      </c>
      <c r="C83" s="31"/>
      <c r="D83" s="31">
        <v>0</v>
      </c>
      <c r="E83" s="31"/>
      <c r="F83" s="31">
        <v>60</v>
      </c>
      <c r="G83" s="31"/>
      <c r="H83" s="31">
        <v>199</v>
      </c>
      <c r="I83" s="31"/>
      <c r="J83" s="210">
        <v>0</v>
      </c>
      <c r="K83" s="31"/>
      <c r="L83" s="210">
        <v>0</v>
      </c>
      <c r="M83" s="31"/>
      <c r="N83" s="31">
        <v>0</v>
      </c>
      <c r="O83" s="31"/>
      <c r="P83" s="210">
        <v>0</v>
      </c>
      <c r="Q83" s="31"/>
      <c r="R83" s="210">
        <v>0</v>
      </c>
      <c r="S83" s="31"/>
      <c r="T83" s="210">
        <v>0</v>
      </c>
      <c r="U83" s="210"/>
      <c r="V83" s="210">
        <v>0</v>
      </c>
      <c r="W83" s="31"/>
      <c r="X83" s="31">
        <v>151</v>
      </c>
      <c r="Y83" s="31"/>
    </row>
    <row r="84" spans="1:26">
      <c r="A84" s="188" t="s">
        <v>285</v>
      </c>
      <c r="B84" s="212">
        <v>0</v>
      </c>
      <c r="C84" s="212"/>
      <c r="D84" s="212">
        <v>0</v>
      </c>
      <c r="E84" s="212"/>
      <c r="F84" s="212">
        <v>0</v>
      </c>
      <c r="G84" s="212"/>
      <c r="H84" s="212">
        <v>0</v>
      </c>
      <c r="I84" s="212"/>
      <c r="J84" s="212">
        <v>0</v>
      </c>
      <c r="K84" s="212"/>
      <c r="L84" s="209">
        <v>0</v>
      </c>
      <c r="M84" s="209"/>
      <c r="N84" s="212">
        <v>0</v>
      </c>
      <c r="O84" s="212"/>
      <c r="P84" s="212">
        <v>0</v>
      </c>
      <c r="Q84" s="212"/>
      <c r="R84" s="212">
        <v>0</v>
      </c>
      <c r="S84" s="212"/>
      <c r="T84" s="209">
        <v>0</v>
      </c>
      <c r="U84" s="209"/>
      <c r="V84" s="212">
        <v>0</v>
      </c>
      <c r="W84" s="212"/>
      <c r="X84" s="209">
        <v>0</v>
      </c>
      <c r="Y84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5:AC44"/>
  <sheetViews>
    <sheetView topLeftCell="L1" zoomScale="85" zoomScaleNormal="85" zoomScalePageLayoutView="85" workbookViewId="0">
      <selection activeCell="W41" sqref="W41"/>
    </sheetView>
  </sheetViews>
  <sheetFormatPr baseColWidth="10" defaultRowHeight="12.75"/>
  <sheetData>
    <row r="5" spans="1:29">
      <c r="A5" s="48" t="s">
        <v>61</v>
      </c>
      <c r="B5" s="48">
        <v>2014</v>
      </c>
      <c r="C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49"/>
      <c r="AB5" s="49"/>
      <c r="AC5" s="49"/>
    </row>
    <row r="6" spans="1:29">
      <c r="A6" s="50"/>
      <c r="B6" t="s">
        <v>127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1"/>
      <c r="AA6" s="50"/>
      <c r="AB6" s="50"/>
      <c r="AC6" s="50"/>
    </row>
    <row r="7" spans="1:29" ht="45">
      <c r="A7" s="52" t="s">
        <v>13</v>
      </c>
      <c r="B7" s="52" t="s">
        <v>2</v>
      </c>
      <c r="C7" s="52" t="s">
        <v>301</v>
      </c>
      <c r="D7" s="52" t="s">
        <v>3</v>
      </c>
      <c r="E7" s="52" t="s">
        <v>302</v>
      </c>
      <c r="F7" s="52" t="s">
        <v>4</v>
      </c>
      <c r="G7" s="52" t="s">
        <v>303</v>
      </c>
      <c r="H7" s="52" t="s">
        <v>5</v>
      </c>
      <c r="I7" s="52" t="s">
        <v>304</v>
      </c>
      <c r="J7" s="52" t="s">
        <v>4</v>
      </c>
      <c r="K7" s="52" t="s">
        <v>303</v>
      </c>
      <c r="L7" s="52" t="s">
        <v>2</v>
      </c>
      <c r="M7" s="52" t="s">
        <v>301</v>
      </c>
      <c r="N7" s="52" t="s">
        <v>310</v>
      </c>
      <c r="O7" s="52" t="s">
        <v>305</v>
      </c>
      <c r="P7" s="52" t="s">
        <v>5</v>
      </c>
      <c r="Q7" s="52" t="s">
        <v>304</v>
      </c>
      <c r="R7" s="52" t="s">
        <v>6</v>
      </c>
      <c r="S7" s="52" t="s">
        <v>306</v>
      </c>
      <c r="T7" s="52" t="s">
        <v>7</v>
      </c>
      <c r="U7" s="52" t="s">
        <v>307</v>
      </c>
      <c r="V7" s="52" t="s">
        <v>8</v>
      </c>
      <c r="W7" s="52" t="s">
        <v>308</v>
      </c>
      <c r="X7" s="52" t="s">
        <v>9</v>
      </c>
      <c r="Y7" s="52" t="s">
        <v>309</v>
      </c>
      <c r="Z7" s="52" t="s">
        <v>10</v>
      </c>
      <c r="AA7" s="52" t="s">
        <v>14</v>
      </c>
      <c r="AB7" s="52" t="s">
        <v>15</v>
      </c>
      <c r="AC7" s="53" t="s">
        <v>62</v>
      </c>
    </row>
    <row r="8" spans="1:29">
      <c r="A8" s="54" t="s">
        <v>114</v>
      </c>
      <c r="B8" s="55">
        <v>2</v>
      </c>
      <c r="C8" s="55"/>
      <c r="D8" s="56">
        <v>0</v>
      </c>
      <c r="E8" s="56"/>
      <c r="F8" s="57">
        <v>14</v>
      </c>
      <c r="G8" s="57"/>
      <c r="H8" s="57">
        <v>1</v>
      </c>
      <c r="I8" s="57"/>
      <c r="J8" s="56">
        <v>0</v>
      </c>
      <c r="K8" s="56"/>
      <c r="L8" s="57">
        <v>16</v>
      </c>
      <c r="M8" s="57"/>
      <c r="N8" s="57">
        <v>50</v>
      </c>
      <c r="O8" s="57"/>
      <c r="P8" s="57">
        <v>42</v>
      </c>
      <c r="Q8" s="57"/>
      <c r="R8" s="57">
        <v>127</v>
      </c>
      <c r="S8" s="57"/>
      <c r="T8" s="57">
        <v>113</v>
      </c>
      <c r="U8" s="57"/>
      <c r="V8" s="57">
        <v>38</v>
      </c>
      <c r="W8" s="57"/>
      <c r="X8" s="57">
        <v>12</v>
      </c>
      <c r="Y8" s="57"/>
      <c r="Z8" s="58">
        <f>SUM(B8:X8)</f>
        <v>415</v>
      </c>
      <c r="AA8" s="59">
        <f>Z8*100/2731</f>
        <v>15.195898938117905</v>
      </c>
      <c r="AB8" s="59">
        <f>Z8*100/2354</f>
        <v>17.629566694987254</v>
      </c>
      <c r="AC8" s="53"/>
    </row>
    <row r="9" spans="1:29">
      <c r="A9" s="54" t="s">
        <v>115</v>
      </c>
      <c r="B9" s="55">
        <v>6</v>
      </c>
      <c r="C9" s="55"/>
      <c r="D9" s="56">
        <v>0</v>
      </c>
      <c r="E9" s="56"/>
      <c r="F9" s="57">
        <v>9</v>
      </c>
      <c r="G9" s="57"/>
      <c r="H9" s="57">
        <v>2</v>
      </c>
      <c r="I9" s="57"/>
      <c r="J9" s="57">
        <v>23</v>
      </c>
      <c r="K9" s="57"/>
      <c r="L9" s="57">
        <v>6</v>
      </c>
      <c r="M9" s="57"/>
      <c r="N9" s="57">
        <v>23</v>
      </c>
      <c r="O9" s="57"/>
      <c r="P9" s="57">
        <v>26</v>
      </c>
      <c r="Q9" s="57"/>
      <c r="R9" s="57">
        <v>76</v>
      </c>
      <c r="S9" s="57"/>
      <c r="T9" s="57">
        <v>82</v>
      </c>
      <c r="U9" s="57"/>
      <c r="V9" s="57">
        <v>20</v>
      </c>
      <c r="W9" s="57"/>
      <c r="X9" s="57">
        <v>4</v>
      </c>
      <c r="Y9" s="57"/>
      <c r="Z9" s="58">
        <f t="shared" ref="Z9:Z36" si="0">SUM(B9:X9)</f>
        <v>277</v>
      </c>
      <c r="AA9" s="59">
        <f t="shared" ref="AA9:AA36" si="1">Z9*100/2731</f>
        <v>10.142804833394361</v>
      </c>
      <c r="AB9" s="59">
        <f t="shared" ref="AB9:AB36" si="2">Z9*100/2354</f>
        <v>11.767204757858963</v>
      </c>
      <c r="AC9" s="53"/>
    </row>
    <row r="10" spans="1:29">
      <c r="A10" s="54" t="s">
        <v>21</v>
      </c>
      <c r="B10" s="55">
        <v>0</v>
      </c>
      <c r="C10" s="55"/>
      <c r="D10" s="56">
        <v>0</v>
      </c>
      <c r="E10" s="56"/>
      <c r="F10" s="56">
        <v>0</v>
      </c>
      <c r="G10" s="56"/>
      <c r="H10" s="57">
        <v>10</v>
      </c>
      <c r="I10" s="57"/>
      <c r="J10" s="57">
        <v>2</v>
      </c>
      <c r="K10" s="57"/>
      <c r="L10" s="56">
        <v>0</v>
      </c>
      <c r="M10" s="56"/>
      <c r="N10" s="57">
        <v>10</v>
      </c>
      <c r="O10" s="57"/>
      <c r="P10" s="57">
        <v>4</v>
      </c>
      <c r="Q10" s="57"/>
      <c r="R10" s="57">
        <v>12</v>
      </c>
      <c r="S10" s="57"/>
      <c r="T10" s="57">
        <v>6</v>
      </c>
      <c r="U10" s="57"/>
      <c r="V10" s="57">
        <v>5</v>
      </c>
      <c r="W10" s="57"/>
      <c r="X10" s="57">
        <v>5</v>
      </c>
      <c r="Y10" s="57"/>
      <c r="Z10" s="58">
        <f t="shared" si="0"/>
        <v>54</v>
      </c>
      <c r="AA10" s="59">
        <f t="shared" si="1"/>
        <v>1.9772976931526913</v>
      </c>
      <c r="AB10" s="59">
        <f t="shared" si="2"/>
        <v>2.293967714528462</v>
      </c>
      <c r="AC10" s="53"/>
    </row>
    <row r="11" spans="1:29">
      <c r="A11" s="54" t="s">
        <v>22</v>
      </c>
      <c r="B11" s="55"/>
      <c r="C11" s="55"/>
      <c r="D11" s="56"/>
      <c r="E11" s="56"/>
      <c r="F11" s="56"/>
      <c r="G11" s="56"/>
      <c r="H11" s="57"/>
      <c r="I11" s="57"/>
      <c r="J11" s="57"/>
      <c r="K11" s="57"/>
      <c r="L11" s="56"/>
      <c r="M11" s="56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>
        <v>1</v>
      </c>
      <c r="Y11" s="57"/>
      <c r="Z11" s="58">
        <f t="shared" si="0"/>
        <v>1</v>
      </c>
      <c r="AA11" s="59">
        <f t="shared" si="1"/>
        <v>3.661662394727206E-2</v>
      </c>
      <c r="AB11" s="59">
        <f t="shared" si="2"/>
        <v>4.2480883602378929E-2</v>
      </c>
      <c r="AC11" s="53"/>
    </row>
    <row r="12" spans="1:29">
      <c r="A12" s="54" t="s">
        <v>23</v>
      </c>
      <c r="B12" s="55">
        <v>1</v>
      </c>
      <c r="C12" s="55"/>
      <c r="D12" s="56">
        <v>0</v>
      </c>
      <c r="E12" s="56"/>
      <c r="F12" s="57">
        <v>2</v>
      </c>
      <c r="G12" s="57"/>
      <c r="H12" s="56">
        <v>0</v>
      </c>
      <c r="I12" s="56"/>
      <c r="J12" s="56">
        <v>0</v>
      </c>
      <c r="K12" s="56"/>
      <c r="L12" s="56">
        <v>0</v>
      </c>
      <c r="M12" s="56"/>
      <c r="N12" s="56">
        <v>0</v>
      </c>
      <c r="O12" s="56"/>
      <c r="P12" s="57">
        <v>0</v>
      </c>
      <c r="Q12" s="57"/>
      <c r="R12" s="57">
        <v>1</v>
      </c>
      <c r="S12" s="57"/>
      <c r="T12" s="57">
        <v>4</v>
      </c>
      <c r="U12" s="57"/>
      <c r="V12" s="57">
        <v>2</v>
      </c>
      <c r="W12" s="57"/>
      <c r="X12" s="57">
        <v>0</v>
      </c>
      <c r="Y12" s="57"/>
      <c r="Z12" s="58">
        <f t="shared" si="0"/>
        <v>10</v>
      </c>
      <c r="AA12" s="59">
        <f t="shared" si="1"/>
        <v>0.36616623947272059</v>
      </c>
      <c r="AB12" s="59">
        <f t="shared" si="2"/>
        <v>0.42480883602378927</v>
      </c>
      <c r="AC12" s="53"/>
    </row>
    <row r="13" spans="1:29">
      <c r="A13" s="54" t="s">
        <v>116</v>
      </c>
      <c r="B13" s="55">
        <v>0</v>
      </c>
      <c r="C13" s="55"/>
      <c r="D13" s="57">
        <v>7</v>
      </c>
      <c r="E13" s="57"/>
      <c r="F13" s="56">
        <v>0</v>
      </c>
      <c r="G13" s="56"/>
      <c r="H13" s="56">
        <v>0</v>
      </c>
      <c r="I13" s="56"/>
      <c r="J13" s="56">
        <v>0</v>
      </c>
      <c r="K13" s="56"/>
      <c r="L13" s="56">
        <v>0</v>
      </c>
      <c r="M13" s="56"/>
      <c r="N13" s="56">
        <v>0</v>
      </c>
      <c r="O13" s="56"/>
      <c r="P13" s="57">
        <v>0</v>
      </c>
      <c r="Q13" s="57"/>
      <c r="R13" s="57">
        <v>0</v>
      </c>
      <c r="S13" s="57"/>
      <c r="T13" s="57">
        <v>0</v>
      </c>
      <c r="U13" s="57"/>
      <c r="V13" s="57">
        <v>0</v>
      </c>
      <c r="W13" s="57"/>
      <c r="X13" s="57">
        <v>0</v>
      </c>
      <c r="Y13" s="57"/>
      <c r="Z13" s="58">
        <f t="shared" si="0"/>
        <v>7</v>
      </c>
      <c r="AA13" s="59">
        <f t="shared" si="1"/>
        <v>0.25631636763090443</v>
      </c>
      <c r="AB13" s="59">
        <f t="shared" si="2"/>
        <v>0.29736618521665248</v>
      </c>
      <c r="AC13" s="53"/>
    </row>
    <row r="14" spans="1:29">
      <c r="A14" s="54" t="s">
        <v>117</v>
      </c>
      <c r="B14" s="55">
        <v>5</v>
      </c>
      <c r="C14" s="55"/>
      <c r="D14" s="57">
        <v>0</v>
      </c>
      <c r="E14" s="57"/>
      <c r="F14" s="57">
        <v>2</v>
      </c>
      <c r="G14" s="57"/>
      <c r="H14" s="57">
        <v>5</v>
      </c>
      <c r="I14" s="57"/>
      <c r="J14" s="57">
        <v>6</v>
      </c>
      <c r="K14" s="57"/>
      <c r="L14" s="57">
        <v>2</v>
      </c>
      <c r="M14" s="57"/>
      <c r="N14" s="57">
        <v>4</v>
      </c>
      <c r="O14" s="57"/>
      <c r="P14" s="57">
        <v>42</v>
      </c>
      <c r="Q14" s="57"/>
      <c r="R14" s="57">
        <v>36</v>
      </c>
      <c r="S14" s="57"/>
      <c r="T14" s="57">
        <v>78</v>
      </c>
      <c r="U14" s="57"/>
      <c r="V14" s="57">
        <v>65</v>
      </c>
      <c r="W14" s="57"/>
      <c r="X14" s="57">
        <v>289</v>
      </c>
      <c r="Y14" s="57"/>
      <c r="Z14" s="58">
        <f t="shared" si="0"/>
        <v>534</v>
      </c>
      <c r="AA14" s="59">
        <f t="shared" si="1"/>
        <v>19.553277187843282</v>
      </c>
      <c r="AB14" s="59">
        <f t="shared" si="2"/>
        <v>22.684791843670347</v>
      </c>
      <c r="AC14" s="53"/>
    </row>
    <row r="15" spans="1:29">
      <c r="A15" s="54" t="s">
        <v>26</v>
      </c>
      <c r="B15" s="55">
        <v>0</v>
      </c>
      <c r="C15" s="55"/>
      <c r="D15" s="56">
        <v>0</v>
      </c>
      <c r="E15" s="56"/>
      <c r="F15" s="56">
        <v>0</v>
      </c>
      <c r="G15" s="56"/>
      <c r="H15" s="56">
        <v>0</v>
      </c>
      <c r="I15" s="56"/>
      <c r="J15" s="57">
        <v>2</v>
      </c>
      <c r="K15" s="57"/>
      <c r="L15" s="57">
        <v>1</v>
      </c>
      <c r="M15" s="57"/>
      <c r="N15" s="57">
        <v>2</v>
      </c>
      <c r="O15" s="57"/>
      <c r="P15" s="57">
        <v>0</v>
      </c>
      <c r="Q15" s="57"/>
      <c r="R15" s="57">
        <v>2</v>
      </c>
      <c r="S15" s="57"/>
      <c r="T15" s="57">
        <v>6</v>
      </c>
      <c r="U15" s="57"/>
      <c r="V15" s="57">
        <v>1</v>
      </c>
      <c r="W15" s="57"/>
      <c r="X15" s="57">
        <v>2</v>
      </c>
      <c r="Y15" s="57"/>
      <c r="Z15" s="58">
        <f t="shared" si="0"/>
        <v>16</v>
      </c>
      <c r="AA15" s="59">
        <f t="shared" si="1"/>
        <v>0.58586598315635297</v>
      </c>
      <c r="AB15" s="59">
        <f t="shared" si="2"/>
        <v>0.67969413763806286</v>
      </c>
      <c r="AC15" s="53"/>
    </row>
    <row r="16" spans="1:29">
      <c r="A16" s="54" t="s">
        <v>28</v>
      </c>
      <c r="B16" s="55"/>
      <c r="C16" s="55"/>
      <c r="D16" s="56"/>
      <c r="E16" s="56"/>
      <c r="F16" s="56"/>
      <c r="G16" s="56"/>
      <c r="H16" s="56"/>
      <c r="I16" s="56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>
        <v>8</v>
      </c>
      <c r="U16" s="57"/>
      <c r="V16" s="57">
        <v>0</v>
      </c>
      <c r="W16" s="57"/>
      <c r="X16" s="57">
        <v>4</v>
      </c>
      <c r="Y16" s="57"/>
      <c r="Z16" s="58">
        <f t="shared" si="0"/>
        <v>12</v>
      </c>
      <c r="AA16" s="59">
        <f t="shared" si="1"/>
        <v>0.43939948736726475</v>
      </c>
      <c r="AB16" s="59">
        <f t="shared" si="2"/>
        <v>0.50977060322854717</v>
      </c>
      <c r="AC16" s="53"/>
    </row>
    <row r="17" spans="1:29">
      <c r="A17" s="54" t="s">
        <v>118</v>
      </c>
      <c r="B17" s="55">
        <v>0</v>
      </c>
      <c r="C17" s="55"/>
      <c r="D17" s="56">
        <v>0</v>
      </c>
      <c r="E17" s="56"/>
      <c r="F17" s="56">
        <v>0</v>
      </c>
      <c r="G17" s="56"/>
      <c r="H17" s="56">
        <v>0</v>
      </c>
      <c r="I17" s="56"/>
      <c r="J17" s="57">
        <v>1</v>
      </c>
      <c r="K17" s="57"/>
      <c r="L17" s="57">
        <v>0</v>
      </c>
      <c r="M17" s="57"/>
      <c r="N17" s="56">
        <v>0</v>
      </c>
      <c r="O17" s="56"/>
      <c r="P17" s="57">
        <v>0</v>
      </c>
      <c r="Q17" s="57"/>
      <c r="R17" s="57">
        <v>0</v>
      </c>
      <c r="S17" s="57"/>
      <c r="T17" s="57">
        <v>0</v>
      </c>
      <c r="U17" s="57"/>
      <c r="V17" s="57">
        <v>0</v>
      </c>
      <c r="W17" s="57"/>
      <c r="X17" s="57">
        <v>0</v>
      </c>
      <c r="Y17" s="57"/>
      <c r="Z17" s="58">
        <f t="shared" si="0"/>
        <v>1</v>
      </c>
      <c r="AA17" s="59">
        <f t="shared" si="1"/>
        <v>3.661662394727206E-2</v>
      </c>
      <c r="AB17" s="59">
        <f t="shared" si="2"/>
        <v>4.2480883602378929E-2</v>
      </c>
      <c r="AC17" s="53"/>
    </row>
    <row r="18" spans="1:29">
      <c r="A18" s="54" t="s">
        <v>119</v>
      </c>
      <c r="B18" s="55"/>
      <c r="C18" s="55"/>
      <c r="D18" s="56"/>
      <c r="E18" s="56"/>
      <c r="F18" s="56"/>
      <c r="G18" s="56"/>
      <c r="H18" s="56"/>
      <c r="I18" s="56"/>
      <c r="J18" s="57"/>
      <c r="K18" s="57"/>
      <c r="L18" s="57"/>
      <c r="M18" s="57"/>
      <c r="N18" s="56"/>
      <c r="O18" s="56"/>
      <c r="P18" s="57"/>
      <c r="Q18" s="57"/>
      <c r="R18" s="57"/>
      <c r="S18" s="57"/>
      <c r="T18" s="57">
        <v>3</v>
      </c>
      <c r="U18" s="57"/>
      <c r="V18" s="57">
        <v>0</v>
      </c>
      <c r="W18" s="57"/>
      <c r="X18" s="57">
        <v>0</v>
      </c>
      <c r="Y18" s="57"/>
      <c r="Z18" s="58">
        <f t="shared" si="0"/>
        <v>3</v>
      </c>
      <c r="AA18" s="59">
        <f t="shared" si="1"/>
        <v>0.10984987184181619</v>
      </c>
      <c r="AB18" s="59">
        <f t="shared" si="2"/>
        <v>0.12744265080713679</v>
      </c>
      <c r="AC18" s="53"/>
    </row>
    <row r="19" spans="1:29">
      <c r="A19" s="54" t="s">
        <v>29</v>
      </c>
      <c r="B19" s="55">
        <v>0</v>
      </c>
      <c r="C19" s="55"/>
      <c r="D19" s="56">
        <v>0</v>
      </c>
      <c r="E19" s="56"/>
      <c r="F19" s="56">
        <v>0</v>
      </c>
      <c r="G19" s="56"/>
      <c r="H19" s="56">
        <v>0</v>
      </c>
      <c r="I19" s="56"/>
      <c r="J19" s="57"/>
      <c r="K19" s="57"/>
      <c r="L19" s="57"/>
      <c r="M19" s="57"/>
      <c r="N19" s="57">
        <v>4</v>
      </c>
      <c r="O19" s="57"/>
      <c r="P19" s="57">
        <v>0</v>
      </c>
      <c r="Q19" s="57"/>
      <c r="R19" s="57">
        <v>2</v>
      </c>
      <c r="S19" s="57"/>
      <c r="T19" s="57">
        <v>2</v>
      </c>
      <c r="U19" s="57"/>
      <c r="V19" s="57">
        <v>0</v>
      </c>
      <c r="W19" s="57"/>
      <c r="X19" s="57">
        <v>5</v>
      </c>
      <c r="Y19" s="57"/>
      <c r="Z19" s="58">
        <f t="shared" si="0"/>
        <v>13</v>
      </c>
      <c r="AA19" s="59">
        <f t="shared" si="1"/>
        <v>0.47601611131453681</v>
      </c>
      <c r="AB19" s="59">
        <f t="shared" si="2"/>
        <v>0.55225148683092606</v>
      </c>
      <c r="AC19" s="53"/>
    </row>
    <row r="20" spans="1:29">
      <c r="A20" s="54" t="s">
        <v>120</v>
      </c>
      <c r="B20" s="55">
        <v>18</v>
      </c>
      <c r="C20" s="55"/>
      <c r="D20" s="57">
        <v>1</v>
      </c>
      <c r="E20" s="57"/>
      <c r="F20" s="57">
        <v>6</v>
      </c>
      <c r="G20" s="57"/>
      <c r="H20" s="57">
        <v>8</v>
      </c>
      <c r="I20" s="57"/>
      <c r="J20" s="57">
        <v>21</v>
      </c>
      <c r="K20" s="57"/>
      <c r="L20" s="57">
        <v>9</v>
      </c>
      <c r="M20" s="57"/>
      <c r="N20" s="57">
        <v>46</v>
      </c>
      <c r="O20" s="57"/>
      <c r="P20" s="57">
        <v>68</v>
      </c>
      <c r="Q20" s="57"/>
      <c r="R20" s="57">
        <v>26</v>
      </c>
      <c r="S20" s="57"/>
      <c r="T20" s="57">
        <v>18</v>
      </c>
      <c r="U20" s="57"/>
      <c r="V20" s="57">
        <v>49</v>
      </c>
      <c r="W20" s="57"/>
      <c r="X20" s="57">
        <v>33</v>
      </c>
      <c r="Y20" s="57"/>
      <c r="Z20" s="58">
        <f t="shared" si="0"/>
        <v>303</v>
      </c>
      <c r="AA20" s="59">
        <f t="shared" si="1"/>
        <v>11.094837056023435</v>
      </c>
      <c r="AB20" s="59">
        <f t="shared" si="2"/>
        <v>12.871707731520816</v>
      </c>
      <c r="AC20" s="53"/>
    </row>
    <row r="21" spans="1:29">
      <c r="A21" s="54" t="s">
        <v>31</v>
      </c>
      <c r="B21" s="55"/>
      <c r="C21" s="55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>
        <v>4</v>
      </c>
      <c r="W21" s="57"/>
      <c r="X21" s="57">
        <v>0</v>
      </c>
      <c r="Y21" s="57"/>
      <c r="Z21" s="58">
        <f t="shared" si="0"/>
        <v>4</v>
      </c>
      <c r="AA21" s="59">
        <f t="shared" si="1"/>
        <v>0.14646649578908824</v>
      </c>
      <c r="AB21" s="59">
        <f t="shared" si="2"/>
        <v>0.16992353440951571</v>
      </c>
      <c r="AC21" s="53"/>
    </row>
    <row r="22" spans="1:29">
      <c r="A22" s="54" t="s">
        <v>121</v>
      </c>
      <c r="B22" s="55">
        <v>0</v>
      </c>
      <c r="C22" s="55"/>
      <c r="D22" s="57"/>
      <c r="E22" s="57"/>
      <c r="F22" s="57">
        <v>1</v>
      </c>
      <c r="G22" s="57"/>
      <c r="H22" s="56">
        <v>0</v>
      </c>
      <c r="I22" s="56"/>
      <c r="J22" s="56">
        <v>0</v>
      </c>
      <c r="K22" s="56"/>
      <c r="L22" s="57">
        <v>1</v>
      </c>
      <c r="M22" s="57"/>
      <c r="N22" s="57">
        <v>0</v>
      </c>
      <c r="O22" s="57"/>
      <c r="P22" s="57">
        <v>12</v>
      </c>
      <c r="Q22" s="57"/>
      <c r="R22" s="57">
        <v>7</v>
      </c>
      <c r="S22" s="57"/>
      <c r="T22" s="57">
        <v>12</v>
      </c>
      <c r="U22" s="57"/>
      <c r="V22" s="57">
        <v>11</v>
      </c>
      <c r="W22" s="57"/>
      <c r="X22" s="57">
        <v>0</v>
      </c>
      <c r="Y22" s="57"/>
      <c r="Z22" s="58">
        <f t="shared" si="0"/>
        <v>44</v>
      </c>
      <c r="AA22" s="59">
        <f t="shared" si="1"/>
        <v>1.6111314536799708</v>
      </c>
      <c r="AB22" s="59">
        <f t="shared" si="2"/>
        <v>1.8691588785046729</v>
      </c>
      <c r="AC22" s="53"/>
    </row>
    <row r="23" spans="1:29">
      <c r="A23" s="54" t="s">
        <v>33</v>
      </c>
      <c r="B23" s="55"/>
      <c r="C23" s="55"/>
      <c r="D23" s="57"/>
      <c r="E23" s="57"/>
      <c r="F23" s="57"/>
      <c r="G23" s="57"/>
      <c r="H23" s="56"/>
      <c r="I23" s="56"/>
      <c r="J23" s="56"/>
      <c r="K23" s="56"/>
      <c r="L23" s="57"/>
      <c r="M23" s="57"/>
      <c r="N23" s="57"/>
      <c r="O23" s="57"/>
      <c r="P23" s="57">
        <v>1</v>
      </c>
      <c r="Q23" s="57"/>
      <c r="R23" s="57">
        <v>0</v>
      </c>
      <c r="S23" s="57"/>
      <c r="T23" s="57">
        <v>0</v>
      </c>
      <c r="U23" s="57"/>
      <c r="V23" s="57">
        <v>0</v>
      </c>
      <c r="W23" s="57"/>
      <c r="X23" s="57">
        <v>0</v>
      </c>
      <c r="Y23" s="57"/>
      <c r="Z23" s="58">
        <f t="shared" si="0"/>
        <v>1</v>
      </c>
      <c r="AA23" s="59">
        <f t="shared" si="1"/>
        <v>3.661662394727206E-2</v>
      </c>
      <c r="AB23" s="59">
        <f t="shared" si="2"/>
        <v>4.2480883602378929E-2</v>
      </c>
      <c r="AC23" s="53"/>
    </row>
    <row r="24" spans="1:29">
      <c r="A24" s="54" t="s">
        <v>122</v>
      </c>
      <c r="B24" s="55">
        <v>5</v>
      </c>
      <c r="C24" s="55"/>
      <c r="D24" s="57">
        <v>1</v>
      </c>
      <c r="E24" s="57"/>
      <c r="F24" s="57">
        <v>2</v>
      </c>
      <c r="G24" s="57"/>
      <c r="H24" s="56">
        <v>0</v>
      </c>
      <c r="I24" s="56"/>
      <c r="J24" s="56">
        <v>0</v>
      </c>
      <c r="K24" s="56"/>
      <c r="L24" s="56">
        <v>0</v>
      </c>
      <c r="M24" s="56"/>
      <c r="N24" s="57">
        <v>7</v>
      </c>
      <c r="O24" s="57"/>
      <c r="P24" s="57">
        <v>34</v>
      </c>
      <c r="Q24" s="57"/>
      <c r="R24" s="57">
        <v>6</v>
      </c>
      <c r="S24" s="57"/>
      <c r="T24" s="57">
        <v>0</v>
      </c>
      <c r="U24" s="57"/>
      <c r="V24" s="57">
        <v>13</v>
      </c>
      <c r="W24" s="57"/>
      <c r="X24" s="57">
        <v>8</v>
      </c>
      <c r="Y24" s="57"/>
      <c r="Z24" s="58">
        <f t="shared" si="0"/>
        <v>76</v>
      </c>
      <c r="AA24" s="59">
        <f t="shared" si="1"/>
        <v>2.7828634199926765</v>
      </c>
      <c r="AB24" s="59">
        <f t="shared" si="2"/>
        <v>3.2285471537807986</v>
      </c>
      <c r="AC24" s="53"/>
    </row>
    <row r="25" spans="1:29">
      <c r="A25" s="54" t="s">
        <v>123</v>
      </c>
      <c r="B25" s="55">
        <v>0</v>
      </c>
      <c r="C25" s="55"/>
      <c r="D25" s="57">
        <v>5</v>
      </c>
      <c r="E25" s="57"/>
      <c r="F25" s="57">
        <v>0</v>
      </c>
      <c r="G25" s="57"/>
      <c r="H25" s="56">
        <v>0</v>
      </c>
      <c r="I25" s="56"/>
      <c r="J25" s="56">
        <v>0</v>
      </c>
      <c r="K25" s="56"/>
      <c r="L25" s="56">
        <v>0</v>
      </c>
      <c r="M25" s="56"/>
      <c r="N25" s="56">
        <v>0</v>
      </c>
      <c r="O25" s="56"/>
      <c r="P25" s="57"/>
      <c r="Q25" s="57"/>
      <c r="R25" s="57">
        <v>1</v>
      </c>
      <c r="S25" s="57"/>
      <c r="T25" s="57">
        <v>0</v>
      </c>
      <c r="U25" s="57"/>
      <c r="V25" s="57">
        <v>0</v>
      </c>
      <c r="W25" s="57"/>
      <c r="X25" s="57">
        <v>0</v>
      </c>
      <c r="Y25" s="57"/>
      <c r="Z25" s="58">
        <f t="shared" si="0"/>
        <v>6</v>
      </c>
      <c r="AA25" s="59">
        <f t="shared" si="1"/>
        <v>0.21969974368363238</v>
      </c>
      <c r="AB25" s="59">
        <f t="shared" si="2"/>
        <v>0.25488530161427359</v>
      </c>
      <c r="AC25" s="53"/>
    </row>
    <row r="26" spans="1:29">
      <c r="A26" s="54" t="s">
        <v>64</v>
      </c>
      <c r="B26" s="55"/>
      <c r="C26" s="55"/>
      <c r="D26" s="57"/>
      <c r="E26" s="57"/>
      <c r="F26" s="57"/>
      <c r="G26" s="57"/>
      <c r="H26" s="56"/>
      <c r="I26" s="56"/>
      <c r="J26" s="56"/>
      <c r="K26" s="56"/>
      <c r="L26" s="56"/>
      <c r="M26" s="56"/>
      <c r="N26" s="56"/>
      <c r="O26" s="56"/>
      <c r="P26" s="57"/>
      <c r="Q26" s="57"/>
      <c r="R26" s="57"/>
      <c r="S26" s="57"/>
      <c r="T26" s="57"/>
      <c r="U26" s="57"/>
      <c r="V26" s="57">
        <v>4</v>
      </c>
      <c r="W26" s="57"/>
      <c r="X26" s="57">
        <v>0</v>
      </c>
      <c r="Y26" s="57"/>
      <c r="Z26" s="58">
        <f t="shared" si="0"/>
        <v>4</v>
      </c>
      <c r="AA26" s="59">
        <f t="shared" si="1"/>
        <v>0.14646649578908824</v>
      </c>
      <c r="AB26" s="59">
        <f t="shared" si="2"/>
        <v>0.16992353440951571</v>
      </c>
      <c r="AC26" s="53"/>
    </row>
    <row r="27" spans="1:29" ht="25.5">
      <c r="A27" s="54" t="s">
        <v>94</v>
      </c>
      <c r="B27" s="55"/>
      <c r="C27" s="55"/>
      <c r="D27" s="57"/>
      <c r="E27" s="57"/>
      <c r="F27" s="57"/>
      <c r="G27" s="57"/>
      <c r="H27" s="56"/>
      <c r="I27" s="56"/>
      <c r="J27" s="56"/>
      <c r="K27" s="56"/>
      <c r="L27" s="56"/>
      <c r="M27" s="56"/>
      <c r="N27" s="56"/>
      <c r="O27" s="56"/>
      <c r="P27" s="57">
        <v>2</v>
      </c>
      <c r="Q27" s="57"/>
      <c r="R27" s="57">
        <v>0</v>
      </c>
      <c r="S27" s="57"/>
      <c r="T27" s="57">
        <v>0</v>
      </c>
      <c r="U27" s="57"/>
      <c r="V27" s="57">
        <v>0</v>
      </c>
      <c r="W27" s="57"/>
      <c r="X27" s="57">
        <v>0</v>
      </c>
      <c r="Y27" s="57"/>
      <c r="Z27" s="58">
        <f t="shared" si="0"/>
        <v>2</v>
      </c>
      <c r="AA27" s="59">
        <f t="shared" si="1"/>
        <v>7.3233247894544121E-2</v>
      </c>
      <c r="AB27" s="59">
        <f t="shared" si="2"/>
        <v>8.4961767204757857E-2</v>
      </c>
      <c r="AC27" s="53"/>
    </row>
    <row r="28" spans="1:29">
      <c r="A28" s="60" t="s">
        <v>16</v>
      </c>
      <c r="B28" s="61">
        <v>55</v>
      </c>
      <c r="C28" s="61"/>
      <c r="D28" s="57">
        <v>10</v>
      </c>
      <c r="E28" s="57"/>
      <c r="F28" s="57">
        <v>12</v>
      </c>
      <c r="G28" s="57"/>
      <c r="H28" s="57">
        <v>2</v>
      </c>
      <c r="I28" s="57"/>
      <c r="J28" s="57">
        <v>29</v>
      </c>
      <c r="K28" s="57"/>
      <c r="L28" s="57">
        <v>24</v>
      </c>
      <c r="M28" s="57"/>
      <c r="N28" s="57">
        <v>33</v>
      </c>
      <c r="O28" s="57"/>
      <c r="P28" s="57">
        <v>26</v>
      </c>
      <c r="Q28" s="57"/>
      <c r="R28" s="57">
        <v>39</v>
      </c>
      <c r="S28" s="57"/>
      <c r="T28" s="57">
        <v>33</v>
      </c>
      <c r="U28" s="57"/>
      <c r="V28" s="57">
        <v>51</v>
      </c>
      <c r="W28" s="57"/>
      <c r="X28" s="57">
        <v>61</v>
      </c>
      <c r="Y28" s="57"/>
      <c r="Z28" s="58">
        <f t="shared" si="0"/>
        <v>375</v>
      </c>
      <c r="AA28" s="59">
        <f t="shared" si="1"/>
        <v>13.731233980227023</v>
      </c>
      <c r="AB28" s="59"/>
      <c r="AC28" s="53"/>
    </row>
    <row r="29" spans="1:29">
      <c r="A29" s="60" t="s">
        <v>313</v>
      </c>
      <c r="B29" s="61"/>
      <c r="C29" s="61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>
        <v>8</v>
      </c>
      <c r="U29" s="57"/>
      <c r="V29" s="57"/>
      <c r="W29" s="57"/>
      <c r="X29" s="57">
        <v>0</v>
      </c>
      <c r="Y29" s="57"/>
      <c r="Z29" s="58">
        <f t="shared" si="0"/>
        <v>8</v>
      </c>
      <c r="AA29" s="59">
        <f t="shared" si="1"/>
        <v>0.29293299157817648</v>
      </c>
      <c r="AB29" s="59">
        <f t="shared" si="2"/>
        <v>0.33984706881903143</v>
      </c>
      <c r="AC29" s="53"/>
    </row>
    <row r="30" spans="1:29">
      <c r="A30" s="60" t="s">
        <v>70</v>
      </c>
      <c r="B30" s="61"/>
      <c r="C30" s="61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>
        <v>4</v>
      </c>
      <c r="S30" s="57"/>
      <c r="T30" s="57">
        <v>5</v>
      </c>
      <c r="U30" s="57"/>
      <c r="V30" s="57"/>
      <c r="W30" s="57"/>
      <c r="X30" s="57">
        <v>0</v>
      </c>
      <c r="Y30" s="57"/>
      <c r="Z30" s="58">
        <f t="shared" si="0"/>
        <v>9</v>
      </c>
      <c r="AA30" s="59">
        <f t="shared" si="1"/>
        <v>0.32954961552544854</v>
      </c>
      <c r="AB30" s="59">
        <f t="shared" si="2"/>
        <v>0.38232795242141038</v>
      </c>
      <c r="AC30" s="53"/>
    </row>
    <row r="31" spans="1:29">
      <c r="A31" s="60" t="s">
        <v>46</v>
      </c>
      <c r="B31" s="61"/>
      <c r="C31" s="61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>
        <v>2</v>
      </c>
      <c r="Q31" s="57"/>
      <c r="R31" s="57">
        <v>0</v>
      </c>
      <c r="S31" s="57"/>
      <c r="T31" s="57">
        <v>0</v>
      </c>
      <c r="U31" s="57"/>
      <c r="V31" s="57"/>
      <c r="W31" s="57"/>
      <c r="X31" s="57">
        <v>0</v>
      </c>
      <c r="Y31" s="57"/>
      <c r="Z31" s="58">
        <f t="shared" si="0"/>
        <v>2</v>
      </c>
      <c r="AA31" s="59">
        <f t="shared" si="1"/>
        <v>7.3233247894544121E-2</v>
      </c>
      <c r="AB31" s="59">
        <f t="shared" si="2"/>
        <v>8.4961767204757857E-2</v>
      </c>
      <c r="AC31" s="53"/>
    </row>
    <row r="32" spans="1:29">
      <c r="A32" s="60" t="s">
        <v>49</v>
      </c>
      <c r="B32" s="62">
        <v>0</v>
      </c>
      <c r="C32" s="62"/>
      <c r="D32" s="56">
        <v>0</v>
      </c>
      <c r="E32" s="56"/>
      <c r="F32" s="56">
        <v>0</v>
      </c>
      <c r="G32" s="56"/>
      <c r="H32" s="56">
        <v>0</v>
      </c>
      <c r="I32" s="56"/>
      <c r="J32" s="56">
        <v>0</v>
      </c>
      <c r="K32" s="56"/>
      <c r="L32" s="56">
        <v>0</v>
      </c>
      <c r="M32" s="56"/>
      <c r="N32" s="57">
        <v>4</v>
      </c>
      <c r="O32" s="57"/>
      <c r="P32" s="57">
        <v>0</v>
      </c>
      <c r="Q32" s="57"/>
      <c r="R32" s="57">
        <v>0</v>
      </c>
      <c r="S32" s="57"/>
      <c r="T32" s="57">
        <v>5</v>
      </c>
      <c r="U32" s="57"/>
      <c r="V32" s="57"/>
      <c r="W32" s="57"/>
      <c r="X32" s="57">
        <v>0</v>
      </c>
      <c r="Y32" s="57"/>
      <c r="Z32" s="58">
        <f t="shared" si="0"/>
        <v>9</v>
      </c>
      <c r="AA32" s="59">
        <f t="shared" si="1"/>
        <v>0.32954961552544854</v>
      </c>
      <c r="AB32" s="59">
        <f t="shared" si="2"/>
        <v>0.38232795242141038</v>
      </c>
      <c r="AC32" s="53"/>
    </row>
    <row r="33" spans="1:29">
      <c r="A33" s="60" t="s">
        <v>124</v>
      </c>
      <c r="B33" s="62"/>
      <c r="C33" s="62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7"/>
      <c r="O33" s="57"/>
      <c r="P33" s="57">
        <v>32</v>
      </c>
      <c r="Q33" s="57"/>
      <c r="R33" s="57">
        <v>0</v>
      </c>
      <c r="S33" s="57"/>
      <c r="T33" s="57"/>
      <c r="U33" s="57"/>
      <c r="V33" s="57">
        <v>4</v>
      </c>
      <c r="W33" s="57"/>
      <c r="X33" s="57">
        <v>0</v>
      </c>
      <c r="Y33" s="57"/>
      <c r="Z33" s="58">
        <f t="shared" si="0"/>
        <v>36</v>
      </c>
      <c r="AA33" s="59">
        <f t="shared" si="1"/>
        <v>1.3181984621017941</v>
      </c>
      <c r="AB33" s="59">
        <f t="shared" si="2"/>
        <v>1.5293118096856415</v>
      </c>
      <c r="AC33" s="53"/>
    </row>
    <row r="34" spans="1:29">
      <c r="A34" s="60" t="s">
        <v>125</v>
      </c>
      <c r="B34" s="62">
        <v>0</v>
      </c>
      <c r="C34" s="62"/>
      <c r="D34" s="56">
        <v>0</v>
      </c>
      <c r="E34" s="56"/>
      <c r="F34" s="56">
        <v>0</v>
      </c>
      <c r="G34" s="56"/>
      <c r="H34" s="56">
        <v>0</v>
      </c>
      <c r="I34" s="56"/>
      <c r="J34" s="56">
        <v>0</v>
      </c>
      <c r="K34" s="56"/>
      <c r="L34" s="56">
        <v>0</v>
      </c>
      <c r="M34" s="56"/>
      <c r="N34" s="57">
        <v>4</v>
      </c>
      <c r="O34" s="57"/>
      <c r="P34" s="57">
        <v>0</v>
      </c>
      <c r="Q34" s="57"/>
      <c r="R34" s="57">
        <v>0</v>
      </c>
      <c r="S34" s="57"/>
      <c r="T34" s="57"/>
      <c r="U34" s="57"/>
      <c r="V34" s="57">
        <v>0</v>
      </c>
      <c r="W34" s="57"/>
      <c r="X34" s="57">
        <v>0</v>
      </c>
      <c r="Y34" s="57"/>
      <c r="Z34" s="58">
        <f t="shared" si="0"/>
        <v>4</v>
      </c>
      <c r="AA34" s="59">
        <f t="shared" si="1"/>
        <v>0.14646649578908824</v>
      </c>
      <c r="AB34" s="59">
        <f t="shared" si="2"/>
        <v>0.16992353440951571</v>
      </c>
      <c r="AC34" s="53"/>
    </row>
    <row r="35" spans="1:29">
      <c r="A35" s="60" t="s">
        <v>126</v>
      </c>
      <c r="B35" s="61">
        <v>16</v>
      </c>
      <c r="C35" s="61"/>
      <c r="D35" s="56">
        <v>0</v>
      </c>
      <c r="E35" s="56"/>
      <c r="F35" s="56">
        <v>0</v>
      </c>
      <c r="G35" s="56"/>
      <c r="H35" s="57">
        <v>10</v>
      </c>
      <c r="I35" s="57"/>
      <c r="J35" s="57">
        <v>21</v>
      </c>
      <c r="K35" s="57"/>
      <c r="L35" s="57">
        <v>16</v>
      </c>
      <c r="M35" s="57"/>
      <c r="N35" s="57">
        <v>61</v>
      </c>
      <c r="O35" s="57"/>
      <c r="P35" s="57">
        <v>47</v>
      </c>
      <c r="Q35" s="57"/>
      <c r="R35" s="57">
        <v>91</v>
      </c>
      <c r="S35" s="57"/>
      <c r="T35" s="57">
        <v>126</v>
      </c>
      <c r="U35" s="57"/>
      <c r="V35" s="57">
        <v>82</v>
      </c>
      <c r="W35" s="57"/>
      <c r="X35" s="57">
        <v>25</v>
      </c>
      <c r="Y35" s="57"/>
      <c r="Z35" s="58">
        <f t="shared" si="0"/>
        <v>495</v>
      </c>
      <c r="AA35" s="59">
        <f t="shared" si="1"/>
        <v>18.125228853899671</v>
      </c>
      <c r="AB35" s="59">
        <f t="shared" si="2"/>
        <v>21.028037383177569</v>
      </c>
      <c r="AC35" s="53"/>
    </row>
    <row r="36" spans="1:29">
      <c r="A36" s="63" t="s">
        <v>80</v>
      </c>
      <c r="B36" s="56">
        <v>0</v>
      </c>
      <c r="C36" s="56"/>
      <c r="D36" s="56">
        <v>0</v>
      </c>
      <c r="E36" s="56"/>
      <c r="F36" s="56">
        <v>0</v>
      </c>
      <c r="G36" s="56"/>
      <c r="H36" s="57">
        <v>3</v>
      </c>
      <c r="I36" s="57"/>
      <c r="J36" s="56">
        <v>0</v>
      </c>
      <c r="K36" s="56"/>
      <c r="L36" s="56">
        <v>0</v>
      </c>
      <c r="M36" s="56"/>
      <c r="N36" s="57">
        <v>4</v>
      </c>
      <c r="O36" s="57"/>
      <c r="P36" s="52"/>
      <c r="Q36" s="52"/>
      <c r="R36" s="52">
        <v>0</v>
      </c>
      <c r="S36" s="52"/>
      <c r="T36" s="52"/>
      <c r="U36" s="52"/>
      <c r="V36" s="57">
        <v>1</v>
      </c>
      <c r="W36" s="57"/>
      <c r="X36" s="57">
        <v>2</v>
      </c>
      <c r="Y36" s="57"/>
      <c r="Z36" s="58">
        <f t="shared" si="0"/>
        <v>10</v>
      </c>
      <c r="AA36" s="59">
        <f t="shared" si="1"/>
        <v>0.36616623947272059</v>
      </c>
      <c r="AB36" s="59">
        <f t="shared" si="2"/>
        <v>0.42480883602378927</v>
      </c>
      <c r="AC36" s="53"/>
    </row>
    <row r="37" spans="1:29" ht="15">
      <c r="A37" s="64" t="s">
        <v>0</v>
      </c>
      <c r="B37" s="65">
        <v>108</v>
      </c>
      <c r="C37" s="65"/>
      <c r="D37" s="65">
        <v>24</v>
      </c>
      <c r="E37" s="65"/>
      <c r="F37" s="65">
        <v>48</v>
      </c>
      <c r="G37" s="65"/>
      <c r="H37" s="65">
        <v>41</v>
      </c>
      <c r="I37" s="65"/>
      <c r="J37" s="65">
        <v>105</v>
      </c>
      <c r="K37" s="65"/>
      <c r="L37" s="65">
        <v>75</v>
      </c>
      <c r="M37" s="65"/>
      <c r="N37" s="65">
        <v>252</v>
      </c>
      <c r="O37" s="65"/>
      <c r="P37" s="65">
        <v>338</v>
      </c>
      <c r="Q37" s="65"/>
      <c r="R37" s="65">
        <v>430</v>
      </c>
      <c r="S37" s="65"/>
      <c r="T37" s="65">
        <v>509</v>
      </c>
      <c r="U37" s="65"/>
      <c r="V37" s="65">
        <v>350</v>
      </c>
      <c r="W37" s="65"/>
      <c r="X37" s="65">
        <v>451</v>
      </c>
      <c r="Y37" s="65"/>
      <c r="Z37" s="66">
        <f t="shared" ref="Z37:AB37" si="3">SUM(Z8:Z36)</f>
        <v>2731</v>
      </c>
      <c r="AA37" s="67">
        <f t="shared" si="3"/>
        <v>100.00000000000003</v>
      </c>
      <c r="AB37" s="68">
        <f t="shared" si="3"/>
        <v>100.08496176720477</v>
      </c>
      <c r="AC37" s="69"/>
    </row>
    <row r="38" spans="1:29">
      <c r="A38" s="188" t="s">
        <v>298</v>
      </c>
      <c r="B38">
        <v>0</v>
      </c>
      <c r="D38" s="237">
        <v>0</v>
      </c>
      <c r="F38" s="237">
        <v>0</v>
      </c>
      <c r="H38">
        <v>0</v>
      </c>
      <c r="J38" s="237">
        <v>0</v>
      </c>
      <c r="L38" s="237">
        <v>0</v>
      </c>
      <c r="N38" s="239">
        <v>0</v>
      </c>
      <c r="P38" s="239">
        <v>0</v>
      </c>
      <c r="R38" s="239">
        <v>0</v>
      </c>
      <c r="T38">
        <v>0</v>
      </c>
      <c r="V38" s="239">
        <v>0</v>
      </c>
      <c r="X38" s="239">
        <v>0</v>
      </c>
    </row>
    <row r="39" spans="1:29">
      <c r="A39" s="187" t="s">
        <v>283</v>
      </c>
      <c r="B39" s="143">
        <v>108</v>
      </c>
      <c r="C39" s="143"/>
      <c r="D39" s="143">
        <v>24</v>
      </c>
      <c r="E39" s="143"/>
      <c r="F39" s="143">
        <v>48</v>
      </c>
      <c r="G39" s="143"/>
      <c r="H39" s="143">
        <v>41</v>
      </c>
      <c r="I39" s="143"/>
      <c r="J39" s="143">
        <v>105</v>
      </c>
      <c r="K39" s="143"/>
      <c r="L39" s="143">
        <v>75</v>
      </c>
      <c r="M39" s="143"/>
      <c r="N39" s="143">
        <v>252</v>
      </c>
      <c r="O39" s="143"/>
      <c r="P39" s="143">
        <v>338</v>
      </c>
      <c r="Q39" s="143"/>
      <c r="R39" s="143">
        <v>430</v>
      </c>
      <c r="S39" s="143"/>
      <c r="T39" s="143">
        <v>509</v>
      </c>
      <c r="U39" s="143"/>
      <c r="V39" s="143">
        <v>350</v>
      </c>
      <c r="W39" s="143"/>
      <c r="X39" s="143">
        <v>451</v>
      </c>
      <c r="Y39" s="143"/>
    </row>
    <row r="40" spans="1:29">
      <c r="A40" s="187" t="s">
        <v>311</v>
      </c>
      <c r="B40">
        <v>0</v>
      </c>
      <c r="D40" s="238">
        <v>0</v>
      </c>
      <c r="F40" s="238">
        <v>0</v>
      </c>
      <c r="H40">
        <v>0</v>
      </c>
      <c r="J40">
        <v>0</v>
      </c>
      <c r="L40">
        <v>0</v>
      </c>
      <c r="N40" s="240">
        <v>0</v>
      </c>
      <c r="P40">
        <v>0</v>
      </c>
      <c r="R40">
        <v>0</v>
      </c>
      <c r="T40">
        <v>0</v>
      </c>
      <c r="V40" s="240">
        <v>0</v>
      </c>
      <c r="X40" s="240">
        <v>0</v>
      </c>
    </row>
    <row r="41" spans="1:29">
      <c r="A41" s="187" t="s">
        <v>284</v>
      </c>
      <c r="B41" s="47">
        <v>53</v>
      </c>
      <c r="C41" s="47"/>
      <c r="D41" s="31">
        <v>14</v>
      </c>
      <c r="E41" s="31"/>
      <c r="F41" s="31">
        <v>36</v>
      </c>
      <c r="G41" s="31"/>
      <c r="H41" s="31">
        <v>39</v>
      </c>
      <c r="I41" s="31"/>
      <c r="J41" s="214">
        <v>74</v>
      </c>
      <c r="K41" s="214"/>
      <c r="L41" s="210">
        <v>51</v>
      </c>
      <c r="M41" s="210"/>
      <c r="N41" s="31">
        <v>193</v>
      </c>
      <c r="O41" s="31"/>
      <c r="P41" s="31">
        <v>225</v>
      </c>
      <c r="Q41" s="31"/>
      <c r="R41" s="31">
        <v>386</v>
      </c>
      <c r="S41" s="31"/>
      <c r="T41" s="31">
        <v>472</v>
      </c>
      <c r="U41" s="31"/>
      <c r="V41" s="208">
        <v>299</v>
      </c>
      <c r="W41" s="208"/>
      <c r="X41" s="31">
        <v>390</v>
      </c>
      <c r="Y41" s="31"/>
    </row>
    <row r="42" spans="1:29">
      <c r="A42" s="187" t="s">
        <v>312</v>
      </c>
      <c r="B42" s="31">
        <v>2</v>
      </c>
      <c r="C42" s="31"/>
      <c r="D42" s="31">
        <v>0</v>
      </c>
      <c r="E42" s="31"/>
      <c r="F42" s="31">
        <v>0</v>
      </c>
      <c r="G42" s="31"/>
      <c r="H42" s="31">
        <v>0</v>
      </c>
      <c r="I42" s="31"/>
      <c r="J42" s="208">
        <v>2</v>
      </c>
      <c r="K42" s="208"/>
      <c r="L42" s="31">
        <v>0</v>
      </c>
      <c r="M42" s="31"/>
      <c r="N42" s="31">
        <v>26</v>
      </c>
      <c r="O42" s="31"/>
      <c r="P42" s="31">
        <v>87</v>
      </c>
      <c r="Q42" s="31"/>
      <c r="R42" s="31">
        <v>5</v>
      </c>
      <c r="S42" s="31"/>
      <c r="T42" s="31">
        <v>4</v>
      </c>
      <c r="U42" s="31"/>
      <c r="V42" s="208">
        <v>1</v>
      </c>
      <c r="W42" s="208"/>
      <c r="X42" s="31">
        <v>3</v>
      </c>
      <c r="Y42" s="31"/>
    </row>
    <row r="43" spans="1:29">
      <c r="A43" s="187" t="s">
        <v>4</v>
      </c>
      <c r="B43" s="31">
        <v>53</v>
      </c>
      <c r="C43" s="31"/>
      <c r="D43" s="31">
        <v>10</v>
      </c>
      <c r="E43" s="31"/>
      <c r="F43" s="31">
        <v>12</v>
      </c>
      <c r="G43" s="31"/>
      <c r="H43" s="31">
        <v>2</v>
      </c>
      <c r="I43" s="31"/>
      <c r="J43" s="208">
        <v>29</v>
      </c>
      <c r="K43" s="208"/>
      <c r="L43" s="31">
        <v>24</v>
      </c>
      <c r="M43" s="31"/>
      <c r="N43" s="31">
        <v>33</v>
      </c>
      <c r="O43" s="31"/>
      <c r="P43" s="31">
        <v>26</v>
      </c>
      <c r="Q43" s="31"/>
      <c r="R43" s="31">
        <v>39</v>
      </c>
      <c r="S43" s="31"/>
      <c r="T43" s="31">
        <v>33</v>
      </c>
      <c r="U43" s="31"/>
      <c r="V43" s="208">
        <v>50</v>
      </c>
      <c r="W43" s="208"/>
      <c r="X43" s="31">
        <v>58</v>
      </c>
      <c r="Y43" s="31"/>
    </row>
    <row r="44" spans="1:29">
      <c r="A44" s="188" t="s">
        <v>285</v>
      </c>
      <c r="B44" s="209">
        <v>8</v>
      </c>
      <c r="C44" s="209"/>
      <c r="D44" s="209">
        <v>0</v>
      </c>
      <c r="E44" s="209"/>
      <c r="F44" s="209">
        <v>14</v>
      </c>
      <c r="G44" s="209"/>
      <c r="H44" s="209">
        <v>13</v>
      </c>
      <c r="I44" s="209"/>
      <c r="J44" s="215">
        <v>7</v>
      </c>
      <c r="K44" s="215"/>
      <c r="L44" s="209">
        <v>4</v>
      </c>
      <c r="M44" s="209"/>
      <c r="N44" s="209">
        <v>13</v>
      </c>
      <c r="O44" s="209"/>
      <c r="P44" s="209">
        <v>11</v>
      </c>
      <c r="Q44" s="209"/>
      <c r="R44" s="209">
        <v>22</v>
      </c>
      <c r="S44" s="209"/>
      <c r="T44" s="209">
        <v>44</v>
      </c>
      <c r="U44" s="209"/>
      <c r="V44" s="215">
        <v>23</v>
      </c>
      <c r="W44" s="215"/>
      <c r="X44" s="209">
        <v>0</v>
      </c>
      <c r="Y44" s="20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TSP</vt:lpstr>
      <vt:lpstr>CSM</vt:lpstr>
      <vt:lpstr>krm</vt:lpstr>
      <vt:lpstr>arn</vt:lpstr>
      <vt:lpstr>ZVB</vt:lpstr>
      <vt:lpstr>AHL</vt:lpstr>
      <vt:lpstr>bzm</vt:lpstr>
      <vt:lpstr>ASB</vt:lpstr>
      <vt:lpstr>MSL</vt:lpstr>
      <vt:lpstr>AKF</vt:lpstr>
      <vt:lpstr>SML</vt:lpstr>
      <vt:lpstr>BMR</vt:lpstr>
      <vt:lpstr>ABT</vt:lpstr>
      <vt:lpstr>ISL</vt:lpstr>
      <vt:lpstr>ARG</vt:lpstr>
      <vt:lpstr>RNF</vt:lpstr>
      <vt:lpstr>MNB</vt:lpstr>
      <vt:lpstr>MDA</vt:lpstr>
      <vt:lpstr>lkb</vt:lpstr>
      <vt:lpstr>ANK</vt:lpstr>
      <vt:lpstr>NSH</vt:lpstr>
      <vt:lpstr>MRJ</vt:lpstr>
      <vt:lpstr>NST</vt:lpstr>
    </vt:vector>
  </TitlesOfParts>
  <Company>ANGAP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</dc:creator>
  <cp:lastModifiedBy>nantenaina</cp:lastModifiedBy>
  <cp:lastPrinted>2011-10-11T05:09:43Z</cp:lastPrinted>
  <dcterms:created xsi:type="dcterms:W3CDTF">2004-07-09T08:50:27Z</dcterms:created>
  <dcterms:modified xsi:type="dcterms:W3CDTF">2017-05-04T07:07:27Z</dcterms:modified>
</cp:coreProperties>
</file>