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9405" activeTab="6"/>
  </bookViews>
  <sheets>
    <sheet name="AKF" sheetId="3" r:id="rId1"/>
    <sheet name="MSL" sheetId="5" r:id="rId2"/>
    <sheet name="RNF" sheetId="6" r:id="rId3"/>
    <sheet name="LKB" sheetId="7" r:id="rId4"/>
    <sheet name="ASB" sheetId="8" r:id="rId5"/>
    <sheet name="BMR" sheetId="9" r:id="rId6"/>
    <sheet name="BBL" sheetId="10" r:id="rId7"/>
    <sheet name="AHL" sheetId="11" r:id="rId8"/>
    <sheet name="KRM" sheetId="12" r:id="rId9"/>
    <sheet name="ANK" sheetId="13" r:id="rId10"/>
    <sheet name="MRJ" sheetId="14" r:id="rId11"/>
    <sheet name="ZHM" sheetId="15" r:id="rId12"/>
    <sheet name="MNR" sheetId="16" r:id="rId13"/>
    <sheet name="NST" sheetId="17" r:id="rId14"/>
    <sheet name="ZVB" sheetId="18" r:id="rId15"/>
    <sheet name="ISL" sheetId="19" r:id="rId16"/>
    <sheet name="MDA" sheetId="20" r:id="rId17"/>
    <sheet name="ARG" sheetId="21" r:id="rId18"/>
    <sheet name="NSH" sheetId="22" r:id="rId19"/>
    <sheet name="TSP" sheetId="23" r:id="rId20"/>
    <sheet name="CSM" sheetId="24" r:id="rId21"/>
  </sheets>
  <externalReferences>
    <externalReference r:id="rId22"/>
    <externalReference r:id="rId23"/>
    <externalReference r:id="rId24"/>
    <externalReference r:id="rId25"/>
  </externalReferences>
  <calcPr calcId="124519"/>
</workbook>
</file>

<file path=xl/calcChain.xml><?xml version="1.0" encoding="utf-8"?>
<calcChain xmlns="http://schemas.openxmlformats.org/spreadsheetml/2006/main">
  <c r="D56" i="22"/>
  <c r="F56"/>
  <c r="H56"/>
  <c r="J56"/>
  <c r="L56"/>
  <c r="N56"/>
  <c r="P56"/>
  <c r="R56"/>
  <c r="T56"/>
  <c r="V56"/>
  <c r="X56"/>
  <c r="B56"/>
  <c r="X58" i="12"/>
  <c r="D55" i="10"/>
  <c r="F55"/>
  <c r="H55"/>
  <c r="J55"/>
  <c r="L55"/>
  <c r="N55"/>
  <c r="P55"/>
  <c r="R55"/>
  <c r="T55"/>
  <c r="V55"/>
  <c r="X55"/>
  <c r="B55"/>
  <c r="X84" i="6"/>
  <c r="X51" i="15"/>
  <c r="X53" s="1"/>
  <c r="X8" i="12"/>
  <c r="X10"/>
  <c r="X11"/>
  <c r="X19"/>
  <c r="X21"/>
  <c r="X22"/>
  <c r="X24"/>
  <c r="X25"/>
  <c r="X30"/>
  <c r="X31"/>
  <c r="X51"/>
  <c r="Z50" i="24"/>
  <c r="Z49"/>
  <c r="Z48"/>
  <c r="Z47"/>
  <c r="AB47" s="1"/>
  <c r="Z46"/>
  <c r="AA46" s="1"/>
  <c r="Z45"/>
  <c r="Z44"/>
  <c r="Z43"/>
  <c r="Z42"/>
  <c r="AA42" s="1"/>
  <c r="Z41"/>
  <c r="Z40"/>
  <c r="Z39"/>
  <c r="AB39" s="1"/>
  <c r="Z38"/>
  <c r="AB38" s="1"/>
  <c r="Z37"/>
  <c r="AA37" s="1"/>
  <c r="Z36"/>
  <c r="Z35"/>
  <c r="AB35" s="1"/>
  <c r="Z34"/>
  <c r="AA34" s="1"/>
  <c r="Z33"/>
  <c r="Z32"/>
  <c r="Z31"/>
  <c r="Z30"/>
  <c r="AB30" s="1"/>
  <c r="Z29"/>
  <c r="AB29" s="1"/>
  <c r="Z28"/>
  <c r="AB28" s="1"/>
  <c r="Z27"/>
  <c r="AA27" s="1"/>
  <c r="Z26"/>
  <c r="AB26" s="1"/>
  <c r="Z25"/>
  <c r="Z24"/>
  <c r="AB24" s="1"/>
  <c r="Z23"/>
  <c r="Z22"/>
  <c r="AB22" s="1"/>
  <c r="Z21"/>
  <c r="AB21" s="1"/>
  <c r="Z20"/>
  <c r="AA20" s="1"/>
  <c r="Z19"/>
  <c r="Z18"/>
  <c r="Z17"/>
  <c r="Z16"/>
  <c r="AB42" s="1"/>
  <c r="Z15"/>
  <c r="AB15" s="1"/>
  <c r="Z14"/>
  <c r="AB14" s="1"/>
  <c r="Z13"/>
  <c r="Z12"/>
  <c r="Z11"/>
  <c r="Z10"/>
  <c r="AA10" s="1"/>
  <c r="AB10"/>
  <c r="Z9"/>
  <c r="AB36" s="1"/>
  <c r="Z8"/>
  <c r="Z51" s="1"/>
  <c r="Z26" i="23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C52" i="22"/>
  <c r="AB51"/>
  <c r="Z51"/>
  <c r="AB50"/>
  <c r="Z50"/>
  <c r="Z49"/>
  <c r="AB49"/>
  <c r="Z48"/>
  <c r="AB47"/>
  <c r="Z47"/>
  <c r="AB46"/>
  <c r="Z46"/>
  <c r="Z45"/>
  <c r="AB45"/>
  <c r="Z44"/>
  <c r="AB43"/>
  <c r="Z43"/>
  <c r="AB42"/>
  <c r="Z42"/>
  <c r="Z41"/>
  <c r="AB41"/>
  <c r="Z40"/>
  <c r="AB39"/>
  <c r="Z39"/>
  <c r="AB38"/>
  <c r="Z38"/>
  <c r="Z37"/>
  <c r="AB37"/>
  <c r="Z36"/>
  <c r="AB35"/>
  <c r="Z35"/>
  <c r="AB34"/>
  <c r="Z34"/>
  <c r="Z33"/>
  <c r="AB33"/>
  <c r="Z32"/>
  <c r="AB31"/>
  <c r="Z31"/>
  <c r="AB30"/>
  <c r="Z30"/>
  <c r="Z29"/>
  <c r="AB29"/>
  <c r="Z28"/>
  <c r="AB27"/>
  <c r="Z27"/>
  <c r="AB26"/>
  <c r="Z26"/>
  <c r="Z25"/>
  <c r="AB25"/>
  <c r="Z24"/>
  <c r="AB23"/>
  <c r="Z23"/>
  <c r="AB22"/>
  <c r="Z22"/>
  <c r="Z21"/>
  <c r="AB21"/>
  <c r="Z20"/>
  <c r="AB19"/>
  <c r="Z19"/>
  <c r="AB18"/>
  <c r="Z18"/>
  <c r="Z17"/>
  <c r="AB17"/>
  <c r="Z16"/>
  <c r="AB15"/>
  <c r="Z15"/>
  <c r="AB14"/>
  <c r="Z14"/>
  <c r="Z13"/>
  <c r="AB13"/>
  <c r="Z12"/>
  <c r="AB11"/>
  <c r="Z11"/>
  <c r="AB10"/>
  <c r="Z10"/>
  <c r="Z9"/>
  <c r="AB9"/>
  <c r="Z8"/>
  <c r="AA63" i="21"/>
  <c r="Z63"/>
  <c r="AB63"/>
  <c r="Z62"/>
  <c r="AB62"/>
  <c r="AB61"/>
  <c r="AA61"/>
  <c r="Z61"/>
  <c r="AB59"/>
  <c r="AA59"/>
  <c r="Z59"/>
  <c r="AA57"/>
  <c r="Z57"/>
  <c r="AB57"/>
  <c r="Z56"/>
  <c r="AB56"/>
  <c r="AB55"/>
  <c r="AA55"/>
  <c r="Z55"/>
  <c r="AB52"/>
  <c r="AA52"/>
  <c r="Z52"/>
  <c r="AA50"/>
  <c r="Z50"/>
  <c r="AB50"/>
  <c r="Z49"/>
  <c r="AB49"/>
  <c r="AB48"/>
  <c r="AA48"/>
  <c r="Z48"/>
  <c r="AB47"/>
  <c r="AA47"/>
  <c r="Z47"/>
  <c r="AA46"/>
  <c r="Z46"/>
  <c r="AB46"/>
  <c r="Z44"/>
  <c r="AB44"/>
  <c r="AB41"/>
  <c r="AA41"/>
  <c r="Z41"/>
  <c r="AB40"/>
  <c r="AA40"/>
  <c r="Z40"/>
  <c r="AA38"/>
  <c r="Z38"/>
  <c r="AB38"/>
  <c r="Z37"/>
  <c r="AB37"/>
  <c r="AB36"/>
  <c r="AA36"/>
  <c r="Z36"/>
  <c r="AB35"/>
  <c r="AA35"/>
  <c r="Z35"/>
  <c r="AA34"/>
  <c r="Z34"/>
  <c r="AB34"/>
  <c r="Z33"/>
  <c r="AB33"/>
  <c r="AB32"/>
  <c r="AA32"/>
  <c r="Z32"/>
  <c r="AB30"/>
  <c r="AA30"/>
  <c r="Z30"/>
  <c r="AA29"/>
  <c r="Z29"/>
  <c r="AB29"/>
  <c r="Z28"/>
  <c r="AB28"/>
  <c r="AB27"/>
  <c r="AA27"/>
  <c r="Z27"/>
  <c r="AB26"/>
  <c r="AA26"/>
  <c r="Z26"/>
  <c r="AA25"/>
  <c r="Z25"/>
  <c r="AB25"/>
  <c r="Z24"/>
  <c r="AB24"/>
  <c r="AB23"/>
  <c r="AA23"/>
  <c r="Z23"/>
  <c r="AB22"/>
  <c r="AA22"/>
  <c r="Z22"/>
  <c r="AA21"/>
  <c r="Z21"/>
  <c r="AB21"/>
  <c r="Z20"/>
  <c r="AB20"/>
  <c r="AB19"/>
  <c r="Z19"/>
  <c r="AA19"/>
  <c r="AB18"/>
  <c r="AA18"/>
  <c r="Z18"/>
  <c r="AA16"/>
  <c r="Z16"/>
  <c r="AB16"/>
  <c r="Z15"/>
  <c r="AB15"/>
  <c r="AB14"/>
  <c r="Z14"/>
  <c r="AA14"/>
  <c r="AB13"/>
  <c r="AA13"/>
  <c r="Z13"/>
  <c r="AA12"/>
  <c r="Z12"/>
  <c r="AB12"/>
  <c r="Z11"/>
  <c r="AB11"/>
  <c r="AB10"/>
  <c r="Z10"/>
  <c r="AA10"/>
  <c r="AB9"/>
  <c r="AA9"/>
  <c r="Z9"/>
  <c r="AA8"/>
  <c r="Z8"/>
  <c r="AB8"/>
  <c r="Z57" i="20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A84" i="19"/>
  <c r="Z83"/>
  <c r="AA83"/>
  <c r="AA82"/>
  <c r="Z82"/>
  <c r="Z81"/>
  <c r="AA81"/>
  <c r="AA80"/>
  <c r="Z80"/>
  <c r="Z79"/>
  <c r="AA79"/>
  <c r="AA78"/>
  <c r="Z78"/>
  <c r="Z77"/>
  <c r="AA77"/>
  <c r="AA76"/>
  <c r="Z76"/>
  <c r="Z75"/>
  <c r="AA75"/>
  <c r="AA74"/>
  <c r="Z74"/>
  <c r="Z73"/>
  <c r="AA73"/>
  <c r="AA72"/>
  <c r="Z72"/>
  <c r="Z71"/>
  <c r="AA71"/>
  <c r="AA70"/>
  <c r="Z70"/>
  <c r="Z69"/>
  <c r="AA69"/>
  <c r="AA68"/>
  <c r="Z68"/>
  <c r="Z67"/>
  <c r="AA67"/>
  <c r="AA66"/>
  <c r="Z66"/>
  <c r="Z65"/>
  <c r="AA65"/>
  <c r="AA64"/>
  <c r="Z64"/>
  <c r="Z63"/>
  <c r="AA63"/>
  <c r="AA62"/>
  <c r="Z62"/>
  <c r="Z61"/>
  <c r="AA61"/>
  <c r="AA60"/>
  <c r="Z60"/>
  <c r="Z59"/>
  <c r="AA59"/>
  <c r="AA58"/>
  <c r="Z58"/>
  <c r="Z57"/>
  <c r="AA57"/>
  <c r="AA56"/>
  <c r="Z56"/>
  <c r="Z55"/>
  <c r="AA55"/>
  <c r="AA54"/>
  <c r="Z54"/>
  <c r="Z53"/>
  <c r="AA53"/>
  <c r="AA52"/>
  <c r="Z52"/>
  <c r="Z51"/>
  <c r="AA51"/>
  <c r="AA50"/>
  <c r="Z50"/>
  <c r="Z49"/>
  <c r="AA49"/>
  <c r="AA48"/>
  <c r="Z48"/>
  <c r="Z47"/>
  <c r="AA47"/>
  <c r="AA46"/>
  <c r="Z46"/>
  <c r="Z45"/>
  <c r="AA45"/>
  <c r="AA44"/>
  <c r="Z44"/>
  <c r="Z43"/>
  <c r="AA43"/>
  <c r="AA42"/>
  <c r="Z42"/>
  <c r="Z41"/>
  <c r="AA41"/>
  <c r="AA40"/>
  <c r="Z40"/>
  <c r="Z39"/>
  <c r="AA39"/>
  <c r="AA38"/>
  <c r="Z38"/>
  <c r="Z37"/>
  <c r="AA37"/>
  <c r="AA36"/>
  <c r="Z36"/>
  <c r="Z35"/>
  <c r="AA35"/>
  <c r="AA34"/>
  <c r="Z34"/>
  <c r="Z33"/>
  <c r="AA33"/>
  <c r="AA32"/>
  <c r="Z32"/>
  <c r="Z31"/>
  <c r="AA31"/>
  <c r="AA30"/>
  <c r="Z30"/>
  <c r="Z29"/>
  <c r="AA29"/>
  <c r="AA28"/>
  <c r="Z28"/>
  <c r="Z27"/>
  <c r="AA27"/>
  <c r="AA26"/>
  <c r="Z26"/>
  <c r="Z25"/>
  <c r="AA25"/>
  <c r="AA24"/>
  <c r="Z24"/>
  <c r="Z23"/>
  <c r="AA23"/>
  <c r="AA22"/>
  <c r="Z22"/>
  <c r="Z21"/>
  <c r="AA21"/>
  <c r="AA20"/>
  <c r="Z20"/>
  <c r="Z19"/>
  <c r="AA19"/>
  <c r="AA18"/>
  <c r="Z18"/>
  <c r="Z17"/>
  <c r="AA17"/>
  <c r="AA16"/>
  <c r="Z16"/>
  <c r="Z15"/>
  <c r="AA15"/>
  <c r="AA14"/>
  <c r="Z14"/>
  <c r="Z13"/>
  <c r="AA13"/>
  <c r="AA12"/>
  <c r="Z12"/>
  <c r="Z11"/>
  <c r="AA11"/>
  <c r="AA10"/>
  <c r="Z10"/>
  <c r="Z9"/>
  <c r="AA9"/>
  <c r="AA8"/>
  <c r="Z8"/>
  <c r="AA52" i="18"/>
  <c r="Z52"/>
  <c r="AB52" s="1"/>
  <c r="Z51"/>
  <c r="AA51" s="1"/>
  <c r="AA50"/>
  <c r="Z50"/>
  <c r="AB50" s="1"/>
  <c r="AB49"/>
  <c r="AA49"/>
  <c r="Z49"/>
  <c r="AA48"/>
  <c r="Z48"/>
  <c r="AB48"/>
  <c r="Z47"/>
  <c r="AA47" s="1"/>
  <c r="AB46"/>
  <c r="AA46"/>
  <c r="Z46"/>
  <c r="Z45"/>
  <c r="AA45" s="1"/>
  <c r="AA44"/>
  <c r="Z44"/>
  <c r="AB44" s="1"/>
  <c r="Z43"/>
  <c r="AA43" s="1"/>
  <c r="Z42"/>
  <c r="AA42" s="1"/>
  <c r="AB41"/>
  <c r="AA41"/>
  <c r="Z41"/>
  <c r="AA40"/>
  <c r="Z40"/>
  <c r="AB40" s="1"/>
  <c r="Z39"/>
  <c r="AA39"/>
  <c r="AB38"/>
  <c r="AA38"/>
  <c r="Z38"/>
  <c r="AB37"/>
  <c r="AA37"/>
  <c r="Z37"/>
  <c r="Z36"/>
  <c r="AA36" s="1"/>
  <c r="AB36"/>
  <c r="Z35"/>
  <c r="AA35" s="1"/>
  <c r="AB34"/>
  <c r="AA34"/>
  <c r="Z34"/>
  <c r="Z33"/>
  <c r="AB33" s="1"/>
  <c r="AA32"/>
  <c r="Z32"/>
  <c r="AB32" s="1"/>
  <c r="Z31"/>
  <c r="AB31" s="1"/>
  <c r="Z30"/>
  <c r="AB30" s="1"/>
  <c r="AB29"/>
  <c r="AA29"/>
  <c r="Z29"/>
  <c r="AA28"/>
  <c r="Z28"/>
  <c r="AB28" s="1"/>
  <c r="Z27"/>
  <c r="AB27" s="1"/>
  <c r="AA27"/>
  <c r="AB26"/>
  <c r="AA26"/>
  <c r="Z26"/>
  <c r="AB25"/>
  <c r="AA25"/>
  <c r="Z25"/>
  <c r="Z24"/>
  <c r="AB24" s="1"/>
  <c r="Z23"/>
  <c r="AB23" s="1"/>
  <c r="AB22"/>
  <c r="AA22"/>
  <c r="Z22"/>
  <c r="AA21"/>
  <c r="Z21"/>
  <c r="AB21" s="1"/>
  <c r="AA20"/>
  <c r="Z20"/>
  <c r="AB20" s="1"/>
  <c r="Z19"/>
  <c r="AA19" s="1"/>
  <c r="AA18"/>
  <c r="Z18"/>
  <c r="AB18" s="1"/>
  <c r="AB17"/>
  <c r="AA17"/>
  <c r="Z17"/>
  <c r="AA16"/>
  <c r="Z16"/>
  <c r="AB16"/>
  <c r="Z15"/>
  <c r="AB15" s="1"/>
  <c r="AB14"/>
  <c r="AA14"/>
  <c r="Z14"/>
  <c r="Z13"/>
  <c r="AA13" s="1"/>
  <c r="AA12"/>
  <c r="Z12"/>
  <c r="AB12" s="1"/>
  <c r="Z11"/>
  <c r="AA11" s="1"/>
  <c r="Z10"/>
  <c r="AA10" s="1"/>
  <c r="AB9"/>
  <c r="AA9"/>
  <c r="Z9"/>
  <c r="Z53" s="1"/>
  <c r="AB53" s="1"/>
  <c r="AA8"/>
  <c r="Z8"/>
  <c r="AB8" s="1"/>
  <c r="AB19" i="24"/>
  <c r="AB8"/>
  <c r="AB40"/>
  <c r="AB25"/>
  <c r="AA10" i="23"/>
  <c r="AA22"/>
  <c r="AA26"/>
  <c r="Z27"/>
  <c r="AA28" i="22"/>
  <c r="AA16"/>
  <c r="AA48"/>
  <c r="Z52"/>
  <c r="AB8"/>
  <c r="AB12"/>
  <c r="AB16"/>
  <c r="AB20"/>
  <c r="AB24"/>
  <c r="AB28"/>
  <c r="AB32"/>
  <c r="AB36"/>
  <c r="AB40"/>
  <c r="AB44"/>
  <c r="AB48"/>
  <c r="AA11" i="21"/>
  <c r="AA15"/>
  <c r="AA20"/>
  <c r="AA24"/>
  <c r="AA28"/>
  <c r="AA33"/>
  <c r="AA37"/>
  <c r="AA44"/>
  <c r="AA49"/>
  <c r="AA56"/>
  <c r="AA62"/>
  <c r="Z85" i="19"/>
  <c r="AB11" i="18"/>
  <c r="AB19"/>
  <c r="AB39"/>
  <c r="AB43"/>
  <c r="AB51"/>
  <c r="Z65" i="17"/>
  <c r="Z64"/>
  <c r="Z63"/>
  <c r="Z62"/>
  <c r="AB61"/>
  <c r="Z61"/>
  <c r="AA61" s="1"/>
  <c r="Z60"/>
  <c r="Z59"/>
  <c r="AA59" s="1"/>
  <c r="AB58"/>
  <c r="Z58"/>
  <c r="AA58" s="1"/>
  <c r="Z57"/>
  <c r="AA57" s="1"/>
  <c r="Z56"/>
  <c r="Z55"/>
  <c r="Z54"/>
  <c r="Z53"/>
  <c r="Z52"/>
  <c r="AA52"/>
  <c r="Z51"/>
  <c r="Z50"/>
  <c r="Z49"/>
  <c r="AB49" s="1"/>
  <c r="Z48"/>
  <c r="AA48" s="1"/>
  <c r="Z47"/>
  <c r="Z46"/>
  <c r="AA46" s="1"/>
  <c r="Z45"/>
  <c r="Z44"/>
  <c r="Z43"/>
  <c r="Z42"/>
  <c r="Z41"/>
  <c r="Z40"/>
  <c r="AA39"/>
  <c r="Z39"/>
  <c r="AB39" s="1"/>
  <c r="Z38"/>
  <c r="AA37"/>
  <c r="Z37"/>
  <c r="AB37" s="1"/>
  <c r="Z36"/>
  <c r="AB36" s="1"/>
  <c r="AH66" s="1"/>
  <c r="AH67" s="1"/>
  <c r="AH68" s="1"/>
  <c r="AF66"/>
  <c r="Z35"/>
  <c r="AA35" s="1"/>
  <c r="Z34"/>
  <c r="Z33"/>
  <c r="Z32"/>
  <c r="AA32"/>
  <c r="Z31"/>
  <c r="Z30"/>
  <c r="AA30" s="1"/>
  <c r="Z29"/>
  <c r="Z28"/>
  <c r="Z27"/>
  <c r="Z26"/>
  <c r="AA26"/>
  <c r="Z25"/>
  <c r="Z24"/>
  <c r="Z23"/>
  <c r="Z22"/>
  <c r="AB21"/>
  <c r="AA21"/>
  <c r="Z21"/>
  <c r="Z20"/>
  <c r="AB20" s="1"/>
  <c r="Z19"/>
  <c r="Z18"/>
  <c r="AB17"/>
  <c r="AA17"/>
  <c r="Z17"/>
  <c r="Z16"/>
  <c r="AB16" s="1"/>
  <c r="Z15"/>
  <c r="AB15" s="1"/>
  <c r="Z14"/>
  <c r="AA14" s="1"/>
  <c r="Z13"/>
  <c r="Z12"/>
  <c r="AA11"/>
  <c r="Z11"/>
  <c r="AB11"/>
  <c r="Z10"/>
  <c r="Z9"/>
  <c r="AA9" s="1"/>
  <c r="AB8"/>
  <c r="Z8"/>
  <c r="AA8"/>
  <c r="Z51" i="16"/>
  <c r="Z50"/>
  <c r="Z49"/>
  <c r="Z48"/>
  <c r="Z47"/>
  <c r="AB46"/>
  <c r="Z46"/>
  <c r="AA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AA22"/>
  <c r="Z22"/>
  <c r="AB22"/>
  <c r="Z21"/>
  <c r="AA20"/>
  <c r="Z20"/>
  <c r="AB20"/>
  <c r="Z19"/>
  <c r="Z18"/>
  <c r="Z17"/>
  <c r="Z16"/>
  <c r="Z15"/>
  <c r="Z14"/>
  <c r="Z13"/>
  <c r="Z12"/>
  <c r="Z11"/>
  <c r="AA10"/>
  <c r="Z10"/>
  <c r="AB10"/>
  <c r="Z9"/>
  <c r="AA9"/>
  <c r="AB8"/>
  <c r="Z8"/>
  <c r="AA8"/>
  <c r="AA25" i="23"/>
  <c r="AA21"/>
  <c r="AA17"/>
  <c r="AA13"/>
  <c r="AA9"/>
  <c r="AA24"/>
  <c r="AA20"/>
  <c r="AA16"/>
  <c r="AA12"/>
  <c r="AA8"/>
  <c r="AA23"/>
  <c r="AA19"/>
  <c r="AA15"/>
  <c r="AA11"/>
  <c r="AA14"/>
  <c r="AA18"/>
  <c r="AA51" i="22"/>
  <c r="AA47"/>
  <c r="AA43"/>
  <c r="AA39"/>
  <c r="AA35"/>
  <c r="AA31"/>
  <c r="AA27"/>
  <c r="AA23"/>
  <c r="AA19"/>
  <c r="AA15"/>
  <c r="AA11"/>
  <c r="AA50"/>
  <c r="AA46"/>
  <c r="AA42"/>
  <c r="AA38"/>
  <c r="AA34"/>
  <c r="AA30"/>
  <c r="AA26"/>
  <c r="AA22"/>
  <c r="AA18"/>
  <c r="AA14"/>
  <c r="AA10"/>
  <c r="AA49"/>
  <c r="AA45"/>
  <c r="AA41"/>
  <c r="AA37"/>
  <c r="AA33"/>
  <c r="AA29"/>
  <c r="AA25"/>
  <c r="AA21"/>
  <c r="AA17"/>
  <c r="AA13"/>
  <c r="AA9"/>
  <c r="AA24"/>
  <c r="AA36"/>
  <c r="AB52"/>
  <c r="AA32"/>
  <c r="AA44"/>
  <c r="AA12"/>
  <c r="AA40"/>
  <c r="AA8"/>
  <c r="AA20"/>
  <c r="AB10" i="17"/>
  <c r="AB14"/>
  <c r="AB26"/>
  <c r="AB28"/>
  <c r="AB30"/>
  <c r="AB32"/>
  <c r="AB46"/>
  <c r="AB48"/>
  <c r="AB52"/>
  <c r="AA10"/>
  <c r="AA28"/>
  <c r="AA36"/>
  <c r="AG66"/>
  <c r="AG67" s="1"/>
  <c r="AG68" s="1"/>
  <c r="AB9" i="16"/>
  <c r="AB25" i="23"/>
  <c r="AB21"/>
  <c r="AB17"/>
  <c r="AB13"/>
  <c r="AB9"/>
  <c r="AB24"/>
  <c r="AB20"/>
  <c r="AB16"/>
  <c r="AB12"/>
  <c r="AB8"/>
  <c r="AB19"/>
  <c r="AB10"/>
  <c r="AB26"/>
  <c r="AB15"/>
  <c r="AB22"/>
  <c r="AB11"/>
  <c r="AB18"/>
  <c r="AB23"/>
  <c r="AB14"/>
  <c r="AA52" i="22"/>
  <c r="AB42" i="14"/>
  <c r="Z42"/>
  <c r="AB41"/>
  <c r="Z41"/>
  <c r="Z40"/>
  <c r="AB40"/>
  <c r="Z39"/>
  <c r="AB38"/>
  <c r="Z38"/>
  <c r="AB37"/>
  <c r="Z37"/>
  <c r="Z36"/>
  <c r="AB36"/>
  <c r="Z35"/>
  <c r="AB34"/>
  <c r="Z34"/>
  <c r="AB33"/>
  <c r="Z33"/>
  <c r="Z32"/>
  <c r="AB32"/>
  <c r="Z31"/>
  <c r="AB30"/>
  <c r="Z30"/>
  <c r="AB29"/>
  <c r="Z29"/>
  <c r="Z28"/>
  <c r="AB28"/>
  <c r="Z27"/>
  <c r="AB26"/>
  <c r="Z26"/>
  <c r="AB25"/>
  <c r="Z25"/>
  <c r="Z24"/>
  <c r="AB24"/>
  <c r="Z23"/>
  <c r="AB22"/>
  <c r="Z22"/>
  <c r="AB21"/>
  <c r="Z21"/>
  <c r="Z20"/>
  <c r="AB20"/>
  <c r="Z19"/>
  <c r="AB18"/>
  <c r="Z18"/>
  <c r="AB17"/>
  <c r="Z17"/>
  <c r="Z16"/>
  <c r="AB16"/>
  <c r="Z15"/>
  <c r="AB14"/>
  <c r="Z14"/>
  <c r="AB13"/>
  <c r="Z13"/>
  <c r="Z12"/>
  <c r="AB12"/>
  <c r="Z11"/>
  <c r="AB10"/>
  <c r="Z10"/>
  <c r="AB9"/>
  <c r="Z9"/>
  <c r="Z8"/>
  <c r="AB8"/>
  <c r="Z49" i="13"/>
  <c r="AB49" s="1"/>
  <c r="Z48"/>
  <c r="AB48" s="1"/>
  <c r="Z47"/>
  <c r="AB47" s="1"/>
  <c r="AA46"/>
  <c r="Z46"/>
  <c r="AB46" s="1"/>
  <c r="Z45"/>
  <c r="AA45" s="1"/>
  <c r="Z44"/>
  <c r="AB44" s="1"/>
  <c r="Z43"/>
  <c r="AB43" s="1"/>
  <c r="AA42"/>
  <c r="Z42"/>
  <c r="AB42" s="1"/>
  <c r="AA41"/>
  <c r="Z41"/>
  <c r="AB41" s="1"/>
  <c r="Z40"/>
  <c r="AB40" s="1"/>
  <c r="Z39"/>
  <c r="AB39" s="1"/>
  <c r="Z38"/>
  <c r="AA38" s="1"/>
  <c r="Z37"/>
  <c r="AB37" s="1"/>
  <c r="Z36"/>
  <c r="AB36" s="1"/>
  <c r="Z35"/>
  <c r="AB35" s="1"/>
  <c r="Z34"/>
  <c r="AA34" s="1"/>
  <c r="Z33"/>
  <c r="AB33" s="1"/>
  <c r="Z32"/>
  <c r="AA32" s="1"/>
  <c r="AA31"/>
  <c r="Z31"/>
  <c r="AB31" s="1"/>
  <c r="AB30"/>
  <c r="AA30"/>
  <c r="Z30"/>
  <c r="Z29"/>
  <c r="AA29" s="1"/>
  <c r="Z28"/>
  <c r="AB28" s="1"/>
  <c r="AB27"/>
  <c r="Z27"/>
  <c r="AA27" s="1"/>
  <c r="AB26"/>
  <c r="Z26"/>
  <c r="AA26" s="1"/>
  <c r="Z25"/>
  <c r="AA25" s="1"/>
  <c r="Z24"/>
  <c r="AB24" s="1"/>
  <c r="Z23"/>
  <c r="AA23" s="1"/>
  <c r="Z22"/>
  <c r="AA22" s="1"/>
  <c r="Z21"/>
  <c r="AB21" s="1"/>
  <c r="Z20"/>
  <c r="AB20" s="1"/>
  <c r="Z19"/>
  <c r="AA19" s="1"/>
  <c r="Z18"/>
  <c r="AA18" s="1"/>
  <c r="Z17"/>
  <c r="AB17" s="1"/>
  <c r="Z16"/>
  <c r="AB16" s="1"/>
  <c r="Z15"/>
  <c r="AA15" s="1"/>
  <c r="Z14"/>
  <c r="AA14" s="1"/>
  <c r="Z13"/>
  <c r="AA13" s="1"/>
  <c r="Z12"/>
  <c r="AB12" s="1"/>
  <c r="Z11"/>
  <c r="AA11" s="1"/>
  <c r="Z10"/>
  <c r="AB10" s="1"/>
  <c r="Z9"/>
  <c r="AB9" s="1"/>
  <c r="Z8"/>
  <c r="AB8" s="1"/>
  <c r="AB50" i="11"/>
  <c r="Z50"/>
  <c r="AA50"/>
  <c r="AB49"/>
  <c r="AA49"/>
  <c r="Z49"/>
  <c r="AA48"/>
  <c r="Z48"/>
  <c r="AB48"/>
  <c r="Z47"/>
  <c r="AB47"/>
  <c r="AB46"/>
  <c r="Z46"/>
  <c r="AA46"/>
  <c r="AB45"/>
  <c r="AA45"/>
  <c r="Z45"/>
  <c r="AA44"/>
  <c r="Z44"/>
  <c r="AB44"/>
  <c r="Z43"/>
  <c r="AB43"/>
  <c r="AB42"/>
  <c r="Z42"/>
  <c r="AA42"/>
  <c r="AB41"/>
  <c r="AA41"/>
  <c r="Z41"/>
  <c r="AA40"/>
  <c r="Z40"/>
  <c r="AB40"/>
  <c r="Z39"/>
  <c r="AB39"/>
  <c r="AB38"/>
  <c r="Z38"/>
  <c r="AA38"/>
  <c r="AB37"/>
  <c r="AA37"/>
  <c r="Z37"/>
  <c r="AA36"/>
  <c r="Z36"/>
  <c r="AB36"/>
  <c r="Z35"/>
  <c r="AB35"/>
  <c r="AB34"/>
  <c r="Z34"/>
  <c r="AA34"/>
  <c r="AB33"/>
  <c r="AA33"/>
  <c r="Z33"/>
  <c r="AA32"/>
  <c r="Z32"/>
  <c r="AB32"/>
  <c r="Z31"/>
  <c r="AB31"/>
  <c r="AB30"/>
  <c r="Z30"/>
  <c r="AA30"/>
  <c r="AB29"/>
  <c r="AA29"/>
  <c r="Z29"/>
  <c r="AA28"/>
  <c r="Z28"/>
  <c r="AB28"/>
  <c r="Z27"/>
  <c r="AB27"/>
  <c r="AB26"/>
  <c r="Z26"/>
  <c r="AA26"/>
  <c r="AB25"/>
  <c r="AA25"/>
  <c r="Z25"/>
  <c r="AA24"/>
  <c r="Z24"/>
  <c r="AB24"/>
  <c r="Z23"/>
  <c r="AB23"/>
  <c r="AB22"/>
  <c r="Z22"/>
  <c r="AA22"/>
  <c r="AB21"/>
  <c r="AA21"/>
  <c r="Z21"/>
  <c r="AA20"/>
  <c r="Z20"/>
  <c r="AB20"/>
  <c r="Z19"/>
  <c r="AB19"/>
  <c r="AB18"/>
  <c r="Z18"/>
  <c r="AA18"/>
  <c r="AB17"/>
  <c r="AA17"/>
  <c r="Z17"/>
  <c r="AA16"/>
  <c r="Z16"/>
  <c r="AB16"/>
  <c r="Z15"/>
  <c r="AB15"/>
  <c r="AB14"/>
  <c r="Z14"/>
  <c r="AA14"/>
  <c r="AB13"/>
  <c r="AA13"/>
  <c r="Z13"/>
  <c r="AA12"/>
  <c r="Z12"/>
  <c r="AB12"/>
  <c r="Z11"/>
  <c r="AB11"/>
  <c r="AB10"/>
  <c r="Z10"/>
  <c r="AA10"/>
  <c r="AB9"/>
  <c r="AA9"/>
  <c r="Z9"/>
  <c r="AA8"/>
  <c r="Z8"/>
  <c r="AB8"/>
  <c r="Z46" i="10"/>
  <c r="AB46" s="1"/>
  <c r="Z30"/>
  <c r="AB30" s="1"/>
  <c r="Z22"/>
  <c r="AA22" s="1"/>
  <c r="Z19"/>
  <c r="AB19" s="1"/>
  <c r="Z11"/>
  <c r="AB11" s="1"/>
  <c r="AB9"/>
  <c r="Z9"/>
  <c r="Z8"/>
  <c r="AA8" s="1"/>
  <c r="Z71" i="9"/>
  <c r="AB71"/>
  <c r="Z70"/>
  <c r="Z69"/>
  <c r="Z68"/>
  <c r="Z67"/>
  <c r="AB67" s="1"/>
  <c r="Z66"/>
  <c r="Z65"/>
  <c r="Z64"/>
  <c r="AB64" s="1"/>
  <c r="Z63"/>
  <c r="Z62"/>
  <c r="Z61"/>
  <c r="Z60"/>
  <c r="AB60"/>
  <c r="Z59"/>
  <c r="Z58"/>
  <c r="AB58" s="1"/>
  <c r="Z57"/>
  <c r="AB57" s="1"/>
  <c r="Z56"/>
  <c r="Z55"/>
  <c r="AB55" s="1"/>
  <c r="Z54"/>
  <c r="Z53"/>
  <c r="Z52"/>
  <c r="AB52"/>
  <c r="Z51"/>
  <c r="AB51" s="1"/>
  <c r="Z50"/>
  <c r="AB50" s="1"/>
  <c r="Z49"/>
  <c r="AB49" s="1"/>
  <c r="Z48"/>
  <c r="AB48" s="1"/>
  <c r="Z47"/>
  <c r="Z46"/>
  <c r="Z45"/>
  <c r="AB45" s="1"/>
  <c r="Z44"/>
  <c r="Z43"/>
  <c r="Z42"/>
  <c r="Z41"/>
  <c r="Z40"/>
  <c r="AB40" s="1"/>
  <c r="Z39"/>
  <c r="Z38"/>
  <c r="Z37"/>
  <c r="Z36"/>
  <c r="AB36" s="1"/>
  <c r="Z35"/>
  <c r="Z34"/>
  <c r="Z33"/>
  <c r="Z32"/>
  <c r="Z31"/>
  <c r="AB31" s="1"/>
  <c r="Z30"/>
  <c r="Z29"/>
  <c r="Z28"/>
  <c r="AB28"/>
  <c r="Z27"/>
  <c r="Z26"/>
  <c r="AB26" s="1"/>
  <c r="Z25"/>
  <c r="AB25" s="1"/>
  <c r="Z24"/>
  <c r="AB24" s="1"/>
  <c r="Z23"/>
  <c r="AB23" s="1"/>
  <c r="Z22"/>
  <c r="Z21"/>
  <c r="AB21" s="1"/>
  <c r="Z20"/>
  <c r="AB20"/>
  <c r="Z19"/>
  <c r="AB19" s="1"/>
  <c r="Z18"/>
  <c r="AB18" s="1"/>
  <c r="Z17"/>
  <c r="AB17" s="1"/>
  <c r="Z16"/>
  <c r="AB16" s="1"/>
  <c r="Z15"/>
  <c r="Z14"/>
  <c r="Z13"/>
  <c r="AB13" s="1"/>
  <c r="Z12"/>
  <c r="Z11"/>
  <c r="Z10"/>
  <c r="Z9"/>
  <c r="Z8"/>
  <c r="AB8" s="1"/>
  <c r="AB72" s="1"/>
  <c r="AB82" i="8"/>
  <c r="Z82"/>
  <c r="Z81"/>
  <c r="AB81"/>
  <c r="Z80"/>
  <c r="AB79"/>
  <c r="Z79"/>
  <c r="AB78"/>
  <c r="Z78"/>
  <c r="Z77"/>
  <c r="Z76"/>
  <c r="AB76" s="1"/>
  <c r="Z75"/>
  <c r="Z74"/>
  <c r="AB74" s="1"/>
  <c r="Z73"/>
  <c r="Z72"/>
  <c r="AB72" s="1"/>
  <c r="AB71"/>
  <c r="Z71"/>
  <c r="AB70"/>
  <c r="Z70"/>
  <c r="Z69"/>
  <c r="Z68"/>
  <c r="AB68"/>
  <c r="AB67"/>
  <c r="Z67"/>
  <c r="AB66"/>
  <c r="Z66"/>
  <c r="Z65"/>
  <c r="AB65" s="1"/>
  <c r="Z64"/>
  <c r="Z63"/>
  <c r="AB63" s="1"/>
  <c r="AB62"/>
  <c r="Z62"/>
  <c r="Z61"/>
  <c r="AB61"/>
  <c r="Z60"/>
  <c r="AB60" s="1"/>
  <c r="AB59"/>
  <c r="Z59"/>
  <c r="AB58"/>
  <c r="Z58"/>
  <c r="Z57"/>
  <c r="Z56"/>
  <c r="AB56"/>
  <c r="AB55"/>
  <c r="Z55"/>
  <c r="Z54"/>
  <c r="AB54" s="1"/>
  <c r="Z53"/>
  <c r="AB53" s="1"/>
  <c r="Z52"/>
  <c r="AB52" s="1"/>
  <c r="AB51"/>
  <c r="Z51"/>
  <c r="AB50"/>
  <c r="Z50"/>
  <c r="Z49"/>
  <c r="AB49"/>
  <c r="Z48"/>
  <c r="AB47"/>
  <c r="Z47"/>
  <c r="AB46"/>
  <c r="Z46"/>
  <c r="Z45"/>
  <c r="Z44"/>
  <c r="AB44" s="1"/>
  <c r="Z43"/>
  <c r="Z42"/>
  <c r="AB42" s="1"/>
  <c r="Z41"/>
  <c r="AB41" s="1"/>
  <c r="Z40"/>
  <c r="AB40" s="1"/>
  <c r="AB39"/>
  <c r="Z39"/>
  <c r="AB38"/>
  <c r="Z38"/>
  <c r="Z37"/>
  <c r="AB37" s="1"/>
  <c r="Z36"/>
  <c r="AB36"/>
  <c r="AB35"/>
  <c r="Z35"/>
  <c r="AB34"/>
  <c r="Z34"/>
  <c r="Z33"/>
  <c r="AB33" s="1"/>
  <c r="Z32"/>
  <c r="Z31"/>
  <c r="AB31" s="1"/>
  <c r="AB30"/>
  <c r="Z30"/>
  <c r="Z29"/>
  <c r="AB29"/>
  <c r="Z28"/>
  <c r="AB28" s="1"/>
  <c r="AB27"/>
  <c r="Z27"/>
  <c r="AB26"/>
  <c r="Z26"/>
  <c r="Z25"/>
  <c r="AB25" s="1"/>
  <c r="Z24"/>
  <c r="AB24"/>
  <c r="AB23"/>
  <c r="Z23"/>
  <c r="Z22"/>
  <c r="AB22" s="1"/>
  <c r="Z21"/>
  <c r="AB21" s="1"/>
  <c r="Z20"/>
  <c r="AB20" s="1"/>
  <c r="AB19"/>
  <c r="Z19"/>
  <c r="AB18"/>
  <c r="Z18"/>
  <c r="Z17"/>
  <c r="AB17"/>
  <c r="Z16"/>
  <c r="AB15"/>
  <c r="Z15"/>
  <c r="AB14"/>
  <c r="Z14"/>
  <c r="Z13"/>
  <c r="AB13" s="1"/>
  <c r="Z12"/>
  <c r="AB12" s="1"/>
  <c r="Z11"/>
  <c r="Z10"/>
  <c r="AB10" s="1"/>
  <c r="Z9"/>
  <c r="AB9" s="1"/>
  <c r="Z8"/>
  <c r="AB53" i="7"/>
  <c r="Z53"/>
  <c r="AB52"/>
  <c r="Z52"/>
  <c r="Z51"/>
  <c r="AB51"/>
  <c r="Z50"/>
  <c r="AB49"/>
  <c r="Z49"/>
  <c r="AB48"/>
  <c r="Z48"/>
  <c r="Z47"/>
  <c r="AB47"/>
  <c r="Z46"/>
  <c r="AB45"/>
  <c r="Z45"/>
  <c r="AB44"/>
  <c r="Z44"/>
  <c r="Z43"/>
  <c r="AB43"/>
  <c r="Z42"/>
  <c r="AB41"/>
  <c r="Z41"/>
  <c r="AB40"/>
  <c r="Z40"/>
  <c r="Z39"/>
  <c r="AB39"/>
  <c r="Z38"/>
  <c r="AB37"/>
  <c r="Z37"/>
  <c r="AB36"/>
  <c r="Z36"/>
  <c r="Z35"/>
  <c r="AB35"/>
  <c r="Z34"/>
  <c r="AB33"/>
  <c r="Z33"/>
  <c r="AB32"/>
  <c r="Z32"/>
  <c r="Z31"/>
  <c r="AB31"/>
  <c r="Z30"/>
  <c r="AB29"/>
  <c r="Z29"/>
  <c r="AB28"/>
  <c r="Z28"/>
  <c r="Z27"/>
  <c r="AB27"/>
  <c r="Z26"/>
  <c r="AB25"/>
  <c r="Z25"/>
  <c r="AB24"/>
  <c r="Z24"/>
  <c r="Z23"/>
  <c r="AB23"/>
  <c r="Z22"/>
  <c r="AB21"/>
  <c r="Z21"/>
  <c r="AB20"/>
  <c r="Z20"/>
  <c r="Z19"/>
  <c r="AB19"/>
  <c r="Z18"/>
  <c r="AB17"/>
  <c r="Z17"/>
  <c r="AB16"/>
  <c r="Z16"/>
  <c r="Z15"/>
  <c r="AB15"/>
  <c r="Z14"/>
  <c r="AB13"/>
  <c r="Z13"/>
  <c r="AB12"/>
  <c r="Z12"/>
  <c r="Z11"/>
  <c r="AB11"/>
  <c r="Z10"/>
  <c r="AB9"/>
  <c r="Z9"/>
  <c r="Z8"/>
  <c r="AE4" i="6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A10" i="14"/>
  <c r="AA26"/>
  <c r="AA39"/>
  <c r="AA22"/>
  <c r="AA38"/>
  <c r="Z43"/>
  <c r="AB11"/>
  <c r="AB15"/>
  <c r="AB19"/>
  <c r="AB23"/>
  <c r="AB27"/>
  <c r="AB31"/>
  <c r="AB35"/>
  <c r="AB39"/>
  <c r="AA36" i="13"/>
  <c r="AA40"/>
  <c r="AA44"/>
  <c r="AA48"/>
  <c r="Z51" i="11"/>
  <c r="AA51"/>
  <c r="AA11"/>
  <c r="AA15"/>
  <c r="AA19"/>
  <c r="AA23"/>
  <c r="AA27"/>
  <c r="AA31"/>
  <c r="AA35"/>
  <c r="AA39"/>
  <c r="AA43"/>
  <c r="AA47"/>
  <c r="AB69" i="9"/>
  <c r="AB66"/>
  <c r="AB62"/>
  <c r="AB54"/>
  <c r="AB46"/>
  <c r="AB42"/>
  <c r="AB38"/>
  <c r="AB34"/>
  <c r="AB30"/>
  <c r="AB22"/>
  <c r="AB14"/>
  <c r="AB10"/>
  <c r="AB68"/>
  <c r="AB65"/>
  <c r="AB61"/>
  <c r="AB53"/>
  <c r="AB41"/>
  <c r="AB37"/>
  <c r="AB33"/>
  <c r="AB29"/>
  <c r="AB9"/>
  <c r="AB11"/>
  <c r="AB15"/>
  <c r="AB27"/>
  <c r="AB35"/>
  <c r="AB43"/>
  <c r="AB47"/>
  <c r="AB59"/>
  <c r="AB70"/>
  <c r="AA18" i="7"/>
  <c r="AB10"/>
  <c r="AB14"/>
  <c r="AB18"/>
  <c r="AB22"/>
  <c r="AB26"/>
  <c r="AB30"/>
  <c r="AB34"/>
  <c r="AB38"/>
  <c r="AB42"/>
  <c r="AB46"/>
  <c r="AB50"/>
  <c r="AA41" i="14"/>
  <c r="AA37"/>
  <c r="AA33"/>
  <c r="AA29"/>
  <c r="AA25"/>
  <c r="AA21"/>
  <c r="AA17"/>
  <c r="AA13"/>
  <c r="AA9"/>
  <c r="AA40"/>
  <c r="AA36"/>
  <c r="AA32"/>
  <c r="AA28"/>
  <c r="AA24"/>
  <c r="AA20"/>
  <c r="AA16"/>
  <c r="AA12"/>
  <c r="AA8"/>
  <c r="AA27"/>
  <c r="AA11"/>
  <c r="AA31"/>
  <c r="AA15"/>
  <c r="AA30"/>
  <c r="AA14"/>
  <c r="AA34"/>
  <c r="AA18"/>
  <c r="AA35"/>
  <c r="AA19"/>
  <c r="AA42"/>
  <c r="AA23"/>
  <c r="AA30" i="10"/>
  <c r="AA9"/>
  <c r="AA19"/>
  <c r="AA46"/>
  <c r="AA41" i="7"/>
  <c r="AA25"/>
  <c r="AA9"/>
  <c r="AA42"/>
  <c r="AA26"/>
  <c r="AA10"/>
  <c r="AA46"/>
  <c r="AA30"/>
  <c r="AA14"/>
  <c r="AA45"/>
  <c r="AA29"/>
  <c r="AA13"/>
  <c r="AA49"/>
  <c r="AA33"/>
  <c r="AA17"/>
  <c r="AA50"/>
  <c r="AA34"/>
  <c r="AA52"/>
  <c r="AA40"/>
  <c r="AA32"/>
  <c r="AA24"/>
  <c r="AA16"/>
  <c r="AA12"/>
  <c r="AA19"/>
  <c r="AA15"/>
  <c r="AA48"/>
  <c r="AA44"/>
  <c r="AA36"/>
  <c r="AA28"/>
  <c r="AA20"/>
  <c r="AA51"/>
  <c r="AA47"/>
  <c r="AA43"/>
  <c r="AA39"/>
  <c r="AA35"/>
  <c r="AA31"/>
  <c r="AA27"/>
  <c r="AA23"/>
  <c r="AA11"/>
  <c r="AA8"/>
  <c r="AA38"/>
  <c r="AA22"/>
  <c r="AA53"/>
  <c r="AA37"/>
  <c r="AA21"/>
  <c r="Z54" i="5"/>
  <c r="Z53"/>
  <c r="Z52"/>
  <c r="Z51"/>
  <c r="AB51" s="1"/>
  <c r="Z50"/>
  <c r="Z49"/>
  <c r="Z48"/>
  <c r="Z47"/>
  <c r="Z46"/>
  <c r="AB46" s="1"/>
  <c r="Z45"/>
  <c r="Z44"/>
  <c r="Z43"/>
  <c r="Z42"/>
  <c r="Z41"/>
  <c r="Z40"/>
  <c r="AA40" s="1"/>
  <c r="Z39"/>
  <c r="AB39" s="1"/>
  <c r="Z38"/>
  <c r="AB38" s="1"/>
  <c r="Z37"/>
  <c r="AB37" s="1"/>
  <c r="Z36"/>
  <c r="Z35"/>
  <c r="Z34"/>
  <c r="Z33"/>
  <c r="AB33" s="1"/>
  <c r="Z32"/>
  <c r="AB32" s="1"/>
  <c r="Z31"/>
  <c r="AB31" s="1"/>
  <c r="Z30"/>
  <c r="Z29"/>
  <c r="Z28"/>
  <c r="AB28" s="1"/>
  <c r="Z27"/>
  <c r="Z26"/>
  <c r="Z25"/>
  <c r="Z24"/>
  <c r="AB24" s="1"/>
  <c r="Z23"/>
  <c r="AB23" s="1"/>
  <c r="Z22"/>
  <c r="Z21"/>
  <c r="Z20"/>
  <c r="Z19"/>
  <c r="Z18"/>
  <c r="Z17"/>
  <c r="AB17" s="1"/>
  <c r="Z16"/>
  <c r="AB16" s="1"/>
  <c r="Z15"/>
  <c r="Z14"/>
  <c r="AB14" s="1"/>
  <c r="Z13"/>
  <c r="AB13" s="1"/>
  <c r="Z12"/>
  <c r="Z11"/>
  <c r="Z10"/>
  <c r="Z9"/>
  <c r="AB9" s="1"/>
  <c r="Z8"/>
  <c r="Z55" s="1"/>
  <c r="Z60" i="3"/>
  <c r="AA60" s="1"/>
  <c r="Z59"/>
  <c r="AA59" s="1"/>
  <c r="Z58"/>
  <c r="AB58" s="1"/>
  <c r="Z57"/>
  <c r="Z56"/>
  <c r="Z55"/>
  <c r="AA55" s="1"/>
  <c r="Z54"/>
  <c r="AA54" s="1"/>
  <c r="Z53"/>
  <c r="Z52"/>
  <c r="AA52" s="1"/>
  <c r="Z51"/>
  <c r="Z50"/>
  <c r="AB50" s="1"/>
  <c r="Z49"/>
  <c r="AB49" s="1"/>
  <c r="Z48"/>
  <c r="AB48" s="1"/>
  <c r="Z47"/>
  <c r="AA47" s="1"/>
  <c r="Z46"/>
  <c r="AB46" s="1"/>
  <c r="Z45"/>
  <c r="AA45" s="1"/>
  <c r="Z44"/>
  <c r="Z43"/>
  <c r="Z42"/>
  <c r="AB42" s="1"/>
  <c r="Z41"/>
  <c r="AB41" s="1"/>
  <c r="Z40"/>
  <c r="Z39"/>
  <c r="AB39" s="1"/>
  <c r="Z38"/>
  <c r="Z37"/>
  <c r="Z36"/>
  <c r="AA36" s="1"/>
  <c r="Z35"/>
  <c r="AA35" s="1"/>
  <c r="Z34"/>
  <c r="AB34" s="1"/>
  <c r="Z33"/>
  <c r="Z32"/>
  <c r="AA32" s="1"/>
  <c r="AB32" s="1"/>
  <c r="Z31"/>
  <c r="AB31" s="1"/>
  <c r="Z30"/>
  <c r="AB30" s="1"/>
  <c r="Z29"/>
  <c r="AB29" s="1"/>
  <c r="Z28"/>
  <c r="AB28" s="1"/>
  <c r="Z27"/>
  <c r="AA27" s="1"/>
  <c r="Z26"/>
  <c r="Z25"/>
  <c r="Z24"/>
  <c r="AB24"/>
  <c r="Z23"/>
  <c r="AA23" s="1"/>
  <c r="Z22"/>
  <c r="Z21"/>
  <c r="Z20"/>
  <c r="AB20" s="1"/>
  <c r="Z18"/>
  <c r="AB18" s="1"/>
  <c r="Z19"/>
  <c r="AA19" s="1"/>
  <c r="Z17"/>
  <c r="AA17" s="1"/>
  <c r="Z16"/>
  <c r="AB16" s="1"/>
  <c r="Z15"/>
  <c r="AB15" s="1"/>
  <c r="Z14"/>
  <c r="Z13"/>
  <c r="AA13" s="1"/>
  <c r="AB13" s="1"/>
  <c r="Z12"/>
  <c r="Z11"/>
  <c r="AA11" s="1"/>
  <c r="Z10"/>
  <c r="AB10" s="1"/>
  <c r="Z9"/>
  <c r="AA9" s="1"/>
  <c r="Z8"/>
  <c r="AB56" s="1"/>
  <c r="AA12"/>
  <c r="AB36"/>
  <c r="AB43"/>
  <c r="AB47"/>
  <c r="AB51"/>
  <c r="AB9"/>
  <c r="AB60"/>
  <c r="AB52"/>
  <c r="AB44"/>
  <c r="AB37"/>
  <c r="AA56"/>
  <c r="AA48"/>
  <c r="AA40"/>
  <c r="AA33"/>
  <c r="AA25"/>
  <c r="AB40"/>
  <c r="AB33"/>
  <c r="AB21"/>
  <c r="AA44"/>
  <c r="AA37"/>
  <c r="AA29"/>
  <c r="AA21"/>
  <c r="AA15"/>
  <c r="AB14"/>
  <c r="AB22"/>
  <c r="AB26"/>
  <c r="AB45"/>
  <c r="AB53"/>
  <c r="AB57"/>
  <c r="AA14"/>
  <c r="AA24"/>
  <c r="AA28"/>
  <c r="AA43"/>
  <c r="AA51"/>
  <c r="AA18"/>
  <c r="AA22"/>
  <c r="AA26"/>
  <c r="AA38"/>
  <c r="AA49"/>
  <c r="AA53"/>
  <c r="AA57"/>
  <c r="AA31"/>
  <c r="AA39"/>
  <c r="AA46"/>
  <c r="AA50"/>
  <c r="AB15" i="5"/>
  <c r="AB54"/>
  <c r="AB50"/>
  <c r="AB42"/>
  <c r="AB34"/>
  <c r="AB26"/>
  <c r="AB47"/>
  <c r="AB43"/>
  <c r="AB35"/>
  <c r="AB27"/>
  <c r="AB19"/>
  <c r="AB11"/>
  <c r="AB30"/>
  <c r="AB22"/>
  <c r="AB18"/>
  <c r="AB10"/>
  <c r="AB41"/>
  <c r="AB45"/>
  <c r="AB53"/>
  <c r="AB12"/>
  <c r="AB40"/>
  <c r="AB44"/>
  <c r="AB21"/>
  <c r="AB29"/>
  <c r="AB20"/>
  <c r="AB36"/>
  <c r="AB52"/>
  <c r="AA63" i="9" l="1"/>
  <c r="AA68"/>
  <c r="AA37"/>
  <c r="AA44"/>
  <c r="AA15"/>
  <c r="AA12"/>
  <c r="AA42"/>
  <c r="AA64"/>
  <c r="Z72"/>
  <c r="AB32"/>
  <c r="AB56"/>
  <c r="AA19"/>
  <c r="AA49"/>
  <c r="AA16"/>
  <c r="AA48"/>
  <c r="AA50"/>
  <c r="AA51"/>
  <c r="AB39"/>
  <c r="AA24"/>
  <c r="AA25"/>
  <c r="AB12"/>
  <c r="AB44"/>
  <c r="AA17"/>
  <c r="AA8"/>
  <c r="AA40"/>
  <c r="AB63"/>
  <c r="AB71" i="6"/>
  <c r="AB79"/>
  <c r="AA11" i="8"/>
  <c r="AA27"/>
  <c r="AA59"/>
  <c r="AA69"/>
  <c r="AA57"/>
  <c r="AA32"/>
  <c r="AA43"/>
  <c r="AA75"/>
  <c r="AA16"/>
  <c r="AA48"/>
  <c r="AA80"/>
  <c r="AA58"/>
  <c r="AA73"/>
  <c r="AA8"/>
  <c r="AA19"/>
  <c r="AA51"/>
  <c r="AA39"/>
  <c r="AA71"/>
  <c r="AA34"/>
  <c r="AA45"/>
  <c r="AA66"/>
  <c r="AA23"/>
  <c r="AA38"/>
  <c r="AA55"/>
  <c r="AA70"/>
  <c r="AB77"/>
  <c r="AA41"/>
  <c r="AA42"/>
  <c r="AB16"/>
  <c r="AB48"/>
  <c r="AB73"/>
  <c r="AB80"/>
  <c r="AA74"/>
  <c r="AB69"/>
  <c r="AA52"/>
  <c r="AA20"/>
  <c r="Z83"/>
  <c r="AB11"/>
  <c r="AB43"/>
  <c r="AB75"/>
  <c r="AA31"/>
  <c r="AB45"/>
  <c r="AA63"/>
  <c r="AB32"/>
  <c r="AB57"/>
  <c r="AB64"/>
  <c r="Z80" i="6"/>
  <c r="AA49" s="1"/>
  <c r="AB30"/>
  <c r="AB27"/>
  <c r="AA10" i="5"/>
  <c r="AA35"/>
  <c r="AA18"/>
  <c r="AA11"/>
  <c r="AA26"/>
  <c r="AA27"/>
  <c r="AA19"/>
  <c r="AA44"/>
  <c r="AA34"/>
  <c r="AA50"/>
  <c r="AA42"/>
  <c r="AA28"/>
  <c r="AA54"/>
  <c r="AA29"/>
  <c r="AA53"/>
  <c r="AA23"/>
  <c r="AA16"/>
  <c r="AA43"/>
  <c r="AA37"/>
  <c r="AA14"/>
  <c r="AA39"/>
  <c r="AA12"/>
  <c r="AA47"/>
  <c r="AA45"/>
  <c r="AA22"/>
  <c r="AA13"/>
  <c r="AA20"/>
  <c r="AA48"/>
  <c r="AA15"/>
  <c r="AA30"/>
  <c r="AA21"/>
  <c r="AA36"/>
  <c r="AA52"/>
  <c r="AA25"/>
  <c r="AA41"/>
  <c r="AA49"/>
  <c r="AA9"/>
  <c r="AA8"/>
  <c r="AB49"/>
  <c r="AB48"/>
  <c r="AA17"/>
  <c r="AA32"/>
  <c r="AA24"/>
  <c r="AA33"/>
  <c r="AA46"/>
  <c r="AA31"/>
  <c r="AB25"/>
  <c r="AA38"/>
  <c r="AA51"/>
  <c r="AA42" i="3"/>
  <c r="AB19"/>
  <c r="AB11"/>
  <c r="AB23"/>
  <c r="AB35"/>
  <c r="AB54"/>
  <c r="AA30"/>
  <c r="AB17"/>
  <c r="AA34"/>
  <c r="AA10"/>
  <c r="AB55"/>
  <c r="AB27"/>
  <c r="AA58"/>
  <c r="AA16"/>
  <c r="AB61"/>
  <c r="AB59"/>
  <c r="AB12"/>
  <c r="AA41"/>
  <c r="AA20"/>
  <c r="AB38"/>
  <c r="AA8"/>
  <c r="AB25"/>
  <c r="AA19" i="24"/>
  <c r="AA44"/>
  <c r="AA12"/>
  <c r="AA23"/>
  <c r="AA25"/>
  <c r="AA43"/>
  <c r="AA36"/>
  <c r="AA45"/>
  <c r="AA38"/>
  <c r="AA50"/>
  <c r="AA13"/>
  <c r="AA11"/>
  <c r="AA26"/>
  <c r="AA31"/>
  <c r="AA49"/>
  <c r="AA18"/>
  <c r="AA15"/>
  <c r="AA39"/>
  <c r="AA32"/>
  <c r="AA47"/>
  <c r="AA17"/>
  <c r="AA33"/>
  <c r="AA41"/>
  <c r="AA40"/>
  <c r="AA48"/>
  <c r="AB23"/>
  <c r="AA14"/>
  <c r="AA35"/>
  <c r="AA24"/>
  <c r="AB37"/>
  <c r="Z52"/>
  <c r="AB31"/>
  <c r="AB46"/>
  <c r="AA22"/>
  <c r="AB12"/>
  <c r="AA28"/>
  <c r="AB27"/>
  <c r="AB34"/>
  <c r="AB41"/>
  <c r="AB9"/>
  <c r="AA21"/>
  <c r="AB44"/>
  <c r="AB33"/>
  <c r="AB48"/>
  <c r="AB16"/>
  <c r="AB20"/>
  <c r="AA16"/>
  <c r="AB45"/>
  <c r="AB13"/>
  <c r="AA29"/>
  <c r="AB49"/>
  <c r="AB17"/>
  <c r="AB32"/>
  <c r="AB43"/>
  <c r="AB11"/>
  <c r="AB18"/>
  <c r="AB50"/>
  <c r="AA9"/>
  <c r="AA30"/>
  <c r="AA8"/>
  <c r="AB47" i="18"/>
  <c r="AB35"/>
  <c r="AA24"/>
  <c r="AA30"/>
  <c r="AA33"/>
  <c r="AA15"/>
  <c r="AA23"/>
  <c r="AB10"/>
  <c r="AB13"/>
  <c r="AA31"/>
  <c r="AB42"/>
  <c r="AB45"/>
  <c r="AB19" i="13"/>
  <c r="AA33"/>
  <c r="AA37"/>
  <c r="AB29"/>
  <c r="AA10"/>
  <c r="AB23"/>
  <c r="AA35"/>
  <c r="AB15"/>
  <c r="AB34"/>
  <c r="AB38"/>
  <c r="AA43"/>
  <c r="AA47"/>
  <c r="AA11" i="10"/>
  <c r="AB22"/>
  <c r="AB56" i="6"/>
  <c r="AB63"/>
  <c r="AB78"/>
  <c r="AB35"/>
  <c r="AB43"/>
  <c r="AB48"/>
  <c r="AB54"/>
  <c r="AB61"/>
  <c r="AB68"/>
  <c r="AB76"/>
  <c r="AB16"/>
  <c r="AB14"/>
  <c r="AB20"/>
  <c r="AB8"/>
  <c r="AB33"/>
  <c r="AB70"/>
  <c r="AB21"/>
  <c r="AB13"/>
  <c r="AB26"/>
  <c r="AB34"/>
  <c r="AB41"/>
  <c r="AB55"/>
  <c r="AB77"/>
  <c r="AB66"/>
  <c r="AB50"/>
  <c r="AB53"/>
  <c r="AB31"/>
  <c r="AB62"/>
  <c r="AB46"/>
  <c r="AB40"/>
  <c r="AB60"/>
  <c r="AB75"/>
  <c r="AB69"/>
  <c r="AB15"/>
  <c r="AB29"/>
  <c r="AB37"/>
  <c r="AB44"/>
  <c r="AB22"/>
  <c r="AB24"/>
  <c r="AB32"/>
  <c r="AB52"/>
  <c r="AB65"/>
  <c r="AB39"/>
  <c r="AB38"/>
  <c r="AB74"/>
  <c r="AB12"/>
  <c r="AB18"/>
  <c r="AB10"/>
  <c r="AB23"/>
  <c r="AB45"/>
  <c r="AB57"/>
  <c r="AB64"/>
  <c r="AB72"/>
  <c r="AB25" i="13"/>
  <c r="AA8"/>
  <c r="AA12"/>
  <c r="AA16"/>
  <c r="AA20"/>
  <c r="AA9"/>
  <c r="AB14"/>
  <c r="AB18"/>
  <c r="AA28"/>
  <c r="AA21"/>
  <c r="AA39"/>
  <c r="AB11"/>
  <c r="AA17"/>
  <c r="AB32"/>
  <c r="AA49"/>
  <c r="AB45"/>
  <c r="AB13"/>
  <c r="AA24"/>
  <c r="AB22"/>
  <c r="AA56" i="6"/>
  <c r="AA73"/>
  <c r="AA44"/>
  <c r="AA10"/>
  <c r="AA50"/>
  <c r="AB73"/>
  <c r="AB42"/>
  <c r="AB11"/>
  <c r="AB25"/>
  <c r="AB36"/>
  <c r="AB67"/>
  <c r="AB47"/>
  <c r="AB9"/>
  <c r="AB51"/>
  <c r="AB19"/>
  <c r="AB17"/>
  <c r="AB28"/>
  <c r="AB49"/>
  <c r="AB59"/>
  <c r="AB58"/>
  <c r="AA16" i="17"/>
  <c r="AA20"/>
  <c r="AB35"/>
  <c r="AB57"/>
  <c r="AB59"/>
  <c r="AA15"/>
  <c r="AA49"/>
  <c r="AB9"/>
  <c r="AA71" i="9" l="1"/>
  <c r="AA59"/>
  <c r="AA46"/>
  <c r="AA14"/>
  <c r="AA41"/>
  <c r="AA9"/>
  <c r="AA47"/>
  <c r="AA22"/>
  <c r="AA20"/>
  <c r="AA43"/>
  <c r="AA53"/>
  <c r="AA23"/>
  <c r="AA30"/>
  <c r="AA28"/>
  <c r="AA31"/>
  <c r="AA66"/>
  <c r="AA29"/>
  <c r="AA55"/>
  <c r="AA27"/>
  <c r="AA65"/>
  <c r="AA36"/>
  <c r="AA61"/>
  <c r="AA38"/>
  <c r="AA33"/>
  <c r="AA70"/>
  <c r="AA54"/>
  <c r="AA52"/>
  <c r="AA21"/>
  <c r="AA35"/>
  <c r="AA62"/>
  <c r="AA60"/>
  <c r="AA34"/>
  <c r="AA10"/>
  <c r="AA72" s="1"/>
  <c r="AA69"/>
  <c r="AA67"/>
  <c r="AA11"/>
  <c r="AA13"/>
  <c r="AA56"/>
  <c r="AA45"/>
  <c r="AA57"/>
  <c r="AA32"/>
  <c r="AA26"/>
  <c r="AA18"/>
  <c r="AA58"/>
  <c r="AA39"/>
  <c r="AA57" i="6"/>
  <c r="AA31"/>
  <c r="AA20"/>
  <c r="AA13"/>
  <c r="AA27"/>
  <c r="AA28"/>
  <c r="AA77"/>
  <c r="AA15"/>
  <c r="AA70"/>
  <c r="AA61"/>
  <c r="AA63"/>
  <c r="AA62"/>
  <c r="AA40"/>
  <c r="AA69"/>
  <c r="AA48"/>
  <c r="AA32"/>
  <c r="AA19"/>
  <c r="AA71"/>
  <c r="AA38"/>
  <c r="AA16"/>
  <c r="AA54"/>
  <c r="AA18"/>
  <c r="AA29"/>
  <c r="AA37"/>
  <c r="AA14"/>
  <c r="AA39"/>
  <c r="AA8"/>
  <c r="AA80" s="1"/>
  <c r="AA25"/>
  <c r="AA55"/>
  <c r="AA65"/>
  <c r="AA64"/>
  <c r="AA11"/>
  <c r="AA23"/>
  <c r="AA34"/>
  <c r="AA33"/>
  <c r="AA17"/>
  <c r="AA51"/>
  <c r="AA14" i="8"/>
  <c r="AA17"/>
  <c r="AA18"/>
  <c r="AA61"/>
  <c r="AA21"/>
  <c r="AA28"/>
  <c r="AA60"/>
  <c r="AA79"/>
  <c r="AA47"/>
  <c r="AA15"/>
  <c r="AA22"/>
  <c r="AA65"/>
  <c r="AA25"/>
  <c r="AA24"/>
  <c r="AA56"/>
  <c r="AA78"/>
  <c r="AA44"/>
  <c r="AA50"/>
  <c r="AA49"/>
  <c r="AA40"/>
  <c r="AA35"/>
  <c r="AA54"/>
  <c r="AA53"/>
  <c r="AA36"/>
  <c r="AA26"/>
  <c r="AA29"/>
  <c r="AA46"/>
  <c r="AA30"/>
  <c r="AA33"/>
  <c r="AA12"/>
  <c r="AA76"/>
  <c r="AA82"/>
  <c r="AA81"/>
  <c r="AA9"/>
  <c r="AA72"/>
  <c r="AA67"/>
  <c r="AA37"/>
  <c r="AA10"/>
  <c r="AA13"/>
  <c r="AA68"/>
  <c r="AA77"/>
  <c r="AA62"/>
  <c r="AA64"/>
  <c r="AA9" i="6"/>
  <c r="AA68"/>
  <c r="AA24"/>
  <c r="AA35"/>
  <c r="AA58"/>
  <c r="AA75"/>
  <c r="AA43"/>
  <c r="AA46"/>
  <c r="AA67"/>
  <c r="AA36"/>
  <c r="AA59"/>
  <c r="AA53"/>
  <c r="AA74"/>
  <c r="AA47"/>
  <c r="AA60"/>
  <c r="AA78"/>
  <c r="AA76"/>
  <c r="AA72"/>
  <c r="AA30"/>
  <c r="AA22"/>
  <c r="AA52"/>
  <c r="AA42"/>
  <c r="AA26"/>
  <c r="AA45"/>
  <c r="AA41"/>
  <c r="AA79"/>
  <c r="AA12"/>
  <c r="AA21"/>
  <c r="AA66"/>
  <c r="AA61" i="3"/>
</calcChain>
</file>

<file path=xl/sharedStrings.xml><?xml version="1.0" encoding="utf-8"?>
<sst xmlns="http://schemas.openxmlformats.org/spreadsheetml/2006/main" count="1928" uniqueCount="315">
  <si>
    <t>TOTAL</t>
  </si>
  <si>
    <t>J</t>
  </si>
  <si>
    <t>F</t>
  </si>
  <si>
    <t>M</t>
  </si>
  <si>
    <t>A</t>
  </si>
  <si>
    <t>S</t>
  </si>
  <si>
    <t>O</t>
  </si>
  <si>
    <t>N</t>
  </si>
  <si>
    <t>D</t>
  </si>
  <si>
    <t>MADAGASCAR NATIONAL PARKS</t>
  </si>
  <si>
    <t>Total</t>
  </si>
  <si>
    <t>Nationalités des visiteurs</t>
  </si>
  <si>
    <t>% par rapport au total visiteur du parc</t>
  </si>
  <si>
    <t>% par rapport au total visiteur "Etranger"</t>
  </si>
  <si>
    <t>Malagasy</t>
  </si>
  <si>
    <t>Allemande</t>
  </si>
  <si>
    <t>Américaine</t>
  </si>
  <si>
    <t>Anglaise</t>
  </si>
  <si>
    <t>Angolaise</t>
  </si>
  <si>
    <t>Australienne</t>
  </si>
  <si>
    <t>Autrichienne</t>
  </si>
  <si>
    <t>Belge</t>
  </si>
  <si>
    <t>Bresilienne</t>
  </si>
  <si>
    <t>Bulgare</t>
  </si>
  <si>
    <t>Canadienne</t>
  </si>
  <si>
    <t>Chinoise</t>
  </si>
  <si>
    <t>Danoise</t>
  </si>
  <si>
    <t>Espagnole</t>
  </si>
  <si>
    <t>Française</t>
  </si>
  <si>
    <t>Grecque</t>
  </si>
  <si>
    <t>Hollandaise</t>
  </si>
  <si>
    <t>Hongroise</t>
  </si>
  <si>
    <t>Indienne</t>
  </si>
  <si>
    <t>Indonésienne</t>
  </si>
  <si>
    <t>Irlandaise</t>
  </si>
  <si>
    <t>Israelienne</t>
  </si>
  <si>
    <t>Italienne</t>
  </si>
  <si>
    <t>Japonaise</t>
  </si>
  <si>
    <t>Kenyenne</t>
  </si>
  <si>
    <t>Mauricienne</t>
  </si>
  <si>
    <t>Namibienne</t>
  </si>
  <si>
    <t>New Zélandaise</t>
  </si>
  <si>
    <t>Néerlandaise</t>
  </si>
  <si>
    <t>Norvégienne</t>
  </si>
  <si>
    <t>Portugaise</t>
  </si>
  <si>
    <t>Roumanienne</t>
  </si>
  <si>
    <t>Réunionnaise</t>
  </si>
  <si>
    <t>Russe</t>
  </si>
  <si>
    <t>Seychelloise</t>
  </si>
  <si>
    <t>Singapourienne</t>
  </si>
  <si>
    <t>Sud-africaine</t>
  </si>
  <si>
    <t>Suèdoise</t>
  </si>
  <si>
    <t>Suissesse</t>
  </si>
  <si>
    <t>Sri-Lankais</t>
  </si>
  <si>
    <t>Tchèche</t>
  </si>
  <si>
    <t>Thailandaise</t>
  </si>
  <si>
    <t>Slovenienne</t>
  </si>
  <si>
    <t>SYNTHESE STATISTIQUE DES NATIONALITES</t>
  </si>
  <si>
    <t>Jl</t>
  </si>
  <si>
    <t>OBS</t>
  </si>
  <si>
    <t>Argentin</t>
  </si>
  <si>
    <t>Finlandaise</t>
  </si>
  <si>
    <t>Ukraine</t>
  </si>
  <si>
    <t>Estonia</t>
  </si>
  <si>
    <t>Benin</t>
  </si>
  <si>
    <t>Polonais</t>
  </si>
  <si>
    <t>Taiwanaise</t>
  </si>
  <si>
    <t>Iranien</t>
  </si>
  <si>
    <t>Nom du parc: Parc National ANKARAFANTSIKA</t>
  </si>
  <si>
    <t>Tableau n°3</t>
  </si>
  <si>
    <t>Tableau n°</t>
  </si>
  <si>
    <t xml:space="preserve">Année: </t>
  </si>
  <si>
    <t>Colombienne</t>
  </si>
  <si>
    <t>Croite</t>
  </si>
  <si>
    <t>Polonaise</t>
  </si>
  <si>
    <r>
      <rPr>
        <u/>
        <sz val="10"/>
        <rFont val="Arial"/>
        <family val="2"/>
      </rPr>
      <t>Nom de Parc</t>
    </r>
    <r>
      <rPr>
        <sz val="10"/>
        <rFont val="Arial"/>
        <family val="2"/>
      </rPr>
      <t xml:space="preserve"> : RANOMAFANA</t>
    </r>
  </si>
  <si>
    <t>Visiteur étranger</t>
  </si>
  <si>
    <t>%</t>
  </si>
  <si>
    <t>Allemand</t>
  </si>
  <si>
    <t>Américain</t>
  </si>
  <si>
    <t>Anglais</t>
  </si>
  <si>
    <t>Australien</t>
  </si>
  <si>
    <t>Autrichien</t>
  </si>
  <si>
    <t>Bolivien</t>
  </si>
  <si>
    <t>Bresilien</t>
  </si>
  <si>
    <t>Camerounais</t>
  </si>
  <si>
    <t>Canadien</t>
  </si>
  <si>
    <t>Chilien</t>
  </si>
  <si>
    <t>Chinois</t>
  </si>
  <si>
    <t>Chypriote</t>
  </si>
  <si>
    <t>Colombien</t>
  </si>
  <si>
    <t>Coréen</t>
  </si>
  <si>
    <t>Corse</t>
  </si>
  <si>
    <t>Costa ricain</t>
  </si>
  <si>
    <t>Croate</t>
  </si>
  <si>
    <t>Danois</t>
  </si>
  <si>
    <t>Ecossais</t>
  </si>
  <si>
    <t>Equatorien</t>
  </si>
  <si>
    <t>Espagnol</t>
  </si>
  <si>
    <t>Finlandais</t>
  </si>
  <si>
    <t>Français</t>
  </si>
  <si>
    <t>Guatemalien</t>
  </si>
  <si>
    <t>Grec</t>
  </si>
  <si>
    <t>Hollandais</t>
  </si>
  <si>
    <t>Hongrois</t>
  </si>
  <si>
    <t>Indien</t>
  </si>
  <si>
    <t>Indonésien</t>
  </si>
  <si>
    <t>Irlandais</t>
  </si>
  <si>
    <t>Israelien</t>
  </si>
  <si>
    <t>Italien</t>
  </si>
  <si>
    <t>Japonais</t>
  </si>
  <si>
    <t>Kenyen</t>
  </si>
  <si>
    <t>Litchuanien</t>
  </si>
  <si>
    <t>Lituanien</t>
  </si>
  <si>
    <t>Luxembourgeois</t>
  </si>
  <si>
    <t>Malaisien</t>
  </si>
  <si>
    <t>Maltais</t>
  </si>
  <si>
    <t>Marocain</t>
  </si>
  <si>
    <t>Mauricien</t>
  </si>
  <si>
    <t>Mexicain</t>
  </si>
  <si>
    <t>Namibien</t>
  </si>
  <si>
    <t>New Zélandais</t>
  </si>
  <si>
    <t>Néerlandais</t>
  </si>
  <si>
    <t>Norvégien</t>
  </si>
  <si>
    <t>Pérouvienne</t>
  </si>
  <si>
    <t>Portugais</t>
  </si>
  <si>
    <t>Roumanien</t>
  </si>
  <si>
    <t>Réunionnais</t>
  </si>
  <si>
    <t>Seychellois</t>
  </si>
  <si>
    <t>Singapourien</t>
  </si>
  <si>
    <t>Slovenien</t>
  </si>
  <si>
    <t>Sud-africain</t>
  </si>
  <si>
    <t>Suèdois</t>
  </si>
  <si>
    <t>Suissais</t>
  </si>
  <si>
    <t>Taiwanais</t>
  </si>
  <si>
    <t>Tanzanien</t>
  </si>
  <si>
    <t>Tchèque/slov</t>
  </si>
  <si>
    <t>Thailandais</t>
  </si>
  <si>
    <t xml:space="preserve">Tunisien </t>
  </si>
  <si>
    <t>Turc</t>
  </si>
  <si>
    <t>Ukrainien</t>
  </si>
  <si>
    <t>venezuelien</t>
  </si>
  <si>
    <t>Chilienne</t>
  </si>
  <si>
    <t>Rang</t>
  </si>
  <si>
    <t>Tchèques</t>
  </si>
  <si>
    <t>Luthianien</t>
  </si>
  <si>
    <t>Coréenne</t>
  </si>
  <si>
    <t>Iranienne</t>
  </si>
  <si>
    <t>Taïwanais</t>
  </si>
  <si>
    <t>Turque</t>
  </si>
  <si>
    <t>Roumaine</t>
  </si>
  <si>
    <t>Malaisienne</t>
  </si>
  <si>
    <t>Slovaque</t>
  </si>
  <si>
    <t>Serbes</t>
  </si>
  <si>
    <t>Neo Zélandaise</t>
  </si>
  <si>
    <t>Mexicaine</t>
  </si>
  <si>
    <t>Esthonien</t>
  </si>
  <si>
    <t>Irakienne</t>
  </si>
  <si>
    <t>Libanaise</t>
  </si>
  <si>
    <t>Vénézuelien</t>
  </si>
  <si>
    <t>Algerienne</t>
  </si>
  <si>
    <t>Nigerian</t>
  </si>
  <si>
    <t>Ougandaise</t>
  </si>
  <si>
    <t>Tableau n°03</t>
  </si>
  <si>
    <t xml:space="preserve">Allemande </t>
  </si>
  <si>
    <t>Arabe</t>
  </si>
  <si>
    <t>Argentine</t>
  </si>
  <si>
    <t>Brésilienne</t>
  </si>
  <si>
    <t>Britanique</t>
  </si>
  <si>
    <t>Congolaise</t>
  </si>
  <si>
    <t>Costaricienne</t>
  </si>
  <si>
    <t>Ecossaise</t>
  </si>
  <si>
    <t>Egyptienne</t>
  </si>
  <si>
    <t>Equatorienne</t>
  </si>
  <si>
    <t>Estonienne</t>
  </si>
  <si>
    <t>Islandaise</t>
  </si>
  <si>
    <t>Israélienne</t>
  </si>
  <si>
    <t>Kenyane</t>
  </si>
  <si>
    <t>Kuwaiti</t>
  </si>
  <si>
    <t>Lithuanienne</t>
  </si>
  <si>
    <t>Luxembourgeoise</t>
  </si>
  <si>
    <t>Maldivienne</t>
  </si>
  <si>
    <t>Malte</t>
  </si>
  <si>
    <t>Marocaine</t>
  </si>
  <si>
    <t>Nigérienne</t>
  </si>
  <si>
    <t>Nouvelle zélandaise</t>
  </si>
  <si>
    <t>Palestinienne</t>
  </si>
  <si>
    <t>Philippine</t>
  </si>
  <si>
    <t>Sénégalaise</t>
  </si>
  <si>
    <t>Serbe</t>
  </si>
  <si>
    <t>Sri-lankaise</t>
  </si>
  <si>
    <t xml:space="preserve">Sud africain </t>
  </si>
  <si>
    <t>Suédoise</t>
  </si>
  <si>
    <t>Suisse</t>
  </si>
  <si>
    <t>Taïwanaise</t>
  </si>
  <si>
    <t>Tchèque</t>
  </si>
  <si>
    <t>Thaïlandaise</t>
  </si>
  <si>
    <t>Ukrainienne</t>
  </si>
  <si>
    <t>Vénézuélienne</t>
  </si>
  <si>
    <t>Yémen</t>
  </si>
  <si>
    <t>Zimbabwéenne</t>
  </si>
  <si>
    <t>Tableau n° 003</t>
  </si>
  <si>
    <t>PARC: ANDOHAHELA</t>
  </si>
  <si>
    <t>NON COMPRIS LES DEUX ENFANTS M</t>
  </si>
  <si>
    <t xml:space="preserve">Croatie </t>
  </si>
  <si>
    <r>
      <t>Nom de l'AP</t>
    </r>
    <r>
      <rPr>
        <b/>
        <sz val="10"/>
        <rFont val="Arial"/>
        <family val="2"/>
      </rPr>
      <t xml:space="preserve"> : ANKARANA</t>
    </r>
  </si>
  <si>
    <t>Assidue</t>
  </si>
  <si>
    <t>Intéressée</t>
  </si>
  <si>
    <t>Emergeante</t>
  </si>
  <si>
    <t>Meilleure visiteuse</t>
  </si>
  <si>
    <t>Saoudienne</t>
  </si>
  <si>
    <t>Slovène</t>
  </si>
  <si>
    <t>U.G:</t>
  </si>
  <si>
    <t>MAROJEJY ANJANAHARIBE SUD</t>
  </si>
  <si>
    <t>australienne</t>
  </si>
  <si>
    <t xml:space="preserve">Colombie </t>
  </si>
  <si>
    <t>Grècque</t>
  </si>
  <si>
    <t>Guatemala</t>
  </si>
  <si>
    <t>Luthianie</t>
  </si>
  <si>
    <t>Luxembourg</t>
  </si>
  <si>
    <t>Mexique</t>
  </si>
  <si>
    <t>Scotish</t>
  </si>
  <si>
    <t>Sud Africaine</t>
  </si>
  <si>
    <t>Tchècque</t>
  </si>
  <si>
    <t>Tunisienne</t>
  </si>
  <si>
    <t>Natherlandaise</t>
  </si>
  <si>
    <t>Zimbabwe</t>
  </si>
  <si>
    <t>PARC NOSY TANIKELY</t>
  </si>
  <si>
    <t>Angolais</t>
  </si>
  <si>
    <t>Arabie saoudite</t>
  </si>
  <si>
    <t>Comorien</t>
  </si>
  <si>
    <t>Congolais</t>
  </si>
  <si>
    <t xml:space="preserve"> </t>
  </si>
  <si>
    <t>Libannais</t>
  </si>
  <si>
    <t>Lusembourg</t>
  </si>
  <si>
    <t>Saoudien</t>
  </si>
  <si>
    <t>Tunisien</t>
  </si>
  <si>
    <t>Ukrénien</t>
  </si>
  <si>
    <t>Autres</t>
  </si>
  <si>
    <t>polonaise</t>
  </si>
  <si>
    <t>Taiwanienne</t>
  </si>
  <si>
    <t>Nom du parc</t>
  </si>
  <si>
    <t>Polognaise</t>
  </si>
  <si>
    <t>Grecquoise</t>
  </si>
  <si>
    <t>Turquoise</t>
  </si>
  <si>
    <t>Luthianienne</t>
  </si>
  <si>
    <t>Bulgarienne</t>
  </si>
  <si>
    <t>Esthonienne</t>
  </si>
  <si>
    <t>Romaine</t>
  </si>
  <si>
    <t>Africaine</t>
  </si>
  <si>
    <t>Argentain</t>
  </si>
  <si>
    <t>Cubain</t>
  </si>
  <si>
    <t>Juive</t>
  </si>
  <si>
    <t>Galloise</t>
  </si>
  <si>
    <t>Bosniaque</t>
  </si>
  <si>
    <t>Ecosse</t>
  </si>
  <si>
    <t>Zimbabweienne</t>
  </si>
  <si>
    <t>Chillienne</t>
  </si>
  <si>
    <t>Pakistanienne</t>
  </si>
  <si>
    <t>Catalande</t>
  </si>
  <si>
    <t>Jordanienne</t>
  </si>
  <si>
    <t>Lybienne</t>
  </si>
  <si>
    <t>Philipienne</t>
  </si>
  <si>
    <t>Quebecquoise</t>
  </si>
  <si>
    <t>Burkinabe</t>
  </si>
  <si>
    <t>coréen</t>
  </si>
  <si>
    <t>luxamboiurgois</t>
  </si>
  <si>
    <t>Monegasque</t>
  </si>
  <si>
    <t>polonais</t>
  </si>
  <si>
    <t>Tableau n° 3</t>
  </si>
  <si>
    <t>Algérienne</t>
  </si>
  <si>
    <t>Lithuanien</t>
  </si>
  <si>
    <t>Maltaise</t>
  </si>
  <si>
    <t>Pakistanaise</t>
  </si>
  <si>
    <t>Tableau n° 23</t>
  </si>
  <si>
    <t>Coreanne</t>
  </si>
  <si>
    <t>JL</t>
  </si>
  <si>
    <t>1 Enfant</t>
  </si>
  <si>
    <t>MASOALA</t>
  </si>
  <si>
    <t>LOKOBE</t>
  </si>
  <si>
    <t>ANDASIBE MANTADIA</t>
  </si>
  <si>
    <t>BEMARAHA</t>
  </si>
  <si>
    <t>BAIE DE BALY</t>
  </si>
  <si>
    <t>KIRINDY MITE</t>
  </si>
  <si>
    <t>ZAHAMENA</t>
  </si>
  <si>
    <t>MANANARA NORD</t>
  </si>
  <si>
    <t>ZOMBITSE VOHIBASIA</t>
  </si>
  <si>
    <t>ISALO</t>
  </si>
  <si>
    <t>MONTAGNE D'AMBRE</t>
  </si>
  <si>
    <t>ANDRINGITRA</t>
  </si>
  <si>
    <t>NOSY HARA</t>
  </si>
  <si>
    <t>TSIMANAMPESOTSE</t>
  </si>
  <si>
    <t>CAP STE MARIE</t>
  </si>
  <si>
    <t>AVECTO</t>
  </si>
  <si>
    <t>INDIVIDUEL</t>
  </si>
  <si>
    <t>KE</t>
  </si>
  <si>
    <t>E</t>
  </si>
  <si>
    <t>KN</t>
  </si>
  <si>
    <t>CAMPEUR</t>
  </si>
  <si>
    <r>
      <t>Année:</t>
    </r>
    <r>
      <rPr>
        <b/>
        <sz val="10"/>
        <rFont val="Arial"/>
        <family val="2"/>
      </rPr>
      <t xml:space="preserve"> </t>
    </r>
  </si>
  <si>
    <r>
      <t>Année</t>
    </r>
    <r>
      <rPr>
        <b/>
        <sz val="10"/>
        <rFont val="Arial"/>
        <family val="2"/>
      </rPr>
      <t>:</t>
    </r>
  </si>
  <si>
    <r>
      <t xml:space="preserve">Année </t>
    </r>
    <r>
      <rPr>
        <b/>
        <sz val="10"/>
        <rFont val="Arial"/>
        <family val="2"/>
      </rPr>
      <t xml:space="preserve">: </t>
    </r>
  </si>
  <si>
    <t>Année: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</si>
  <si>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</si>
  <si>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</si>
  <si>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</si>
  <si>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</si>
  <si>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</si>
  <si>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</si>
  <si>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</si>
  <si>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</si>
  <si>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</si>
  <si>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JI</t>
  </si>
  <si>
    <t>Macedoinienne</t>
  </si>
  <si>
    <t>Uruguayenne</t>
  </si>
</sst>
</file>

<file path=xl/styles.xml><?xml version="1.0" encoding="utf-8"?>
<styleSheet xmlns="http://schemas.openxmlformats.org/spreadsheetml/2006/main">
  <numFmts count="6">
    <numFmt numFmtId="164" formatCode="_-* #,##0.00\ _F_-;\-* #,##0.00\ _F_-;_-* &quot;-&quot;??\ _F_-;_-@_-"/>
    <numFmt numFmtId="165" formatCode="_-* #,##0\ _F_-;\-* #,##0\ _F_-;_-* &quot;-&quot;??\ _F_-;_-@_-"/>
    <numFmt numFmtId="166" formatCode="0.0%"/>
    <numFmt numFmtId="167" formatCode="0.0"/>
    <numFmt numFmtId="168" formatCode="#,##0_ ;\-#,##0\ "/>
    <numFmt numFmtId="169" formatCode="0.000%"/>
  </numFmts>
  <fonts count="26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b/>
      <u/>
      <sz val="12"/>
      <name val="Arial"/>
      <family val="2"/>
    </font>
    <font>
      <u/>
      <sz val="10"/>
      <name val="Arial"/>
      <family val="2"/>
    </font>
    <font>
      <b/>
      <u/>
      <sz val="9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b/>
      <sz val="10"/>
      <name val="Poor Richard"/>
      <family val="1"/>
    </font>
    <font>
      <sz val="10"/>
      <name val="Poor Richard"/>
      <family val="1"/>
    </font>
    <font>
      <b/>
      <u/>
      <sz val="10"/>
      <name val="Poor Richard"/>
      <family val="1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/>
    <xf numFmtId="0" fontId="4" fillId="0" borderId="0" xfId="0" applyFont="1" applyAlignment="1">
      <alignment horizontal="center"/>
    </xf>
    <xf numFmtId="3" fontId="4" fillId="0" borderId="0" xfId="0" applyNumberFormat="1" applyFont="1"/>
    <xf numFmtId="0" fontId="7" fillId="0" borderId="0" xfId="0" applyFont="1"/>
    <xf numFmtId="0" fontId="2" fillId="0" borderId="1" xfId="0" applyFont="1" applyBorder="1" applyAlignment="1">
      <alignment horizontal="center" wrapText="1"/>
    </xf>
    <xf numFmtId="9" fontId="2" fillId="0" borderId="1" xfId="8" applyFont="1" applyBorder="1" applyAlignment="1">
      <alignment horizontal="center"/>
    </xf>
    <xf numFmtId="0" fontId="7" fillId="0" borderId="1" xfId="0" applyFont="1" applyBorder="1"/>
    <xf numFmtId="166" fontId="2" fillId="0" borderId="1" xfId="8" applyNumberFormat="1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0" fillId="0" borderId="0" xfId="0" applyBorder="1"/>
    <xf numFmtId="3" fontId="6" fillId="0" borderId="1" xfId="0" applyNumberFormat="1" applyFont="1" applyBorder="1"/>
    <xf numFmtId="165" fontId="9" fillId="0" borderId="1" xfId="1" applyNumberFormat="1" applyFont="1" applyFill="1" applyBorder="1" applyAlignment="1"/>
    <xf numFmtId="165" fontId="6" fillId="0" borderId="1" xfId="0" applyNumberFormat="1" applyFont="1" applyBorder="1"/>
    <xf numFmtId="9" fontId="6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2" fillId="0" borderId="1" xfId="9" applyFont="1" applyBorder="1" applyAlignment="1">
      <alignment horizontal="center"/>
    </xf>
    <xf numFmtId="0" fontId="3" fillId="2" borderId="1" xfId="0" applyFont="1" applyFill="1" applyBorder="1"/>
    <xf numFmtId="0" fontId="3" fillId="0" borderId="4" xfId="0" applyFont="1" applyFill="1" applyBorder="1"/>
    <xf numFmtId="3" fontId="6" fillId="3" borderId="0" xfId="0" applyNumberFormat="1" applyFont="1" applyFill="1"/>
    <xf numFmtId="0" fontId="4" fillId="2" borderId="1" xfId="0" applyFont="1" applyFill="1" applyBorder="1" applyAlignment="1">
      <alignment horizontal="center"/>
    </xf>
    <xf numFmtId="3" fontId="0" fillId="2" borderId="1" xfId="0" applyNumberFormat="1" applyFill="1" applyBorder="1"/>
    <xf numFmtId="0" fontId="0" fillId="2" borderId="1" xfId="0" applyFill="1" applyBorder="1"/>
    <xf numFmtId="0" fontId="21" fillId="4" borderId="1" xfId="0" applyFont="1" applyFill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167" fontId="2" fillId="0" borderId="1" xfId="9" applyNumberFormat="1" applyFont="1" applyBorder="1" applyAlignment="1">
      <alignment horizontal="center"/>
    </xf>
    <xf numFmtId="0" fontId="7" fillId="0" borderId="0" xfId="0" applyFont="1" applyBorder="1"/>
    <xf numFmtId="0" fontId="6" fillId="2" borderId="1" xfId="0" applyFont="1" applyFill="1" applyBorder="1"/>
    <xf numFmtId="165" fontId="3" fillId="5" borderId="1" xfId="2" applyNumberFormat="1" applyFont="1" applyFill="1" applyBorder="1" applyAlignment="1">
      <alignment horizontal="center"/>
    </xf>
    <xf numFmtId="166" fontId="2" fillId="0" borderId="1" xfId="9" applyNumberFormat="1" applyFont="1" applyBorder="1" applyAlignment="1">
      <alignment horizontal="center"/>
    </xf>
    <xf numFmtId="3" fontId="0" fillId="0" borderId="0" xfId="0" applyNumberFormat="1"/>
    <xf numFmtId="3" fontId="7" fillId="0" borderId="0" xfId="0" applyNumberFormat="1" applyFont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2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/>
    <xf numFmtId="0" fontId="3" fillId="0" borderId="1" xfId="0" applyNumberFormat="1" applyFont="1" applyBorder="1"/>
    <xf numFmtId="0" fontId="3" fillId="0" borderId="1" xfId="0" applyFont="1" applyFill="1" applyBorder="1" applyAlignment="1">
      <alignment horizontal="left" indent="1"/>
    </xf>
    <xf numFmtId="1" fontId="3" fillId="0" borderId="1" xfId="2" applyNumberFormat="1" applyFont="1" applyFill="1" applyBorder="1" applyAlignment="1">
      <alignment horizontal="right"/>
    </xf>
    <xf numFmtId="168" fontId="3" fillId="0" borderId="1" xfId="2" applyNumberFormat="1" applyFont="1" applyFill="1" applyBorder="1" applyAlignment="1">
      <alignment horizontal="right"/>
    </xf>
    <xf numFmtId="1" fontId="0" fillId="0" borderId="1" xfId="0" applyNumberFormat="1" applyBorder="1"/>
    <xf numFmtId="1" fontId="3" fillId="0" borderId="0" xfId="0" applyNumberFormat="1" applyFont="1" applyBorder="1"/>
    <xf numFmtId="3" fontId="0" fillId="0" borderId="0" xfId="0" applyNumberFormat="1" applyBorder="1"/>
    <xf numFmtId="1" fontId="0" fillId="0" borderId="0" xfId="0" applyNumberFormat="1"/>
    <xf numFmtId="9" fontId="0" fillId="0" borderId="0" xfId="9" applyFont="1"/>
    <xf numFmtId="0" fontId="9" fillId="0" borderId="0" xfId="0" applyFont="1"/>
    <xf numFmtId="3" fontId="13" fillId="0" borderId="0" xfId="0" applyNumberFormat="1" applyFont="1"/>
    <xf numFmtId="0" fontId="2" fillId="0" borderId="2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7" fillId="6" borderId="5" xfId="0" applyFont="1" applyFill="1" applyBorder="1"/>
    <xf numFmtId="0" fontId="9" fillId="6" borderId="1" xfId="0" applyFont="1" applyFill="1" applyBorder="1"/>
    <xf numFmtId="3" fontId="8" fillId="6" borderId="3" xfId="0" applyNumberFormat="1" applyFont="1" applyFill="1" applyBorder="1" applyAlignment="1">
      <alignment horizontal="center"/>
    </xf>
    <xf numFmtId="10" fontId="10" fillId="6" borderId="1" xfId="9" applyNumberFormat="1" applyFont="1" applyFill="1" applyBorder="1"/>
    <xf numFmtId="0" fontId="9" fillId="0" borderId="1" xfId="0" applyFont="1" applyFill="1" applyBorder="1"/>
    <xf numFmtId="3" fontId="8" fillId="0" borderId="3" xfId="0" applyNumberFormat="1" applyFont="1" applyFill="1" applyBorder="1" applyAlignment="1">
      <alignment horizontal="center"/>
    </xf>
    <xf numFmtId="10" fontId="0" fillId="0" borderId="1" xfId="9" applyNumberFormat="1" applyFont="1" applyBorder="1"/>
    <xf numFmtId="10" fontId="2" fillId="0" borderId="1" xfId="9" applyNumberFormat="1" applyFont="1" applyBorder="1" applyAlignment="1">
      <alignment horizontal="center"/>
    </xf>
    <xf numFmtId="10" fontId="2" fillId="6" borderId="1" xfId="9" applyNumberFormat="1" applyFont="1" applyFill="1" applyBorder="1" applyAlignment="1">
      <alignment horizontal="center"/>
    </xf>
    <xf numFmtId="0" fontId="7" fillId="0" borderId="5" xfId="0" applyFont="1" applyBorder="1"/>
    <xf numFmtId="0" fontId="7" fillId="0" borderId="1" xfId="0" applyFont="1" applyFill="1" applyBorder="1"/>
    <xf numFmtId="0" fontId="9" fillId="0" borderId="1" xfId="0" applyFont="1" applyBorder="1"/>
    <xf numFmtId="3" fontId="9" fillId="0" borderId="1" xfId="0" applyNumberFormat="1" applyFont="1" applyBorder="1"/>
    <xf numFmtId="9" fontId="3" fillId="0" borderId="1" xfId="9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9" fontId="2" fillId="0" borderId="6" xfId="9" applyFont="1" applyFill="1" applyBorder="1" applyAlignment="1">
      <alignment horizontal="center"/>
    </xf>
    <xf numFmtId="0" fontId="3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3" fontId="8" fillId="8" borderId="1" xfId="0" applyNumberFormat="1" applyFont="1" applyFill="1" applyBorder="1" applyAlignment="1">
      <alignment horizontal="center" vertical="center"/>
    </xf>
    <xf numFmtId="9" fontId="2" fillId="8" borderId="1" xfId="9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Border="1" applyAlignment="1"/>
    <xf numFmtId="165" fontId="7" fillId="0" borderId="0" xfId="2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3" fontId="8" fillId="9" borderId="1" xfId="0" applyNumberFormat="1" applyFont="1" applyFill="1" applyBorder="1" applyAlignment="1">
      <alignment horizontal="center" vertical="center"/>
    </xf>
    <xf numFmtId="9" fontId="2" fillId="9" borderId="1" xfId="9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3" fontId="8" fillId="0" borderId="1" xfId="0" applyNumberFormat="1" applyFont="1" applyFill="1" applyBorder="1" applyAlignment="1">
      <alignment horizontal="center" vertical="center"/>
    </xf>
    <xf numFmtId="9" fontId="2" fillId="0" borderId="1" xfId="9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3" fontId="8" fillId="10" borderId="1" xfId="0" applyNumberFormat="1" applyFont="1" applyFill="1" applyBorder="1" applyAlignment="1">
      <alignment horizontal="center" vertical="center"/>
    </xf>
    <xf numFmtId="9" fontId="2" fillId="10" borderId="1" xfId="9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3" fontId="8" fillId="2" borderId="1" xfId="0" applyNumberFormat="1" applyFont="1" applyFill="1" applyBorder="1" applyAlignment="1">
      <alignment horizontal="center" vertical="center"/>
    </xf>
    <xf numFmtId="9" fontId="2" fillId="2" borderId="1" xfId="9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7" fillId="0" borderId="1" xfId="0" applyFont="1" applyBorder="1" applyAlignment="1"/>
    <xf numFmtId="0" fontId="16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/>
    </xf>
    <xf numFmtId="0" fontId="16" fillId="0" borderId="1" xfId="0" applyFont="1" applyFill="1" applyBorder="1" applyAlignment="1" applyProtection="1">
      <alignment horizontal="right" vertical="center"/>
      <protection locked="0"/>
    </xf>
    <xf numFmtId="0" fontId="0" fillId="0" borderId="0" xfId="0" applyFill="1"/>
    <xf numFmtId="10" fontId="0" fillId="0" borderId="1" xfId="0" applyNumberFormat="1" applyBorder="1"/>
    <xf numFmtId="2" fontId="0" fillId="0" borderId="1" xfId="0" applyNumberFormat="1" applyBorder="1"/>
    <xf numFmtId="3" fontId="3" fillId="0" borderId="1" xfId="7" applyNumberFormat="1" applyFont="1" applyFill="1" applyBorder="1" applyAlignment="1">
      <alignment horizontal="center" vertical="center"/>
    </xf>
    <xf numFmtId="166" fontId="2" fillId="0" borderId="1" xfId="9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0" fontId="3" fillId="0" borderId="1" xfId="7" applyFont="1" applyFill="1" applyBorder="1" applyAlignment="1">
      <alignment horizontal="center" vertical="center"/>
    </xf>
    <xf numFmtId="166" fontId="2" fillId="0" borderId="1" xfId="9" applyNumberFormat="1" applyFont="1" applyBorder="1" applyAlignment="1">
      <alignment horizontal="center" vertical="center"/>
    </xf>
    <xf numFmtId="10" fontId="2" fillId="0" borderId="1" xfId="9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69" fontId="2" fillId="0" borderId="1" xfId="9" applyNumberFormat="1" applyFont="1" applyFill="1" applyBorder="1" applyAlignment="1">
      <alignment horizontal="center" vertical="center"/>
    </xf>
    <xf numFmtId="169" fontId="2" fillId="0" borderId="1" xfId="9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11" borderId="0" xfId="0" applyNumberFormat="1" applyFill="1"/>
    <xf numFmtId="10" fontId="0" fillId="0" borderId="0" xfId="0" applyNumberFormat="1"/>
    <xf numFmtId="166" fontId="0" fillId="0" borderId="0" xfId="0" applyNumberFormat="1"/>
    <xf numFmtId="10" fontId="6" fillId="0" borderId="0" xfId="0" applyNumberFormat="1" applyFont="1"/>
    <xf numFmtId="3" fontId="4" fillId="0" borderId="0" xfId="0" applyNumberFormat="1" applyFont="1" applyFill="1"/>
    <xf numFmtId="0" fontId="7" fillId="0" borderId="0" xfId="0" applyFont="1" applyFill="1"/>
    <xf numFmtId="0" fontId="2" fillId="0" borderId="1" xfId="0" applyFont="1" applyFill="1" applyBorder="1" applyAlignment="1">
      <alignment horizontal="center" wrapText="1"/>
    </xf>
    <xf numFmtId="9" fontId="2" fillId="0" borderId="1" xfId="8" applyNumberFormat="1" applyFont="1" applyBorder="1" applyAlignment="1">
      <alignment horizont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3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/>
    </xf>
    <xf numFmtId="0" fontId="17" fillId="9" borderId="7" xfId="0" applyFont="1" applyFill="1" applyBorder="1" applyAlignment="1">
      <alignment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vertical="center" wrapText="1"/>
    </xf>
    <xf numFmtId="0" fontId="17" fillId="9" borderId="9" xfId="0" applyFont="1" applyFill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3" fontId="17" fillId="0" borderId="11" xfId="0" applyNumberFormat="1" applyFont="1" applyFill="1" applyBorder="1" applyAlignment="1">
      <alignment horizontal="center" vertical="center"/>
    </xf>
    <xf numFmtId="10" fontId="17" fillId="0" borderId="12" xfId="9" applyNumberFormat="1" applyFont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3" fontId="17" fillId="0" borderId="14" xfId="0" applyNumberFormat="1" applyFont="1" applyFill="1" applyBorder="1" applyAlignment="1">
      <alignment horizontal="center" vertical="center"/>
    </xf>
    <xf numFmtId="10" fontId="17" fillId="0" borderId="15" xfId="9" applyNumberFormat="1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3" fontId="17" fillId="0" borderId="0" xfId="0" applyNumberFormat="1" applyFont="1" applyAlignment="1">
      <alignment vertical="center"/>
    </xf>
    <xf numFmtId="3" fontId="18" fillId="0" borderId="0" xfId="0" applyNumberFormat="1" applyFont="1" applyAlignment="1">
      <alignment vertical="center"/>
    </xf>
    <xf numFmtId="3" fontId="18" fillId="0" borderId="0" xfId="0" applyNumberFormat="1" applyFont="1" applyAlignment="1">
      <alignment horizontal="center" vertical="center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/>
    </xf>
    <xf numFmtId="0" fontId="3" fillId="0" borderId="1" xfId="4" applyFont="1" applyBorder="1"/>
    <xf numFmtId="0" fontId="3" fillId="0" borderId="1" xfId="4" applyFont="1" applyFill="1" applyBorder="1"/>
    <xf numFmtId="3" fontId="8" fillId="0" borderId="1" xfId="4" applyNumberFormat="1" applyFont="1" applyFill="1" applyBorder="1" applyAlignment="1">
      <alignment horizontal="center"/>
    </xf>
    <xf numFmtId="10" fontId="2" fillId="0" borderId="1" xfId="10" applyNumberFormat="1" applyFont="1" applyBorder="1" applyAlignment="1">
      <alignment horizontal="center"/>
    </xf>
    <xf numFmtId="0" fontId="7" fillId="0" borderId="1" xfId="4" applyFont="1" applyBorder="1"/>
    <xf numFmtId="9" fontId="2" fillId="0" borderId="1" xfId="10" applyFont="1" applyBorder="1" applyAlignment="1">
      <alignment horizontal="center"/>
    </xf>
    <xf numFmtId="9" fontId="2" fillId="0" borderId="1" xfId="10" applyNumberFormat="1" applyFont="1" applyBorder="1" applyAlignment="1">
      <alignment horizontal="center"/>
    </xf>
    <xf numFmtId="9" fontId="3" fillId="0" borderId="1" xfId="10" applyFont="1" applyBorder="1" applyAlignment="1">
      <alignment horizontal="center"/>
    </xf>
    <xf numFmtId="166" fontId="2" fillId="0" borderId="1" xfId="10" applyNumberFormat="1" applyFont="1" applyBorder="1" applyAlignment="1">
      <alignment horizontal="center"/>
    </xf>
    <xf numFmtId="0" fontId="23" fillId="0" borderId="1" xfId="0" applyFont="1" applyBorder="1"/>
    <xf numFmtId="0" fontId="23" fillId="0" borderId="1" xfId="0" applyFont="1" applyFill="1" applyBorder="1"/>
    <xf numFmtId="10" fontId="24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7" fillId="0" borderId="0" xfId="4"/>
    <xf numFmtId="0" fontId="4" fillId="0" borderId="0" xfId="4" applyFont="1" applyAlignment="1">
      <alignment horizontal="center"/>
    </xf>
    <xf numFmtId="3" fontId="4" fillId="0" borderId="0" xfId="4" applyNumberFormat="1" applyFont="1"/>
    <xf numFmtId="0" fontId="7" fillId="0" borderId="0" xfId="4" applyFont="1"/>
    <xf numFmtId="0" fontId="2" fillId="0" borderId="1" xfId="4" applyFont="1" applyBorder="1" applyAlignment="1">
      <alignment horizontal="center" wrapText="1"/>
    </xf>
    <xf numFmtId="0" fontId="7" fillId="0" borderId="1" xfId="4" applyBorder="1"/>
    <xf numFmtId="3" fontId="7" fillId="0" borderId="0" xfId="4" applyNumberFormat="1" applyFont="1"/>
    <xf numFmtId="0" fontId="3" fillId="0" borderId="16" xfId="4" applyFont="1" applyBorder="1"/>
    <xf numFmtId="3" fontId="7" fillId="0" borderId="3" xfId="4" applyNumberFormat="1" applyBorder="1"/>
    <xf numFmtId="3" fontId="7" fillId="0" borderId="17" xfId="4" applyNumberFormat="1" applyBorder="1"/>
    <xf numFmtId="3" fontId="8" fillId="2" borderId="1" xfId="0" applyNumberFormat="1" applyFont="1" applyFill="1" applyBorder="1" applyAlignment="1">
      <alignment horizontal="center"/>
    </xf>
    <xf numFmtId="0" fontId="6" fillId="0" borderId="0" xfId="4" applyFont="1"/>
    <xf numFmtId="0" fontId="23" fillId="0" borderId="18" xfId="0" applyFont="1" applyBorder="1"/>
    <xf numFmtId="0" fontId="25" fillId="0" borderId="18" xfId="0" applyFont="1" applyBorder="1"/>
    <xf numFmtId="165" fontId="0" fillId="0" borderId="0" xfId="0" applyNumberFormat="1"/>
    <xf numFmtId="0" fontId="3" fillId="0" borderId="0" xfId="0" applyFont="1" applyFill="1" applyBorder="1"/>
    <xf numFmtId="165" fontId="6" fillId="0" borderId="0" xfId="0" applyNumberFormat="1" applyFont="1" applyBorder="1"/>
    <xf numFmtId="165" fontId="9" fillId="0" borderId="0" xfId="1" applyNumberFormat="1" applyFont="1" applyFill="1" applyBorder="1" applyAlignment="1"/>
    <xf numFmtId="0" fontId="3" fillId="0" borderId="0" xfId="0" applyFont="1" applyBorder="1"/>
    <xf numFmtId="0" fontId="3" fillId="0" borderId="4" xfId="0" applyFont="1" applyBorder="1"/>
    <xf numFmtId="0" fontId="6" fillId="2" borderId="0" xfId="0" applyFont="1" applyFill="1" applyBorder="1"/>
    <xf numFmtId="165" fontId="3" fillId="5" borderId="0" xfId="2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9" fillId="6" borderId="3" xfId="0" applyFont="1" applyFill="1" applyBorder="1"/>
    <xf numFmtId="0" fontId="9" fillId="0" borderId="3" xfId="0" applyFont="1" applyFill="1" applyBorder="1"/>
    <xf numFmtId="0" fontId="9" fillId="0" borderId="0" xfId="0" applyFont="1" applyBorder="1"/>
    <xf numFmtId="0" fontId="9" fillId="6" borderId="0" xfId="0" applyFont="1" applyFill="1" applyBorder="1"/>
    <xf numFmtId="0" fontId="3" fillId="0" borderId="0" xfId="0" applyFont="1" applyBorder="1" applyAlignment="1">
      <alignment horizontal="center"/>
    </xf>
    <xf numFmtId="0" fontId="3" fillId="8" borderId="0" xfId="0" applyFont="1" applyFill="1" applyBorder="1" applyAlignment="1">
      <alignment vertical="center"/>
    </xf>
    <xf numFmtId="3" fontId="6" fillId="0" borderId="0" xfId="0" applyNumberFormat="1" applyFont="1" applyBorder="1"/>
    <xf numFmtId="0" fontId="6" fillId="0" borderId="0" xfId="0" applyFont="1" applyBorder="1"/>
    <xf numFmtId="0" fontId="18" fillId="0" borderId="0" xfId="0" applyFont="1" applyBorder="1" applyAlignment="1">
      <alignment horizontal="center" vertical="center"/>
    </xf>
    <xf numFmtId="0" fontId="3" fillId="0" borderId="0" xfId="4" applyFont="1" applyFill="1" applyBorder="1"/>
    <xf numFmtId="0" fontId="7" fillId="0" borderId="3" xfId="4" applyBorder="1"/>
    <xf numFmtId="0" fontId="7" fillId="0" borderId="0" xfId="4" applyBorder="1"/>
    <xf numFmtId="0" fontId="3" fillId="0" borderId="0" xfId="4" applyFont="1" applyBorder="1"/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7" fillId="11" borderId="0" xfId="0" applyFont="1" applyFill="1" applyAlignment="1">
      <alignment horizontal="center" vertical="center"/>
    </xf>
    <xf numFmtId="0" fontId="5" fillId="0" borderId="0" xfId="4" applyFont="1" applyAlignment="1">
      <alignment horizontal="center"/>
    </xf>
    <xf numFmtId="0" fontId="4" fillId="0" borderId="0" xfId="4" applyFont="1" applyAlignment="1">
      <alignment horizontal="center"/>
    </xf>
  </cellXfs>
  <cellStyles count="12">
    <cellStyle name="Milliers" xfId="1" builtinId="3"/>
    <cellStyle name="Milliers 2" xfId="2"/>
    <cellStyle name="Normal" xfId="0" builtinId="0"/>
    <cellStyle name="Normal 2" xfId="3"/>
    <cellStyle name="Normal 2 2" xfId="4"/>
    <cellStyle name="Normal 3" xfId="5"/>
    <cellStyle name="Normal 5" xfId="6"/>
    <cellStyle name="Normal 6" xfId="7"/>
    <cellStyle name="Pourcentage" xfId="8" builtinId="5"/>
    <cellStyle name="Pourcentage 2" xfId="9"/>
    <cellStyle name="Pourcentage 2 2" xfId="10"/>
    <cellStyle name="Pourcentage 3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pport%20ecot%20annuel%20RANconsolid&#233;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nth&#232;se_%20ecot%202016-MNN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6/AppData/Local/Temp/Rar$DI00.972/ZVB%20Synth&#232;se%20Ecot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6/AppData/Local/Temp/Rar$DI01.561/ARG%20-RAPPORT%20ECOT%20ANNUEL%20CONSOLIDE%20201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TAT TO"/>
      <sheetName val="Comparaison 2015-2016"/>
      <sheetName val="Feuil1"/>
    </sheetNames>
    <sheetDataSet>
      <sheetData sheetId="0" refreshError="1"/>
      <sheetData sheetId="1" refreshError="1"/>
      <sheetData sheetId="2" refreshError="1"/>
      <sheetData sheetId="3">
        <row r="200">
          <cell r="B200">
            <v>444</v>
          </cell>
          <cell r="C200">
            <v>299</v>
          </cell>
          <cell r="D200">
            <v>795</v>
          </cell>
          <cell r="E200">
            <v>1117</v>
          </cell>
          <cell r="F200">
            <v>1313</v>
          </cell>
          <cell r="G200">
            <v>907</v>
          </cell>
          <cell r="H200">
            <v>2181</v>
          </cell>
          <cell r="I200">
            <v>3124</v>
          </cell>
          <cell r="J200">
            <v>2875</v>
          </cell>
          <cell r="K200">
            <v>3733</v>
          </cell>
          <cell r="L200">
            <v>2583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52</v>
          </cell>
        </row>
        <row r="18">
          <cell r="N18">
            <v>63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3256</v>
          </cell>
        </row>
        <row r="18">
          <cell r="N18">
            <v>3315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2532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8"/>
  <sheetViews>
    <sheetView topLeftCell="A31" workbookViewId="0">
      <selection activeCell="A40" sqref="A40:XFD40"/>
    </sheetView>
  </sheetViews>
  <sheetFormatPr baseColWidth="10" defaultRowHeight="12.75"/>
  <cols>
    <col min="1" max="1" width="12.28515625" customWidth="1"/>
    <col min="2" max="3" width="3.7109375" customWidth="1"/>
    <col min="4" max="5" width="4.7109375" customWidth="1"/>
    <col min="6" max="7" width="5.140625" customWidth="1"/>
    <col min="8" max="9" width="4.5703125" customWidth="1"/>
    <col min="10" max="11" width="4" customWidth="1"/>
    <col min="12" max="13" width="4.5703125" customWidth="1"/>
    <col min="14" max="15" width="4.42578125" customWidth="1"/>
    <col min="16" max="17" width="4" customWidth="1"/>
    <col min="18" max="19" width="3.7109375" customWidth="1"/>
    <col min="20" max="21" width="4.7109375" customWidth="1"/>
    <col min="22" max="23" width="4.140625" customWidth="1"/>
    <col min="24" max="25" width="8.140625" customWidth="1"/>
    <col min="26" max="26" width="5.7109375" customWidth="1"/>
    <col min="29" max="29" width="8.42578125" customWidth="1"/>
  </cols>
  <sheetData>
    <row r="1" spans="1:30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30">
      <c r="A2" s="215" t="s">
        <v>69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</row>
    <row r="3" spans="1:30">
      <c r="A3" s="19" t="s">
        <v>68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302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3">
        <v>46</v>
      </c>
      <c r="C8" s="3"/>
      <c r="D8" s="3">
        <v>69</v>
      </c>
      <c r="E8" s="3"/>
      <c r="F8" s="3">
        <v>114</v>
      </c>
      <c r="G8" s="3"/>
      <c r="H8" s="3">
        <v>171</v>
      </c>
      <c r="I8" s="3"/>
      <c r="J8" s="3">
        <v>128</v>
      </c>
      <c r="K8" s="3"/>
      <c r="L8" s="3">
        <v>70</v>
      </c>
      <c r="M8" s="3"/>
      <c r="N8" s="3">
        <v>139</v>
      </c>
      <c r="O8" s="3"/>
      <c r="P8" s="3">
        <v>319</v>
      </c>
      <c r="Q8" s="3"/>
      <c r="R8" s="3">
        <v>158</v>
      </c>
      <c r="S8" s="3"/>
      <c r="T8" s="3">
        <v>117</v>
      </c>
      <c r="U8" s="3"/>
      <c r="V8" s="3">
        <v>76</v>
      </c>
      <c r="W8" s="3"/>
      <c r="X8" s="23">
        <v>77</v>
      </c>
      <c r="Y8" s="23"/>
      <c r="Z8" s="15">
        <f t="shared" ref="Z8:Z39" si="0">SUM(B8:X8)</f>
        <v>1484</v>
      </c>
      <c r="AA8" s="12">
        <f>Z8/Z61</f>
        <v>0.30422304223042229</v>
      </c>
      <c r="AB8" s="12"/>
      <c r="AC8" s="3"/>
      <c r="AD8" s="10"/>
    </row>
    <row r="9" spans="1:30">
      <c r="A9" s="3" t="s">
        <v>15</v>
      </c>
      <c r="B9" s="3">
        <v>27</v>
      </c>
      <c r="C9" s="3"/>
      <c r="D9" s="3"/>
      <c r="E9" s="3"/>
      <c r="F9" s="3">
        <v>21</v>
      </c>
      <c r="G9" s="3"/>
      <c r="H9" s="3">
        <v>36</v>
      </c>
      <c r="I9" s="3"/>
      <c r="J9" s="3">
        <v>23</v>
      </c>
      <c r="K9" s="3"/>
      <c r="L9" s="3">
        <v>6</v>
      </c>
      <c r="M9" s="3"/>
      <c r="N9" s="3">
        <v>10</v>
      </c>
      <c r="O9" s="3"/>
      <c r="P9" s="3">
        <v>14</v>
      </c>
      <c r="Q9" s="3"/>
      <c r="R9" s="3">
        <v>36</v>
      </c>
      <c r="S9" s="3"/>
      <c r="T9" s="3">
        <v>15</v>
      </c>
      <c r="U9" s="3"/>
      <c r="V9" s="3">
        <v>18</v>
      </c>
      <c r="W9" s="3"/>
      <c r="X9" s="23">
        <v>4</v>
      </c>
      <c r="Y9" s="23"/>
      <c r="Z9" s="6">
        <f t="shared" si="0"/>
        <v>210</v>
      </c>
      <c r="AA9" s="12">
        <f>Z9/Z61</f>
        <v>4.3050430504305043E-2</v>
      </c>
      <c r="AB9" s="12">
        <f>Z9/(Z61-Z8)</f>
        <v>6.1873895109015913E-2</v>
      </c>
      <c r="AC9" s="13"/>
      <c r="AD9" s="10"/>
    </row>
    <row r="10" spans="1:30">
      <c r="A10" s="3" t="s">
        <v>16</v>
      </c>
      <c r="B10" s="3">
        <v>50</v>
      </c>
      <c r="C10" s="3"/>
      <c r="D10" s="3">
        <v>13</v>
      </c>
      <c r="E10" s="3"/>
      <c r="F10" s="3">
        <v>43</v>
      </c>
      <c r="G10" s="3"/>
      <c r="H10" s="3">
        <v>12</v>
      </c>
      <c r="I10" s="3"/>
      <c r="J10" s="3">
        <v>5</v>
      </c>
      <c r="K10" s="3"/>
      <c r="L10" s="3">
        <v>4</v>
      </c>
      <c r="M10" s="3"/>
      <c r="N10" s="3">
        <v>1</v>
      </c>
      <c r="O10" s="3"/>
      <c r="P10" s="3">
        <v>9</v>
      </c>
      <c r="Q10" s="3"/>
      <c r="R10" s="3">
        <v>33</v>
      </c>
      <c r="S10" s="3"/>
      <c r="T10" s="3">
        <v>71</v>
      </c>
      <c r="U10" s="3"/>
      <c r="V10" s="3">
        <v>39</v>
      </c>
      <c r="W10" s="3"/>
      <c r="X10" s="23">
        <v>22</v>
      </c>
      <c r="Y10" s="23"/>
      <c r="Z10" s="6">
        <f t="shared" si="0"/>
        <v>302</v>
      </c>
      <c r="AA10" s="12">
        <f>Z10/Z61</f>
        <v>6.1910619106191063E-2</v>
      </c>
      <c r="AB10" s="12">
        <f>Z10/(Z61-Z8)</f>
        <v>8.8980553918680025E-2</v>
      </c>
      <c r="AC10" s="13"/>
      <c r="AD10" s="10"/>
    </row>
    <row r="11" spans="1:30">
      <c r="A11" s="3" t="s">
        <v>17</v>
      </c>
      <c r="B11" s="3">
        <v>101</v>
      </c>
      <c r="C11" s="3"/>
      <c r="D11" s="3"/>
      <c r="E11" s="3"/>
      <c r="F11" s="3">
        <v>6</v>
      </c>
      <c r="G11" s="3"/>
      <c r="H11" s="3">
        <v>6</v>
      </c>
      <c r="I11" s="3"/>
      <c r="J11" s="3">
        <v>19</v>
      </c>
      <c r="K11" s="3"/>
      <c r="L11" s="3">
        <v>16</v>
      </c>
      <c r="M11" s="3"/>
      <c r="N11" s="3">
        <v>45</v>
      </c>
      <c r="O11" s="3"/>
      <c r="P11" s="3">
        <v>75</v>
      </c>
      <c r="Q11" s="3"/>
      <c r="R11" s="3">
        <v>120</v>
      </c>
      <c r="S11" s="3"/>
      <c r="T11" s="3">
        <v>99</v>
      </c>
      <c r="U11" s="3"/>
      <c r="V11" s="3">
        <v>100</v>
      </c>
      <c r="W11" s="3"/>
      <c r="X11" s="23">
        <v>45</v>
      </c>
      <c r="Y11" s="23"/>
      <c r="Z11" s="6">
        <f t="shared" si="0"/>
        <v>632</v>
      </c>
      <c r="AA11" s="12">
        <f>Z11/Z61</f>
        <v>0.12956129561295612</v>
      </c>
      <c r="AB11" s="12">
        <f>Z11/(Z61-Z8)</f>
        <v>0.18621096051856217</v>
      </c>
      <c r="AC11" s="3"/>
      <c r="AD11" s="10"/>
    </row>
    <row r="12" spans="1:30">
      <c r="A12" s="3" t="s">
        <v>18</v>
      </c>
      <c r="B12" s="3"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6">
        <f t="shared" si="0"/>
        <v>0</v>
      </c>
      <c r="AA12" s="12">
        <f>Z12/Z61</f>
        <v>0</v>
      </c>
      <c r="AB12" s="12">
        <f>AA12/(Z61-Z8)</f>
        <v>0</v>
      </c>
      <c r="AC12" s="13"/>
      <c r="AD12" s="10"/>
    </row>
    <row r="13" spans="1:30">
      <c r="A13" s="3" t="s">
        <v>19</v>
      </c>
      <c r="B13" s="3">
        <v>11</v>
      </c>
      <c r="C13" s="3"/>
      <c r="D13" s="3"/>
      <c r="E13" s="3"/>
      <c r="F13" s="3">
        <v>3</v>
      </c>
      <c r="G13" s="3"/>
      <c r="H13" s="3">
        <v>2</v>
      </c>
      <c r="I13" s="3"/>
      <c r="J13" s="3">
        <v>4</v>
      </c>
      <c r="K13" s="3"/>
      <c r="L13" s="3">
        <v>3</v>
      </c>
      <c r="M13" s="3"/>
      <c r="N13" s="3"/>
      <c r="O13" s="3"/>
      <c r="P13" s="3"/>
      <c r="Q13" s="3"/>
      <c r="R13" s="3">
        <v>7</v>
      </c>
      <c r="S13" s="3"/>
      <c r="T13" s="3">
        <v>17</v>
      </c>
      <c r="U13" s="3"/>
      <c r="V13" s="3">
        <v>4</v>
      </c>
      <c r="W13" s="3"/>
      <c r="X13" s="23">
        <v>8</v>
      </c>
      <c r="Y13" s="23"/>
      <c r="Z13" s="6">
        <f t="shared" si="0"/>
        <v>59</v>
      </c>
      <c r="AA13" s="14">
        <f>Z13/Z61</f>
        <v>1.2095120951209511E-2</v>
      </c>
      <c r="AB13" s="14">
        <f>AA13/(Z61-Z8)</f>
        <v>3.5636773574571337E-6</v>
      </c>
      <c r="AC13" s="13"/>
      <c r="AD13" s="10"/>
    </row>
    <row r="14" spans="1:30">
      <c r="A14" s="3" t="s">
        <v>60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6">
        <f t="shared" si="0"/>
        <v>1</v>
      </c>
      <c r="AA14" s="14">
        <f>Z14/Z61</f>
        <v>2.0500205002050019E-4</v>
      </c>
      <c r="AB14" s="14">
        <f>Z14/(Z61-Z8)</f>
        <v>2.9463759575721861E-4</v>
      </c>
      <c r="AC14" s="13"/>
      <c r="AD14" s="10"/>
    </row>
    <row r="15" spans="1:30">
      <c r="A15" s="3" t="s">
        <v>20</v>
      </c>
      <c r="B15" s="3"/>
      <c r="C15" s="3"/>
      <c r="D15" s="3"/>
      <c r="E15" s="3"/>
      <c r="F15" s="3"/>
      <c r="G15" s="3"/>
      <c r="H15" s="3">
        <v>2</v>
      </c>
      <c r="I15" s="3"/>
      <c r="J15" s="3"/>
      <c r="K15" s="3"/>
      <c r="L15" s="3">
        <v>4</v>
      </c>
      <c r="M15" s="3"/>
      <c r="N15" s="3">
        <v>1</v>
      </c>
      <c r="O15" s="3"/>
      <c r="P15" s="3">
        <v>10</v>
      </c>
      <c r="Q15" s="3"/>
      <c r="R15" s="3">
        <v>26</v>
      </c>
      <c r="S15" s="3"/>
      <c r="T15" s="3">
        <v>2</v>
      </c>
      <c r="U15" s="3"/>
      <c r="V15" s="3"/>
      <c r="W15" s="3"/>
      <c r="X15" s="23">
        <v>2</v>
      </c>
      <c r="Y15" s="23"/>
      <c r="Z15" s="6">
        <f t="shared" si="0"/>
        <v>47</v>
      </c>
      <c r="AA15" s="12">
        <f>Z15/Z61</f>
        <v>9.6350963509635092E-3</v>
      </c>
      <c r="AB15" s="12">
        <f>Z15/(Z61-Z8)</f>
        <v>1.3847967000589274E-2</v>
      </c>
      <c r="AC15" s="13"/>
      <c r="AD15" s="10"/>
    </row>
    <row r="16" spans="1:30">
      <c r="A16" s="3" t="s">
        <v>21</v>
      </c>
      <c r="B16" s="3">
        <v>2</v>
      </c>
      <c r="C16" s="3"/>
      <c r="D16" s="3">
        <v>2</v>
      </c>
      <c r="E16" s="3"/>
      <c r="F16" s="3"/>
      <c r="G16" s="3"/>
      <c r="H16" s="3">
        <v>9</v>
      </c>
      <c r="I16" s="3"/>
      <c r="J16" s="3">
        <v>4</v>
      </c>
      <c r="K16" s="3"/>
      <c r="L16" s="3">
        <v>8</v>
      </c>
      <c r="M16" s="3"/>
      <c r="N16" s="3">
        <v>17</v>
      </c>
      <c r="O16" s="3"/>
      <c r="P16" s="3">
        <v>5</v>
      </c>
      <c r="Q16" s="3"/>
      <c r="R16" s="3">
        <v>4</v>
      </c>
      <c r="S16" s="3"/>
      <c r="T16" s="3">
        <v>12</v>
      </c>
      <c r="U16" s="3"/>
      <c r="V16" s="3">
        <v>5</v>
      </c>
      <c r="W16" s="3"/>
      <c r="X16" s="23">
        <v>3</v>
      </c>
      <c r="Y16" s="23"/>
      <c r="Z16" s="6">
        <f t="shared" si="0"/>
        <v>71</v>
      </c>
      <c r="AA16" s="12">
        <f>Z16/Z61</f>
        <v>1.4555145551455515E-2</v>
      </c>
      <c r="AB16" s="12">
        <f>Z16/(Z61-Z8)</f>
        <v>2.0919269298762522E-2</v>
      </c>
      <c r="AC16" s="13"/>
      <c r="AD16" s="10"/>
    </row>
    <row r="17" spans="1:30">
      <c r="A17" s="3" t="s">
        <v>64</v>
      </c>
      <c r="B17" s="3"/>
      <c r="C17" s="3"/>
      <c r="D17" s="3"/>
      <c r="E17" s="3"/>
      <c r="F17" s="3"/>
      <c r="G17" s="3"/>
      <c r="H17" s="3">
        <v>15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6">
        <f t="shared" si="0"/>
        <v>15</v>
      </c>
      <c r="AA17" s="12">
        <f>Z17/Z61</f>
        <v>3.0750307503075031E-3</v>
      </c>
      <c r="AB17" s="12">
        <f>Z17/(Z61-Z8)</f>
        <v>4.4195639363582796E-3</v>
      </c>
      <c r="AC17" s="13"/>
      <c r="AD17" s="10"/>
    </row>
    <row r="18" spans="1:30">
      <c r="A18" s="3" t="s">
        <v>22</v>
      </c>
      <c r="B18" s="3"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6">
        <f t="shared" si="0"/>
        <v>0</v>
      </c>
      <c r="AA18" s="12">
        <f>Z18/Z61</f>
        <v>0</v>
      </c>
      <c r="AB18" s="12">
        <f>Z18/(Z61-Z8)</f>
        <v>0</v>
      </c>
      <c r="AC18" s="13"/>
      <c r="AD18" s="10"/>
    </row>
    <row r="19" spans="1:30">
      <c r="A19" s="3" t="s">
        <v>23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6">
        <f t="shared" si="0"/>
        <v>0</v>
      </c>
      <c r="AA19" s="12">
        <f>Z19/Z61</f>
        <v>0</v>
      </c>
      <c r="AB19" s="12">
        <f>Z19/(Z61-Z8)</f>
        <v>0</v>
      </c>
      <c r="AC19" s="13"/>
      <c r="AD19" s="10"/>
    </row>
    <row r="20" spans="1:30">
      <c r="A20" s="3" t="s">
        <v>24</v>
      </c>
      <c r="B20" s="3">
        <v>2</v>
      </c>
      <c r="C20" s="3"/>
      <c r="D20" s="3"/>
      <c r="E20" s="3"/>
      <c r="F20" s="3">
        <v>1</v>
      </c>
      <c r="G20" s="3"/>
      <c r="H20" s="3"/>
      <c r="I20" s="3"/>
      <c r="J20" s="3"/>
      <c r="K20" s="3"/>
      <c r="L20" s="3">
        <v>2</v>
      </c>
      <c r="M20" s="3"/>
      <c r="N20" s="3">
        <v>1</v>
      </c>
      <c r="O20" s="3"/>
      <c r="P20" s="3">
        <v>34</v>
      </c>
      <c r="Q20" s="3"/>
      <c r="R20" s="3"/>
      <c r="S20" s="3"/>
      <c r="T20" s="3"/>
      <c r="U20" s="3"/>
      <c r="V20" s="3"/>
      <c r="W20" s="3"/>
      <c r="X20" s="23">
        <v>7</v>
      </c>
      <c r="Y20" s="23"/>
      <c r="Z20" s="6">
        <f t="shared" si="0"/>
        <v>47</v>
      </c>
      <c r="AA20" s="12">
        <f>Z20/Z61</f>
        <v>9.6350963509635092E-3</v>
      </c>
      <c r="AB20" s="12">
        <f>Z20/(Z61-Z8)</f>
        <v>1.3847967000589274E-2</v>
      </c>
      <c r="AC20" s="13"/>
      <c r="AD20" s="10"/>
    </row>
    <row r="21" spans="1:30">
      <c r="A21" s="3" t="s">
        <v>25</v>
      </c>
      <c r="B21" s="3"/>
      <c r="C21" s="3"/>
      <c r="D21" s="3">
        <v>4</v>
      </c>
      <c r="E21" s="3"/>
      <c r="F21" s="3">
        <v>2</v>
      </c>
      <c r="G21" s="3"/>
      <c r="H21" s="3"/>
      <c r="I21" s="3"/>
      <c r="J21" s="3"/>
      <c r="K21" s="3"/>
      <c r="L21" s="3">
        <v>3</v>
      </c>
      <c r="M21" s="3"/>
      <c r="N21" s="3">
        <v>8</v>
      </c>
      <c r="O21" s="3"/>
      <c r="P21" s="3">
        <v>2</v>
      </c>
      <c r="Q21" s="3"/>
      <c r="R21" s="3">
        <v>7</v>
      </c>
      <c r="S21" s="3"/>
      <c r="T21" s="3">
        <v>8</v>
      </c>
      <c r="U21" s="3"/>
      <c r="V21" s="3">
        <v>18</v>
      </c>
      <c r="W21" s="3"/>
      <c r="X21" s="23">
        <v>22</v>
      </c>
      <c r="Y21" s="23"/>
      <c r="Z21" s="6">
        <f t="shared" si="0"/>
        <v>74</v>
      </c>
      <c r="AA21" s="12">
        <f>Z21/Z61</f>
        <v>1.5170151701517014E-2</v>
      </c>
      <c r="AB21" s="12">
        <f>Z21/(Z61-Z8)</f>
        <v>2.1803182086034177E-2</v>
      </c>
      <c r="AC21" s="13"/>
      <c r="AD21" s="10"/>
    </row>
    <row r="22" spans="1:30">
      <c r="A22" s="3" t="s">
        <v>26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>
        <v>1</v>
      </c>
      <c r="M22" s="3"/>
      <c r="N22" s="3">
        <v>4</v>
      </c>
      <c r="O22" s="3"/>
      <c r="P22" s="3">
        <v>3</v>
      </c>
      <c r="Q22" s="3"/>
      <c r="R22" s="3">
        <v>5</v>
      </c>
      <c r="S22" s="3"/>
      <c r="T22" s="3"/>
      <c r="U22" s="3"/>
      <c r="V22" s="3">
        <v>29</v>
      </c>
      <c r="W22" s="3"/>
      <c r="X22" s="3"/>
      <c r="Y22" s="3"/>
      <c r="Z22" s="6">
        <f t="shared" si="0"/>
        <v>44</v>
      </c>
      <c r="AA22" s="12">
        <f>Z22/Z61</f>
        <v>9.0200902009020083E-3</v>
      </c>
      <c r="AB22" s="12">
        <f>Z22/(Z61-Z8)</f>
        <v>1.296405421331762E-2</v>
      </c>
      <c r="AC22" s="13"/>
      <c r="AD22" s="10"/>
    </row>
    <row r="23" spans="1:30">
      <c r="A23" s="3" t="s">
        <v>63</v>
      </c>
      <c r="B23" s="3"/>
      <c r="C23" s="3"/>
      <c r="D23" s="3"/>
      <c r="E23" s="3"/>
      <c r="F23" s="3">
        <v>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6">
        <f t="shared" si="0"/>
        <v>4</v>
      </c>
      <c r="AA23" s="12">
        <f>Z23/Z61</f>
        <v>8.2000820008200077E-4</v>
      </c>
      <c r="AB23" s="12">
        <f>Z23/(Z61-Z8)</f>
        <v>1.1785503830288745E-3</v>
      </c>
      <c r="AC23" s="13"/>
      <c r="AD23" s="10"/>
    </row>
    <row r="24" spans="1:30">
      <c r="A24" s="3" t="s">
        <v>27</v>
      </c>
      <c r="B24" s="3">
        <v>5</v>
      </c>
      <c r="C24" s="3"/>
      <c r="D24" s="3"/>
      <c r="E24" s="3"/>
      <c r="F24" s="3"/>
      <c r="G24" s="3"/>
      <c r="H24" s="3">
        <v>4</v>
      </c>
      <c r="I24" s="3"/>
      <c r="J24" s="3">
        <v>1</v>
      </c>
      <c r="K24" s="3"/>
      <c r="L24" s="3"/>
      <c r="M24" s="3"/>
      <c r="N24" s="3">
        <v>2</v>
      </c>
      <c r="O24" s="3"/>
      <c r="P24" s="3">
        <v>19</v>
      </c>
      <c r="Q24" s="3"/>
      <c r="R24" s="3">
        <v>5</v>
      </c>
      <c r="S24" s="3"/>
      <c r="T24" s="3">
        <v>4</v>
      </c>
      <c r="U24" s="3"/>
      <c r="V24" s="3"/>
      <c r="W24" s="3"/>
      <c r="X24" s="23">
        <v>1</v>
      </c>
      <c r="Y24" s="23"/>
      <c r="Z24" s="6">
        <f t="shared" si="0"/>
        <v>41</v>
      </c>
      <c r="AA24" s="12">
        <f>Z24/Z61</f>
        <v>8.4050840508405091E-3</v>
      </c>
      <c r="AB24" s="12">
        <f>Z24/(Z61-Z8)</f>
        <v>1.2080141426045963E-2</v>
      </c>
      <c r="AC24" s="13"/>
      <c r="AD24" s="10"/>
    </row>
    <row r="25" spans="1:30">
      <c r="A25" s="3" t="s">
        <v>61</v>
      </c>
      <c r="B25" s="3">
        <v>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1</v>
      </c>
      <c r="W25" s="3"/>
      <c r="X25" s="3"/>
      <c r="Y25" s="3"/>
      <c r="Z25" s="6">
        <f t="shared" si="0"/>
        <v>2</v>
      </c>
      <c r="AA25" s="12">
        <f>Z25/Z61</f>
        <v>4.1000410004100039E-4</v>
      </c>
      <c r="AB25" s="12">
        <f>Z25/(Z61-Z8)</f>
        <v>5.8927519151443723E-4</v>
      </c>
      <c r="AC25" s="13"/>
      <c r="AD25" s="10"/>
    </row>
    <row r="26" spans="1:30">
      <c r="A26" s="3" t="s">
        <v>28</v>
      </c>
      <c r="B26" s="3">
        <v>47</v>
      </c>
      <c r="C26" s="3"/>
      <c r="D26" s="3">
        <v>42</v>
      </c>
      <c r="E26" s="3"/>
      <c r="F26" s="3">
        <v>105</v>
      </c>
      <c r="G26" s="3"/>
      <c r="H26" s="3">
        <v>83</v>
      </c>
      <c r="I26" s="3"/>
      <c r="J26" s="3">
        <v>114</v>
      </c>
      <c r="K26" s="3"/>
      <c r="L26" s="3">
        <v>34</v>
      </c>
      <c r="M26" s="3"/>
      <c r="N26" s="3">
        <v>146</v>
      </c>
      <c r="O26" s="3"/>
      <c r="P26" s="3">
        <v>222</v>
      </c>
      <c r="Q26" s="3"/>
      <c r="R26" s="3">
        <v>136</v>
      </c>
      <c r="S26" s="3"/>
      <c r="T26" s="3">
        <v>208</v>
      </c>
      <c r="U26" s="3"/>
      <c r="V26" s="3">
        <v>90</v>
      </c>
      <c r="W26" s="3"/>
      <c r="X26" s="23">
        <v>76</v>
      </c>
      <c r="Y26" s="23"/>
      <c r="Z26" s="6">
        <f t="shared" si="0"/>
        <v>1303</v>
      </c>
      <c r="AA26" s="12">
        <f>Z26/Z61</f>
        <v>0.26711767117671176</v>
      </c>
      <c r="AB26" s="12">
        <f>Z26/(Z61-Z8)</f>
        <v>0.38391278727165584</v>
      </c>
      <c r="AC26" s="13"/>
      <c r="AD26" s="10"/>
    </row>
    <row r="27" spans="1:30">
      <c r="A27" s="3" t="s">
        <v>29</v>
      </c>
      <c r="B27" s="3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2</v>
      </c>
      <c r="S27" s="3"/>
      <c r="T27" s="3"/>
      <c r="U27" s="3"/>
      <c r="V27" s="3"/>
      <c r="W27" s="3"/>
      <c r="X27" s="3"/>
      <c r="Y27" s="3"/>
      <c r="Z27" s="6">
        <f t="shared" si="0"/>
        <v>12</v>
      </c>
      <c r="AA27" s="12">
        <f>Z27/Z61</f>
        <v>2.4600246002460025E-3</v>
      </c>
      <c r="AB27" s="12">
        <f>Z27/(Z61-Z8)</f>
        <v>3.5356511490866236E-3</v>
      </c>
      <c r="AC27" s="13"/>
      <c r="AD27" s="10"/>
    </row>
    <row r="28" spans="1:30">
      <c r="A28" s="3" t="s">
        <v>30</v>
      </c>
      <c r="B28" s="3">
        <v>11</v>
      </c>
      <c r="C28" s="3"/>
      <c r="D28" s="3"/>
      <c r="E28" s="3"/>
      <c r="F28" s="3">
        <v>4</v>
      </c>
      <c r="G28" s="3"/>
      <c r="H28" s="3"/>
      <c r="I28" s="3"/>
      <c r="J28" s="3">
        <v>1</v>
      </c>
      <c r="K28" s="3"/>
      <c r="L28" s="3"/>
      <c r="M28" s="3"/>
      <c r="N28" s="3">
        <v>9</v>
      </c>
      <c r="O28" s="3"/>
      <c r="P28" s="3">
        <v>5</v>
      </c>
      <c r="Q28" s="3"/>
      <c r="R28" s="3">
        <v>15</v>
      </c>
      <c r="S28" s="3"/>
      <c r="T28" s="3"/>
      <c r="U28" s="3"/>
      <c r="V28" s="3">
        <v>5</v>
      </c>
      <c r="W28" s="3"/>
      <c r="X28" s="23">
        <v>18</v>
      </c>
      <c r="Y28" s="23"/>
      <c r="Z28" s="6">
        <f t="shared" si="0"/>
        <v>68</v>
      </c>
      <c r="AA28" s="12">
        <f>Z28/Z61</f>
        <v>1.3940139401394014E-2</v>
      </c>
      <c r="AB28" s="12">
        <f>Z28/(Z61-Z8)</f>
        <v>2.0035356511490868E-2</v>
      </c>
      <c r="AC28" s="13"/>
      <c r="AD28" s="10"/>
    </row>
    <row r="29" spans="1:30">
      <c r="A29" s="3" t="s">
        <v>31</v>
      </c>
      <c r="B29" s="3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6">
        <f t="shared" si="0"/>
        <v>0</v>
      </c>
      <c r="AA29" s="12">
        <f>Z29/Z61</f>
        <v>0</v>
      </c>
      <c r="AB29" s="12">
        <f>Z29/(Z61-Z8)</f>
        <v>0</v>
      </c>
      <c r="AC29" s="13"/>
      <c r="AD29" s="10"/>
    </row>
    <row r="30" spans="1:30">
      <c r="A30" s="3" t="s">
        <v>32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3">
        <v>1</v>
      </c>
      <c r="Y30" s="23"/>
      <c r="Z30" s="6">
        <f t="shared" si="0"/>
        <v>1</v>
      </c>
      <c r="AA30" s="12">
        <f>Z30/Z61</f>
        <v>2.0500205002050019E-4</v>
      </c>
      <c r="AB30" s="12">
        <f>Z30/(Z61-Z8)</f>
        <v>2.9463759575721861E-4</v>
      </c>
      <c r="AC30" s="13"/>
      <c r="AD30" s="10"/>
    </row>
    <row r="31" spans="1:30">
      <c r="A31" s="3" t="s">
        <v>33</v>
      </c>
      <c r="B31" s="3">
        <v>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6">
        <f t="shared" si="0"/>
        <v>0</v>
      </c>
      <c r="AA31" s="12">
        <f>Z31/Z61</f>
        <v>0</v>
      </c>
      <c r="AB31" s="12">
        <f>Z31/(Z61-Z8)</f>
        <v>0</v>
      </c>
      <c r="AC31" s="13"/>
      <c r="AD31" s="10"/>
    </row>
    <row r="32" spans="1:30">
      <c r="A32" s="3" t="s">
        <v>34</v>
      </c>
      <c r="B32" s="3"/>
      <c r="C32" s="3"/>
      <c r="D32" s="3"/>
      <c r="E32" s="3"/>
      <c r="F32" s="3"/>
      <c r="G32" s="3"/>
      <c r="H32" s="3"/>
      <c r="I32" s="3"/>
      <c r="J32" s="3">
        <v>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6">
        <f t="shared" si="0"/>
        <v>2</v>
      </c>
      <c r="AA32" s="12">
        <f>Z32/Z61</f>
        <v>4.1000410004100039E-4</v>
      </c>
      <c r="AB32" s="12">
        <f>AA32/(Z61-Z8)</f>
        <v>1.2080262228668249E-7</v>
      </c>
      <c r="AC32" s="13"/>
      <c r="AD32" s="10"/>
    </row>
    <row r="33" spans="1:30">
      <c r="A33" s="3" t="s">
        <v>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2</v>
      </c>
      <c r="M33" s="3"/>
      <c r="N33" s="3">
        <v>1</v>
      </c>
      <c r="O33" s="3"/>
      <c r="P33" s="3">
        <v>4</v>
      </c>
      <c r="Q33" s="3"/>
      <c r="R33" s="3"/>
      <c r="S33" s="3"/>
      <c r="T33" s="3">
        <v>6</v>
      </c>
      <c r="U33" s="3"/>
      <c r="V33" s="3"/>
      <c r="W33" s="3"/>
      <c r="X33" s="23">
        <v>1</v>
      </c>
      <c r="Y33" s="23"/>
      <c r="Z33" s="6">
        <f t="shared" si="0"/>
        <v>14</v>
      </c>
      <c r="AA33" s="12">
        <f>Z33/Z61</f>
        <v>2.870028700287003E-3</v>
      </c>
      <c r="AB33" s="12">
        <f>Z33/(Z61-Z8)</f>
        <v>4.1249263406010605E-3</v>
      </c>
      <c r="AC33" s="13"/>
      <c r="AD33" s="10"/>
    </row>
    <row r="34" spans="1:30">
      <c r="A34" s="3" t="s">
        <v>67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</v>
      </c>
      <c r="S34" s="3"/>
      <c r="T34" s="3"/>
      <c r="U34" s="3"/>
      <c r="V34" s="3"/>
      <c r="W34" s="3"/>
      <c r="X34" s="3"/>
      <c r="Y34" s="3"/>
      <c r="Z34" s="6">
        <f t="shared" si="0"/>
        <v>1</v>
      </c>
      <c r="AA34" s="12">
        <f>Z34/Z61</f>
        <v>2.0500205002050019E-4</v>
      </c>
      <c r="AB34" s="12">
        <f>Z34/(Z61-Z8)</f>
        <v>2.9463759575721861E-4</v>
      </c>
      <c r="AC34" s="13"/>
      <c r="AD34" s="10"/>
    </row>
    <row r="35" spans="1:30">
      <c r="A35" s="3" t="s">
        <v>36</v>
      </c>
      <c r="B35" s="3"/>
      <c r="C35" s="3"/>
      <c r="D35" s="3"/>
      <c r="E35" s="3"/>
      <c r="F35" s="3"/>
      <c r="G35" s="3"/>
      <c r="H35" s="3"/>
      <c r="I35" s="3"/>
      <c r="J35" s="3">
        <v>7</v>
      </c>
      <c r="K35" s="3"/>
      <c r="L35" s="3">
        <v>7</v>
      </c>
      <c r="M35" s="3"/>
      <c r="N35" s="3">
        <v>4</v>
      </c>
      <c r="O35" s="3"/>
      <c r="P35" s="3">
        <v>14</v>
      </c>
      <c r="Q35" s="3"/>
      <c r="R35" s="3">
        <v>14</v>
      </c>
      <c r="S35" s="3"/>
      <c r="T35" s="3">
        <v>6</v>
      </c>
      <c r="U35" s="3"/>
      <c r="V35" s="3"/>
      <c r="W35" s="3"/>
      <c r="X35" s="23">
        <v>4</v>
      </c>
      <c r="Y35" s="23"/>
      <c r="Z35" s="6">
        <f t="shared" si="0"/>
        <v>56</v>
      </c>
      <c r="AA35" s="12">
        <f>Z35/Z61</f>
        <v>1.1480114801148012E-2</v>
      </c>
      <c r="AB35" s="12">
        <f>Z35/(Z61-Z8)</f>
        <v>1.6499705362404242E-2</v>
      </c>
      <c r="AC35" s="13"/>
      <c r="AD35" s="10"/>
    </row>
    <row r="36" spans="1:30">
      <c r="A36" s="3" t="s">
        <v>37</v>
      </c>
      <c r="B36" s="3"/>
      <c r="C36" s="3"/>
      <c r="D36" s="3"/>
      <c r="E36" s="3"/>
      <c r="F36" s="3">
        <v>8</v>
      </c>
      <c r="G36" s="3"/>
      <c r="H36" s="3"/>
      <c r="I36" s="3"/>
      <c r="J36" s="3"/>
      <c r="K36" s="3"/>
      <c r="L36" s="3">
        <v>3</v>
      </c>
      <c r="M36" s="3"/>
      <c r="N36" s="3">
        <v>1</v>
      </c>
      <c r="O36" s="3"/>
      <c r="P36" s="3">
        <v>10</v>
      </c>
      <c r="Q36" s="3"/>
      <c r="R36" s="3">
        <v>8</v>
      </c>
      <c r="S36" s="3"/>
      <c r="T36" s="3">
        <v>2</v>
      </c>
      <c r="U36" s="3"/>
      <c r="V36" s="3">
        <v>2</v>
      </c>
      <c r="W36" s="3"/>
      <c r="X36" s="3"/>
      <c r="Y36" s="3"/>
      <c r="Z36" s="6">
        <f t="shared" si="0"/>
        <v>34</v>
      </c>
      <c r="AA36" s="12">
        <f>Z36/Z61</f>
        <v>6.9700697006970071E-3</v>
      </c>
      <c r="AB36" s="12">
        <f>Z36/(Z61-Z8)</f>
        <v>1.0017678255745434E-2</v>
      </c>
      <c r="AC36" s="13"/>
      <c r="AD36" s="10"/>
    </row>
    <row r="37" spans="1:30">
      <c r="A37" s="3" t="s">
        <v>38</v>
      </c>
      <c r="B37" s="3"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6">
        <f t="shared" si="0"/>
        <v>0</v>
      </c>
      <c r="AA37" s="12">
        <f>Z37/Z61</f>
        <v>0</v>
      </c>
      <c r="AB37" s="12">
        <f>Z37/(Z61-Z8)</f>
        <v>0</v>
      </c>
      <c r="AC37" s="13"/>
      <c r="AD37" s="10"/>
    </row>
    <row r="38" spans="1:30">
      <c r="A38" s="3" t="s">
        <v>180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</v>
      </c>
      <c r="Q38" s="3"/>
      <c r="R38" s="3"/>
      <c r="S38" s="3"/>
      <c r="T38" s="3"/>
      <c r="U38" s="3"/>
      <c r="V38" s="3"/>
      <c r="W38" s="3"/>
      <c r="X38" s="3"/>
      <c r="Y38" s="3"/>
      <c r="Z38" s="6">
        <f t="shared" si="0"/>
        <v>2</v>
      </c>
      <c r="AA38" s="12">
        <f>Z38/Z61</f>
        <v>4.1000410004100039E-4</v>
      </c>
      <c r="AB38" s="12">
        <f>Z38/(Z61-Z8)</f>
        <v>5.8927519151443723E-4</v>
      </c>
      <c r="AC38" s="13"/>
      <c r="AD38" s="10"/>
    </row>
    <row r="39" spans="1:30">
      <c r="A39" s="3" t="s">
        <v>39</v>
      </c>
      <c r="B39" s="3">
        <v>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6">
        <f t="shared" si="0"/>
        <v>0</v>
      </c>
      <c r="AA39" s="12">
        <f>Z39/Z61</f>
        <v>0</v>
      </c>
      <c r="AB39" s="12">
        <f>Z39/(Z61-Z8)</f>
        <v>0</v>
      </c>
      <c r="AC39" s="13"/>
      <c r="AD39" s="10"/>
    </row>
    <row r="40" spans="1:30">
      <c r="A40" s="3" t="s">
        <v>40</v>
      </c>
      <c r="B40" s="3">
        <v>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3">
        <v>2</v>
      </c>
      <c r="Y40" s="23"/>
      <c r="Z40" s="6">
        <f t="shared" ref="Z40:Z60" si="1">SUM(B40:X40)</f>
        <v>2</v>
      </c>
      <c r="AA40" s="12">
        <f>Z40/Z61</f>
        <v>4.1000410004100039E-4</v>
      </c>
      <c r="AB40" s="12">
        <f>Z40/(Z61-Z8)</f>
        <v>5.8927519151443723E-4</v>
      </c>
      <c r="AC40" s="13"/>
      <c r="AD40" s="10"/>
    </row>
    <row r="41" spans="1:30">
      <c r="A41" s="3" t="s">
        <v>41</v>
      </c>
      <c r="B41" s="3"/>
      <c r="C41" s="3"/>
      <c r="D41" s="3"/>
      <c r="E41" s="3"/>
      <c r="F41" s="3"/>
      <c r="G41" s="3"/>
      <c r="H41" s="3"/>
      <c r="I41" s="3"/>
      <c r="J41" s="3">
        <v>8</v>
      </c>
      <c r="K41" s="3"/>
      <c r="L41" s="3"/>
      <c r="M41" s="3"/>
      <c r="N41" s="3">
        <v>1</v>
      </c>
      <c r="O41" s="3"/>
      <c r="P41" s="3"/>
      <c r="Q41" s="3"/>
      <c r="R41" s="3">
        <v>17</v>
      </c>
      <c r="S41" s="3"/>
      <c r="T41" s="3"/>
      <c r="U41" s="3"/>
      <c r="V41" s="3">
        <v>1</v>
      </c>
      <c r="W41" s="3"/>
      <c r="X41" s="3"/>
      <c r="Y41" s="3"/>
      <c r="Z41" s="6">
        <f t="shared" si="1"/>
        <v>27</v>
      </c>
      <c r="AA41" s="12">
        <f>Z41/Z61</f>
        <v>5.5350553505535052E-3</v>
      </c>
      <c r="AB41" s="12">
        <f>Z41/(Z61-Z8)</f>
        <v>7.9552150854449027E-3</v>
      </c>
      <c r="AC41" s="13"/>
      <c r="AD41" s="10"/>
    </row>
    <row r="42" spans="1:30">
      <c r="A42" s="3" t="s">
        <v>42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>
        <v>2</v>
      </c>
      <c r="M42" s="3"/>
      <c r="N42" s="3"/>
      <c r="O42" s="3"/>
      <c r="P42" s="3"/>
      <c r="Q42" s="3"/>
      <c r="R42" s="3"/>
      <c r="S42" s="3"/>
      <c r="T42" s="3">
        <v>4</v>
      </c>
      <c r="U42" s="3"/>
      <c r="V42" s="3"/>
      <c r="W42" s="3"/>
      <c r="X42" s="3"/>
      <c r="Y42" s="3"/>
      <c r="Z42" s="6">
        <f t="shared" si="1"/>
        <v>6</v>
      </c>
      <c r="AA42" s="12">
        <f>Z42/Z61</f>
        <v>1.2300123001230013E-3</v>
      </c>
      <c r="AB42" s="12">
        <f>Z42/(Z61-Z8)</f>
        <v>1.7678255745433118E-3</v>
      </c>
      <c r="AC42" s="13"/>
      <c r="AD42" s="10"/>
    </row>
    <row r="43" spans="1:30">
      <c r="A43" s="3" t="s">
        <v>43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6">
        <f t="shared" si="1"/>
        <v>0</v>
      </c>
      <c r="AA43" s="12">
        <f>Z43/Z61</f>
        <v>0</v>
      </c>
      <c r="AB43" s="12">
        <f>Z43/(Z61-Z8)</f>
        <v>0</v>
      </c>
      <c r="AC43" s="13"/>
      <c r="AD43" s="10"/>
    </row>
    <row r="44" spans="1:30">
      <c r="A44" s="3" t="s">
        <v>44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6">
        <f t="shared" si="1"/>
        <v>1</v>
      </c>
      <c r="AA44" s="12">
        <f>Z44/Z61</f>
        <v>2.0500205002050019E-4</v>
      </c>
      <c r="AB44" s="12">
        <f>Z44/(Z61-Z8)</f>
        <v>2.9463759575721861E-4</v>
      </c>
      <c r="AC44" s="13"/>
      <c r="AD44" s="10"/>
    </row>
    <row r="45" spans="1:30">
      <c r="A45" s="3" t="s">
        <v>65</v>
      </c>
      <c r="B45" s="3"/>
      <c r="C45" s="3"/>
      <c r="D45" s="3"/>
      <c r="E45" s="3"/>
      <c r="F45" s="3"/>
      <c r="G45" s="3"/>
      <c r="H45" s="3"/>
      <c r="I45" s="3"/>
      <c r="J45" s="3">
        <v>5</v>
      </c>
      <c r="K45" s="3"/>
      <c r="L45" s="3">
        <v>2</v>
      </c>
      <c r="M45" s="3"/>
      <c r="N45" s="3">
        <v>1</v>
      </c>
      <c r="O45" s="3"/>
      <c r="P45" s="3">
        <v>14</v>
      </c>
      <c r="Q45" s="3"/>
      <c r="R45" s="3">
        <v>3</v>
      </c>
      <c r="S45" s="3"/>
      <c r="T45" s="3">
        <v>26</v>
      </c>
      <c r="U45" s="3"/>
      <c r="V45" s="3"/>
      <c r="W45" s="3"/>
      <c r="X45" s="3"/>
      <c r="Y45" s="3"/>
      <c r="Z45" s="6">
        <f t="shared" si="1"/>
        <v>51</v>
      </c>
      <c r="AA45" s="12">
        <f>Z45/Z61</f>
        <v>1.0455104551045511E-2</v>
      </c>
      <c r="AB45" s="12">
        <f>Z45/(Z61-Z8)</f>
        <v>1.5026517383618149E-2</v>
      </c>
      <c r="AC45" s="13"/>
      <c r="AD45" s="10"/>
    </row>
    <row r="46" spans="1:30">
      <c r="A46" s="3" t="s">
        <v>45</v>
      </c>
      <c r="B46" s="3"/>
      <c r="C46" s="3"/>
      <c r="D46" s="3"/>
      <c r="E46" s="3"/>
      <c r="F46" s="3">
        <v>2</v>
      </c>
      <c r="G46" s="3"/>
      <c r="H46" s="3"/>
      <c r="I46" s="3"/>
      <c r="J46" s="3">
        <v>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6">
        <f t="shared" si="1"/>
        <v>7</v>
      </c>
      <c r="AA46" s="12">
        <f>Z46/Z61</f>
        <v>1.4350143501435015E-3</v>
      </c>
      <c r="AB46" s="12">
        <f>Z46/(Z61-Z8)</f>
        <v>2.0624631703005302E-3</v>
      </c>
      <c r="AC46" s="13"/>
      <c r="AD46" s="10"/>
    </row>
    <row r="47" spans="1:30">
      <c r="A47" s="3" t="s">
        <v>46</v>
      </c>
      <c r="B47" s="3"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6">
        <f t="shared" si="1"/>
        <v>0</v>
      </c>
      <c r="AA47" s="12">
        <f>Z47/Z61</f>
        <v>0</v>
      </c>
      <c r="AB47" s="12">
        <f>Z47/(Z61-Z8)</f>
        <v>0</v>
      </c>
      <c r="AC47" s="13"/>
      <c r="AD47" s="10"/>
    </row>
    <row r="48" spans="1:30">
      <c r="A48" s="3" t="s">
        <v>47</v>
      </c>
      <c r="B48" s="3">
        <v>5</v>
      </c>
      <c r="C48" s="3"/>
      <c r="D48" s="3"/>
      <c r="E48" s="3"/>
      <c r="F48" s="3">
        <v>2</v>
      </c>
      <c r="G48" s="3"/>
      <c r="H48" s="3">
        <v>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>
        <v>10</v>
      </c>
      <c r="W48" s="3"/>
      <c r="X48" s="23">
        <v>3</v>
      </c>
      <c r="Y48" s="23"/>
      <c r="Z48" s="6">
        <f t="shared" si="1"/>
        <v>24</v>
      </c>
      <c r="AA48" s="12">
        <f>Z48/Z61</f>
        <v>4.9200492004920051E-3</v>
      </c>
      <c r="AB48" s="12">
        <f>Z48/(Z61-Z8)</f>
        <v>7.0713022981732472E-3</v>
      </c>
      <c r="AC48" s="13"/>
      <c r="AD48" s="10"/>
    </row>
    <row r="49" spans="1:30">
      <c r="A49" s="3" t="s">
        <v>48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>
        <f t="shared" si="1"/>
        <v>0</v>
      </c>
      <c r="AA49" s="12">
        <f>Z49/Z61</f>
        <v>0</v>
      </c>
      <c r="AB49" s="12">
        <f>Z49/(Z61-Z8)</f>
        <v>0</v>
      </c>
      <c r="AC49" s="13"/>
      <c r="AD49" s="10"/>
    </row>
    <row r="50" spans="1:30">
      <c r="A50" s="3" t="s">
        <v>49</v>
      </c>
      <c r="B50" s="3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6">
        <f t="shared" si="1"/>
        <v>0</v>
      </c>
      <c r="AA50" s="12">
        <f>Z50/Z61</f>
        <v>0</v>
      </c>
      <c r="AB50" s="12">
        <f>Z50/(Z61-Z8)</f>
        <v>0</v>
      </c>
      <c r="AC50" s="13"/>
      <c r="AD50" s="10"/>
    </row>
    <row r="51" spans="1:30">
      <c r="A51" s="3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5</v>
      </c>
      <c r="O51" s="3"/>
      <c r="P51" s="3"/>
      <c r="Q51" s="3"/>
      <c r="R51" s="3"/>
      <c r="S51" s="3"/>
      <c r="T51" s="3">
        <v>2</v>
      </c>
      <c r="U51" s="3"/>
      <c r="V51" s="3">
        <v>22</v>
      </c>
      <c r="W51" s="3"/>
      <c r="X51" s="3"/>
      <c r="Y51" s="3"/>
      <c r="Z51" s="6">
        <f t="shared" si="1"/>
        <v>29</v>
      </c>
      <c r="AA51" s="12">
        <f>Z51/Z61</f>
        <v>5.9450594505945061E-3</v>
      </c>
      <c r="AB51" s="12">
        <f>Z51/(Z61-Z8)</f>
        <v>8.5444902769593392E-3</v>
      </c>
      <c r="AC51" s="13"/>
      <c r="AD51" s="10"/>
    </row>
    <row r="52" spans="1:30">
      <c r="A52" s="3" t="s">
        <v>51</v>
      </c>
      <c r="B52" s="3"/>
      <c r="C52" s="3"/>
      <c r="D52" s="3"/>
      <c r="E52" s="3"/>
      <c r="F52" s="3"/>
      <c r="G52" s="3"/>
      <c r="H52" s="3">
        <v>1</v>
      </c>
      <c r="I52" s="3"/>
      <c r="J52" s="3"/>
      <c r="K52" s="3"/>
      <c r="L52" s="3">
        <v>3</v>
      </c>
      <c r="M52" s="3"/>
      <c r="N52" s="3">
        <v>5</v>
      </c>
      <c r="O52" s="3"/>
      <c r="P52" s="3">
        <v>2</v>
      </c>
      <c r="Q52" s="3"/>
      <c r="R52" s="3"/>
      <c r="S52" s="3"/>
      <c r="T52" s="3">
        <v>8</v>
      </c>
      <c r="U52" s="3"/>
      <c r="V52" s="3">
        <v>37</v>
      </c>
      <c r="W52" s="3"/>
      <c r="X52" s="3"/>
      <c r="Y52" s="3"/>
      <c r="Z52" s="6">
        <f t="shared" si="1"/>
        <v>56</v>
      </c>
      <c r="AA52" s="12">
        <f>Z52/Z61</f>
        <v>1.1480114801148012E-2</v>
      </c>
      <c r="AB52" s="12">
        <f>Z52/(Z61-Z8)</f>
        <v>1.6499705362404242E-2</v>
      </c>
      <c r="AC52" s="13"/>
      <c r="AD52" s="10"/>
    </row>
    <row r="53" spans="1:30">
      <c r="A53" s="3" t="s">
        <v>52</v>
      </c>
      <c r="B53" s="3">
        <v>10</v>
      </c>
      <c r="C53" s="3"/>
      <c r="D53" s="3">
        <v>2</v>
      </c>
      <c r="E53" s="3"/>
      <c r="F53" s="3">
        <v>3</v>
      </c>
      <c r="G53" s="3"/>
      <c r="H53" s="3"/>
      <c r="I53" s="3"/>
      <c r="J53" s="3">
        <v>4</v>
      </c>
      <c r="K53" s="3"/>
      <c r="L53" s="3">
        <v>7</v>
      </c>
      <c r="M53" s="3"/>
      <c r="N53" s="3">
        <v>49</v>
      </c>
      <c r="O53" s="3"/>
      <c r="P53" s="3">
        <v>5</v>
      </c>
      <c r="Q53" s="3"/>
      <c r="R53" s="3">
        <v>2</v>
      </c>
      <c r="S53" s="3"/>
      <c r="T53" s="3">
        <v>7</v>
      </c>
      <c r="U53" s="3"/>
      <c r="V53" s="3">
        <v>5</v>
      </c>
      <c r="W53" s="3"/>
      <c r="X53" s="23">
        <v>4</v>
      </c>
      <c r="Y53" s="23"/>
      <c r="Z53" s="6">
        <f t="shared" si="1"/>
        <v>98</v>
      </c>
      <c r="AA53" s="14">
        <f>Z53/Z61</f>
        <v>2.0090200902009019E-2</v>
      </c>
      <c r="AB53" s="14">
        <f>Z53/(Z61-Z8)</f>
        <v>2.8874484384207425E-2</v>
      </c>
      <c r="AC53" s="13"/>
      <c r="AD53" s="10"/>
    </row>
    <row r="54" spans="1:30">
      <c r="A54" s="3" t="s">
        <v>56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>
        <v>3</v>
      </c>
      <c r="M54" s="3"/>
      <c r="N54" s="3"/>
      <c r="O54" s="3"/>
      <c r="P54" s="3">
        <v>3</v>
      </c>
      <c r="Q54" s="3"/>
      <c r="R54" s="3"/>
      <c r="S54" s="3"/>
      <c r="T54" s="3"/>
      <c r="U54" s="3"/>
      <c r="V54" s="3"/>
      <c r="W54" s="3"/>
      <c r="X54" s="3"/>
      <c r="Y54" s="3"/>
      <c r="Z54" s="6">
        <f t="shared" si="1"/>
        <v>6</v>
      </c>
      <c r="AA54" s="14">
        <f>Z54/Z61</f>
        <v>1.2300123001230013E-3</v>
      </c>
      <c r="AB54" s="14">
        <f>Z54/(Z61-Z8)</f>
        <v>1.7678255745433118E-3</v>
      </c>
      <c r="AC54" s="13"/>
      <c r="AD54" s="10"/>
    </row>
    <row r="55" spans="1:30">
      <c r="A55" s="3" t="s">
        <v>53</v>
      </c>
      <c r="B55" s="3">
        <v>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6">
        <f t="shared" si="1"/>
        <v>0</v>
      </c>
      <c r="AA55" s="12">
        <f>Z55/Z61</f>
        <v>0</v>
      </c>
      <c r="AB55" s="12">
        <f>Z55/(Z61-Z8)</f>
        <v>0</v>
      </c>
      <c r="AC55" s="13"/>
      <c r="AD55" s="10"/>
    </row>
    <row r="56" spans="1:30">
      <c r="A56" s="3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12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6">
        <f t="shared" si="1"/>
        <v>12</v>
      </c>
      <c r="AA56" s="12">
        <f>Z56/Z61</f>
        <v>2.4600246002460025E-3</v>
      </c>
      <c r="AB56" s="12">
        <f>Z56/(Z61-Z8)</f>
        <v>3.5356511490866236E-3</v>
      </c>
      <c r="AC56" s="13"/>
      <c r="AD56" s="10"/>
    </row>
    <row r="57" spans="1:30">
      <c r="A57" s="3" t="s">
        <v>54</v>
      </c>
      <c r="B57" s="3"/>
      <c r="C57" s="3"/>
      <c r="D57" s="3"/>
      <c r="E57" s="3"/>
      <c r="F57" s="3"/>
      <c r="G57" s="3"/>
      <c r="H57" s="3">
        <v>4</v>
      </c>
      <c r="I57" s="3"/>
      <c r="J57" s="3"/>
      <c r="K57" s="3"/>
      <c r="L57" s="3"/>
      <c r="M57" s="3"/>
      <c r="N57" s="3"/>
      <c r="O57" s="3"/>
      <c r="P57" s="3"/>
      <c r="Q57" s="3"/>
      <c r="R57" s="3">
        <v>6</v>
      </c>
      <c r="S57" s="3"/>
      <c r="T57" s="3">
        <v>4</v>
      </c>
      <c r="U57" s="3"/>
      <c r="V57" s="3">
        <v>7</v>
      </c>
      <c r="W57" s="3"/>
      <c r="X57" s="3"/>
      <c r="Y57" s="3"/>
      <c r="Z57" s="6">
        <f t="shared" si="1"/>
        <v>21</v>
      </c>
      <c r="AA57" s="12">
        <f>Z57/Z61</f>
        <v>4.3050430504305041E-3</v>
      </c>
      <c r="AB57" s="12">
        <f>Z57/(Z61-Z8)</f>
        <v>6.1873895109015907E-3</v>
      </c>
      <c r="AC57" s="13"/>
      <c r="AD57" s="10"/>
    </row>
    <row r="58" spans="1:30">
      <c r="A58" s="3" t="s">
        <v>62</v>
      </c>
      <c r="B58" s="3"/>
      <c r="C58" s="3"/>
      <c r="D58" s="3">
        <v>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6">
        <f t="shared" si="1"/>
        <v>8</v>
      </c>
      <c r="AA58" s="12">
        <f>Z58/Z61</f>
        <v>1.6400164001640015E-3</v>
      </c>
      <c r="AB58" s="12">
        <f>Z58/(Z61-Z8)</f>
        <v>2.3571007660577489E-3</v>
      </c>
      <c r="AC58" s="13"/>
      <c r="AD58" s="10"/>
    </row>
    <row r="59" spans="1:30">
      <c r="A59" s="3" t="s">
        <v>55</v>
      </c>
      <c r="B59" s="3">
        <v>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6">
        <f t="shared" si="1"/>
        <v>0</v>
      </c>
      <c r="AA59" s="12">
        <f>Z59/Z61</f>
        <v>0</v>
      </c>
      <c r="AB59" s="12">
        <f>Z59/(Z61-Z8)</f>
        <v>0</v>
      </c>
      <c r="AC59" s="13"/>
      <c r="AD59" s="10"/>
    </row>
    <row r="60" spans="1:30">
      <c r="A60" s="3" t="s">
        <v>56</v>
      </c>
      <c r="B60" s="3">
        <v>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6">
        <f t="shared" si="1"/>
        <v>0</v>
      </c>
      <c r="AA60" s="12">
        <f>Z60/Z61</f>
        <v>0</v>
      </c>
      <c r="AB60" s="12">
        <f>Z60/(Z61-Z8)</f>
        <v>0</v>
      </c>
      <c r="AC60" s="13"/>
      <c r="AD60" s="10"/>
    </row>
    <row r="61" spans="1:30">
      <c r="A61" s="188" t="s">
        <v>0</v>
      </c>
      <c r="B61" s="20">
        <v>331</v>
      </c>
      <c r="C61" s="20"/>
      <c r="D61" s="20">
        <v>140</v>
      </c>
      <c r="E61" s="20"/>
      <c r="F61" s="20">
        <v>320</v>
      </c>
      <c r="G61" s="20"/>
      <c r="H61" s="20">
        <v>349</v>
      </c>
      <c r="I61" s="20"/>
      <c r="J61" s="20">
        <v>330</v>
      </c>
      <c r="K61" s="20"/>
      <c r="L61" s="20">
        <v>180</v>
      </c>
      <c r="M61" s="20"/>
      <c r="N61" s="20">
        <v>464</v>
      </c>
      <c r="O61" s="20"/>
      <c r="P61" s="20">
        <v>772</v>
      </c>
      <c r="Q61" s="20"/>
      <c r="R61" s="20">
        <v>605</v>
      </c>
      <c r="S61" s="20"/>
      <c r="T61" s="20">
        <v>618</v>
      </c>
      <c r="U61" s="20"/>
      <c r="V61" s="20">
        <v>469</v>
      </c>
      <c r="W61" s="20"/>
      <c r="X61" s="24">
        <v>300</v>
      </c>
      <c r="Y61" s="24"/>
      <c r="Z61" s="22">
        <v>4878</v>
      </c>
      <c r="AA61" s="25">
        <f>SUM(AA8:AA60)</f>
        <v>0.99917999179991757</v>
      </c>
      <c r="AB61" s="25">
        <f>Z61/(Z61-Z8)</f>
        <v>1.4372421921037124</v>
      </c>
      <c r="AC61" s="18"/>
    </row>
    <row r="62" spans="1:30">
      <c r="A62" s="188" t="s">
        <v>293</v>
      </c>
      <c r="B62" s="31">
        <v>0</v>
      </c>
      <c r="C62" s="31"/>
      <c r="D62" s="31">
        <v>0</v>
      </c>
      <c r="E62" s="31"/>
      <c r="F62" s="31">
        <v>0</v>
      </c>
      <c r="G62" s="31"/>
      <c r="H62" s="31">
        <v>0</v>
      </c>
      <c r="I62" s="31"/>
      <c r="J62" s="31">
        <v>0</v>
      </c>
      <c r="K62" s="31"/>
      <c r="L62" s="31">
        <v>0</v>
      </c>
      <c r="M62" s="31"/>
      <c r="N62" s="31">
        <v>0</v>
      </c>
      <c r="O62" s="31"/>
      <c r="P62" s="31">
        <v>0</v>
      </c>
      <c r="Q62" s="31"/>
      <c r="R62" s="31">
        <v>0</v>
      </c>
      <c r="S62" s="31"/>
      <c r="T62" s="31">
        <v>0</v>
      </c>
      <c r="U62" s="31"/>
      <c r="V62" s="31">
        <v>0</v>
      </c>
      <c r="W62" s="31"/>
      <c r="X62" s="31">
        <v>0</v>
      </c>
      <c r="Y62" s="191"/>
    </row>
    <row r="63" spans="1:30">
      <c r="A63" s="189" t="s">
        <v>294</v>
      </c>
      <c r="B63" s="20">
        <v>331</v>
      </c>
      <c r="C63" s="20"/>
      <c r="D63" s="20">
        <v>140</v>
      </c>
      <c r="E63" s="20"/>
      <c r="F63" s="20">
        <v>320</v>
      </c>
      <c r="G63" s="20"/>
      <c r="H63" s="20">
        <v>349</v>
      </c>
      <c r="I63" s="20"/>
      <c r="J63" s="20">
        <v>330</v>
      </c>
      <c r="K63" s="20"/>
      <c r="L63" s="20">
        <v>180</v>
      </c>
      <c r="M63" s="20"/>
      <c r="N63" s="20">
        <v>464</v>
      </c>
      <c r="O63" s="20"/>
      <c r="P63" s="20">
        <v>772</v>
      </c>
      <c r="Q63" s="20"/>
      <c r="R63" s="20">
        <v>605</v>
      </c>
      <c r="S63" s="20"/>
      <c r="T63" s="20">
        <v>618</v>
      </c>
      <c r="U63" s="20"/>
      <c r="V63" s="20">
        <v>469</v>
      </c>
      <c r="W63" s="20"/>
      <c r="X63" s="24">
        <v>300</v>
      </c>
      <c r="Y63" s="192"/>
    </row>
    <row r="64" spans="1:30">
      <c r="A64" s="189" t="s">
        <v>295</v>
      </c>
      <c r="B64" s="31">
        <v>0</v>
      </c>
      <c r="C64" s="31"/>
      <c r="D64" s="31">
        <v>0</v>
      </c>
      <c r="E64" s="31"/>
      <c r="F64" s="31">
        <v>0</v>
      </c>
      <c r="G64" s="31"/>
      <c r="H64" s="31">
        <v>0</v>
      </c>
      <c r="I64" s="31"/>
      <c r="J64" s="31">
        <v>0</v>
      </c>
      <c r="K64" s="31"/>
      <c r="L64" s="31">
        <v>0</v>
      </c>
      <c r="M64" s="31"/>
      <c r="N64" s="31">
        <v>0</v>
      </c>
      <c r="O64" s="31"/>
      <c r="P64" s="31">
        <v>0</v>
      </c>
      <c r="Q64" s="31"/>
      <c r="R64" s="31">
        <v>0</v>
      </c>
      <c r="S64" s="31"/>
      <c r="T64" s="31">
        <v>0</v>
      </c>
      <c r="U64" s="31"/>
      <c r="V64" s="31">
        <v>0</v>
      </c>
      <c r="W64" s="31"/>
      <c r="X64" s="31">
        <v>0</v>
      </c>
      <c r="Y64" s="191"/>
    </row>
    <row r="65" spans="1:25">
      <c r="A65" s="189" t="s">
        <v>296</v>
      </c>
      <c r="B65">
        <v>285</v>
      </c>
      <c r="D65">
        <v>71</v>
      </c>
      <c r="F65">
        <v>206</v>
      </c>
      <c r="H65">
        <v>178</v>
      </c>
      <c r="J65">
        <v>202</v>
      </c>
      <c r="L65">
        <v>110</v>
      </c>
      <c r="N65">
        <v>325</v>
      </c>
      <c r="P65">
        <v>453</v>
      </c>
      <c r="R65">
        <v>447</v>
      </c>
      <c r="T65">
        <v>501</v>
      </c>
      <c r="V65">
        <v>393</v>
      </c>
      <c r="X65">
        <v>223</v>
      </c>
    </row>
    <row r="66" spans="1:25">
      <c r="A66" s="189" t="s">
        <v>297</v>
      </c>
      <c r="B66" s="31">
        <v>0</v>
      </c>
      <c r="C66" s="31"/>
      <c r="D66" s="31">
        <v>0</v>
      </c>
      <c r="E66" s="31"/>
      <c r="F66" s="31">
        <v>0</v>
      </c>
      <c r="G66" s="31"/>
      <c r="H66" s="31">
        <v>0</v>
      </c>
      <c r="I66" s="31"/>
      <c r="J66" s="31">
        <v>0</v>
      </c>
      <c r="K66" s="31"/>
      <c r="L66" s="31">
        <v>0</v>
      </c>
      <c r="M66" s="31"/>
      <c r="N66" s="31">
        <v>0</v>
      </c>
      <c r="O66" s="31"/>
      <c r="P66" s="31">
        <v>0</v>
      </c>
      <c r="Q66" s="31"/>
      <c r="R66" s="31">
        <v>0</v>
      </c>
      <c r="S66" s="31"/>
      <c r="T66" s="31">
        <v>0</v>
      </c>
      <c r="U66" s="31"/>
      <c r="V66" s="31">
        <v>0</v>
      </c>
      <c r="W66" s="31"/>
      <c r="X66" s="31">
        <v>0</v>
      </c>
      <c r="Y66" s="191"/>
    </row>
    <row r="67" spans="1:25">
      <c r="A67" s="189" t="s">
        <v>3</v>
      </c>
      <c r="B67" s="3">
        <v>46</v>
      </c>
      <c r="C67" s="3"/>
      <c r="D67" s="3">
        <v>69</v>
      </c>
      <c r="E67" s="3"/>
      <c r="F67" s="3">
        <v>114</v>
      </c>
      <c r="G67" s="3"/>
      <c r="H67" s="3">
        <v>171</v>
      </c>
      <c r="I67" s="3"/>
      <c r="J67" s="3">
        <v>128</v>
      </c>
      <c r="K67" s="3"/>
      <c r="L67" s="3">
        <v>70</v>
      </c>
      <c r="M67" s="3"/>
      <c r="N67" s="3">
        <v>139</v>
      </c>
      <c r="O67" s="3"/>
      <c r="P67" s="3">
        <v>319</v>
      </c>
      <c r="Q67" s="3"/>
      <c r="R67" s="3">
        <v>158</v>
      </c>
      <c r="S67" s="3"/>
      <c r="T67" s="3">
        <v>117</v>
      </c>
      <c r="U67" s="3"/>
      <c r="V67" s="3">
        <v>76</v>
      </c>
      <c r="W67" s="3"/>
      <c r="X67" s="23">
        <v>77</v>
      </c>
      <c r="Y67" s="193"/>
    </row>
    <row r="68" spans="1:25">
      <c r="A68" s="188" t="s">
        <v>298</v>
      </c>
      <c r="B68" s="31">
        <v>0</v>
      </c>
      <c r="C68" s="31"/>
      <c r="D68" s="31">
        <v>0</v>
      </c>
      <c r="E68" s="31"/>
      <c r="F68" s="31">
        <v>0</v>
      </c>
      <c r="G68" s="31"/>
      <c r="H68" s="31">
        <v>0</v>
      </c>
      <c r="I68" s="31"/>
      <c r="J68" s="31">
        <v>0</v>
      </c>
      <c r="K68" s="31"/>
      <c r="L68" s="31">
        <v>0</v>
      </c>
      <c r="M68" s="31"/>
      <c r="N68" s="31">
        <v>0</v>
      </c>
      <c r="O68" s="31"/>
      <c r="P68" s="31">
        <v>0</v>
      </c>
      <c r="Q68" s="31"/>
      <c r="R68" s="31">
        <v>0</v>
      </c>
      <c r="S68" s="31"/>
      <c r="T68" s="31">
        <v>0</v>
      </c>
      <c r="U68" s="31"/>
      <c r="V68" s="31">
        <v>0</v>
      </c>
      <c r="W68" s="31"/>
      <c r="X68" s="31">
        <v>0</v>
      </c>
      <c r="Y68" s="191"/>
    </row>
  </sheetData>
  <mergeCells count="2">
    <mergeCell ref="A4:AD4"/>
    <mergeCell ref="A2:A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P25" sqref="P24:P25"/>
    </sheetView>
  </sheetViews>
  <sheetFormatPr baseColWidth="10" defaultRowHeight="12.75"/>
  <cols>
    <col min="1" max="1" width="11.7109375" customWidth="1"/>
    <col min="2" max="25" width="4.7109375" customWidth="1"/>
    <col min="26" max="26" width="6.85546875" customWidth="1"/>
    <col min="29" max="29" width="14.85546875" customWidth="1"/>
  </cols>
  <sheetData>
    <row r="1" spans="1:32">
      <c r="A1" s="46" t="s">
        <v>205</v>
      </c>
    </row>
    <row r="2" spans="1:32" ht="15.75">
      <c r="A2" s="216" t="s">
        <v>70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2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2">
      <c r="A5" s="9" t="s">
        <v>301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2" ht="45">
      <c r="A7" s="16" t="s">
        <v>11</v>
      </c>
      <c r="B7" s="16" t="s">
        <v>1</v>
      </c>
      <c r="C7" s="16" t="s">
        <v>303</v>
      </c>
      <c r="D7" s="16" t="s">
        <v>2</v>
      </c>
      <c r="E7" s="16" t="s">
        <v>304</v>
      </c>
      <c r="F7" s="16" t="s">
        <v>3</v>
      </c>
      <c r="G7" s="16" t="s">
        <v>305</v>
      </c>
      <c r="H7" s="16" t="s">
        <v>4</v>
      </c>
      <c r="I7" s="16" t="s">
        <v>306</v>
      </c>
      <c r="J7" s="16" t="s">
        <v>3</v>
      </c>
      <c r="K7" s="16" t="s">
        <v>305</v>
      </c>
      <c r="L7" s="49" t="s">
        <v>1</v>
      </c>
      <c r="M7" s="49" t="s">
        <v>303</v>
      </c>
      <c r="N7" s="49" t="s">
        <v>58</v>
      </c>
      <c r="O7" s="49" t="s">
        <v>307</v>
      </c>
      <c r="P7" s="49" t="s">
        <v>4</v>
      </c>
      <c r="Q7" s="49" t="s">
        <v>306</v>
      </c>
      <c r="R7" s="49" t="s">
        <v>5</v>
      </c>
      <c r="S7" s="49" t="s">
        <v>308</v>
      </c>
      <c r="T7" s="49" t="s">
        <v>6</v>
      </c>
      <c r="U7" s="49" t="s">
        <v>309</v>
      </c>
      <c r="V7" s="49" t="s">
        <v>7</v>
      </c>
      <c r="W7" s="49" t="s">
        <v>310</v>
      </c>
      <c r="X7" s="49" t="s">
        <v>8</v>
      </c>
      <c r="Y7" s="49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2" s="90" customFormat="1" ht="15" customHeight="1">
      <c r="A8" s="82" t="s">
        <v>14</v>
      </c>
      <c r="B8" s="83">
        <v>49</v>
      </c>
      <c r="C8" s="83"/>
      <c r="D8" s="83">
        <v>23</v>
      </c>
      <c r="E8" s="83"/>
      <c r="F8" s="83">
        <v>45</v>
      </c>
      <c r="G8" s="83"/>
      <c r="H8" s="83">
        <v>61</v>
      </c>
      <c r="I8" s="83"/>
      <c r="J8" s="83">
        <v>98</v>
      </c>
      <c r="K8" s="83"/>
      <c r="L8" s="83">
        <v>91</v>
      </c>
      <c r="M8" s="83"/>
      <c r="N8" s="83">
        <v>177</v>
      </c>
      <c r="O8" s="83"/>
      <c r="P8" s="83">
        <v>330</v>
      </c>
      <c r="Q8" s="83"/>
      <c r="R8" s="83">
        <v>143</v>
      </c>
      <c r="S8" s="83"/>
      <c r="T8" s="83">
        <v>233</v>
      </c>
      <c r="U8" s="83"/>
      <c r="V8" s="83">
        <v>79</v>
      </c>
      <c r="W8" s="83"/>
      <c r="X8" s="83">
        <v>117</v>
      </c>
      <c r="Y8" s="83"/>
      <c r="Z8" s="84">
        <f>SUM(B8:X8)</f>
        <v>1446</v>
      </c>
      <c r="AA8" s="85">
        <f>Z8/8540</f>
        <v>0.16932084309133488</v>
      </c>
      <c r="AB8" s="85">
        <f>Z8/7094</f>
        <v>0.20383422610656893</v>
      </c>
      <c r="AC8" s="86" t="s">
        <v>206</v>
      </c>
      <c r="AD8" s="87"/>
      <c r="AE8" s="88"/>
      <c r="AF8" s="89"/>
    </row>
    <row r="9" spans="1:32" s="90" customFormat="1" ht="15" customHeight="1">
      <c r="A9" s="91" t="s">
        <v>15</v>
      </c>
      <c r="B9" s="92">
        <v>20</v>
      </c>
      <c r="C9" s="92"/>
      <c r="D9" s="92">
        <v>2</v>
      </c>
      <c r="E9" s="92"/>
      <c r="F9" s="92"/>
      <c r="G9" s="92"/>
      <c r="H9" s="92">
        <v>6</v>
      </c>
      <c r="I9" s="92"/>
      <c r="J9" s="92">
        <v>34</v>
      </c>
      <c r="K9" s="92"/>
      <c r="L9" s="92">
        <v>3</v>
      </c>
      <c r="M9" s="92"/>
      <c r="N9" s="92">
        <v>26</v>
      </c>
      <c r="O9" s="92"/>
      <c r="P9" s="92">
        <v>55</v>
      </c>
      <c r="Q9" s="92"/>
      <c r="R9" s="92">
        <v>25</v>
      </c>
      <c r="S9" s="92"/>
      <c r="T9" s="92">
        <v>36</v>
      </c>
      <c r="U9" s="92"/>
      <c r="V9" s="92">
        <v>40</v>
      </c>
      <c r="W9" s="92"/>
      <c r="X9" s="92">
        <v>19</v>
      </c>
      <c r="Y9" s="92"/>
      <c r="Z9" s="93">
        <f t="shared" ref="Z9:Z49" si="0">SUM(B9:X9)</f>
        <v>266</v>
      </c>
      <c r="AA9" s="94">
        <f t="shared" ref="AA9:AA49" si="1">Z9/8540</f>
        <v>3.1147540983606559E-2</v>
      </c>
      <c r="AB9" s="94">
        <f t="shared" ref="AB9:AB49" si="2">Z9/7094</f>
        <v>3.7496475895122637E-2</v>
      </c>
      <c r="AC9" s="95" t="s">
        <v>207</v>
      </c>
      <c r="AD9" s="87"/>
      <c r="AE9" s="88"/>
      <c r="AF9" s="89"/>
    </row>
    <row r="10" spans="1:32" s="90" customFormat="1" ht="15" customHeight="1">
      <c r="A10" s="91" t="s">
        <v>16</v>
      </c>
      <c r="B10" s="92"/>
      <c r="C10" s="92"/>
      <c r="D10" s="92">
        <v>11</v>
      </c>
      <c r="E10" s="92"/>
      <c r="F10" s="92">
        <v>8</v>
      </c>
      <c r="G10" s="92"/>
      <c r="H10" s="92">
        <v>7</v>
      </c>
      <c r="I10" s="92"/>
      <c r="J10" s="92">
        <v>3</v>
      </c>
      <c r="K10" s="92"/>
      <c r="L10" s="92">
        <v>15</v>
      </c>
      <c r="M10" s="92"/>
      <c r="N10" s="92">
        <v>19</v>
      </c>
      <c r="O10" s="92"/>
      <c r="P10" s="92">
        <v>15</v>
      </c>
      <c r="Q10" s="92"/>
      <c r="R10" s="92">
        <v>24</v>
      </c>
      <c r="S10" s="92"/>
      <c r="T10" s="92">
        <v>53</v>
      </c>
      <c r="U10" s="92"/>
      <c r="V10" s="92">
        <v>21</v>
      </c>
      <c r="W10" s="92"/>
      <c r="X10" s="92">
        <v>11</v>
      </c>
      <c r="Y10" s="92"/>
      <c r="Z10" s="93">
        <f t="shared" si="0"/>
        <v>187</v>
      </c>
      <c r="AA10" s="94">
        <f t="shared" si="1"/>
        <v>2.189695550351288E-2</v>
      </c>
      <c r="AB10" s="94">
        <f t="shared" si="2"/>
        <v>2.6360304482661405E-2</v>
      </c>
      <c r="AC10" s="95" t="s">
        <v>207</v>
      </c>
      <c r="AD10" s="87"/>
      <c r="AE10" s="96"/>
      <c r="AF10" s="89"/>
    </row>
    <row r="11" spans="1:32" s="90" customFormat="1" ht="15" customHeight="1">
      <c r="A11" s="82" t="s">
        <v>17</v>
      </c>
      <c r="B11" s="83">
        <v>16</v>
      </c>
      <c r="C11" s="83"/>
      <c r="D11" s="83"/>
      <c r="E11" s="83"/>
      <c r="F11" s="83">
        <v>20</v>
      </c>
      <c r="G11" s="83"/>
      <c r="H11" s="83">
        <v>42</v>
      </c>
      <c r="I11" s="83"/>
      <c r="J11" s="83">
        <v>69</v>
      </c>
      <c r="K11" s="83"/>
      <c r="L11" s="83">
        <v>72</v>
      </c>
      <c r="M11" s="83"/>
      <c r="N11" s="83">
        <v>94</v>
      </c>
      <c r="O11" s="83"/>
      <c r="P11" s="83">
        <v>112</v>
      </c>
      <c r="Q11" s="83"/>
      <c r="R11" s="83">
        <v>109</v>
      </c>
      <c r="S11" s="83"/>
      <c r="T11" s="83">
        <v>180</v>
      </c>
      <c r="U11" s="83"/>
      <c r="V11" s="83">
        <v>90</v>
      </c>
      <c r="W11" s="83"/>
      <c r="X11" s="83">
        <v>24</v>
      </c>
      <c r="Y11" s="83"/>
      <c r="Z11" s="84">
        <f t="shared" si="0"/>
        <v>828</v>
      </c>
      <c r="AA11" s="85">
        <f t="shared" si="1"/>
        <v>9.6955503512880556E-2</v>
      </c>
      <c r="AB11" s="85">
        <f t="shared" si="2"/>
        <v>0.1167183535382013</v>
      </c>
      <c r="AC11" s="86" t="s">
        <v>206</v>
      </c>
      <c r="AD11" s="87"/>
      <c r="AE11" s="96"/>
      <c r="AF11" s="89"/>
    </row>
    <row r="12" spans="1:32" s="90" customFormat="1" ht="15" customHeight="1">
      <c r="A12" s="91" t="s">
        <v>19</v>
      </c>
      <c r="B12" s="91">
        <v>3</v>
      </c>
      <c r="C12" s="91"/>
      <c r="D12" s="91"/>
      <c r="E12" s="91"/>
      <c r="F12" s="91"/>
      <c r="G12" s="91"/>
      <c r="H12" s="97"/>
      <c r="I12" s="97"/>
      <c r="J12" s="97">
        <v>7</v>
      </c>
      <c r="K12" s="97"/>
      <c r="L12" s="97">
        <v>7</v>
      </c>
      <c r="M12" s="97"/>
      <c r="N12" s="97"/>
      <c r="O12" s="97"/>
      <c r="P12" s="97">
        <v>4</v>
      </c>
      <c r="Q12" s="97"/>
      <c r="R12" s="97">
        <v>6</v>
      </c>
      <c r="S12" s="97"/>
      <c r="T12" s="97">
        <v>11</v>
      </c>
      <c r="U12" s="97"/>
      <c r="V12" s="97"/>
      <c r="W12" s="97"/>
      <c r="X12" s="97">
        <v>4</v>
      </c>
      <c r="Y12" s="97"/>
      <c r="Z12" s="98">
        <f t="shared" si="0"/>
        <v>42</v>
      </c>
      <c r="AA12" s="99">
        <f t="shared" si="1"/>
        <v>4.9180327868852463E-3</v>
      </c>
      <c r="AB12" s="99">
        <f t="shared" si="2"/>
        <v>5.9204961939667324E-3</v>
      </c>
      <c r="AC12" s="100"/>
      <c r="AD12" s="87"/>
      <c r="AE12" s="96"/>
      <c r="AF12" s="89"/>
    </row>
    <row r="13" spans="1:32" s="90" customFormat="1" ht="15" customHeight="1">
      <c r="A13" s="91" t="s">
        <v>20</v>
      </c>
      <c r="B13" s="91"/>
      <c r="C13" s="91"/>
      <c r="D13" s="91"/>
      <c r="E13" s="91"/>
      <c r="F13" s="91">
        <v>9</v>
      </c>
      <c r="G13" s="91"/>
      <c r="H13" s="97"/>
      <c r="I13" s="97"/>
      <c r="J13" s="97"/>
      <c r="K13" s="97"/>
      <c r="L13" s="97"/>
      <c r="M13" s="97"/>
      <c r="N13" s="97"/>
      <c r="O13" s="97"/>
      <c r="P13" s="97">
        <v>5</v>
      </c>
      <c r="Q13" s="97"/>
      <c r="R13" s="97">
        <v>2</v>
      </c>
      <c r="S13" s="97"/>
      <c r="T13" s="97">
        <v>4</v>
      </c>
      <c r="U13" s="97"/>
      <c r="V13" s="97"/>
      <c r="W13" s="97"/>
      <c r="X13" s="97">
        <v>1</v>
      </c>
      <c r="Y13" s="97"/>
      <c r="Z13" s="98">
        <f t="shared" si="0"/>
        <v>21</v>
      </c>
      <c r="AA13" s="99">
        <f t="shared" si="1"/>
        <v>2.4590163934426232E-3</v>
      </c>
      <c r="AB13" s="99">
        <f t="shared" si="2"/>
        <v>2.9602480969833662E-3</v>
      </c>
      <c r="AC13" s="100"/>
      <c r="AD13" s="87"/>
      <c r="AE13" s="96"/>
      <c r="AF13" s="89"/>
    </row>
    <row r="14" spans="1:32" s="90" customFormat="1" ht="15" customHeight="1">
      <c r="A14" s="91" t="s">
        <v>21</v>
      </c>
      <c r="B14" s="101"/>
      <c r="C14" s="101"/>
      <c r="D14" s="101"/>
      <c r="E14" s="101"/>
      <c r="F14" s="101"/>
      <c r="G14" s="101"/>
      <c r="H14" s="101">
        <v>8</v>
      </c>
      <c r="I14" s="101"/>
      <c r="J14" s="101">
        <v>6</v>
      </c>
      <c r="K14" s="101"/>
      <c r="L14" s="101">
        <v>10</v>
      </c>
      <c r="M14" s="101"/>
      <c r="N14" s="101">
        <v>18</v>
      </c>
      <c r="O14" s="101"/>
      <c r="P14" s="101">
        <v>10</v>
      </c>
      <c r="Q14" s="101"/>
      <c r="R14" s="101">
        <v>18</v>
      </c>
      <c r="S14" s="101"/>
      <c r="T14" s="101">
        <v>32</v>
      </c>
      <c r="U14" s="101"/>
      <c r="V14" s="101"/>
      <c r="W14" s="101"/>
      <c r="X14" s="101">
        <v>2</v>
      </c>
      <c r="Y14" s="101"/>
      <c r="Z14" s="102">
        <f t="shared" si="0"/>
        <v>104</v>
      </c>
      <c r="AA14" s="103">
        <f t="shared" si="1"/>
        <v>1.2177985948477752E-2</v>
      </c>
      <c r="AB14" s="103">
        <f t="shared" si="2"/>
        <v>1.4660276289822385E-2</v>
      </c>
      <c r="AC14" s="104" t="s">
        <v>208</v>
      </c>
      <c r="AD14" s="87"/>
      <c r="AE14" s="96"/>
      <c r="AF14" s="89"/>
    </row>
    <row r="15" spans="1:32" s="90" customFormat="1" ht="15" customHeight="1">
      <c r="A15" s="91" t="s">
        <v>167</v>
      </c>
      <c r="B15" s="91"/>
      <c r="C15" s="91"/>
      <c r="D15" s="91"/>
      <c r="E15" s="91"/>
      <c r="F15" s="91"/>
      <c r="G15" s="91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>
        <v>5</v>
      </c>
      <c r="Y15" s="97"/>
      <c r="Z15" s="98">
        <f t="shared" si="0"/>
        <v>5</v>
      </c>
      <c r="AA15" s="99">
        <f t="shared" si="1"/>
        <v>5.8548009367681499E-4</v>
      </c>
      <c r="AB15" s="99">
        <f t="shared" si="2"/>
        <v>7.0482097547223E-4</v>
      </c>
      <c r="AC15" s="100"/>
      <c r="AD15" s="87"/>
      <c r="AE15" s="96"/>
      <c r="AF15" s="89"/>
    </row>
    <row r="16" spans="1:32" s="90" customFormat="1" ht="15" customHeight="1">
      <c r="A16" s="91" t="s">
        <v>23</v>
      </c>
      <c r="B16" s="91"/>
      <c r="C16" s="91"/>
      <c r="D16" s="91"/>
      <c r="E16" s="91"/>
      <c r="F16" s="91"/>
      <c r="G16" s="91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>
        <v>2</v>
      </c>
      <c r="U16" s="97"/>
      <c r="V16" s="97"/>
      <c r="W16" s="97"/>
      <c r="X16" s="97"/>
      <c r="Y16" s="97"/>
      <c r="Z16" s="98">
        <f t="shared" si="0"/>
        <v>2</v>
      </c>
      <c r="AA16" s="99">
        <f t="shared" si="1"/>
        <v>2.34192037470726E-4</v>
      </c>
      <c r="AB16" s="99">
        <f t="shared" si="2"/>
        <v>2.8192839018889202E-4</v>
      </c>
      <c r="AC16" s="100"/>
      <c r="AD16" s="87"/>
      <c r="AE16" s="96"/>
      <c r="AF16" s="89"/>
    </row>
    <row r="17" spans="1:32" s="90" customFormat="1" ht="15" customHeight="1">
      <c r="A17" s="91" t="s">
        <v>24</v>
      </c>
      <c r="B17" s="91">
        <v>5</v>
      </c>
      <c r="C17" s="91"/>
      <c r="D17" s="91"/>
      <c r="E17" s="91"/>
      <c r="F17" s="91"/>
      <c r="G17" s="91"/>
      <c r="H17" s="97">
        <v>8</v>
      </c>
      <c r="I17" s="97"/>
      <c r="J17" s="97">
        <v>7</v>
      </c>
      <c r="K17" s="97"/>
      <c r="L17" s="97">
        <v>1</v>
      </c>
      <c r="M17" s="97"/>
      <c r="N17" s="97">
        <v>3</v>
      </c>
      <c r="O17" s="97"/>
      <c r="P17" s="97">
        <v>9</v>
      </c>
      <c r="Q17" s="97"/>
      <c r="R17" s="97"/>
      <c r="S17" s="97"/>
      <c r="T17" s="97">
        <v>4</v>
      </c>
      <c r="U17" s="97"/>
      <c r="V17" s="97"/>
      <c r="W17" s="97"/>
      <c r="X17" s="97">
        <v>2</v>
      </c>
      <c r="Y17" s="97"/>
      <c r="Z17" s="98">
        <f t="shared" si="0"/>
        <v>39</v>
      </c>
      <c r="AA17" s="99">
        <f t="shared" si="1"/>
        <v>4.5667447306791571E-3</v>
      </c>
      <c r="AB17" s="99">
        <f t="shared" si="2"/>
        <v>5.4976036086833947E-3</v>
      </c>
      <c r="AC17" s="100"/>
      <c r="AD17" s="87"/>
      <c r="AE17" s="96"/>
      <c r="AF17" s="89"/>
    </row>
    <row r="18" spans="1:32" s="90" customFormat="1" ht="15" customHeight="1">
      <c r="A18" s="91" t="s">
        <v>25</v>
      </c>
      <c r="B18" s="91"/>
      <c r="C18" s="91"/>
      <c r="D18" s="91"/>
      <c r="E18" s="91"/>
      <c r="F18" s="91"/>
      <c r="G18" s="91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>
        <v>9</v>
      </c>
      <c r="Y18" s="97"/>
      <c r="Z18" s="98">
        <f t="shared" si="0"/>
        <v>9</v>
      </c>
      <c r="AA18" s="99">
        <f t="shared" si="1"/>
        <v>1.053864168618267E-3</v>
      </c>
      <c r="AB18" s="99">
        <f t="shared" si="2"/>
        <v>1.268677755850014E-3</v>
      </c>
      <c r="AC18" s="100"/>
      <c r="AD18" s="87"/>
      <c r="AE18" s="105"/>
      <c r="AF18" s="89"/>
    </row>
    <row r="19" spans="1:32" s="90" customFormat="1" ht="15" customHeight="1">
      <c r="A19" s="91" t="s">
        <v>89</v>
      </c>
      <c r="B19" s="91">
        <v>2</v>
      </c>
      <c r="C19" s="91"/>
      <c r="D19" s="91"/>
      <c r="E19" s="91"/>
      <c r="F19" s="91"/>
      <c r="G19" s="91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>
        <f>SUM(B19:X19)</f>
        <v>2</v>
      </c>
      <c r="AA19" s="99">
        <f t="shared" si="1"/>
        <v>2.34192037470726E-4</v>
      </c>
      <c r="AB19" s="99">
        <f>Z19/7094</f>
        <v>2.8192839018889202E-4</v>
      </c>
      <c r="AC19" s="100"/>
      <c r="AD19" s="87"/>
      <c r="AE19" s="105"/>
      <c r="AF19" s="89"/>
    </row>
    <row r="20" spans="1:32" s="90" customFormat="1" ht="15" customHeight="1">
      <c r="A20" s="91" t="s">
        <v>72</v>
      </c>
      <c r="B20" s="91"/>
      <c r="C20" s="91"/>
      <c r="D20" s="91"/>
      <c r="E20" s="91"/>
      <c r="F20" s="91"/>
      <c r="G20" s="91"/>
      <c r="H20" s="97"/>
      <c r="I20" s="97"/>
      <c r="J20" s="97"/>
      <c r="K20" s="97"/>
      <c r="L20" s="97"/>
      <c r="M20" s="97"/>
      <c r="N20" s="97">
        <v>2</v>
      </c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>
        <f>SUM(B20:X20)</f>
        <v>2</v>
      </c>
      <c r="AA20" s="99">
        <f t="shared" si="1"/>
        <v>2.34192037470726E-4</v>
      </c>
      <c r="AB20" s="99">
        <f>Z20/7094</f>
        <v>2.8192839018889202E-4</v>
      </c>
      <c r="AC20" s="100"/>
      <c r="AD20" s="87"/>
      <c r="AE20" s="105"/>
      <c r="AF20" s="89"/>
    </row>
    <row r="21" spans="1:32" s="90" customFormat="1" ht="15" customHeight="1">
      <c r="A21" s="91" t="s">
        <v>26</v>
      </c>
      <c r="B21" s="91"/>
      <c r="C21" s="91"/>
      <c r="D21" s="91"/>
      <c r="E21" s="91"/>
      <c r="F21" s="91"/>
      <c r="G21" s="91"/>
      <c r="H21" s="97"/>
      <c r="I21" s="97"/>
      <c r="J21" s="97"/>
      <c r="K21" s="97"/>
      <c r="L21" s="97"/>
      <c r="M21" s="97"/>
      <c r="N21" s="97">
        <v>4</v>
      </c>
      <c r="O21" s="97"/>
      <c r="P21" s="97"/>
      <c r="Q21" s="97"/>
      <c r="R21" s="97">
        <v>2</v>
      </c>
      <c r="S21" s="97"/>
      <c r="T21" s="97"/>
      <c r="U21" s="97"/>
      <c r="V21" s="97"/>
      <c r="W21" s="97"/>
      <c r="X21" s="97"/>
      <c r="Y21" s="97"/>
      <c r="Z21" s="98">
        <f t="shared" si="0"/>
        <v>6</v>
      </c>
      <c r="AA21" s="99">
        <f t="shared" si="1"/>
        <v>7.0257611241217799E-4</v>
      </c>
      <c r="AB21" s="99">
        <f t="shared" si="2"/>
        <v>8.4578517056667607E-4</v>
      </c>
      <c r="AC21" s="100"/>
      <c r="AD21" s="87"/>
      <c r="AE21" s="105"/>
      <c r="AF21" s="89"/>
    </row>
    <row r="22" spans="1:32" s="90" customFormat="1" ht="15" customHeight="1">
      <c r="A22" s="91" t="s">
        <v>171</v>
      </c>
      <c r="B22" s="91"/>
      <c r="C22" s="91"/>
      <c r="D22" s="91"/>
      <c r="E22" s="91"/>
      <c r="F22" s="91"/>
      <c r="G22" s="91"/>
      <c r="H22" s="97"/>
      <c r="I22" s="97"/>
      <c r="J22" s="97"/>
      <c r="K22" s="97"/>
      <c r="L22" s="97">
        <v>4</v>
      </c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8">
        <f>SUM(B22:X22)</f>
        <v>4</v>
      </c>
      <c r="AA22" s="99">
        <f t="shared" si="1"/>
        <v>4.6838407494145199E-4</v>
      </c>
      <c r="AB22" s="99">
        <f>Z22/7094</f>
        <v>5.6385678037778404E-4</v>
      </c>
      <c r="AC22" s="100"/>
      <c r="AD22" s="87"/>
      <c r="AE22" s="105"/>
      <c r="AF22" s="89"/>
    </row>
    <row r="23" spans="1:32" s="90" customFormat="1" ht="15" customHeight="1">
      <c r="A23" s="91" t="s">
        <v>27</v>
      </c>
      <c r="B23" s="92">
        <v>4</v>
      </c>
      <c r="C23" s="92"/>
      <c r="D23" s="92">
        <v>4</v>
      </c>
      <c r="E23" s="92"/>
      <c r="F23" s="92"/>
      <c r="G23" s="92"/>
      <c r="H23" s="92">
        <v>2</v>
      </c>
      <c r="I23" s="92"/>
      <c r="J23" s="92">
        <v>2</v>
      </c>
      <c r="K23" s="92"/>
      <c r="L23" s="92">
        <v>7</v>
      </c>
      <c r="M23" s="92"/>
      <c r="N23" s="92">
        <v>29</v>
      </c>
      <c r="O23" s="92"/>
      <c r="P23" s="92">
        <v>88</v>
      </c>
      <c r="Q23" s="92"/>
      <c r="R23" s="92">
        <v>36</v>
      </c>
      <c r="S23" s="92"/>
      <c r="T23" s="92">
        <v>32</v>
      </c>
      <c r="U23" s="92"/>
      <c r="V23" s="92">
        <v>16</v>
      </c>
      <c r="W23" s="92"/>
      <c r="X23" s="92">
        <v>6</v>
      </c>
      <c r="Y23" s="92"/>
      <c r="Z23" s="93">
        <f t="shared" si="0"/>
        <v>226</v>
      </c>
      <c r="AA23" s="94">
        <f t="shared" si="1"/>
        <v>2.6463700234192037E-2</v>
      </c>
      <c r="AB23" s="94">
        <f t="shared" si="2"/>
        <v>3.1857908091344797E-2</v>
      </c>
      <c r="AC23" s="95" t="s">
        <v>207</v>
      </c>
      <c r="AD23" s="87"/>
      <c r="AE23" s="105"/>
      <c r="AF23" s="89"/>
    </row>
    <row r="24" spans="1:32" s="90" customFormat="1" ht="15" customHeight="1">
      <c r="A24" s="91" t="s">
        <v>28</v>
      </c>
      <c r="B24" s="106">
        <v>110</v>
      </c>
      <c r="C24" s="106"/>
      <c r="D24" s="106">
        <v>28</v>
      </c>
      <c r="E24" s="106"/>
      <c r="F24" s="106">
        <v>113</v>
      </c>
      <c r="G24" s="106"/>
      <c r="H24" s="106">
        <v>244</v>
      </c>
      <c r="I24" s="106"/>
      <c r="J24" s="106">
        <v>264</v>
      </c>
      <c r="K24" s="106"/>
      <c r="L24" s="106">
        <v>146</v>
      </c>
      <c r="M24" s="106"/>
      <c r="N24" s="106">
        <v>434</v>
      </c>
      <c r="O24" s="106"/>
      <c r="P24" s="106">
        <v>636</v>
      </c>
      <c r="Q24" s="106"/>
      <c r="R24" s="106">
        <v>330</v>
      </c>
      <c r="S24" s="106"/>
      <c r="T24" s="106">
        <v>487</v>
      </c>
      <c r="U24" s="106"/>
      <c r="V24" s="106">
        <v>276</v>
      </c>
      <c r="W24" s="106"/>
      <c r="X24" s="106">
        <v>121</v>
      </c>
      <c r="Y24" s="106"/>
      <c r="Z24" s="107">
        <f t="shared" si="0"/>
        <v>3189</v>
      </c>
      <c r="AA24" s="108">
        <f t="shared" si="1"/>
        <v>0.3734192037470726</v>
      </c>
      <c r="AB24" s="108">
        <f t="shared" si="2"/>
        <v>0.44953481815618834</v>
      </c>
      <c r="AC24" s="109" t="s">
        <v>209</v>
      </c>
      <c r="AD24" s="87"/>
      <c r="AE24" s="105"/>
      <c r="AF24" s="89"/>
    </row>
    <row r="25" spans="1:32" s="90" customFormat="1" ht="15" customHeight="1">
      <c r="A25" s="91" t="s">
        <v>30</v>
      </c>
      <c r="B25" s="92"/>
      <c r="C25" s="92"/>
      <c r="D25" s="92"/>
      <c r="E25" s="92"/>
      <c r="F25" s="92">
        <v>3</v>
      </c>
      <c r="G25" s="92"/>
      <c r="H25" s="92">
        <v>2</v>
      </c>
      <c r="I25" s="92"/>
      <c r="J25" s="92">
        <v>18</v>
      </c>
      <c r="K25" s="92"/>
      <c r="L25" s="92">
        <v>4</v>
      </c>
      <c r="M25" s="92"/>
      <c r="N25" s="92">
        <v>49</v>
      </c>
      <c r="O25" s="92"/>
      <c r="P25" s="92">
        <v>29</v>
      </c>
      <c r="Q25" s="92"/>
      <c r="R25" s="92">
        <v>62</v>
      </c>
      <c r="S25" s="92"/>
      <c r="T25" s="92">
        <v>46</v>
      </c>
      <c r="U25" s="92"/>
      <c r="V25" s="92">
        <v>43</v>
      </c>
      <c r="W25" s="92"/>
      <c r="X25" s="92"/>
      <c r="Y25" s="92"/>
      <c r="Z25" s="93">
        <f t="shared" si="0"/>
        <v>256</v>
      </c>
      <c r="AA25" s="94">
        <f t="shared" si="1"/>
        <v>2.9976580796252927E-2</v>
      </c>
      <c r="AB25" s="94">
        <f t="shared" si="2"/>
        <v>3.6086833944178179E-2</v>
      </c>
      <c r="AC25" s="95" t="s">
        <v>207</v>
      </c>
      <c r="AD25" s="87"/>
      <c r="AE25" s="105"/>
      <c r="AF25" s="89"/>
    </row>
    <row r="26" spans="1:32" s="90" customFormat="1" ht="15" customHeight="1">
      <c r="A26" s="91" t="s">
        <v>31</v>
      </c>
      <c r="B26" s="91"/>
      <c r="C26" s="91"/>
      <c r="D26" s="91"/>
      <c r="E26" s="91"/>
      <c r="F26" s="91"/>
      <c r="G26" s="91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>
        <v>2</v>
      </c>
      <c r="S26" s="97"/>
      <c r="T26" s="97"/>
      <c r="U26" s="97"/>
      <c r="V26" s="97"/>
      <c r="W26" s="97"/>
      <c r="X26" s="97"/>
      <c r="Y26" s="97"/>
      <c r="Z26" s="98">
        <f t="shared" si="0"/>
        <v>2</v>
      </c>
      <c r="AA26" s="99">
        <f t="shared" si="1"/>
        <v>2.34192037470726E-4</v>
      </c>
      <c r="AB26" s="99">
        <f t="shared" si="2"/>
        <v>2.8192839018889202E-4</v>
      </c>
      <c r="AC26" s="100"/>
      <c r="AD26" s="87"/>
      <c r="AE26" s="105"/>
      <c r="AF26" s="89"/>
    </row>
    <row r="27" spans="1:32" s="90" customFormat="1" ht="15" customHeight="1">
      <c r="A27" s="91" t="s">
        <v>32</v>
      </c>
      <c r="B27" s="91"/>
      <c r="C27" s="91"/>
      <c r="D27" s="91"/>
      <c r="E27" s="91"/>
      <c r="F27" s="91"/>
      <c r="G27" s="91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>
        <v>4</v>
      </c>
      <c r="W27" s="97"/>
      <c r="X27" s="97"/>
      <c r="Y27" s="97"/>
      <c r="Z27" s="98">
        <f t="shared" si="0"/>
        <v>4</v>
      </c>
      <c r="AA27" s="99">
        <f t="shared" si="1"/>
        <v>4.6838407494145199E-4</v>
      </c>
      <c r="AB27" s="99">
        <f t="shared" si="2"/>
        <v>5.6385678037778404E-4</v>
      </c>
      <c r="AC27" s="100"/>
      <c r="AD27" s="87"/>
      <c r="AE27" s="105"/>
      <c r="AF27" s="89"/>
    </row>
    <row r="28" spans="1:32" s="90" customFormat="1" ht="15" customHeight="1">
      <c r="A28" s="91" t="s">
        <v>34</v>
      </c>
      <c r="B28" s="91"/>
      <c r="C28" s="91"/>
      <c r="D28" s="91"/>
      <c r="E28" s="91"/>
      <c r="F28" s="91"/>
      <c r="G28" s="91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>
        <v>2</v>
      </c>
      <c r="S28" s="97"/>
      <c r="T28" s="97"/>
      <c r="U28" s="97"/>
      <c r="V28" s="97"/>
      <c r="W28" s="97"/>
      <c r="X28" s="97"/>
      <c r="Y28" s="97"/>
      <c r="Z28" s="98">
        <f t="shared" si="0"/>
        <v>2</v>
      </c>
      <c r="AA28" s="99">
        <f t="shared" si="1"/>
        <v>2.34192037470726E-4</v>
      </c>
      <c r="AB28" s="99">
        <f t="shared" si="2"/>
        <v>2.8192839018889202E-4</v>
      </c>
      <c r="AC28" s="100"/>
      <c r="AD28" s="87"/>
    </row>
    <row r="29" spans="1:32" s="90" customFormat="1" ht="15" customHeight="1">
      <c r="A29" s="91" t="s">
        <v>35</v>
      </c>
      <c r="B29" s="101"/>
      <c r="C29" s="101"/>
      <c r="D29" s="101">
        <v>1</v>
      </c>
      <c r="E29" s="101"/>
      <c r="F29" s="101"/>
      <c r="G29" s="101"/>
      <c r="H29" s="101"/>
      <c r="I29" s="101"/>
      <c r="J29" s="101"/>
      <c r="K29" s="101"/>
      <c r="L29" s="101">
        <v>16</v>
      </c>
      <c r="M29" s="101"/>
      <c r="N29" s="101">
        <v>17</v>
      </c>
      <c r="O29" s="101"/>
      <c r="P29" s="101">
        <v>7</v>
      </c>
      <c r="Q29" s="101"/>
      <c r="R29" s="101">
        <v>11</v>
      </c>
      <c r="S29" s="101"/>
      <c r="T29" s="101">
        <v>20</v>
      </c>
      <c r="U29" s="101"/>
      <c r="V29" s="101"/>
      <c r="W29" s="101"/>
      <c r="X29" s="101">
        <v>10</v>
      </c>
      <c r="Y29" s="101"/>
      <c r="Z29" s="102">
        <f t="shared" si="0"/>
        <v>82</v>
      </c>
      <c r="AA29" s="103">
        <f t="shared" si="1"/>
        <v>9.6018735362997654E-3</v>
      </c>
      <c r="AB29" s="103">
        <f t="shared" si="2"/>
        <v>1.1559063997744572E-2</v>
      </c>
      <c r="AC29" s="104" t="s">
        <v>208</v>
      </c>
      <c r="AD29" s="87"/>
    </row>
    <row r="30" spans="1:32" s="90" customFormat="1" ht="15" customHeight="1">
      <c r="A30" s="91" t="s">
        <v>36</v>
      </c>
      <c r="B30" s="83">
        <v>13</v>
      </c>
      <c r="C30" s="83"/>
      <c r="D30" s="83">
        <v>24</v>
      </c>
      <c r="E30" s="83"/>
      <c r="F30" s="83">
        <v>19</v>
      </c>
      <c r="G30" s="83"/>
      <c r="H30" s="83">
        <v>32</v>
      </c>
      <c r="I30" s="83"/>
      <c r="J30" s="83">
        <v>68</v>
      </c>
      <c r="K30" s="83"/>
      <c r="L30" s="83">
        <v>135</v>
      </c>
      <c r="M30" s="83"/>
      <c r="N30" s="83">
        <v>195</v>
      </c>
      <c r="O30" s="83"/>
      <c r="P30" s="83">
        <v>418</v>
      </c>
      <c r="Q30" s="83"/>
      <c r="R30" s="83">
        <v>234</v>
      </c>
      <c r="S30" s="83"/>
      <c r="T30" s="83">
        <v>103</v>
      </c>
      <c r="U30" s="83"/>
      <c r="V30" s="83">
        <v>59</v>
      </c>
      <c r="W30" s="83"/>
      <c r="X30" s="83">
        <v>37</v>
      </c>
      <c r="Y30" s="83"/>
      <c r="Z30" s="84">
        <f t="shared" si="0"/>
        <v>1337</v>
      </c>
      <c r="AA30" s="85">
        <f t="shared" si="1"/>
        <v>0.15655737704918032</v>
      </c>
      <c r="AB30" s="85">
        <f t="shared" si="2"/>
        <v>0.18846912884127431</v>
      </c>
      <c r="AC30" s="86" t="s">
        <v>206</v>
      </c>
      <c r="AD30" s="87"/>
    </row>
    <row r="31" spans="1:32" s="90" customFormat="1" ht="15" customHeight="1">
      <c r="A31" s="91" t="s">
        <v>37</v>
      </c>
      <c r="B31" s="101">
        <v>2</v>
      </c>
      <c r="C31" s="101"/>
      <c r="D31" s="101">
        <v>6</v>
      </c>
      <c r="E31" s="101"/>
      <c r="F31" s="101"/>
      <c r="G31" s="101"/>
      <c r="H31" s="101"/>
      <c r="I31" s="101"/>
      <c r="J31" s="101"/>
      <c r="K31" s="101"/>
      <c r="L31" s="101">
        <v>6</v>
      </c>
      <c r="M31" s="101"/>
      <c r="N31" s="101">
        <v>8</v>
      </c>
      <c r="O31" s="101"/>
      <c r="P31" s="101">
        <v>12</v>
      </c>
      <c r="Q31" s="101"/>
      <c r="R31" s="101">
        <v>24</v>
      </c>
      <c r="S31" s="101"/>
      <c r="T31" s="101">
        <v>1</v>
      </c>
      <c r="U31" s="101"/>
      <c r="V31" s="101">
        <v>6</v>
      </c>
      <c r="W31" s="101"/>
      <c r="X31" s="101">
        <v>10</v>
      </c>
      <c r="Y31" s="101"/>
      <c r="Z31" s="102">
        <f t="shared" si="0"/>
        <v>75</v>
      </c>
      <c r="AA31" s="103">
        <f t="shared" si="1"/>
        <v>8.7822014051522242E-3</v>
      </c>
      <c r="AB31" s="103">
        <f t="shared" si="2"/>
        <v>1.0572314632083451E-2</v>
      </c>
      <c r="AC31" s="104" t="s">
        <v>208</v>
      </c>
      <c r="AD31" s="87"/>
    </row>
    <row r="32" spans="1:32" s="90" customFormat="1" ht="15" customHeight="1">
      <c r="A32" s="91" t="s">
        <v>158</v>
      </c>
      <c r="B32" s="91"/>
      <c r="C32" s="91"/>
      <c r="D32" s="91"/>
      <c r="E32" s="91"/>
      <c r="F32" s="91"/>
      <c r="G32" s="91"/>
      <c r="H32" s="97"/>
      <c r="I32" s="97"/>
      <c r="J32" s="97"/>
      <c r="K32" s="97"/>
      <c r="L32" s="97"/>
      <c r="M32" s="97"/>
      <c r="N32" s="97"/>
      <c r="O32" s="97"/>
      <c r="P32" s="97">
        <v>4</v>
      </c>
      <c r="Q32" s="97"/>
      <c r="R32" s="97"/>
      <c r="S32" s="97"/>
      <c r="T32" s="97"/>
      <c r="U32" s="97"/>
      <c r="V32" s="97"/>
      <c r="W32" s="97"/>
      <c r="X32" s="97"/>
      <c r="Y32" s="97"/>
      <c r="Z32" s="98">
        <f>SUM(B32:X32)</f>
        <v>4</v>
      </c>
      <c r="AA32" s="99">
        <f t="shared" si="1"/>
        <v>4.6838407494145199E-4</v>
      </c>
      <c r="AB32" s="99">
        <f>Z32/7094</f>
        <v>5.6385678037778404E-4</v>
      </c>
      <c r="AC32" s="100"/>
      <c r="AD32" s="87"/>
    </row>
    <row r="33" spans="1:30" s="90" customFormat="1" ht="15" customHeight="1">
      <c r="A33" s="91" t="s">
        <v>179</v>
      </c>
      <c r="B33" s="91"/>
      <c r="C33" s="91"/>
      <c r="D33" s="91"/>
      <c r="E33" s="91"/>
      <c r="F33" s="91"/>
      <c r="G33" s="91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>
        <v>3</v>
      </c>
      <c r="S33" s="97"/>
      <c r="T33" s="97">
        <v>2</v>
      </c>
      <c r="U33" s="97"/>
      <c r="V33" s="97"/>
      <c r="W33" s="97"/>
      <c r="X33" s="97"/>
      <c r="Y33" s="97"/>
      <c r="Z33" s="98">
        <f>SUM(B33:X33)</f>
        <v>5</v>
      </c>
      <c r="AA33" s="99">
        <f t="shared" si="1"/>
        <v>5.8548009367681499E-4</v>
      </c>
      <c r="AB33" s="99">
        <f>Z33/7094</f>
        <v>7.0482097547223E-4</v>
      </c>
      <c r="AC33" s="100"/>
      <c r="AD33" s="87"/>
    </row>
    <row r="34" spans="1:30" s="90" customFormat="1" ht="15" customHeight="1">
      <c r="A34" s="91" t="s">
        <v>39</v>
      </c>
      <c r="B34" s="91"/>
      <c r="C34" s="91"/>
      <c r="D34" s="91"/>
      <c r="E34" s="91"/>
      <c r="F34" s="91"/>
      <c r="G34" s="91"/>
      <c r="H34" s="97"/>
      <c r="I34" s="97"/>
      <c r="J34" s="97">
        <v>6</v>
      </c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8">
        <f t="shared" si="0"/>
        <v>6</v>
      </c>
      <c r="AA34" s="99">
        <f t="shared" si="1"/>
        <v>7.0257611241217799E-4</v>
      </c>
      <c r="AB34" s="99">
        <f t="shared" si="2"/>
        <v>8.4578517056667607E-4</v>
      </c>
      <c r="AC34" s="100"/>
      <c r="AD34" s="87"/>
    </row>
    <row r="35" spans="1:30" s="90" customFormat="1" ht="15" customHeight="1">
      <c r="A35" s="91" t="s">
        <v>43</v>
      </c>
      <c r="B35" s="91"/>
      <c r="C35" s="91"/>
      <c r="D35" s="91">
        <v>1</v>
      </c>
      <c r="E35" s="91"/>
      <c r="F35" s="91"/>
      <c r="G35" s="91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>
        <v>2</v>
      </c>
      <c r="W35" s="97"/>
      <c r="X35" s="97"/>
      <c r="Y35" s="97"/>
      <c r="Z35" s="98">
        <f t="shared" si="0"/>
        <v>3</v>
      </c>
      <c r="AA35" s="99">
        <f t="shared" si="1"/>
        <v>3.5128805620608899E-4</v>
      </c>
      <c r="AB35" s="99">
        <f t="shared" si="2"/>
        <v>4.2289258528333803E-4</v>
      </c>
      <c r="AC35" s="100"/>
      <c r="AD35" s="87"/>
    </row>
    <row r="36" spans="1:30" s="90" customFormat="1" ht="15" customHeight="1">
      <c r="A36" s="91" t="s">
        <v>186</v>
      </c>
      <c r="B36" s="91"/>
      <c r="C36" s="91"/>
      <c r="D36" s="91"/>
      <c r="E36" s="91"/>
      <c r="F36" s="91"/>
      <c r="G36" s="91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>
        <v>2</v>
      </c>
      <c r="S36" s="97"/>
      <c r="T36" s="97"/>
      <c r="U36" s="97"/>
      <c r="V36" s="97"/>
      <c r="W36" s="97"/>
      <c r="X36" s="97"/>
      <c r="Y36" s="97"/>
      <c r="Z36" s="98">
        <f>SUM(B36:X36)</f>
        <v>2</v>
      </c>
      <c r="AA36" s="99">
        <f t="shared" si="1"/>
        <v>2.34192037470726E-4</v>
      </c>
      <c r="AB36" s="99">
        <f>Z36/7094</f>
        <v>2.8192839018889202E-4</v>
      </c>
      <c r="AC36" s="100"/>
      <c r="AD36" s="87"/>
    </row>
    <row r="37" spans="1:30" s="90" customFormat="1" ht="15" customHeight="1">
      <c r="A37" s="91" t="s">
        <v>74</v>
      </c>
      <c r="B37" s="101">
        <v>1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>
        <v>5</v>
      </c>
      <c r="M37" s="101"/>
      <c r="N37" s="101">
        <v>5</v>
      </c>
      <c r="O37" s="101"/>
      <c r="P37" s="101"/>
      <c r="Q37" s="101"/>
      <c r="R37" s="101">
        <v>8</v>
      </c>
      <c r="S37" s="101"/>
      <c r="T37" s="101">
        <v>16</v>
      </c>
      <c r="U37" s="101"/>
      <c r="V37" s="101">
        <v>18</v>
      </c>
      <c r="W37" s="101"/>
      <c r="X37" s="101">
        <v>4</v>
      </c>
      <c r="Y37" s="101"/>
      <c r="Z37" s="102">
        <f>SUM(B37:X37)</f>
        <v>57</v>
      </c>
      <c r="AA37" s="103">
        <f t="shared" si="1"/>
        <v>6.6744730679156906E-3</v>
      </c>
      <c r="AB37" s="103">
        <f>Z37/7094</f>
        <v>8.0349591203834232E-3</v>
      </c>
      <c r="AC37" s="104" t="s">
        <v>208</v>
      </c>
      <c r="AD37" s="87"/>
    </row>
    <row r="38" spans="1:30" s="90" customFormat="1" ht="15" customHeight="1">
      <c r="A38" s="91" t="s">
        <v>44</v>
      </c>
      <c r="B38" s="91"/>
      <c r="C38" s="91"/>
      <c r="D38" s="91"/>
      <c r="E38" s="91"/>
      <c r="F38" s="91"/>
      <c r="G38" s="91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>
        <v>2</v>
      </c>
      <c r="Y38" s="97"/>
      <c r="Z38" s="98">
        <f t="shared" si="0"/>
        <v>2</v>
      </c>
      <c r="AA38" s="99">
        <f t="shared" si="1"/>
        <v>2.34192037470726E-4</v>
      </c>
      <c r="AB38" s="99">
        <f t="shared" si="2"/>
        <v>2.8192839018889202E-4</v>
      </c>
      <c r="AC38" s="100"/>
      <c r="AD38" s="87"/>
    </row>
    <row r="39" spans="1:30" s="90" customFormat="1" ht="15" customHeight="1">
      <c r="A39" s="91" t="s">
        <v>47</v>
      </c>
      <c r="B39" s="91">
        <v>12</v>
      </c>
      <c r="C39" s="91"/>
      <c r="D39" s="91">
        <v>2</v>
      </c>
      <c r="E39" s="91"/>
      <c r="F39" s="91"/>
      <c r="G39" s="91"/>
      <c r="H39" s="97">
        <v>2</v>
      </c>
      <c r="I39" s="97"/>
      <c r="J39" s="97">
        <v>2</v>
      </c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>
        <v>2</v>
      </c>
      <c r="W39" s="97"/>
      <c r="X39" s="97">
        <v>2</v>
      </c>
      <c r="Y39" s="97"/>
      <c r="Z39" s="98">
        <f t="shared" si="0"/>
        <v>22</v>
      </c>
      <c r="AA39" s="99">
        <f t="shared" si="1"/>
        <v>2.5761124121779859E-3</v>
      </c>
      <c r="AB39" s="99">
        <f t="shared" si="2"/>
        <v>3.1012122920778123E-3</v>
      </c>
      <c r="AC39" s="100"/>
      <c r="AD39" s="87"/>
    </row>
    <row r="40" spans="1:30" s="90" customFormat="1" ht="15" customHeight="1">
      <c r="A40" s="91" t="s">
        <v>210</v>
      </c>
      <c r="B40" s="91"/>
      <c r="C40" s="91"/>
      <c r="D40" s="91"/>
      <c r="E40" s="91"/>
      <c r="F40" s="91"/>
      <c r="G40" s="91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>
        <v>2</v>
      </c>
      <c r="U40" s="97"/>
      <c r="V40" s="97"/>
      <c r="W40" s="97"/>
      <c r="X40" s="97"/>
      <c r="Y40" s="97"/>
      <c r="Z40" s="98">
        <f>SUM(B40:X40)</f>
        <v>2</v>
      </c>
      <c r="AA40" s="99">
        <f t="shared" si="1"/>
        <v>2.34192037470726E-4</v>
      </c>
      <c r="AB40" s="99">
        <f>Z40/7094</f>
        <v>2.8192839018889202E-4</v>
      </c>
      <c r="AC40" s="100"/>
      <c r="AD40" s="87"/>
    </row>
    <row r="41" spans="1:30" s="90" customFormat="1" ht="15" customHeight="1">
      <c r="A41" s="91" t="s">
        <v>189</v>
      </c>
      <c r="B41" s="91">
        <v>2</v>
      </c>
      <c r="C41" s="91"/>
      <c r="D41" s="91"/>
      <c r="E41" s="91"/>
      <c r="F41" s="91"/>
      <c r="G41" s="91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8">
        <f>SUM(B41:X41)</f>
        <v>2</v>
      </c>
      <c r="AA41" s="99">
        <f t="shared" si="1"/>
        <v>2.34192037470726E-4</v>
      </c>
      <c r="AB41" s="99">
        <f>Z41/7094</f>
        <v>2.8192839018889202E-4</v>
      </c>
      <c r="AC41" s="100"/>
      <c r="AD41" s="87"/>
    </row>
    <row r="42" spans="1:30" s="90" customFormat="1" ht="15" customHeight="1">
      <c r="A42" s="91" t="s">
        <v>152</v>
      </c>
      <c r="B42" s="91"/>
      <c r="C42" s="91"/>
      <c r="D42" s="91"/>
      <c r="E42" s="91"/>
      <c r="F42" s="91"/>
      <c r="G42" s="91"/>
      <c r="H42" s="97"/>
      <c r="I42" s="97"/>
      <c r="J42" s="97"/>
      <c r="K42" s="97"/>
      <c r="L42" s="97">
        <v>10</v>
      </c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8">
        <f>SUM(B42:X42)</f>
        <v>10</v>
      </c>
      <c r="AA42" s="99">
        <f t="shared" si="1"/>
        <v>1.17096018735363E-3</v>
      </c>
      <c r="AB42" s="99">
        <f>Z42/7094</f>
        <v>1.40964195094446E-3</v>
      </c>
      <c r="AC42" s="100"/>
      <c r="AD42" s="87"/>
    </row>
    <row r="43" spans="1:30" s="90" customFormat="1" ht="15" customHeight="1">
      <c r="A43" s="91" t="s">
        <v>211</v>
      </c>
      <c r="B43" s="91"/>
      <c r="C43" s="91"/>
      <c r="D43" s="91"/>
      <c r="E43" s="91"/>
      <c r="F43" s="91"/>
      <c r="G43" s="91"/>
      <c r="H43" s="97"/>
      <c r="I43" s="97"/>
      <c r="J43" s="97">
        <v>2</v>
      </c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8">
        <f>SUM(B43:X43)</f>
        <v>2</v>
      </c>
      <c r="AA43" s="99">
        <f t="shared" si="1"/>
        <v>2.34192037470726E-4</v>
      </c>
      <c r="AB43" s="99">
        <f>Z43/7094</f>
        <v>2.8192839018889202E-4</v>
      </c>
      <c r="AC43" s="100"/>
      <c r="AD43" s="87"/>
    </row>
    <row r="44" spans="1:30" s="90" customFormat="1" ht="15" customHeight="1">
      <c r="A44" s="91" t="s">
        <v>50</v>
      </c>
      <c r="B44" s="91"/>
      <c r="C44" s="91"/>
      <c r="D44" s="91"/>
      <c r="E44" s="91"/>
      <c r="F44" s="91">
        <v>5</v>
      </c>
      <c r="G44" s="91"/>
      <c r="H44" s="97"/>
      <c r="I44" s="97"/>
      <c r="J44" s="97">
        <v>7</v>
      </c>
      <c r="K44" s="97"/>
      <c r="L44" s="97">
        <v>1</v>
      </c>
      <c r="M44" s="97"/>
      <c r="N44" s="97"/>
      <c r="O44" s="97"/>
      <c r="P44" s="97">
        <v>5</v>
      </c>
      <c r="Q44" s="97"/>
      <c r="R44" s="97">
        <v>8</v>
      </c>
      <c r="S44" s="97"/>
      <c r="T44" s="97"/>
      <c r="U44" s="97"/>
      <c r="V44" s="97">
        <v>3</v>
      </c>
      <c r="W44" s="97"/>
      <c r="X44" s="97">
        <v>16</v>
      </c>
      <c r="Y44" s="97"/>
      <c r="Z44" s="98">
        <f t="shared" si="0"/>
        <v>45</v>
      </c>
      <c r="AA44" s="99">
        <f t="shared" si="1"/>
        <v>5.2693208430913347E-3</v>
      </c>
      <c r="AB44" s="99">
        <f t="shared" si="2"/>
        <v>6.3433887792500709E-3</v>
      </c>
      <c r="AC44" s="100"/>
      <c r="AD44" s="87"/>
    </row>
    <row r="45" spans="1:30" s="90" customFormat="1" ht="15" customHeight="1">
      <c r="A45" s="91" t="s">
        <v>51</v>
      </c>
      <c r="B45" s="91"/>
      <c r="C45" s="91"/>
      <c r="D45" s="91"/>
      <c r="E45" s="91"/>
      <c r="F45" s="91"/>
      <c r="G45" s="91"/>
      <c r="H45" s="97"/>
      <c r="I45" s="97"/>
      <c r="J45" s="97"/>
      <c r="K45" s="97"/>
      <c r="L45" s="97"/>
      <c r="M45" s="97"/>
      <c r="N45" s="97">
        <v>5</v>
      </c>
      <c r="O45" s="97"/>
      <c r="P45" s="97"/>
      <c r="Q45" s="97"/>
      <c r="R45" s="97">
        <v>2</v>
      </c>
      <c r="S45" s="97"/>
      <c r="T45" s="97"/>
      <c r="U45" s="97"/>
      <c r="V45" s="97">
        <v>2</v>
      </c>
      <c r="W45" s="97"/>
      <c r="X45" s="97">
        <v>7</v>
      </c>
      <c r="Y45" s="97"/>
      <c r="Z45" s="98">
        <f t="shared" si="0"/>
        <v>16</v>
      </c>
      <c r="AA45" s="99">
        <f t="shared" si="1"/>
        <v>1.873536299765808E-3</v>
      </c>
      <c r="AB45" s="99">
        <f t="shared" si="2"/>
        <v>2.2554271215111362E-3</v>
      </c>
      <c r="AC45" s="100"/>
      <c r="AD45" s="87"/>
    </row>
    <row r="46" spans="1:30" s="90" customFormat="1" ht="15" customHeight="1">
      <c r="A46" s="91" t="s">
        <v>52</v>
      </c>
      <c r="B46" s="101">
        <v>5</v>
      </c>
      <c r="C46" s="101"/>
      <c r="D46" s="101"/>
      <c r="E46" s="101"/>
      <c r="F46" s="101"/>
      <c r="G46" s="101"/>
      <c r="H46" s="101">
        <v>4</v>
      </c>
      <c r="I46" s="101"/>
      <c r="J46" s="101">
        <v>17</v>
      </c>
      <c r="K46" s="101"/>
      <c r="L46" s="101">
        <v>5</v>
      </c>
      <c r="M46" s="101"/>
      <c r="N46" s="101">
        <v>19</v>
      </c>
      <c r="O46" s="101"/>
      <c r="P46" s="101">
        <v>8</v>
      </c>
      <c r="Q46" s="101"/>
      <c r="R46" s="101">
        <v>8</v>
      </c>
      <c r="S46" s="101"/>
      <c r="T46" s="101">
        <v>9</v>
      </c>
      <c r="U46" s="101"/>
      <c r="V46" s="101">
        <v>12</v>
      </c>
      <c r="W46" s="101"/>
      <c r="X46" s="101">
        <v>12</v>
      </c>
      <c r="Y46" s="101"/>
      <c r="Z46" s="102">
        <f t="shared" si="0"/>
        <v>99</v>
      </c>
      <c r="AA46" s="103">
        <f t="shared" si="1"/>
        <v>1.1592505854800936E-2</v>
      </c>
      <c r="AB46" s="103">
        <f t="shared" si="2"/>
        <v>1.3955455314350156E-2</v>
      </c>
      <c r="AC46" s="104" t="s">
        <v>208</v>
      </c>
      <c r="AD46" s="87"/>
    </row>
    <row r="47" spans="1:30" s="90" customFormat="1" ht="15" customHeight="1">
      <c r="A47" s="91" t="s">
        <v>195</v>
      </c>
      <c r="B47" s="101"/>
      <c r="C47" s="101"/>
      <c r="D47" s="101"/>
      <c r="E47" s="101"/>
      <c r="F47" s="101"/>
      <c r="G47" s="101"/>
      <c r="H47" s="101"/>
      <c r="I47" s="101"/>
      <c r="J47" s="101">
        <v>66</v>
      </c>
      <c r="K47" s="101"/>
      <c r="L47" s="101">
        <v>7</v>
      </c>
      <c r="M47" s="101"/>
      <c r="N47" s="101"/>
      <c r="O47" s="101"/>
      <c r="P47" s="101">
        <v>4</v>
      </c>
      <c r="Q47" s="101"/>
      <c r="R47" s="101"/>
      <c r="S47" s="101"/>
      <c r="T47" s="101">
        <v>12</v>
      </c>
      <c r="U47" s="101"/>
      <c r="V47" s="101"/>
      <c r="W47" s="101"/>
      <c r="X47" s="101"/>
      <c r="Y47" s="101"/>
      <c r="Z47" s="102">
        <f t="shared" si="0"/>
        <v>89</v>
      </c>
      <c r="AA47" s="103">
        <f t="shared" si="1"/>
        <v>1.0421545667447307E-2</v>
      </c>
      <c r="AB47" s="103">
        <f t="shared" si="2"/>
        <v>1.2545813363405696E-2</v>
      </c>
      <c r="AC47" s="104" t="s">
        <v>208</v>
      </c>
      <c r="AD47" s="87"/>
    </row>
    <row r="48" spans="1:30" s="90" customFormat="1" ht="15" customHeight="1">
      <c r="A48" s="91" t="s">
        <v>149</v>
      </c>
      <c r="B48" s="91"/>
      <c r="C48" s="91"/>
      <c r="D48" s="91"/>
      <c r="E48" s="91"/>
      <c r="F48" s="91">
        <v>5</v>
      </c>
      <c r="G48" s="91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8">
        <f>SUM(B48:X48)</f>
        <v>5</v>
      </c>
      <c r="AA48" s="99">
        <f t="shared" si="1"/>
        <v>5.8548009367681499E-4</v>
      </c>
      <c r="AB48" s="99">
        <f>Z48/7094</f>
        <v>7.0482097547223E-4</v>
      </c>
      <c r="AC48" s="100"/>
      <c r="AD48" s="87"/>
    </row>
    <row r="49" spans="1:30" s="90" customFormat="1" ht="15" customHeight="1">
      <c r="A49" s="91" t="s">
        <v>197</v>
      </c>
      <c r="B49" s="91"/>
      <c r="C49" s="91"/>
      <c r="D49" s="91">
        <v>2</v>
      </c>
      <c r="E49" s="91"/>
      <c r="F49" s="91">
        <v>1</v>
      </c>
      <c r="G49" s="91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8">
        <f t="shared" si="0"/>
        <v>3</v>
      </c>
      <c r="AA49" s="99">
        <f t="shared" si="1"/>
        <v>3.5128805620608899E-4</v>
      </c>
      <c r="AB49" s="99">
        <f t="shared" si="2"/>
        <v>4.2289258528333803E-4</v>
      </c>
      <c r="AC49" s="100"/>
      <c r="AD49" s="87"/>
    </row>
    <row r="50" spans="1:30">
      <c r="A50" s="188" t="s">
        <v>0</v>
      </c>
      <c r="B50">
        <v>244</v>
      </c>
      <c r="D50">
        <v>104</v>
      </c>
      <c r="F50">
        <v>228</v>
      </c>
      <c r="H50">
        <v>418</v>
      </c>
      <c r="J50">
        <v>676</v>
      </c>
      <c r="L50">
        <v>545</v>
      </c>
      <c r="N50">
        <v>1104</v>
      </c>
      <c r="P50">
        <v>1751</v>
      </c>
      <c r="R50">
        <v>1061</v>
      </c>
      <c r="T50">
        <v>1285</v>
      </c>
      <c r="V50">
        <v>673</v>
      </c>
      <c r="X50">
        <v>421</v>
      </c>
    </row>
    <row r="51" spans="1:30">
      <c r="A51" s="188" t="s">
        <v>293</v>
      </c>
      <c r="B51">
        <v>0</v>
      </c>
      <c r="D51">
        <v>0</v>
      </c>
      <c r="F51">
        <v>0</v>
      </c>
      <c r="H51">
        <v>0</v>
      </c>
      <c r="J51">
        <v>0</v>
      </c>
      <c r="L51">
        <v>0</v>
      </c>
      <c r="N51">
        <v>0</v>
      </c>
      <c r="P51">
        <v>0</v>
      </c>
      <c r="R51">
        <v>0</v>
      </c>
      <c r="T51">
        <v>0</v>
      </c>
      <c r="V51">
        <v>0</v>
      </c>
      <c r="X51">
        <v>0</v>
      </c>
    </row>
    <row r="52" spans="1:30">
      <c r="A52" s="189" t="s">
        <v>294</v>
      </c>
      <c r="B52">
        <v>244</v>
      </c>
      <c r="D52">
        <v>104</v>
      </c>
      <c r="F52">
        <v>228</v>
      </c>
      <c r="H52">
        <v>418</v>
      </c>
      <c r="J52">
        <v>676</v>
      </c>
      <c r="L52">
        <v>545</v>
      </c>
      <c r="N52">
        <v>1104</v>
      </c>
      <c r="P52">
        <v>1751</v>
      </c>
      <c r="R52">
        <v>1061</v>
      </c>
      <c r="T52">
        <v>1285</v>
      </c>
      <c r="V52">
        <v>673</v>
      </c>
      <c r="X52">
        <v>421</v>
      </c>
    </row>
    <row r="53" spans="1:30">
      <c r="A53" s="189" t="s">
        <v>295</v>
      </c>
      <c r="B53">
        <v>0</v>
      </c>
      <c r="D53">
        <v>0</v>
      </c>
      <c r="F53">
        <v>0</v>
      </c>
      <c r="H53">
        <v>0</v>
      </c>
      <c r="J53">
        <v>0</v>
      </c>
      <c r="L53">
        <v>0</v>
      </c>
      <c r="N53">
        <v>0</v>
      </c>
      <c r="P53">
        <v>0</v>
      </c>
      <c r="R53">
        <v>0</v>
      </c>
      <c r="T53">
        <v>0</v>
      </c>
      <c r="V53">
        <v>0</v>
      </c>
      <c r="X53">
        <v>0</v>
      </c>
    </row>
    <row r="54" spans="1:30">
      <c r="A54" s="189" t="s">
        <v>296</v>
      </c>
      <c r="B54">
        <v>195</v>
      </c>
      <c r="D54">
        <v>81</v>
      </c>
      <c r="F54">
        <v>183</v>
      </c>
      <c r="H54">
        <v>357</v>
      </c>
      <c r="J54">
        <v>578</v>
      </c>
      <c r="L54">
        <v>454</v>
      </c>
      <c r="N54">
        <v>927</v>
      </c>
      <c r="P54">
        <v>1421</v>
      </c>
      <c r="R54">
        <v>918</v>
      </c>
      <c r="T54">
        <v>1052</v>
      </c>
      <c r="V54">
        <v>594</v>
      </c>
      <c r="X54">
        <v>304</v>
      </c>
    </row>
    <row r="55" spans="1:30">
      <c r="A55" s="189" t="s">
        <v>297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</row>
    <row r="56" spans="1:30">
      <c r="A56" s="189" t="s">
        <v>3</v>
      </c>
      <c r="B56" s="83">
        <v>49</v>
      </c>
      <c r="C56" s="83"/>
      <c r="D56" s="83">
        <v>23</v>
      </c>
      <c r="E56" s="83"/>
      <c r="F56" s="83">
        <v>45</v>
      </c>
      <c r="G56" s="83"/>
      <c r="H56" s="83">
        <v>61</v>
      </c>
      <c r="I56" s="83"/>
      <c r="J56" s="83">
        <v>98</v>
      </c>
      <c r="K56" s="83"/>
      <c r="L56" s="83">
        <v>91</v>
      </c>
      <c r="M56" s="83"/>
      <c r="N56" s="83">
        <v>177</v>
      </c>
      <c r="O56" s="83"/>
      <c r="P56" s="83">
        <v>330</v>
      </c>
      <c r="Q56" s="83"/>
      <c r="R56" s="83">
        <v>143</v>
      </c>
      <c r="S56" s="83"/>
      <c r="T56" s="83">
        <v>233</v>
      </c>
      <c r="U56" s="83"/>
      <c r="V56" s="83">
        <v>79</v>
      </c>
      <c r="W56" s="83"/>
      <c r="X56" s="83">
        <v>117</v>
      </c>
      <c r="Y56" s="204"/>
    </row>
    <row r="57" spans="1:30">
      <c r="A57" s="188" t="s">
        <v>298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0"/>
  <sheetViews>
    <sheetView workbookViewId="0">
      <selection activeCell="Y7" sqref="Y7"/>
    </sheetView>
  </sheetViews>
  <sheetFormatPr baseColWidth="10" defaultRowHeight="12.75"/>
  <cols>
    <col min="1" max="1" width="11.7109375" customWidth="1"/>
    <col min="2" max="3" width="5.5703125" customWidth="1"/>
    <col min="4" max="5" width="3.140625" customWidth="1"/>
    <col min="6" max="6" width="4" bestFit="1" customWidth="1"/>
    <col min="7" max="7" width="4" customWidth="1"/>
    <col min="8" max="8" width="4" bestFit="1" customWidth="1"/>
    <col min="9" max="9" width="4" customWidth="1"/>
    <col min="10" max="10" width="4" bestFit="1" customWidth="1"/>
    <col min="11" max="11" width="4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4" bestFit="1" customWidth="1"/>
    <col min="25" max="25" width="4" customWidth="1"/>
    <col min="26" max="26" width="5.5703125" bestFit="1" customWidth="1"/>
    <col min="29" max="29" width="5" bestFit="1" customWidth="1"/>
  </cols>
  <sheetData>
    <row r="2" spans="1:30" ht="15.75">
      <c r="A2" s="216" t="s">
        <v>70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 t="s">
        <v>212</v>
      </c>
      <c r="I5" s="9"/>
      <c r="J5" s="9"/>
      <c r="K5" s="9"/>
      <c r="L5" s="9" t="s">
        <v>213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110" t="s">
        <v>14</v>
      </c>
      <c r="B8" s="111">
        <v>32</v>
      </c>
      <c r="C8" s="111"/>
      <c r="D8" s="18">
        <v>2</v>
      </c>
      <c r="E8" s="18"/>
      <c r="F8" s="18">
        <v>75</v>
      </c>
      <c r="G8" s="18"/>
      <c r="H8" s="18">
        <v>15</v>
      </c>
      <c r="I8" s="18"/>
      <c r="J8" s="18">
        <v>28</v>
      </c>
      <c r="K8" s="18"/>
      <c r="L8" s="18">
        <v>45</v>
      </c>
      <c r="M8" s="18"/>
      <c r="N8" s="18">
        <v>64</v>
      </c>
      <c r="O8" s="18"/>
      <c r="P8" s="18">
        <v>29</v>
      </c>
      <c r="Q8" s="18"/>
      <c r="R8" s="18">
        <v>25</v>
      </c>
      <c r="S8" s="18"/>
      <c r="T8" s="18">
        <v>63</v>
      </c>
      <c r="U8" s="18"/>
      <c r="V8" s="18">
        <v>28</v>
      </c>
      <c r="W8" s="18"/>
      <c r="X8" s="18">
        <v>31</v>
      </c>
      <c r="Y8" s="18"/>
      <c r="Z8" s="15">
        <f>SUM(B8:X8)</f>
        <v>437</v>
      </c>
      <c r="AA8" s="72">
        <f>+Z8/Z43</f>
        <v>0.31897810218978101</v>
      </c>
      <c r="AB8" s="72">
        <f>+Z8/924</f>
        <v>0.47294372294372294</v>
      </c>
      <c r="AC8" s="13"/>
      <c r="AD8" s="10"/>
    </row>
    <row r="9" spans="1:30">
      <c r="A9" s="18" t="s">
        <v>15</v>
      </c>
      <c r="B9" s="18"/>
      <c r="C9" s="18"/>
      <c r="D9" s="18"/>
      <c r="E9" s="18"/>
      <c r="F9" s="18"/>
      <c r="G9" s="18"/>
      <c r="H9" s="18"/>
      <c r="I9" s="18"/>
      <c r="J9" s="112">
        <v>4</v>
      </c>
      <c r="K9" s="112"/>
      <c r="L9" s="18"/>
      <c r="M9" s="18"/>
      <c r="N9" s="18">
        <v>7</v>
      </c>
      <c r="O9" s="18"/>
      <c r="P9" s="18"/>
      <c r="Q9" s="18"/>
      <c r="R9" s="18">
        <v>4</v>
      </c>
      <c r="S9" s="18"/>
      <c r="T9" s="18">
        <v>21</v>
      </c>
      <c r="U9" s="18"/>
      <c r="V9" s="18">
        <v>9</v>
      </c>
      <c r="W9" s="18"/>
      <c r="X9" s="18"/>
      <c r="Y9" s="18"/>
      <c r="Z9" s="15">
        <f>SUM(B9:X9)</f>
        <v>45</v>
      </c>
      <c r="AA9" s="72">
        <f>+Z9/Z43</f>
        <v>3.2846715328467155E-2</v>
      </c>
      <c r="AB9" s="72">
        <f>+Z9/924</f>
        <v>4.8701298701298704E-2</v>
      </c>
      <c r="AC9" s="3"/>
      <c r="AD9" s="10"/>
    </row>
    <row r="10" spans="1:30">
      <c r="A10" s="75" t="s">
        <v>16</v>
      </c>
      <c r="B10" s="112">
        <v>6</v>
      </c>
      <c r="C10" s="112"/>
      <c r="D10" s="18"/>
      <c r="E10" s="18"/>
      <c r="F10" s="18">
        <v>3</v>
      </c>
      <c r="G10" s="18"/>
      <c r="H10" s="18"/>
      <c r="I10" s="18"/>
      <c r="J10" s="112">
        <v>4</v>
      </c>
      <c r="K10" s="112"/>
      <c r="L10" s="18">
        <v>15</v>
      </c>
      <c r="M10" s="18"/>
      <c r="N10" s="18">
        <v>57</v>
      </c>
      <c r="O10" s="18"/>
      <c r="P10" s="18"/>
      <c r="Q10" s="18"/>
      <c r="R10" s="18"/>
      <c r="S10" s="18"/>
      <c r="T10" s="18"/>
      <c r="U10" s="18"/>
      <c r="V10" s="18">
        <v>24</v>
      </c>
      <c r="W10" s="18"/>
      <c r="X10" s="18"/>
      <c r="Y10" s="18"/>
      <c r="Z10" s="15">
        <f t="shared" ref="Z10:Z42" si="0">SUM(B10:X10)</f>
        <v>109</v>
      </c>
      <c r="AA10" s="72">
        <f>+Z10/Z43</f>
        <v>7.9562043795620443E-2</v>
      </c>
      <c r="AB10" s="72">
        <f t="shared" ref="AB10:AB42" si="1">+Z10/924</f>
        <v>0.11796536796536797</v>
      </c>
      <c r="AC10" s="13"/>
      <c r="AD10" s="10"/>
    </row>
    <row r="11" spans="1:30">
      <c r="A11" s="75" t="s">
        <v>17</v>
      </c>
      <c r="B11" s="112"/>
      <c r="C11" s="112"/>
      <c r="D11" s="18">
        <v>8</v>
      </c>
      <c r="E11" s="18"/>
      <c r="F11" s="18">
        <v>2</v>
      </c>
      <c r="G11" s="18"/>
      <c r="H11" s="18">
        <v>2</v>
      </c>
      <c r="I11" s="18"/>
      <c r="J11" s="112">
        <v>5</v>
      </c>
      <c r="K11" s="112"/>
      <c r="L11" s="18"/>
      <c r="M11" s="18"/>
      <c r="N11" s="18"/>
      <c r="O11" s="18"/>
      <c r="P11" s="18"/>
      <c r="Q11" s="18"/>
      <c r="R11" s="18"/>
      <c r="S11" s="18"/>
      <c r="T11" s="18">
        <v>38</v>
      </c>
      <c r="U11" s="18"/>
      <c r="V11" s="18">
        <v>16</v>
      </c>
      <c r="W11" s="18"/>
      <c r="X11" s="18"/>
      <c r="Y11" s="18"/>
      <c r="Z11" s="15">
        <f t="shared" si="0"/>
        <v>71</v>
      </c>
      <c r="AA11" s="72">
        <f>+Z11/Z43</f>
        <v>5.1824817518248176E-2</v>
      </c>
      <c r="AB11" s="72">
        <f t="shared" si="1"/>
        <v>7.6839826839826833E-2</v>
      </c>
      <c r="AC11" s="13"/>
      <c r="AD11" s="10"/>
    </row>
    <row r="12" spans="1:30">
      <c r="A12" s="18" t="s">
        <v>166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5">
        <f t="shared" si="0"/>
        <v>0</v>
      </c>
      <c r="AA12" s="72">
        <f>+Z12/Z43</f>
        <v>0</v>
      </c>
      <c r="AB12" s="72">
        <f t="shared" si="1"/>
        <v>0</v>
      </c>
      <c r="AC12" s="3"/>
      <c r="AD12" s="10"/>
    </row>
    <row r="13" spans="1:30">
      <c r="A13" s="18" t="s">
        <v>167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5">
        <f t="shared" si="0"/>
        <v>0</v>
      </c>
      <c r="AA13" s="72">
        <f>+Z13/Z43</f>
        <v>0</v>
      </c>
      <c r="AB13" s="72">
        <f t="shared" si="1"/>
        <v>0</v>
      </c>
      <c r="AC13" s="13"/>
      <c r="AD13" s="10"/>
    </row>
    <row r="14" spans="1:30">
      <c r="A14" s="18" t="s">
        <v>214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5">
        <f t="shared" si="0"/>
        <v>0</v>
      </c>
      <c r="AA14" s="72">
        <f>+Z14/Z43</f>
        <v>0</v>
      </c>
      <c r="AB14" s="72">
        <f t="shared" si="1"/>
        <v>0</v>
      </c>
      <c r="AC14" s="13"/>
      <c r="AD14" s="10"/>
    </row>
    <row r="15" spans="1:30">
      <c r="A15" s="18" t="s">
        <v>20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>
        <v>8</v>
      </c>
      <c r="U15" s="18"/>
      <c r="V15" s="18"/>
      <c r="W15" s="18"/>
      <c r="X15" s="18"/>
      <c r="Y15" s="18"/>
      <c r="Z15" s="15">
        <f t="shared" si="0"/>
        <v>8</v>
      </c>
      <c r="AA15" s="72">
        <f>+Z15/Z43</f>
        <v>5.8394160583941602E-3</v>
      </c>
      <c r="AB15" s="72">
        <f t="shared" si="1"/>
        <v>8.658008658008658E-3</v>
      </c>
      <c r="AC15" s="13"/>
      <c r="AD15" s="10"/>
    </row>
    <row r="16" spans="1:30">
      <c r="A16" s="110" t="s">
        <v>21</v>
      </c>
      <c r="B16" s="113"/>
      <c r="C16" s="11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>
        <v>6</v>
      </c>
      <c r="O16" s="18"/>
      <c r="P16" s="18">
        <v>4</v>
      </c>
      <c r="Q16" s="18"/>
      <c r="R16" s="18"/>
      <c r="S16" s="18"/>
      <c r="T16" s="18"/>
      <c r="U16" s="18"/>
      <c r="V16" s="18"/>
      <c r="W16" s="18"/>
      <c r="X16" s="18"/>
      <c r="Y16" s="18"/>
      <c r="Z16" s="15">
        <f t="shared" si="0"/>
        <v>10</v>
      </c>
      <c r="AA16" s="72">
        <f>+Z16/Z43</f>
        <v>7.2992700729927005E-3</v>
      </c>
      <c r="AB16" s="72">
        <f t="shared" si="1"/>
        <v>1.0822510822510822E-2</v>
      </c>
      <c r="AC16" s="13"/>
      <c r="AD16" s="10"/>
    </row>
    <row r="17" spans="1:30">
      <c r="A17" s="18" t="s">
        <v>24</v>
      </c>
      <c r="B17" s="18"/>
      <c r="C17" s="18"/>
      <c r="D17" s="18">
        <v>6</v>
      </c>
      <c r="E17" s="18"/>
      <c r="F17" s="18"/>
      <c r="G17" s="18"/>
      <c r="H17" s="18">
        <v>6</v>
      </c>
      <c r="I17" s="18"/>
      <c r="J17" s="18"/>
      <c r="K17" s="18"/>
      <c r="L17" s="18"/>
      <c r="M17" s="18"/>
      <c r="N17" s="18"/>
      <c r="O17" s="18"/>
      <c r="P17" s="18">
        <v>8</v>
      </c>
      <c r="Q17" s="18"/>
      <c r="R17" s="18"/>
      <c r="S17" s="18"/>
      <c r="T17" s="18"/>
      <c r="U17" s="18"/>
      <c r="V17" s="18"/>
      <c r="W17" s="18"/>
      <c r="X17" s="18">
        <v>4</v>
      </c>
      <c r="Y17" s="18"/>
      <c r="Z17" s="15">
        <f t="shared" si="0"/>
        <v>24</v>
      </c>
      <c r="AA17" s="72">
        <f>+Z17/Z43</f>
        <v>1.7518248175182483E-2</v>
      </c>
      <c r="AB17" s="72">
        <f t="shared" si="1"/>
        <v>2.5974025974025976E-2</v>
      </c>
      <c r="AC17" s="13"/>
      <c r="AD17" s="10"/>
    </row>
    <row r="18" spans="1:30">
      <c r="A18" s="18" t="s">
        <v>25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>
        <v>6</v>
      </c>
      <c r="W18" s="18"/>
      <c r="X18" s="18"/>
      <c r="Y18" s="18"/>
      <c r="Z18" s="15">
        <f t="shared" si="0"/>
        <v>6</v>
      </c>
      <c r="AA18" s="72">
        <f>+Z18/Z43</f>
        <v>4.3795620437956208E-3</v>
      </c>
      <c r="AB18" s="72">
        <f t="shared" si="1"/>
        <v>6.4935064935064939E-3</v>
      </c>
      <c r="AC18" s="13"/>
      <c r="AD18" s="10"/>
    </row>
    <row r="19" spans="1:30">
      <c r="A19" s="13" t="s">
        <v>215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>
        <v>4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5">
        <f>SUM(B19:X19)</f>
        <v>4</v>
      </c>
      <c r="AA19" s="72">
        <f>+Z19/Z43</f>
        <v>2.9197080291970801E-3</v>
      </c>
      <c r="AB19" s="72">
        <f t="shared" si="1"/>
        <v>4.329004329004329E-3</v>
      </c>
      <c r="AC19" s="13"/>
      <c r="AD19" s="10"/>
    </row>
    <row r="20" spans="1:30">
      <c r="A20" s="18" t="s">
        <v>27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>
        <v>60</v>
      </c>
      <c r="Q20" s="18"/>
      <c r="R20" s="18">
        <v>28</v>
      </c>
      <c r="S20" s="18"/>
      <c r="T20" s="18">
        <v>54</v>
      </c>
      <c r="U20" s="18"/>
      <c r="V20" s="18"/>
      <c r="W20" s="18"/>
      <c r="X20" s="18"/>
      <c r="Y20" s="18"/>
      <c r="Z20" s="15">
        <f t="shared" si="0"/>
        <v>142</v>
      </c>
      <c r="AA20" s="72">
        <f>+Z20/Z43</f>
        <v>0.10364963503649635</v>
      </c>
      <c r="AB20" s="72">
        <f t="shared" si="1"/>
        <v>0.15367965367965367</v>
      </c>
      <c r="AC20" s="13"/>
      <c r="AD20" s="10"/>
    </row>
    <row r="21" spans="1:30">
      <c r="A21" s="75" t="s">
        <v>174</v>
      </c>
      <c r="B21" s="112"/>
      <c r="C21" s="112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16</v>
      </c>
      <c r="W21" s="18"/>
      <c r="X21" s="18"/>
      <c r="Y21" s="18"/>
      <c r="Z21" s="15">
        <f t="shared" si="0"/>
        <v>16</v>
      </c>
      <c r="AA21" s="72">
        <f>+Z21/Z43</f>
        <v>1.167883211678832E-2</v>
      </c>
      <c r="AB21" s="72">
        <f t="shared" si="1"/>
        <v>1.7316017316017316E-2</v>
      </c>
      <c r="AC21" s="13"/>
      <c r="AD21" s="10"/>
    </row>
    <row r="22" spans="1:30">
      <c r="A22" s="18" t="s">
        <v>61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5">
        <f t="shared" si="0"/>
        <v>0</v>
      </c>
      <c r="AA22" s="72">
        <f>+Z22/Z43</f>
        <v>0</v>
      </c>
      <c r="AB22" s="72">
        <f t="shared" si="1"/>
        <v>0</v>
      </c>
      <c r="AC22" s="13"/>
      <c r="AD22" s="10"/>
    </row>
    <row r="23" spans="1:30">
      <c r="A23" s="75" t="s">
        <v>28</v>
      </c>
      <c r="B23" s="112">
        <v>4</v>
      </c>
      <c r="C23" s="112"/>
      <c r="D23" s="18"/>
      <c r="E23" s="18"/>
      <c r="F23" s="18">
        <v>4</v>
      </c>
      <c r="G23" s="18"/>
      <c r="H23" s="18">
        <v>4</v>
      </c>
      <c r="I23" s="18"/>
      <c r="J23" s="18">
        <v>12</v>
      </c>
      <c r="K23" s="18"/>
      <c r="L23" s="18">
        <v>26</v>
      </c>
      <c r="M23" s="18"/>
      <c r="N23" s="18">
        <v>99</v>
      </c>
      <c r="O23" s="18"/>
      <c r="P23" s="18">
        <v>20</v>
      </c>
      <c r="Q23" s="18"/>
      <c r="R23" s="18">
        <v>17</v>
      </c>
      <c r="S23" s="18"/>
      <c r="T23" s="18">
        <v>86</v>
      </c>
      <c r="U23" s="18"/>
      <c r="V23" s="18">
        <v>62</v>
      </c>
      <c r="W23" s="18"/>
      <c r="X23" s="18">
        <v>10</v>
      </c>
      <c r="Y23" s="18"/>
      <c r="Z23" s="15">
        <f>SUM(B23:X23)</f>
        <v>344</v>
      </c>
      <c r="AA23" s="72">
        <f>+Z23/Z43</f>
        <v>0.25109489051094891</v>
      </c>
      <c r="AB23" s="72">
        <f t="shared" si="1"/>
        <v>0.37229437229437229</v>
      </c>
      <c r="AC23" s="13"/>
      <c r="AD23" s="10"/>
    </row>
    <row r="24" spans="1:30">
      <c r="A24" s="18" t="s">
        <v>216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>
        <v>3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5">
        <f t="shared" si="0"/>
        <v>3</v>
      </c>
      <c r="AA24" s="72">
        <f>+Z24/Z43</f>
        <v>2.1897810218978104E-3</v>
      </c>
      <c r="AB24" s="72">
        <f t="shared" si="1"/>
        <v>3.246753246753247E-3</v>
      </c>
      <c r="AC24" s="13"/>
      <c r="AD24" s="10"/>
    </row>
    <row r="25" spans="1:30">
      <c r="A25" s="18" t="s">
        <v>217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5">
        <f t="shared" si="0"/>
        <v>0</v>
      </c>
      <c r="AA25" s="72">
        <f>+Z25/Z43</f>
        <v>0</v>
      </c>
      <c r="AB25" s="72">
        <f t="shared" si="1"/>
        <v>0</v>
      </c>
      <c r="AC25" s="13"/>
      <c r="AD25" s="10"/>
    </row>
    <row r="26" spans="1:30">
      <c r="A26" s="18" t="s">
        <v>30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>
        <v>2</v>
      </c>
      <c r="M26" s="18"/>
      <c r="N26" s="18"/>
      <c r="O26" s="18"/>
      <c r="P26" s="18"/>
      <c r="Q26" s="18"/>
      <c r="R26" s="18"/>
      <c r="S26" s="18"/>
      <c r="T26" s="18"/>
      <c r="U26" s="18"/>
      <c r="V26" s="18">
        <v>12</v>
      </c>
      <c r="W26" s="18"/>
      <c r="X26" s="18">
        <v>4</v>
      </c>
      <c r="Y26" s="18"/>
      <c r="Z26" s="15">
        <f t="shared" si="0"/>
        <v>18</v>
      </c>
      <c r="AA26" s="72">
        <f>+Z26/Z43</f>
        <v>1.3138686131386862E-2</v>
      </c>
      <c r="AB26" s="72">
        <f t="shared" si="1"/>
        <v>1.948051948051948E-2</v>
      </c>
      <c r="AC26" s="13"/>
      <c r="AD26" s="10"/>
    </row>
    <row r="27" spans="1:30">
      <c r="A27" s="75" t="s">
        <v>31</v>
      </c>
      <c r="B27" s="112"/>
      <c r="C27" s="112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5">
        <f>SUM(B27:X27)</f>
        <v>0</v>
      </c>
      <c r="AA27" s="72">
        <f>+Z27/Z43</f>
        <v>0</v>
      </c>
      <c r="AB27" s="72">
        <f t="shared" si="1"/>
        <v>0</v>
      </c>
      <c r="AC27" s="13"/>
      <c r="AD27" s="10"/>
    </row>
    <row r="28" spans="1:30">
      <c r="A28" s="18" t="s">
        <v>176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>
        <v>12</v>
      </c>
      <c r="S28" s="18"/>
      <c r="T28" s="18">
        <v>18</v>
      </c>
      <c r="U28" s="18"/>
      <c r="V28" s="18"/>
      <c r="W28" s="18"/>
      <c r="X28" s="18"/>
      <c r="Y28" s="18"/>
      <c r="Z28" s="15">
        <f t="shared" si="0"/>
        <v>30</v>
      </c>
      <c r="AA28" s="72">
        <f>+Z28/Z43</f>
        <v>2.1897810218978103E-2</v>
      </c>
      <c r="AB28" s="72">
        <f t="shared" si="1"/>
        <v>3.2467532467532464E-2</v>
      </c>
      <c r="AC28" s="13"/>
      <c r="AD28" s="10"/>
    </row>
    <row r="29" spans="1:30">
      <c r="A29" s="18" t="s">
        <v>36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>
        <v>5</v>
      </c>
      <c r="M29" s="18"/>
      <c r="N29" s="18"/>
      <c r="O29" s="18"/>
      <c r="P29" s="18">
        <v>3</v>
      </c>
      <c r="Q29" s="18"/>
      <c r="R29" s="18">
        <v>6</v>
      </c>
      <c r="S29" s="18"/>
      <c r="T29" s="18">
        <v>6</v>
      </c>
      <c r="U29" s="18"/>
      <c r="V29" s="18"/>
      <c r="W29" s="18"/>
      <c r="X29" s="18"/>
      <c r="Y29" s="18"/>
      <c r="Z29" s="15">
        <f t="shared" si="0"/>
        <v>20</v>
      </c>
      <c r="AA29" s="72">
        <f>+Z29/Z43</f>
        <v>1.4598540145985401E-2</v>
      </c>
      <c r="AB29" s="72">
        <f t="shared" si="1"/>
        <v>2.1645021645021644E-2</v>
      </c>
      <c r="AC29" s="13"/>
      <c r="AD29" s="10"/>
    </row>
    <row r="30" spans="1:30">
      <c r="A30" s="18" t="s">
        <v>37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5">
        <f t="shared" si="0"/>
        <v>0</v>
      </c>
      <c r="AA30" s="72">
        <f>+Z30/Z43</f>
        <v>0</v>
      </c>
      <c r="AB30" s="72">
        <f t="shared" si="1"/>
        <v>0</v>
      </c>
      <c r="AC30" s="13"/>
      <c r="AD30" s="10"/>
    </row>
    <row r="31" spans="1:30">
      <c r="A31" s="18" t="s">
        <v>218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5">
        <f t="shared" si="0"/>
        <v>0</v>
      </c>
      <c r="AA31" s="72">
        <f>+Z31/Z43</f>
        <v>0</v>
      </c>
      <c r="AB31" s="72">
        <f t="shared" si="1"/>
        <v>0</v>
      </c>
      <c r="AC31" s="13"/>
      <c r="AD31" s="10"/>
    </row>
    <row r="32" spans="1:30">
      <c r="A32" s="18" t="s">
        <v>219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5">
        <f t="shared" si="0"/>
        <v>0</v>
      </c>
      <c r="AA32" s="72">
        <f>+Z32/Z43</f>
        <v>0</v>
      </c>
      <c r="AB32" s="72">
        <f t="shared" si="1"/>
        <v>0</v>
      </c>
      <c r="AC32" s="13"/>
      <c r="AD32" s="10"/>
    </row>
    <row r="33" spans="1:30">
      <c r="A33" s="18" t="s">
        <v>220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>
        <v>4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5">
        <f t="shared" si="0"/>
        <v>4</v>
      </c>
      <c r="AA33" s="72">
        <f>+Z33/Z43</f>
        <v>2.9197080291970801E-3</v>
      </c>
      <c r="AB33" s="72">
        <f t="shared" si="1"/>
        <v>4.329004329004329E-3</v>
      </c>
      <c r="AC33" s="13"/>
      <c r="AD33" s="10"/>
    </row>
    <row r="34" spans="1:30">
      <c r="A34" s="18" t="s">
        <v>74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>
        <v>4</v>
      </c>
      <c r="U34" s="18"/>
      <c r="V34" s="18"/>
      <c r="W34" s="18"/>
      <c r="X34" s="18"/>
      <c r="Y34" s="18"/>
      <c r="Z34" s="15">
        <f t="shared" si="0"/>
        <v>4</v>
      </c>
      <c r="AA34" s="72">
        <f>+Z34/Z43</f>
        <v>2.9197080291970801E-3</v>
      </c>
      <c r="AB34" s="72">
        <f t="shared" si="1"/>
        <v>4.329004329004329E-3</v>
      </c>
      <c r="AC34" s="13"/>
      <c r="AD34" s="10"/>
    </row>
    <row r="35" spans="1:30">
      <c r="A35" s="110" t="s">
        <v>221</v>
      </c>
      <c r="B35" s="113"/>
      <c r="C35" s="11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5">
        <f t="shared" si="0"/>
        <v>0</v>
      </c>
      <c r="AA35" s="72">
        <f>+Z35/Z43</f>
        <v>0</v>
      </c>
      <c r="AB35" s="72">
        <f t="shared" si="1"/>
        <v>0</v>
      </c>
      <c r="AC35" s="13"/>
      <c r="AD35" s="10"/>
    </row>
    <row r="36" spans="1:30">
      <c r="A36" s="75" t="s">
        <v>222</v>
      </c>
      <c r="B36" s="112"/>
      <c r="C36" s="112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5">
        <f t="shared" si="0"/>
        <v>0</v>
      </c>
      <c r="AA36" s="72">
        <f>+Z36/Z43</f>
        <v>0</v>
      </c>
      <c r="AB36" s="72">
        <f t="shared" si="1"/>
        <v>0</v>
      </c>
      <c r="AC36" s="13"/>
      <c r="AD36" s="10"/>
    </row>
    <row r="37" spans="1:30">
      <c r="A37" s="18" t="s">
        <v>51</v>
      </c>
      <c r="B37" s="18"/>
      <c r="C37" s="18"/>
      <c r="D37" s="18">
        <v>2</v>
      </c>
      <c r="E37" s="18"/>
      <c r="F37" s="18"/>
      <c r="G37" s="18"/>
      <c r="H37" s="18"/>
      <c r="I37" s="18"/>
      <c r="J37" s="18"/>
      <c r="K37" s="18"/>
      <c r="L37" s="18"/>
      <c r="M37" s="18"/>
      <c r="N37" s="18">
        <v>4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5">
        <f t="shared" si="0"/>
        <v>6</v>
      </c>
      <c r="AA37" s="72">
        <f>+Z37/Z43</f>
        <v>4.3795620437956208E-3</v>
      </c>
      <c r="AB37" s="72">
        <f t="shared" si="1"/>
        <v>6.4935064935064939E-3</v>
      </c>
      <c r="AC37" s="13"/>
      <c r="AD37" s="10"/>
    </row>
    <row r="38" spans="1:30">
      <c r="A38" s="75" t="s">
        <v>193</v>
      </c>
      <c r="B38" s="112"/>
      <c r="C38" s="112"/>
      <c r="D38" s="18">
        <v>4</v>
      </c>
      <c r="E38" s="18"/>
      <c r="F38" s="18">
        <v>16</v>
      </c>
      <c r="G38" s="18"/>
      <c r="H38" s="18">
        <v>1</v>
      </c>
      <c r="I38" s="18"/>
      <c r="J38" s="18"/>
      <c r="K38" s="18"/>
      <c r="L38" s="18"/>
      <c r="M38" s="18"/>
      <c r="N38" s="18">
        <v>15</v>
      </c>
      <c r="O38" s="18"/>
      <c r="P38" s="18">
        <v>15</v>
      </c>
      <c r="Q38" s="18"/>
      <c r="R38" s="18">
        <v>6</v>
      </c>
      <c r="S38" s="18"/>
      <c r="T38" s="18"/>
      <c r="U38" s="18"/>
      <c r="V38" s="18">
        <v>2</v>
      </c>
      <c r="W38" s="18"/>
      <c r="X38" s="18"/>
      <c r="Y38" s="18"/>
      <c r="Z38" s="15">
        <f t="shared" si="0"/>
        <v>59</v>
      </c>
      <c r="AA38" s="72">
        <f>+Z38/Z43</f>
        <v>4.3065693430656936E-2</v>
      </c>
      <c r="AB38" s="72">
        <f t="shared" si="1"/>
        <v>6.3852813852813856E-2</v>
      </c>
      <c r="AC38" s="13"/>
      <c r="AD38" s="10"/>
    </row>
    <row r="39" spans="1:30">
      <c r="A39" s="18" t="s">
        <v>223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>
        <v>4</v>
      </c>
      <c r="Y39" s="18"/>
      <c r="Z39" s="15">
        <f>SUM(B39:X39)</f>
        <v>4</v>
      </c>
      <c r="AA39" s="72">
        <f>+Z39/Z43</f>
        <v>2.9197080291970801E-3</v>
      </c>
      <c r="AB39" s="72">
        <f t="shared" si="1"/>
        <v>4.329004329004329E-3</v>
      </c>
      <c r="AC39" s="13"/>
      <c r="AD39" s="10"/>
    </row>
    <row r="40" spans="1:30">
      <c r="A40" s="75" t="s">
        <v>224</v>
      </c>
      <c r="B40" s="112"/>
      <c r="C40" s="112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5">
        <f>SUM(B40:X40)</f>
        <v>0</v>
      </c>
      <c r="AA40" s="72">
        <f>+Z40/Z43</f>
        <v>0</v>
      </c>
      <c r="AB40" s="72">
        <f t="shared" si="1"/>
        <v>0</v>
      </c>
      <c r="AC40" s="13"/>
      <c r="AD40" s="10"/>
    </row>
    <row r="41" spans="1:30">
      <c r="A41" s="75" t="s">
        <v>225</v>
      </c>
      <c r="B41" s="112"/>
      <c r="C41" s="112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>
        <v>6</v>
      </c>
      <c r="Q41" s="18"/>
      <c r="R41" s="18"/>
      <c r="S41" s="18"/>
      <c r="T41" s="18"/>
      <c r="U41" s="18"/>
      <c r="V41" s="18"/>
      <c r="W41" s="18"/>
      <c r="X41" s="18"/>
      <c r="Y41" s="18"/>
      <c r="Z41" s="15">
        <f>SUM(B41:X41)</f>
        <v>6</v>
      </c>
      <c r="AA41" s="72">
        <f>+Z41/Z43</f>
        <v>4.3795620437956208E-3</v>
      </c>
      <c r="AB41" s="72">
        <f t="shared" si="1"/>
        <v>6.4935064935064939E-3</v>
      </c>
      <c r="AC41" s="13"/>
      <c r="AD41" s="10"/>
    </row>
    <row r="42" spans="1:30">
      <c r="A42" s="75" t="s">
        <v>226</v>
      </c>
      <c r="B42" s="112"/>
      <c r="C42" s="112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5">
        <f t="shared" si="0"/>
        <v>0</v>
      </c>
      <c r="AA42" s="72">
        <f>+Z42/Z43</f>
        <v>0</v>
      </c>
      <c r="AB42" s="72">
        <f t="shared" si="1"/>
        <v>0</v>
      </c>
      <c r="AC42" s="13"/>
      <c r="AD42" s="10"/>
    </row>
    <row r="43" spans="1:30">
      <c r="A43" s="188" t="s">
        <v>0</v>
      </c>
      <c r="B43" s="22">
        <v>42</v>
      </c>
      <c r="C43" s="22"/>
      <c r="D43" s="22">
        <v>22</v>
      </c>
      <c r="E43" s="22"/>
      <c r="F43" s="22">
        <v>100</v>
      </c>
      <c r="G43" s="22"/>
      <c r="H43" s="22">
        <v>28</v>
      </c>
      <c r="I43" s="22"/>
      <c r="J43" s="22">
        <v>53</v>
      </c>
      <c r="K43" s="22"/>
      <c r="L43" s="22">
        <v>97</v>
      </c>
      <c r="M43" s="22"/>
      <c r="N43" s="22">
        <v>259</v>
      </c>
      <c r="O43" s="22"/>
      <c r="P43" s="22">
        <v>145</v>
      </c>
      <c r="Q43" s="22"/>
      <c r="R43" s="22">
        <v>98</v>
      </c>
      <c r="S43" s="22"/>
      <c r="T43" s="22">
        <v>298</v>
      </c>
      <c r="U43" s="22"/>
      <c r="V43" s="22">
        <v>175</v>
      </c>
      <c r="W43" s="22"/>
      <c r="X43" s="22">
        <v>53</v>
      </c>
      <c r="Y43" s="22"/>
      <c r="Z43" s="22">
        <f>SUM(Z8:Z42)</f>
        <v>1370</v>
      </c>
      <c r="AA43" s="18"/>
      <c r="AB43" s="18"/>
      <c r="AC43" s="18"/>
    </row>
    <row r="44" spans="1:30">
      <c r="A44" s="188" t="s">
        <v>293</v>
      </c>
      <c r="B44">
        <v>0</v>
      </c>
      <c r="D44">
        <v>0</v>
      </c>
      <c r="F44">
        <v>0</v>
      </c>
      <c r="H44">
        <v>0</v>
      </c>
      <c r="J44">
        <v>0</v>
      </c>
      <c r="L44">
        <v>0</v>
      </c>
      <c r="N44">
        <v>0</v>
      </c>
      <c r="P44">
        <v>0</v>
      </c>
      <c r="R44">
        <v>0</v>
      </c>
      <c r="T44">
        <v>0</v>
      </c>
      <c r="V44">
        <v>0</v>
      </c>
      <c r="X44">
        <v>0</v>
      </c>
    </row>
    <row r="45" spans="1:30">
      <c r="A45" s="189" t="s">
        <v>294</v>
      </c>
      <c r="B45" s="22">
        <v>42</v>
      </c>
      <c r="C45" s="22"/>
      <c r="D45" s="22">
        <v>22</v>
      </c>
      <c r="E45" s="22"/>
      <c r="F45" s="22">
        <v>100</v>
      </c>
      <c r="G45" s="22"/>
      <c r="H45" s="22">
        <v>28</v>
      </c>
      <c r="I45" s="22"/>
      <c r="J45" s="22">
        <v>53</v>
      </c>
      <c r="K45" s="22"/>
      <c r="L45" s="22">
        <v>97</v>
      </c>
      <c r="M45" s="22"/>
      <c r="N45" s="22">
        <v>259</v>
      </c>
      <c r="O45" s="22"/>
      <c r="P45" s="22">
        <v>145</v>
      </c>
      <c r="Q45" s="22"/>
      <c r="R45" s="22">
        <v>98</v>
      </c>
      <c r="S45" s="22"/>
      <c r="T45" s="22">
        <v>298</v>
      </c>
      <c r="U45" s="22"/>
      <c r="V45" s="22">
        <v>175</v>
      </c>
      <c r="W45" s="22"/>
      <c r="X45" s="22">
        <v>53</v>
      </c>
      <c r="Y45" s="205"/>
    </row>
    <row r="46" spans="1:30">
      <c r="A46" s="189" t="s">
        <v>295</v>
      </c>
      <c r="B46">
        <v>0</v>
      </c>
      <c r="D46">
        <v>0</v>
      </c>
      <c r="F46">
        <v>0</v>
      </c>
      <c r="H46">
        <v>0</v>
      </c>
      <c r="J46">
        <v>0</v>
      </c>
      <c r="L46">
        <v>0</v>
      </c>
      <c r="N46">
        <v>0</v>
      </c>
      <c r="P46">
        <v>0</v>
      </c>
      <c r="R46">
        <v>0</v>
      </c>
      <c r="T46">
        <v>0</v>
      </c>
      <c r="V46">
        <v>0</v>
      </c>
      <c r="X46">
        <v>0</v>
      </c>
    </row>
    <row r="47" spans="1:30">
      <c r="A47" s="189" t="s">
        <v>296</v>
      </c>
      <c r="B47" s="44">
        <v>10</v>
      </c>
      <c r="C47" s="44"/>
      <c r="D47" s="44">
        <v>20</v>
      </c>
      <c r="E47" s="44"/>
      <c r="F47" s="44">
        <v>25</v>
      </c>
      <c r="G47" s="44"/>
      <c r="H47" s="44">
        <v>13</v>
      </c>
      <c r="I47" s="44"/>
      <c r="J47" s="44">
        <v>25</v>
      </c>
      <c r="K47" s="44"/>
      <c r="L47" s="44">
        <v>52</v>
      </c>
      <c r="M47" s="44"/>
      <c r="N47" s="44">
        <v>195</v>
      </c>
      <c r="O47" s="44"/>
      <c r="P47" s="44">
        <v>116</v>
      </c>
      <c r="Q47" s="44"/>
      <c r="R47" s="44">
        <v>73</v>
      </c>
      <c r="S47" s="44"/>
      <c r="T47" s="44">
        <v>235</v>
      </c>
      <c r="U47" s="44"/>
      <c r="V47" s="44">
        <v>147</v>
      </c>
      <c r="W47" s="44"/>
      <c r="X47" s="44">
        <v>22</v>
      </c>
      <c r="Y47" s="44"/>
    </row>
    <row r="48" spans="1:30">
      <c r="A48" s="189" t="s">
        <v>297</v>
      </c>
      <c r="B48">
        <v>0</v>
      </c>
      <c r="D48">
        <v>0</v>
      </c>
      <c r="F48">
        <v>0</v>
      </c>
      <c r="H48">
        <v>0</v>
      </c>
      <c r="J48">
        <v>0</v>
      </c>
      <c r="L48">
        <v>0</v>
      </c>
      <c r="N48">
        <v>0</v>
      </c>
      <c r="P48">
        <v>0</v>
      </c>
      <c r="R48">
        <v>0</v>
      </c>
      <c r="T48">
        <v>0</v>
      </c>
      <c r="V48">
        <v>0</v>
      </c>
      <c r="X48">
        <v>0</v>
      </c>
    </row>
    <row r="49" spans="1:25">
      <c r="A49" s="189" t="s">
        <v>3</v>
      </c>
      <c r="B49" s="111">
        <v>32</v>
      </c>
      <c r="C49" s="111"/>
      <c r="D49" s="18">
        <v>2</v>
      </c>
      <c r="E49" s="18"/>
      <c r="F49" s="18">
        <v>75</v>
      </c>
      <c r="G49" s="18"/>
      <c r="H49" s="18">
        <v>15</v>
      </c>
      <c r="I49" s="18"/>
      <c r="J49" s="18">
        <v>28</v>
      </c>
      <c r="K49" s="18"/>
      <c r="L49" s="18">
        <v>45</v>
      </c>
      <c r="M49" s="18"/>
      <c r="N49" s="18">
        <v>64</v>
      </c>
      <c r="O49" s="18"/>
      <c r="P49" s="18">
        <v>29</v>
      </c>
      <c r="Q49" s="18"/>
      <c r="R49" s="18">
        <v>25</v>
      </c>
      <c r="S49" s="18"/>
      <c r="T49" s="18">
        <v>63</v>
      </c>
      <c r="U49" s="18"/>
      <c r="V49" s="18">
        <v>28</v>
      </c>
      <c r="W49" s="18"/>
      <c r="X49" s="18">
        <v>31</v>
      </c>
      <c r="Y49" s="21"/>
    </row>
    <row r="50" spans="1:25">
      <c r="A50" s="188" t="s">
        <v>298</v>
      </c>
      <c r="B50">
        <v>0</v>
      </c>
      <c r="D50">
        <v>0</v>
      </c>
      <c r="F50">
        <v>0</v>
      </c>
      <c r="H50">
        <v>0</v>
      </c>
      <c r="J50">
        <v>0</v>
      </c>
      <c r="L50">
        <v>0</v>
      </c>
      <c r="N50">
        <v>0</v>
      </c>
      <c r="P50">
        <v>0</v>
      </c>
      <c r="R50">
        <v>0</v>
      </c>
      <c r="T50">
        <v>0</v>
      </c>
      <c r="V50">
        <v>0</v>
      </c>
      <c r="X50">
        <v>0</v>
      </c>
    </row>
  </sheetData>
  <mergeCells count="2">
    <mergeCell ref="A2:AB2"/>
    <mergeCell ref="A4:AD4"/>
  </mergeCells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58"/>
  <sheetViews>
    <sheetView workbookViewId="0">
      <selection activeCell="R40" sqref="R40"/>
    </sheetView>
  </sheetViews>
  <sheetFormatPr baseColWidth="10" defaultRowHeight="12.75"/>
  <cols>
    <col min="1" max="1" width="11.7109375" customWidth="1"/>
    <col min="2" max="3" width="5.855468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5703125" customWidth="1"/>
    <col min="26" max="26" width="4.5703125" customWidth="1"/>
    <col min="29" max="29" width="8.42578125" customWidth="1"/>
  </cols>
  <sheetData>
    <row r="1" spans="1:30">
      <c r="A1" s="19" t="s">
        <v>284</v>
      </c>
    </row>
    <row r="2" spans="1:30" ht="15.75">
      <c r="A2" s="216" t="s">
        <v>69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3"/>
      <c r="C8" s="3"/>
      <c r="D8" s="3"/>
      <c r="E8" s="3"/>
      <c r="F8" s="3"/>
      <c r="G8" s="3"/>
      <c r="H8" s="3">
        <v>12</v>
      </c>
      <c r="I8" s="3"/>
      <c r="J8" s="3"/>
      <c r="K8" s="3"/>
      <c r="L8" s="3">
        <v>19</v>
      </c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  <c r="X8" s="3"/>
      <c r="Y8" s="3"/>
      <c r="Z8" s="15"/>
      <c r="AA8" s="29">
        <v>0.8</v>
      </c>
      <c r="AB8" s="29">
        <v>4</v>
      </c>
      <c r="AC8" s="3"/>
      <c r="AD8" s="10"/>
    </row>
    <row r="9" spans="1:30">
      <c r="A9" s="3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6"/>
      <c r="AA9" s="29"/>
      <c r="AB9" s="29"/>
      <c r="AC9" s="13"/>
      <c r="AD9" s="10"/>
    </row>
    <row r="10" spans="1:30">
      <c r="A10" s="3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3</v>
      </c>
      <c r="M10" s="3"/>
      <c r="N10" s="3"/>
      <c r="O10" s="3"/>
      <c r="P10" s="3">
        <v>2</v>
      </c>
      <c r="Q10" s="3"/>
      <c r="R10" s="3"/>
      <c r="S10" s="3"/>
      <c r="T10" s="3"/>
      <c r="U10" s="3"/>
      <c r="V10" s="3"/>
      <c r="W10" s="3"/>
      <c r="X10" s="3">
        <v>1</v>
      </c>
      <c r="Y10" s="3"/>
      <c r="Z10" s="6"/>
      <c r="AA10" s="29">
        <v>0.15</v>
      </c>
      <c r="AB10" s="29">
        <v>0.75</v>
      </c>
      <c r="AC10" s="13"/>
      <c r="AD10" s="10"/>
    </row>
    <row r="11" spans="1:30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6"/>
      <c r="AA11" s="29"/>
      <c r="AB11" s="29"/>
      <c r="AC11" s="3"/>
      <c r="AD11" s="10"/>
    </row>
    <row r="12" spans="1:30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6"/>
      <c r="AA12" s="29"/>
      <c r="AB12" s="29"/>
      <c r="AC12" s="13"/>
      <c r="AD12" s="10"/>
    </row>
    <row r="13" spans="1:30">
      <c r="A13" s="3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6"/>
      <c r="AA13" s="43"/>
      <c r="AB13" s="43"/>
      <c r="AC13" s="13"/>
      <c r="AD13" s="10"/>
    </row>
    <row r="14" spans="1:30">
      <c r="A14" s="3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6"/>
      <c r="AA14" s="29"/>
      <c r="AB14" s="29"/>
      <c r="AC14" s="13"/>
      <c r="AD14" s="10"/>
    </row>
    <row r="15" spans="1:30">
      <c r="A15" s="3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6"/>
      <c r="AA15" s="29"/>
      <c r="AB15" s="29"/>
      <c r="AC15" s="13"/>
      <c r="AD15" s="10"/>
    </row>
    <row r="16" spans="1:30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6"/>
      <c r="AA16" s="29"/>
      <c r="AB16" s="29"/>
      <c r="AC16" s="13"/>
      <c r="AD16" s="10"/>
    </row>
    <row r="17" spans="1:30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6"/>
      <c r="AA17" s="29"/>
      <c r="AB17" s="29"/>
      <c r="AC17" s="13"/>
      <c r="AD17" s="10"/>
    </row>
    <row r="18" spans="1:30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6"/>
      <c r="AA18" s="29"/>
      <c r="AB18" s="29"/>
      <c r="AC18" s="13"/>
      <c r="AD18" s="10"/>
    </row>
    <row r="19" spans="1:30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6"/>
      <c r="AA19" s="29"/>
      <c r="AB19" s="29"/>
      <c r="AC19" s="13"/>
      <c r="AD19" s="10"/>
    </row>
    <row r="20" spans="1:30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"/>
      <c r="AA20" s="29"/>
      <c r="AB20" s="29"/>
      <c r="AC20" s="13"/>
      <c r="AD20" s="10"/>
    </row>
    <row r="21" spans="1:30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6"/>
      <c r="AA21" s="29"/>
      <c r="AB21" s="29"/>
      <c r="AC21" s="13"/>
      <c r="AD21" s="10"/>
    </row>
    <row r="22" spans="1:30">
      <c r="A22" s="3" t="s">
        <v>28</v>
      </c>
      <c r="B22" s="3"/>
      <c r="C22" s="3"/>
      <c r="D22" s="3"/>
      <c r="E22" s="3"/>
      <c r="F22" s="3"/>
      <c r="G22" s="3"/>
      <c r="H22" s="3">
        <v>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6"/>
      <c r="AA22" s="29">
        <v>0.05</v>
      </c>
      <c r="AB22" s="29">
        <v>0.25</v>
      </c>
      <c r="AC22" s="13"/>
      <c r="AD22" s="10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5"/>
      <c r="AA23" s="29"/>
      <c r="AB23" s="29"/>
      <c r="AC23" s="13"/>
      <c r="AD23" s="10"/>
    </row>
    <row r="24" spans="1:30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6"/>
      <c r="AA24" s="29"/>
      <c r="AB24" s="29"/>
      <c r="AC24" s="13"/>
      <c r="AD24" s="10"/>
    </row>
    <row r="25" spans="1:30">
      <c r="A25" s="3" t="s">
        <v>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6"/>
      <c r="AA25" s="29"/>
      <c r="AB25" s="29"/>
      <c r="AC25" s="13"/>
      <c r="AD25" s="10"/>
    </row>
    <row r="26" spans="1:30">
      <c r="A26" s="3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"/>
      <c r="AA26" s="29"/>
      <c r="AB26" s="29"/>
      <c r="AC26" s="13"/>
      <c r="AD26" s="10"/>
    </row>
    <row r="27" spans="1:30">
      <c r="A27" s="3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5"/>
      <c r="AA27" s="29"/>
      <c r="AB27" s="29"/>
      <c r="AC27" s="13"/>
      <c r="AD27" s="10"/>
    </row>
    <row r="28" spans="1:30">
      <c r="A28" s="3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5"/>
      <c r="AA28" s="29"/>
      <c r="AB28" s="29"/>
      <c r="AC28" s="13"/>
      <c r="AD28" s="10"/>
    </row>
    <row r="29" spans="1:30">
      <c r="A29" s="3" t="s">
        <v>35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5"/>
      <c r="AA29" s="29"/>
      <c r="AB29" s="29"/>
      <c r="AC29" s="13"/>
      <c r="AD29" s="10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6"/>
      <c r="AA30" s="29"/>
      <c r="AB30" s="29"/>
      <c r="AC30" s="13"/>
      <c r="AD30" s="10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6"/>
      <c r="AA31" s="29"/>
      <c r="AB31" s="29"/>
      <c r="AC31" s="13"/>
      <c r="AD31" s="10"/>
    </row>
    <row r="32" spans="1:30">
      <c r="A32" s="3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5"/>
      <c r="AA32" s="29"/>
      <c r="AB32" s="29"/>
      <c r="AC32" s="13"/>
      <c r="AD32" s="10"/>
    </row>
    <row r="33" spans="1:30">
      <c r="A33" s="3" t="s">
        <v>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5"/>
      <c r="AA33" s="29"/>
      <c r="AB33" s="29"/>
      <c r="AC33" s="13"/>
      <c r="AD33" s="10"/>
    </row>
    <row r="34" spans="1:30">
      <c r="A34" s="3" t="s">
        <v>40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5"/>
      <c r="AA34" s="29"/>
      <c r="AB34" s="29"/>
      <c r="AC34" s="13"/>
      <c r="AD34" s="10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5"/>
      <c r="AA35" s="29"/>
      <c r="AB35" s="29"/>
      <c r="AC35" s="13"/>
      <c r="AD35" s="10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6"/>
      <c r="AA36" s="29"/>
      <c r="AB36" s="29"/>
      <c r="AC36" s="13"/>
      <c r="AD36" s="10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5"/>
      <c r="AA37" s="29"/>
      <c r="AB37" s="29"/>
      <c r="AC37" s="13"/>
      <c r="AD37" s="10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6"/>
      <c r="AA38" s="29"/>
      <c r="AB38" s="29"/>
      <c r="AC38" s="13"/>
      <c r="AD38" s="10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"/>
      <c r="AA39" s="78"/>
      <c r="AB39" s="29"/>
      <c r="AC39" s="13"/>
      <c r="AD39" s="10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5"/>
      <c r="AA40" s="78"/>
      <c r="AB40" s="29"/>
      <c r="AC40" s="13"/>
      <c r="AD40" s="10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6"/>
      <c r="AA41" s="29"/>
      <c r="AB41" s="29"/>
      <c r="AC41" s="13"/>
      <c r="AD41" s="10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5"/>
      <c r="AA42" s="29"/>
      <c r="AB42" s="29"/>
      <c r="AC42" s="13"/>
      <c r="AD42" s="10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5"/>
      <c r="AA43" s="29"/>
      <c r="AB43" s="29"/>
      <c r="AC43" s="13"/>
      <c r="AD43" s="10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6"/>
      <c r="AA44" s="29"/>
      <c r="AB44" s="29"/>
      <c r="AC44" s="13"/>
      <c r="AD44" s="10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5"/>
      <c r="AA45" s="29"/>
      <c r="AB45" s="29"/>
      <c r="AC45" s="13"/>
      <c r="AD45" s="10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6"/>
      <c r="AA46" s="43"/>
      <c r="AB46" s="43"/>
      <c r="AC46" s="13"/>
      <c r="AD46" s="10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"/>
      <c r="AA47" s="29"/>
      <c r="AB47" s="29"/>
      <c r="AC47" s="13"/>
      <c r="AD47" s="10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"/>
      <c r="AA48" s="29"/>
      <c r="AB48" s="29"/>
      <c r="AC48" s="13"/>
      <c r="AD48" s="10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5"/>
      <c r="AA49" s="29"/>
      <c r="AB49" s="29"/>
      <c r="AC49" s="13"/>
      <c r="AD49" s="10"/>
    </row>
    <row r="50" spans="1:30">
      <c r="A50" s="3" t="s">
        <v>56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6"/>
      <c r="AA50" s="29"/>
      <c r="AB50" s="29"/>
      <c r="AC50" s="13"/>
      <c r="AD50" s="10"/>
    </row>
    <row r="51" spans="1:30">
      <c r="A51" s="188" t="s">
        <v>0</v>
      </c>
      <c r="B51">
        <v>0</v>
      </c>
      <c r="D51">
        <v>0</v>
      </c>
      <c r="F51">
        <v>0</v>
      </c>
      <c r="H51">
        <v>14</v>
      </c>
      <c r="J51">
        <v>0</v>
      </c>
      <c r="L51">
        <v>22</v>
      </c>
      <c r="N51">
        <v>0</v>
      </c>
      <c r="P51">
        <v>3</v>
      </c>
      <c r="R51">
        <v>0</v>
      </c>
      <c r="T51">
        <v>0</v>
      </c>
      <c r="V51">
        <v>0</v>
      </c>
      <c r="X51">
        <f>SUM(X8:X50)</f>
        <v>1</v>
      </c>
    </row>
    <row r="52" spans="1:30">
      <c r="A52" s="188" t="s">
        <v>293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9" t="s">
        <v>294</v>
      </c>
      <c r="B53">
        <v>0</v>
      </c>
      <c r="D53">
        <v>0</v>
      </c>
      <c r="F53">
        <v>0</v>
      </c>
      <c r="H53">
        <v>14</v>
      </c>
      <c r="J53">
        <v>0</v>
      </c>
      <c r="L53">
        <v>22</v>
      </c>
      <c r="N53">
        <v>0</v>
      </c>
      <c r="P53">
        <v>3</v>
      </c>
      <c r="R53">
        <v>0</v>
      </c>
      <c r="T53">
        <v>0</v>
      </c>
      <c r="V53">
        <v>0</v>
      </c>
      <c r="X53">
        <f>SUM(X10:X52)</f>
        <v>2</v>
      </c>
    </row>
    <row r="54" spans="1:30">
      <c r="A54" s="189" t="s">
        <v>295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9" t="s">
        <v>296</v>
      </c>
      <c r="B55">
        <v>0</v>
      </c>
      <c r="D55">
        <v>0</v>
      </c>
      <c r="F55">
        <v>0</v>
      </c>
      <c r="H55">
        <v>2</v>
      </c>
      <c r="J55">
        <v>0</v>
      </c>
      <c r="L55">
        <v>3</v>
      </c>
      <c r="N55">
        <v>0</v>
      </c>
      <c r="P55">
        <v>2</v>
      </c>
      <c r="R55">
        <v>0</v>
      </c>
      <c r="T55">
        <v>0</v>
      </c>
      <c r="V55">
        <v>0</v>
      </c>
      <c r="X55">
        <v>2</v>
      </c>
    </row>
    <row r="56" spans="1:30">
      <c r="A56" s="189" t="s">
        <v>297</v>
      </c>
      <c r="B56">
        <v>0</v>
      </c>
      <c r="D56">
        <v>0</v>
      </c>
      <c r="F56">
        <v>0</v>
      </c>
      <c r="H56">
        <v>0</v>
      </c>
      <c r="J56">
        <v>0</v>
      </c>
      <c r="L56">
        <v>0</v>
      </c>
      <c r="N56">
        <v>0</v>
      </c>
      <c r="P56">
        <v>0</v>
      </c>
      <c r="R56">
        <v>0</v>
      </c>
      <c r="T56">
        <v>0</v>
      </c>
      <c r="V56">
        <v>0</v>
      </c>
      <c r="X56">
        <v>0</v>
      </c>
    </row>
    <row r="57" spans="1:30">
      <c r="A57" s="189" t="s">
        <v>3</v>
      </c>
      <c r="B57" s="3">
        <v>0</v>
      </c>
      <c r="C57" s="3"/>
      <c r="D57" s="3">
        <v>0</v>
      </c>
      <c r="E57" s="3"/>
      <c r="F57" s="3">
        <v>0</v>
      </c>
      <c r="G57" s="3"/>
      <c r="H57" s="3">
        <v>12</v>
      </c>
      <c r="I57" s="3"/>
      <c r="J57" s="3">
        <v>0</v>
      </c>
      <c r="K57" s="3"/>
      <c r="L57" s="3">
        <v>19</v>
      </c>
      <c r="M57" s="3"/>
      <c r="N57" s="3">
        <v>0</v>
      </c>
      <c r="O57" s="3"/>
      <c r="P57" s="3">
        <v>1</v>
      </c>
      <c r="Q57" s="3"/>
      <c r="R57" s="3">
        <v>0</v>
      </c>
      <c r="S57" s="3"/>
      <c r="T57" s="3">
        <v>0</v>
      </c>
      <c r="U57" s="3"/>
      <c r="V57" s="3">
        <v>0</v>
      </c>
      <c r="W57" s="3"/>
      <c r="X57" s="3">
        <v>0</v>
      </c>
      <c r="Y57" s="194"/>
    </row>
    <row r="58" spans="1:30">
      <c r="A58" s="188" t="s">
        <v>298</v>
      </c>
      <c r="B58">
        <v>0</v>
      </c>
      <c r="D58">
        <v>0</v>
      </c>
      <c r="F58">
        <v>0</v>
      </c>
      <c r="H58">
        <v>0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59"/>
  <sheetViews>
    <sheetView workbookViewId="0">
      <selection activeCell="Y7" sqref="Y7"/>
    </sheetView>
  </sheetViews>
  <sheetFormatPr baseColWidth="10" defaultRowHeight="12.75"/>
  <cols>
    <col min="2" max="3" width="6.5703125" customWidth="1"/>
    <col min="4" max="5" width="6.7109375" customWidth="1"/>
    <col min="6" max="7" width="6.28515625" customWidth="1"/>
    <col min="8" max="9" width="6.5703125" customWidth="1"/>
    <col min="10" max="11" width="5.7109375" customWidth="1"/>
    <col min="12" max="13" width="5.42578125" customWidth="1"/>
    <col min="14" max="15" width="6.140625" customWidth="1"/>
    <col min="16" max="17" width="7.28515625" customWidth="1"/>
    <col min="18" max="19" width="6.7109375" customWidth="1"/>
    <col min="20" max="21" width="6.140625" customWidth="1"/>
    <col min="22" max="23" width="5.5703125" customWidth="1"/>
    <col min="24" max="25" width="5.42578125" customWidth="1"/>
  </cols>
  <sheetData>
    <row r="1" spans="1:30">
      <c r="A1" s="19" t="s">
        <v>285</v>
      </c>
    </row>
    <row r="2" spans="1:30" ht="15.75">
      <c r="A2" s="216" t="s">
        <v>163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300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3"/>
      <c r="C8" s="3"/>
      <c r="D8" s="3"/>
      <c r="E8" s="3"/>
      <c r="F8" s="3"/>
      <c r="G8" s="3"/>
      <c r="H8" s="3"/>
      <c r="I8" s="3"/>
      <c r="J8" s="3">
        <v>4</v>
      </c>
      <c r="K8" s="3"/>
      <c r="L8" s="3"/>
      <c r="M8" s="3"/>
      <c r="N8" s="3"/>
      <c r="O8" s="3"/>
      <c r="P8" s="3"/>
      <c r="Q8" s="3"/>
      <c r="R8" s="3"/>
      <c r="S8" s="3"/>
      <c r="T8" s="3">
        <v>2</v>
      </c>
      <c r="U8" s="3"/>
      <c r="V8" s="3">
        <v>2</v>
      </c>
      <c r="W8" s="3"/>
      <c r="X8" s="3">
        <v>1</v>
      </c>
      <c r="Y8" s="3"/>
      <c r="Z8" s="15">
        <f>X8+V8+T8+R8+P8+N8+L8+J8+H8+F8+D8+B8</f>
        <v>9</v>
      </c>
      <c r="AA8" s="115">
        <f>Z8/'[2]- Synthèse Statisti'!N18</f>
        <v>0.14285714285714285</v>
      </c>
      <c r="AB8" s="115">
        <f>Z8/'[2]- Synthèse Statisti'!N12</f>
        <v>0.17307692307692307</v>
      </c>
      <c r="AC8" s="3"/>
      <c r="AD8" s="10"/>
    </row>
    <row r="9" spans="1:30">
      <c r="A9" s="3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15">
        <f t="shared" ref="Z9:Z51" si="0">X9+V9+T9+R9+P9+N9+L9+J9+H9+F9+D9+B9</f>
        <v>0</v>
      </c>
      <c r="AA9" s="116">
        <f>+Z9/'[2]- Synthèse Statisti'!N18</f>
        <v>0</v>
      </c>
      <c r="AB9" s="115">
        <f>+Z9/'[2]- Synthèse Statisti'!N12</f>
        <v>0</v>
      </c>
      <c r="AC9" s="13"/>
      <c r="AD9" s="10"/>
    </row>
    <row r="10" spans="1:30">
      <c r="A10" s="3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15">
        <f t="shared" si="0"/>
        <v>0</v>
      </c>
      <c r="AA10" s="116">
        <f>+Z10/'[2]- Synthèse Statisti'!N18</f>
        <v>0</v>
      </c>
      <c r="AB10" s="115">
        <f>Z10/'[2]- Synthèse Statisti'!N12</f>
        <v>0</v>
      </c>
      <c r="AC10" s="13"/>
      <c r="AD10" s="10"/>
    </row>
    <row r="11" spans="1:30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5">
        <f t="shared" si="0"/>
        <v>0</v>
      </c>
      <c r="AA11" s="116"/>
      <c r="AB11" s="116"/>
      <c r="AC11" s="3"/>
      <c r="AD11" s="10"/>
    </row>
    <row r="12" spans="1:30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5">
        <f t="shared" si="0"/>
        <v>0</v>
      </c>
      <c r="AA12" s="116"/>
      <c r="AB12" s="116"/>
      <c r="AC12" s="13"/>
      <c r="AD12" s="10"/>
    </row>
    <row r="13" spans="1:30">
      <c r="A13" s="3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5">
        <f t="shared" si="0"/>
        <v>0</v>
      </c>
      <c r="AA13" s="116"/>
      <c r="AB13" s="116"/>
      <c r="AC13" s="13"/>
      <c r="AD13" s="10"/>
    </row>
    <row r="14" spans="1:30">
      <c r="A14" s="3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5">
        <f t="shared" si="0"/>
        <v>0</v>
      </c>
      <c r="AA14" s="116"/>
      <c r="AB14" s="116"/>
      <c r="AC14" s="13"/>
      <c r="AD14" s="10"/>
    </row>
    <row r="15" spans="1:30">
      <c r="A15" s="3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5">
        <f t="shared" si="0"/>
        <v>0</v>
      </c>
      <c r="AA15" s="116"/>
      <c r="AB15" s="116"/>
      <c r="AC15" s="13"/>
      <c r="AD15" s="10"/>
    </row>
    <row r="16" spans="1:30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15">
        <f t="shared" si="0"/>
        <v>0</v>
      </c>
      <c r="AA16" s="116"/>
      <c r="AB16" s="116"/>
      <c r="AC16" s="13"/>
      <c r="AD16" s="10"/>
    </row>
    <row r="17" spans="1:30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5">
        <f t="shared" si="0"/>
        <v>0</v>
      </c>
      <c r="AA17" s="116"/>
      <c r="AB17" s="116"/>
      <c r="AC17" s="13"/>
      <c r="AD17" s="10"/>
    </row>
    <row r="18" spans="1:30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5">
        <f t="shared" si="0"/>
        <v>0</v>
      </c>
      <c r="AA18" s="116"/>
      <c r="AB18" s="116"/>
      <c r="AC18" s="13"/>
      <c r="AD18" s="10"/>
    </row>
    <row r="19" spans="1:30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15">
        <f t="shared" si="0"/>
        <v>0</v>
      </c>
      <c r="AA19" s="116"/>
      <c r="AB19" s="116"/>
      <c r="AC19" s="13"/>
      <c r="AD19" s="10"/>
    </row>
    <row r="20" spans="1:30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13</v>
      </c>
      <c r="U20" s="3"/>
      <c r="V20" s="3"/>
      <c r="W20" s="3"/>
      <c r="X20" s="3"/>
      <c r="Y20" s="3"/>
      <c r="Z20" s="15">
        <f t="shared" si="0"/>
        <v>13</v>
      </c>
      <c r="AA20" s="116">
        <f>+Z20/'[2]- Synthèse Statisti'!N18</f>
        <v>0.20634920634920634</v>
      </c>
      <c r="AB20" s="116">
        <f>+Z20/'[2]- Synthèse Statisti'!N12</f>
        <v>0.25</v>
      </c>
      <c r="AC20" s="13"/>
      <c r="AD20" s="10"/>
    </row>
    <row r="21" spans="1:30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15">
        <f t="shared" si="0"/>
        <v>0</v>
      </c>
      <c r="AA21" s="116"/>
      <c r="AB21" s="116"/>
      <c r="AC21" s="13"/>
      <c r="AD21" s="10"/>
    </row>
    <row r="22" spans="1:30">
      <c r="A22" s="3" t="s">
        <v>28</v>
      </c>
      <c r="B22" s="3"/>
      <c r="C22" s="3"/>
      <c r="D22" s="3"/>
      <c r="E22" s="3"/>
      <c r="F22" s="3"/>
      <c r="G22" s="3"/>
      <c r="H22" s="3">
        <v>4</v>
      </c>
      <c r="I22" s="3"/>
      <c r="J22" s="3"/>
      <c r="K22" s="3"/>
      <c r="L22" s="3"/>
      <c r="M22" s="3"/>
      <c r="N22" s="3"/>
      <c r="O22" s="3"/>
      <c r="P22" s="3">
        <v>1</v>
      </c>
      <c r="Q22" s="3"/>
      <c r="R22" s="3"/>
      <c r="S22" s="3"/>
      <c r="T22" s="3">
        <v>1</v>
      </c>
      <c r="U22" s="3"/>
      <c r="V22" s="3">
        <v>8</v>
      </c>
      <c r="W22" s="3"/>
      <c r="X22" s="3">
        <v>4</v>
      </c>
      <c r="Y22" s="3"/>
      <c r="Z22" s="15">
        <f t="shared" si="0"/>
        <v>18</v>
      </c>
      <c r="AA22" s="115">
        <f>+Z22/'[2]- Synthèse Statisti'!N18</f>
        <v>0.2857142857142857</v>
      </c>
      <c r="AB22" s="115">
        <f>+Z22/'[2]- Synthèse Statisti'!N12</f>
        <v>0.34615384615384615</v>
      </c>
      <c r="AC22" s="13"/>
      <c r="AD22" s="10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5">
        <f t="shared" si="0"/>
        <v>0</v>
      </c>
      <c r="AA23" s="116"/>
      <c r="AB23" s="116"/>
      <c r="AC23" s="13"/>
      <c r="AD23" s="10"/>
    </row>
    <row r="24" spans="1:30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15">
        <f t="shared" si="0"/>
        <v>0</v>
      </c>
      <c r="AA24" s="116"/>
      <c r="AB24" s="116"/>
      <c r="AC24" s="13"/>
      <c r="AD24" s="10"/>
    </row>
    <row r="25" spans="1:30">
      <c r="A25" s="3" t="s">
        <v>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15">
        <f t="shared" si="0"/>
        <v>0</v>
      </c>
      <c r="AA25" s="116"/>
      <c r="AB25" s="116"/>
      <c r="AC25" s="13"/>
      <c r="AD25" s="10"/>
    </row>
    <row r="26" spans="1:30">
      <c r="A26" s="3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15">
        <f t="shared" si="0"/>
        <v>0</v>
      </c>
      <c r="AA26" s="116"/>
      <c r="AB26" s="116"/>
      <c r="AC26" s="13"/>
      <c r="AD26" s="10"/>
    </row>
    <row r="27" spans="1:30">
      <c r="A27" s="3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5">
        <f t="shared" si="0"/>
        <v>0</v>
      </c>
      <c r="AA27" s="116"/>
      <c r="AB27" s="116"/>
      <c r="AC27" s="13"/>
      <c r="AD27" s="10"/>
    </row>
    <row r="28" spans="1:30">
      <c r="A28" s="3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15">
        <f t="shared" si="0"/>
        <v>0</v>
      </c>
      <c r="AA28" s="116"/>
      <c r="AB28" s="116"/>
      <c r="AC28" s="13"/>
      <c r="AD28" s="10"/>
    </row>
    <row r="29" spans="1:30">
      <c r="A29" s="3" t="s">
        <v>35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15">
        <f t="shared" si="0"/>
        <v>0</v>
      </c>
      <c r="AA29" s="116"/>
      <c r="AB29" s="116"/>
      <c r="AC29" s="13"/>
      <c r="AD29" s="10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5">
        <f t="shared" si="0"/>
        <v>0</v>
      </c>
      <c r="AA30" s="116"/>
      <c r="AB30" s="116"/>
      <c r="AC30" s="13"/>
      <c r="AD30" s="10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15">
        <f t="shared" si="0"/>
        <v>0</v>
      </c>
      <c r="AA31" s="116"/>
      <c r="AB31" s="116"/>
      <c r="AC31" s="13"/>
      <c r="AD31" s="10"/>
    </row>
    <row r="32" spans="1:30">
      <c r="A32" s="3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5">
        <f t="shared" si="0"/>
        <v>0</v>
      </c>
      <c r="AA32" s="116"/>
      <c r="AB32" s="116"/>
      <c r="AC32" s="13"/>
      <c r="AD32" s="10"/>
    </row>
    <row r="33" spans="1:30">
      <c r="A33" s="3" t="s">
        <v>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15">
        <f t="shared" si="0"/>
        <v>0</v>
      </c>
      <c r="AA33" s="116"/>
      <c r="AB33" s="116"/>
      <c r="AC33" s="13"/>
      <c r="AD33" s="10"/>
    </row>
    <row r="34" spans="1:30">
      <c r="A34" s="3" t="s">
        <v>40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5">
        <f t="shared" si="0"/>
        <v>0</v>
      </c>
      <c r="AA34" s="116"/>
      <c r="AB34" s="116"/>
      <c r="AC34" s="13"/>
      <c r="AD34" s="10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15">
        <f t="shared" si="0"/>
        <v>0</v>
      </c>
      <c r="AA35" s="116"/>
      <c r="AB35" s="116"/>
      <c r="AC35" s="13"/>
      <c r="AD35" s="10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5">
        <f t="shared" si="0"/>
        <v>0</v>
      </c>
      <c r="AA36" s="116"/>
      <c r="AB36" s="116"/>
      <c r="AC36" s="13"/>
      <c r="AD36" s="10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15">
        <f t="shared" si="0"/>
        <v>0</v>
      </c>
      <c r="AA37" s="116"/>
      <c r="AB37" s="116"/>
      <c r="AC37" s="13"/>
      <c r="AD37" s="10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5">
        <f t="shared" si="0"/>
        <v>0</v>
      </c>
      <c r="AA38" s="116"/>
      <c r="AB38" s="116"/>
      <c r="AC38" s="13"/>
      <c r="AD38" s="10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15">
        <f t="shared" si="0"/>
        <v>0</v>
      </c>
      <c r="AA39" s="116"/>
      <c r="AB39" s="116"/>
      <c r="AC39" s="13"/>
      <c r="AD39" s="10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5">
        <f t="shared" si="0"/>
        <v>0</v>
      </c>
      <c r="AA40" s="116"/>
      <c r="AB40" s="116"/>
      <c r="AC40" s="13"/>
      <c r="AD40" s="10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15">
        <f t="shared" si="0"/>
        <v>0</v>
      </c>
      <c r="AA41" s="116"/>
      <c r="AB41" s="116"/>
      <c r="AC41" s="13"/>
      <c r="AD41" s="10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5">
        <f t="shared" si="0"/>
        <v>0</v>
      </c>
      <c r="AA42" s="116"/>
      <c r="AB42" s="116"/>
      <c r="AC42" s="13"/>
      <c r="AD42" s="10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15">
        <f t="shared" si="0"/>
        <v>0</v>
      </c>
      <c r="AA43" s="116"/>
      <c r="AB43" s="116"/>
      <c r="AC43" s="13"/>
      <c r="AD43" s="10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15">
        <f t="shared" si="0"/>
        <v>0</v>
      </c>
      <c r="AA44" s="116"/>
      <c r="AB44" s="116"/>
      <c r="AC44" s="13"/>
      <c r="AD44" s="10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15">
        <f t="shared" si="0"/>
        <v>0</v>
      </c>
      <c r="AA45" s="116"/>
      <c r="AB45" s="116"/>
      <c r="AC45" s="13"/>
      <c r="AD45" s="10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>
        <v>4</v>
      </c>
      <c r="W46" s="3"/>
      <c r="X46" s="3"/>
      <c r="Y46" s="3"/>
      <c r="Z46" s="15">
        <f t="shared" si="0"/>
        <v>4</v>
      </c>
      <c r="AA46" s="116">
        <f>+Z46/'[2]- Synthèse Statisti'!N18</f>
        <v>6.3492063492063489E-2</v>
      </c>
      <c r="AB46" s="116">
        <f>+Z46/'[2]- Synthèse Statisti'!N12</f>
        <v>7.6923076923076927E-2</v>
      </c>
      <c r="AC46" s="13"/>
      <c r="AD46" s="10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5">
        <f t="shared" si="0"/>
        <v>0</v>
      </c>
      <c r="AA47" s="116"/>
      <c r="AB47" s="116"/>
      <c r="AC47" s="13"/>
      <c r="AD47" s="10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5">
        <f t="shared" si="0"/>
        <v>0</v>
      </c>
      <c r="AA48" s="116"/>
      <c r="AB48" s="116"/>
      <c r="AC48" s="13"/>
      <c r="AD48" s="10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15">
        <f t="shared" si="0"/>
        <v>0</v>
      </c>
      <c r="AA49" s="116"/>
      <c r="AB49" s="116"/>
      <c r="AC49" s="13"/>
      <c r="AD49" s="10"/>
    </row>
    <row r="50" spans="1:30">
      <c r="A50" s="3" t="s">
        <v>56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5">
        <f t="shared" si="0"/>
        <v>0</v>
      </c>
      <c r="AA50" s="116"/>
      <c r="AB50" s="116"/>
      <c r="AC50" s="13"/>
      <c r="AD50" s="10"/>
    </row>
    <row r="51" spans="1:30">
      <c r="A51" s="7" t="s">
        <v>166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5">
        <f t="shared" si="0"/>
        <v>0</v>
      </c>
      <c r="AA51" s="116"/>
      <c r="AB51" s="116"/>
      <c r="AC51" s="18"/>
    </row>
    <row r="52" spans="1:30">
      <c r="A52" s="188" t="s">
        <v>0</v>
      </c>
      <c r="B52">
        <v>0</v>
      </c>
      <c r="D52">
        <v>0</v>
      </c>
      <c r="F52">
        <v>0</v>
      </c>
      <c r="H52">
        <v>4</v>
      </c>
      <c r="J52">
        <v>4</v>
      </c>
      <c r="L52">
        <v>0</v>
      </c>
      <c r="N52">
        <v>0</v>
      </c>
      <c r="P52">
        <v>1</v>
      </c>
      <c r="R52">
        <v>0</v>
      </c>
      <c r="T52">
        <v>16</v>
      </c>
      <c r="V52">
        <v>14</v>
      </c>
      <c r="X52">
        <v>5</v>
      </c>
    </row>
    <row r="53" spans="1:30">
      <c r="A53" s="188" t="s">
        <v>293</v>
      </c>
      <c r="B53">
        <v>0</v>
      </c>
      <c r="D53">
        <v>0</v>
      </c>
      <c r="F53">
        <v>0</v>
      </c>
      <c r="H53">
        <v>0</v>
      </c>
      <c r="J53">
        <v>0</v>
      </c>
      <c r="L53">
        <v>0</v>
      </c>
      <c r="N53">
        <v>0</v>
      </c>
      <c r="P53">
        <v>0</v>
      </c>
      <c r="R53">
        <v>0</v>
      </c>
      <c r="T53">
        <v>0</v>
      </c>
      <c r="V53">
        <v>0</v>
      </c>
      <c r="X53">
        <v>0</v>
      </c>
    </row>
    <row r="54" spans="1:30">
      <c r="A54" s="189" t="s">
        <v>294</v>
      </c>
      <c r="B54">
        <v>0</v>
      </c>
      <c r="D54">
        <v>0</v>
      </c>
      <c r="F54">
        <v>0</v>
      </c>
      <c r="H54">
        <v>4</v>
      </c>
      <c r="J54">
        <v>4</v>
      </c>
      <c r="L54">
        <v>0</v>
      </c>
      <c r="N54">
        <v>0</v>
      </c>
      <c r="P54">
        <v>1</v>
      </c>
      <c r="R54">
        <v>0</v>
      </c>
      <c r="T54">
        <v>16</v>
      </c>
      <c r="V54">
        <v>14</v>
      </c>
      <c r="X54">
        <v>5</v>
      </c>
    </row>
    <row r="55" spans="1:30">
      <c r="A55" s="189" t="s">
        <v>295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</row>
    <row r="56" spans="1:30">
      <c r="A56" s="189" t="s">
        <v>296</v>
      </c>
      <c r="B56">
        <v>0</v>
      </c>
      <c r="D56">
        <v>0</v>
      </c>
      <c r="F56">
        <v>0</v>
      </c>
      <c r="H56">
        <v>4</v>
      </c>
      <c r="J56">
        <v>0</v>
      </c>
      <c r="L56">
        <v>0</v>
      </c>
      <c r="N56">
        <v>0</v>
      </c>
      <c r="P56">
        <v>1</v>
      </c>
      <c r="R56">
        <v>0</v>
      </c>
      <c r="T56">
        <v>14</v>
      </c>
      <c r="V56">
        <v>12</v>
      </c>
      <c r="X56">
        <v>4</v>
      </c>
    </row>
    <row r="57" spans="1:30">
      <c r="A57" s="189" t="s">
        <v>297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  <row r="58" spans="1:30">
      <c r="A58" s="189" t="s">
        <v>3</v>
      </c>
      <c r="B58" s="3">
        <v>0</v>
      </c>
      <c r="C58" s="3"/>
      <c r="D58" s="3">
        <v>0</v>
      </c>
      <c r="E58" s="3"/>
      <c r="F58" s="3">
        <v>0</v>
      </c>
      <c r="G58" s="3"/>
      <c r="H58" s="3">
        <v>0</v>
      </c>
      <c r="I58" s="3"/>
      <c r="J58" s="3">
        <v>4</v>
      </c>
      <c r="K58" s="3"/>
      <c r="L58" s="3">
        <v>0</v>
      </c>
      <c r="M58" s="3"/>
      <c r="N58" s="3">
        <v>0</v>
      </c>
      <c r="O58" s="3"/>
      <c r="P58" s="3">
        <v>0</v>
      </c>
      <c r="Q58" s="3"/>
      <c r="R58" s="3">
        <v>0</v>
      </c>
      <c r="S58" s="3"/>
      <c r="T58" s="3">
        <v>2</v>
      </c>
      <c r="U58" s="3"/>
      <c r="V58" s="3">
        <v>2</v>
      </c>
      <c r="W58" s="3"/>
      <c r="X58" s="3">
        <v>1</v>
      </c>
      <c r="Y58" s="194"/>
    </row>
    <row r="59" spans="1:30">
      <c r="A59" s="188" t="s">
        <v>298</v>
      </c>
      <c r="B59">
        <v>0</v>
      </c>
      <c r="D59">
        <v>0</v>
      </c>
      <c r="F59">
        <v>0</v>
      </c>
      <c r="H59">
        <v>0</v>
      </c>
      <c r="J59">
        <v>0</v>
      </c>
      <c r="L59">
        <v>0</v>
      </c>
      <c r="N59">
        <v>0</v>
      </c>
      <c r="P59">
        <v>0</v>
      </c>
      <c r="R59">
        <v>0</v>
      </c>
      <c r="T59">
        <v>0</v>
      </c>
      <c r="V59">
        <v>0</v>
      </c>
      <c r="X59">
        <v>0</v>
      </c>
    </row>
  </sheetData>
  <mergeCells count="2">
    <mergeCell ref="A2:AB2"/>
    <mergeCell ref="A4:AD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H73"/>
  <sheetViews>
    <sheetView workbookViewId="0">
      <selection activeCell="Y7" sqref="Y7"/>
    </sheetView>
  </sheetViews>
  <sheetFormatPr baseColWidth="10" defaultRowHeight="12.75"/>
  <cols>
    <col min="1" max="1" width="13" customWidth="1"/>
    <col min="2" max="3" width="6.5703125" customWidth="1"/>
    <col min="4" max="5" width="5.85546875" customWidth="1"/>
    <col min="6" max="7" width="6.28515625" customWidth="1"/>
    <col min="8" max="9" width="6" customWidth="1"/>
    <col min="10" max="11" width="5.5703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5703125" customWidth="1"/>
    <col min="27" max="28" width="14" customWidth="1"/>
    <col min="29" max="29" width="13.140625" customWidth="1"/>
    <col min="30" max="30" width="13.85546875" customWidth="1"/>
    <col min="31" max="31" width="12.85546875" customWidth="1"/>
    <col min="34" max="34" width="14.7109375" customWidth="1"/>
  </cols>
  <sheetData>
    <row r="1" spans="1:30">
      <c r="A1" s="19" t="s">
        <v>227</v>
      </c>
    </row>
    <row r="2" spans="1:30" ht="15.75">
      <c r="A2" s="216" t="s">
        <v>70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299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33.75">
      <c r="A7" s="16" t="s">
        <v>11</v>
      </c>
      <c r="B7" s="16" t="s">
        <v>1</v>
      </c>
      <c r="C7" s="16" t="s">
        <v>303</v>
      </c>
      <c r="D7" s="16" t="s">
        <v>2</v>
      </c>
      <c r="E7" s="16" t="s">
        <v>304</v>
      </c>
      <c r="F7" s="16" t="s">
        <v>3</v>
      </c>
      <c r="G7" s="16" t="s">
        <v>305</v>
      </c>
      <c r="H7" s="16" t="s">
        <v>4</v>
      </c>
      <c r="I7" s="16" t="s">
        <v>306</v>
      </c>
      <c r="J7" s="16" t="s">
        <v>3</v>
      </c>
      <c r="K7" s="16" t="s">
        <v>305</v>
      </c>
      <c r="L7" s="16" t="s">
        <v>1</v>
      </c>
      <c r="M7" s="16" t="s">
        <v>303</v>
      </c>
      <c r="N7" s="16" t="s">
        <v>312</v>
      </c>
      <c r="O7" s="16" t="s">
        <v>307</v>
      </c>
      <c r="P7" s="16" t="s">
        <v>4</v>
      </c>
      <c r="Q7" s="16" t="s">
        <v>306</v>
      </c>
      <c r="R7" s="16" t="s">
        <v>5</v>
      </c>
      <c r="S7" s="16" t="s">
        <v>308</v>
      </c>
      <c r="T7" s="16" t="s">
        <v>6</v>
      </c>
      <c r="U7" s="16" t="s">
        <v>309</v>
      </c>
      <c r="V7" s="16" t="s">
        <v>7</v>
      </c>
      <c r="W7" s="16" t="s">
        <v>310</v>
      </c>
      <c r="X7" s="16" t="s">
        <v>8</v>
      </c>
      <c r="Y7" s="16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</row>
    <row r="8" spans="1:30">
      <c r="A8" s="91" t="s">
        <v>14</v>
      </c>
      <c r="B8" s="117">
        <v>214</v>
      </c>
      <c r="C8" s="117"/>
      <c r="D8" s="2">
        <v>112</v>
      </c>
      <c r="E8" s="2"/>
      <c r="F8" s="2">
        <v>164</v>
      </c>
      <c r="G8" s="2"/>
      <c r="H8" s="2">
        <v>202</v>
      </c>
      <c r="I8" s="2"/>
      <c r="J8" s="117">
        <v>390</v>
      </c>
      <c r="K8" s="117"/>
      <c r="L8" s="2">
        <v>245</v>
      </c>
      <c r="M8" s="2"/>
      <c r="N8" s="2">
        <v>711</v>
      </c>
      <c r="O8" s="2"/>
      <c r="P8" s="2">
        <v>1990</v>
      </c>
      <c r="Q8" s="2"/>
      <c r="R8" s="2">
        <v>672</v>
      </c>
      <c r="S8" s="2"/>
      <c r="T8" s="2">
        <v>338</v>
      </c>
      <c r="U8" s="2"/>
      <c r="V8" s="2">
        <v>346</v>
      </c>
      <c r="W8" s="2"/>
      <c r="X8" s="117">
        <v>620</v>
      </c>
      <c r="Y8" s="117"/>
      <c r="Z8" s="98">
        <f>SUM(B8:X8)</f>
        <v>6004</v>
      </c>
      <c r="AA8" s="118">
        <f>Z8/37041</f>
        <v>0.16209065629977593</v>
      </c>
      <c r="AB8" s="119">
        <f>Z8/28606</f>
        <v>0.20988603789414809</v>
      </c>
      <c r="AC8" s="3"/>
    </row>
    <row r="9" spans="1:30">
      <c r="A9" s="91" t="s">
        <v>78</v>
      </c>
      <c r="B9" s="2">
        <v>63</v>
      </c>
      <c r="C9" s="2"/>
      <c r="D9" s="2">
        <v>108</v>
      </c>
      <c r="E9" s="2"/>
      <c r="F9" s="2">
        <v>34</v>
      </c>
      <c r="G9" s="2"/>
      <c r="H9" s="2">
        <v>12</v>
      </c>
      <c r="I9" s="2"/>
      <c r="J9" s="120">
        <v>7</v>
      </c>
      <c r="K9" s="120"/>
      <c r="L9" s="2"/>
      <c r="M9" s="2"/>
      <c r="N9" s="2">
        <v>2</v>
      </c>
      <c r="O9" s="2"/>
      <c r="P9" s="2">
        <v>25</v>
      </c>
      <c r="Q9" s="2"/>
      <c r="R9" s="2">
        <v>18</v>
      </c>
      <c r="S9" s="2"/>
      <c r="T9" s="2">
        <v>1</v>
      </c>
      <c r="U9" s="2"/>
      <c r="V9" s="120">
        <v>113</v>
      </c>
      <c r="W9" s="120"/>
      <c r="X9" s="120">
        <v>61</v>
      </c>
      <c r="Y9" s="120"/>
      <c r="Z9" s="98">
        <f t="shared" ref="Z9:Z65" si="0">SUM(B9:X9)</f>
        <v>444</v>
      </c>
      <c r="AA9" s="118">
        <f>Z9/37041</f>
        <v>1.1986717421235927E-2</v>
      </c>
      <c r="AB9" s="119">
        <f>Z9/28606</f>
        <v>1.5521219324617213E-2</v>
      </c>
      <c r="AC9" s="13"/>
    </row>
    <row r="10" spans="1:30">
      <c r="A10" s="91" t="s">
        <v>79</v>
      </c>
      <c r="B10" s="2">
        <v>4</v>
      </c>
      <c r="C10" s="2"/>
      <c r="D10" s="2">
        <v>16</v>
      </c>
      <c r="E10" s="2"/>
      <c r="F10" s="2">
        <v>11</v>
      </c>
      <c r="G10" s="2"/>
      <c r="H10" s="2">
        <v>13</v>
      </c>
      <c r="I10" s="2"/>
      <c r="J10" s="120">
        <v>7</v>
      </c>
      <c r="K10" s="120"/>
      <c r="L10" s="2">
        <v>7</v>
      </c>
      <c r="M10" s="2"/>
      <c r="N10" s="2">
        <v>18</v>
      </c>
      <c r="O10" s="2"/>
      <c r="P10" s="2">
        <v>11</v>
      </c>
      <c r="Q10" s="2"/>
      <c r="R10" s="2">
        <v>25</v>
      </c>
      <c r="S10" s="2"/>
      <c r="T10" s="2">
        <v>21</v>
      </c>
      <c r="U10" s="2"/>
      <c r="V10" s="120">
        <v>7</v>
      </c>
      <c r="W10" s="120"/>
      <c r="X10" s="120">
        <v>4</v>
      </c>
      <c r="Y10" s="120"/>
      <c r="Z10" s="98">
        <f t="shared" si="0"/>
        <v>144</v>
      </c>
      <c r="AA10" s="118">
        <f>Z10/37041</f>
        <v>3.8875840285089495E-3</v>
      </c>
      <c r="AB10" s="119">
        <f>Z10/28606</f>
        <v>5.0339089701461233E-3</v>
      </c>
      <c r="AC10" s="13"/>
    </row>
    <row r="11" spans="1:30">
      <c r="A11" s="91" t="s">
        <v>80</v>
      </c>
      <c r="B11" s="2">
        <v>175</v>
      </c>
      <c r="C11" s="2"/>
      <c r="D11" s="2">
        <v>100</v>
      </c>
      <c r="E11" s="2"/>
      <c r="F11" s="2">
        <v>10</v>
      </c>
      <c r="G11" s="2"/>
      <c r="H11" s="2">
        <v>57</v>
      </c>
      <c r="I11" s="2"/>
      <c r="J11" s="120">
        <v>67</v>
      </c>
      <c r="K11" s="120"/>
      <c r="L11" s="2">
        <v>46</v>
      </c>
      <c r="M11" s="2"/>
      <c r="N11" s="2">
        <v>153</v>
      </c>
      <c r="O11" s="2"/>
      <c r="P11" s="2">
        <v>111</v>
      </c>
      <c r="Q11" s="2"/>
      <c r="R11" s="2">
        <v>93</v>
      </c>
      <c r="S11" s="2"/>
      <c r="T11" s="2">
        <v>218</v>
      </c>
      <c r="U11" s="2"/>
      <c r="V11" s="120">
        <v>190</v>
      </c>
      <c r="W11" s="120"/>
      <c r="X11" s="120">
        <v>152</v>
      </c>
      <c r="Y11" s="120"/>
      <c r="Z11" s="98">
        <f t="shared" si="0"/>
        <v>1372</v>
      </c>
      <c r="AA11" s="118">
        <f>Z11/37041</f>
        <v>3.7040036716071381E-2</v>
      </c>
      <c r="AB11" s="119">
        <f>Z11/28606</f>
        <v>4.7961966021114452E-2</v>
      </c>
      <c r="AC11" s="3"/>
    </row>
    <row r="12" spans="1:30">
      <c r="A12" s="91" t="s">
        <v>228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98">
        <f t="shared" si="0"/>
        <v>0</v>
      </c>
      <c r="AA12" s="118"/>
      <c r="AB12" s="121"/>
      <c r="AC12" s="13"/>
    </row>
    <row r="13" spans="1:30">
      <c r="A13" s="91" t="s">
        <v>229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98">
        <f t="shared" si="0"/>
        <v>0</v>
      </c>
      <c r="AA13" s="118"/>
      <c r="AB13" s="121"/>
      <c r="AC13" s="13"/>
    </row>
    <row r="14" spans="1:30">
      <c r="A14" s="91" t="s">
        <v>60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98">
        <f t="shared" si="0"/>
        <v>3</v>
      </c>
      <c r="AA14" s="122">
        <f>Z14/37041</f>
        <v>8.0991333927269785E-5</v>
      </c>
      <c r="AB14" s="119">
        <f>Z14/28606</f>
        <v>1.048731035447109E-4</v>
      </c>
      <c r="AC14" s="13"/>
    </row>
    <row r="15" spans="1:30">
      <c r="A15" s="91" t="s">
        <v>81</v>
      </c>
      <c r="B15" s="2"/>
      <c r="C15" s="2"/>
      <c r="D15" s="2">
        <v>10</v>
      </c>
      <c r="E15" s="2"/>
      <c r="F15" s="2"/>
      <c r="G15" s="2"/>
      <c r="H15" s="2"/>
      <c r="I15" s="2"/>
      <c r="J15" s="2">
        <v>6</v>
      </c>
      <c r="K15" s="2"/>
      <c r="L15" s="2"/>
      <c r="M15" s="2"/>
      <c r="N15" s="2"/>
      <c r="O15" s="2"/>
      <c r="P15" s="2">
        <v>4</v>
      </c>
      <c r="Q15" s="2"/>
      <c r="R15" s="2">
        <v>4</v>
      </c>
      <c r="S15" s="2"/>
      <c r="T15" s="2"/>
      <c r="U15" s="2"/>
      <c r="V15" s="2"/>
      <c r="W15" s="2"/>
      <c r="X15" s="2"/>
      <c r="Y15" s="2"/>
      <c r="Z15" s="98">
        <f t="shared" si="0"/>
        <v>24</v>
      </c>
      <c r="AA15" s="122">
        <f>Z15/37041</f>
        <v>6.4793067141815828E-4</v>
      </c>
      <c r="AB15" s="119">
        <f>Z15/28606</f>
        <v>8.3898482835768722E-4</v>
      </c>
      <c r="AC15" s="13"/>
    </row>
    <row r="16" spans="1:30">
      <c r="A16" s="91" t="s">
        <v>82</v>
      </c>
      <c r="B16" s="2"/>
      <c r="C16" s="2"/>
      <c r="D16" s="2"/>
      <c r="E16" s="2"/>
      <c r="F16" s="2">
        <v>3</v>
      </c>
      <c r="G16" s="2"/>
      <c r="H16" s="2"/>
      <c r="I16" s="2"/>
      <c r="J16" s="2"/>
      <c r="K16" s="2"/>
      <c r="L16" s="2"/>
      <c r="M16" s="2"/>
      <c r="N16" s="2"/>
      <c r="O16" s="2"/>
      <c r="P16" s="2">
        <v>2</v>
      </c>
      <c r="Q16" s="2"/>
      <c r="R16" s="2"/>
      <c r="S16" s="2"/>
      <c r="T16" s="2"/>
      <c r="U16" s="2"/>
      <c r="V16" s="2"/>
      <c r="W16" s="2"/>
      <c r="X16" s="2">
        <v>4</v>
      </c>
      <c r="Y16" s="2"/>
      <c r="Z16" s="98">
        <f t="shared" si="0"/>
        <v>9</v>
      </c>
      <c r="AA16" s="122">
        <f>Z16/37041</f>
        <v>2.4297400178180934E-4</v>
      </c>
      <c r="AB16" s="119">
        <f>Z16/28606</f>
        <v>3.1461931063413271E-4</v>
      </c>
      <c r="AC16" s="13"/>
    </row>
    <row r="17" spans="1:31">
      <c r="A17" s="91" t="s">
        <v>21</v>
      </c>
      <c r="B17" s="2">
        <v>3</v>
      </c>
      <c r="C17" s="2"/>
      <c r="D17" s="2"/>
      <c r="E17" s="2"/>
      <c r="F17" s="2"/>
      <c r="G17" s="2"/>
      <c r="H17" s="2">
        <v>2</v>
      </c>
      <c r="I17" s="2"/>
      <c r="J17" s="2"/>
      <c r="K17" s="2"/>
      <c r="L17" s="2"/>
      <c r="M17" s="2"/>
      <c r="N17" s="2">
        <v>11</v>
      </c>
      <c r="O17" s="2"/>
      <c r="P17" s="2"/>
      <c r="Q17" s="2"/>
      <c r="R17" s="2">
        <v>4</v>
      </c>
      <c r="S17" s="2"/>
      <c r="T17" s="2">
        <v>13</v>
      </c>
      <c r="U17" s="2"/>
      <c r="V17" s="2"/>
      <c r="W17" s="2"/>
      <c r="X17" s="2"/>
      <c r="Y17" s="2"/>
      <c r="Z17" s="98">
        <f t="shared" si="0"/>
        <v>33</v>
      </c>
      <c r="AA17" s="122">
        <f>Z17/37041</f>
        <v>8.9090467319996765E-4</v>
      </c>
      <c r="AB17" s="119">
        <f>Z17/28606</f>
        <v>1.1536041389918199E-3</v>
      </c>
      <c r="AC17" s="13"/>
    </row>
    <row r="18" spans="1:31">
      <c r="A18" s="91" t="s">
        <v>84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98">
        <f t="shared" si="0"/>
        <v>0</v>
      </c>
      <c r="AA18" s="118"/>
      <c r="AB18" s="121"/>
      <c r="AC18" s="13"/>
    </row>
    <row r="19" spans="1:31">
      <c r="A19" s="91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98">
        <f t="shared" si="0"/>
        <v>0</v>
      </c>
      <c r="AA19" s="118"/>
      <c r="AB19" s="121"/>
      <c r="AC19" s="13"/>
    </row>
    <row r="20" spans="1:31">
      <c r="A20" s="91" t="s">
        <v>86</v>
      </c>
      <c r="B20" s="2"/>
      <c r="C20" s="2"/>
      <c r="D20" s="2"/>
      <c r="E20" s="2"/>
      <c r="F20" s="2">
        <v>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98">
        <f t="shared" si="0"/>
        <v>3</v>
      </c>
      <c r="AA20" s="122">
        <f>Z20/37041</f>
        <v>8.0991333927269785E-5</v>
      </c>
      <c r="AB20" s="119">
        <f>Z20/28606</f>
        <v>1.048731035447109E-4</v>
      </c>
      <c r="AC20" s="13"/>
    </row>
    <row r="21" spans="1:31">
      <c r="A21" s="91" t="s">
        <v>25</v>
      </c>
      <c r="B21" s="2"/>
      <c r="C21" s="2"/>
      <c r="D21" s="2">
        <v>21</v>
      </c>
      <c r="E21" s="2"/>
      <c r="F21" s="2">
        <v>10</v>
      </c>
      <c r="G21" s="2"/>
      <c r="H21" s="2">
        <v>2</v>
      </c>
      <c r="I21" s="2"/>
      <c r="J21" s="2">
        <v>13</v>
      </c>
      <c r="K21" s="2"/>
      <c r="L21" s="2">
        <v>6</v>
      </c>
      <c r="M21" s="2"/>
      <c r="N21" s="2">
        <v>16</v>
      </c>
      <c r="O21" s="2"/>
      <c r="P21" s="2">
        <v>9</v>
      </c>
      <c r="Q21" s="2"/>
      <c r="R21" s="2">
        <v>10</v>
      </c>
      <c r="S21" s="2"/>
      <c r="T21" s="2">
        <v>12</v>
      </c>
      <c r="U21" s="2"/>
      <c r="V21" s="2">
        <v>21</v>
      </c>
      <c r="W21" s="2"/>
      <c r="X21" s="2">
        <v>19</v>
      </c>
      <c r="Y21" s="2"/>
      <c r="Z21" s="98">
        <f t="shared" si="0"/>
        <v>139</v>
      </c>
      <c r="AA21" s="122">
        <f>Z21/37041</f>
        <v>3.7525984719634998E-3</v>
      </c>
      <c r="AB21" s="119">
        <f>Z21/28606</f>
        <v>4.8591204642382717E-3</v>
      </c>
      <c r="AC21" s="13"/>
    </row>
    <row r="22" spans="1:31">
      <c r="A22" s="91" t="s">
        <v>230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98">
        <f t="shared" si="0"/>
        <v>0</v>
      </c>
      <c r="AA22" s="118"/>
      <c r="AB22" s="121"/>
      <c r="AC22" s="13"/>
    </row>
    <row r="23" spans="1:31">
      <c r="A23" s="91" t="s">
        <v>231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98">
        <f t="shared" si="0"/>
        <v>0</v>
      </c>
      <c r="AA23" s="118"/>
      <c r="AB23" s="121"/>
      <c r="AC23" s="13"/>
    </row>
    <row r="24" spans="1:31">
      <c r="A24" s="91" t="s">
        <v>95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98">
        <f t="shared" si="0"/>
        <v>0</v>
      </c>
      <c r="AA24" s="122"/>
      <c r="AB24" s="119"/>
      <c r="AC24" s="13"/>
    </row>
    <row r="25" spans="1:31">
      <c r="A25" s="123" t="s">
        <v>172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2"/>
      <c r="Q25" s="2"/>
      <c r="R25" s="18"/>
      <c r="S25" s="18"/>
      <c r="T25" s="18"/>
      <c r="U25" s="18"/>
      <c r="V25" s="18"/>
      <c r="W25" s="18"/>
      <c r="X25" s="18"/>
      <c r="Y25" s="18"/>
      <c r="Z25" s="98">
        <f t="shared" si="0"/>
        <v>0</v>
      </c>
      <c r="AA25" s="118"/>
      <c r="AB25" s="121"/>
      <c r="AC25" s="18"/>
    </row>
    <row r="26" spans="1:31">
      <c r="A26" s="91" t="s">
        <v>98</v>
      </c>
      <c r="B26" s="2">
        <v>8</v>
      </c>
      <c r="C26" s="2"/>
      <c r="D26" s="2"/>
      <c r="E26" s="2"/>
      <c r="F26" s="2">
        <v>3</v>
      </c>
      <c r="G26" s="2"/>
      <c r="H26" s="2">
        <v>6</v>
      </c>
      <c r="I26" s="2"/>
      <c r="J26" s="2">
        <v>4</v>
      </c>
      <c r="K26" s="2"/>
      <c r="L26" s="2"/>
      <c r="M26" s="2"/>
      <c r="N26" s="2">
        <v>5</v>
      </c>
      <c r="O26" s="2"/>
      <c r="P26" s="2">
        <v>14</v>
      </c>
      <c r="Q26" s="2"/>
      <c r="R26" s="2">
        <v>9</v>
      </c>
      <c r="S26" s="2"/>
      <c r="T26" s="2">
        <v>14</v>
      </c>
      <c r="U26" s="2"/>
      <c r="V26" s="2"/>
      <c r="W26" s="2"/>
      <c r="X26" s="2">
        <v>4</v>
      </c>
      <c r="Y26" s="2"/>
      <c r="Z26" s="98">
        <f t="shared" si="0"/>
        <v>67</v>
      </c>
      <c r="AA26" s="118">
        <f>Z26/37041</f>
        <v>1.8088064577090252E-3</v>
      </c>
      <c r="AB26" s="121">
        <f>Z26/28606</f>
        <v>2.3421659791652101E-3</v>
      </c>
      <c r="AC26" s="13"/>
    </row>
    <row r="27" spans="1:31">
      <c r="A27" s="123" t="s">
        <v>99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2"/>
      <c r="U27" s="2"/>
      <c r="V27" s="18"/>
      <c r="W27" s="18"/>
      <c r="X27" s="18"/>
      <c r="Y27" s="18"/>
      <c r="Z27" s="98">
        <f t="shared" si="0"/>
        <v>0</v>
      </c>
      <c r="AA27" s="118"/>
      <c r="AB27" s="121"/>
      <c r="AC27" s="13"/>
    </row>
    <row r="28" spans="1:31">
      <c r="A28" s="91" t="s">
        <v>100</v>
      </c>
      <c r="B28" s="2">
        <v>426</v>
      </c>
      <c r="C28" s="2"/>
      <c r="D28" s="2">
        <v>405</v>
      </c>
      <c r="E28" s="2"/>
      <c r="F28" s="2">
        <v>639</v>
      </c>
      <c r="G28" s="2"/>
      <c r="H28" s="124">
        <v>750</v>
      </c>
      <c r="I28" s="124"/>
      <c r="J28" s="2">
        <v>805</v>
      </c>
      <c r="K28" s="2"/>
      <c r="L28" s="2">
        <v>387</v>
      </c>
      <c r="M28" s="2"/>
      <c r="N28" s="2">
        <v>906</v>
      </c>
      <c r="O28" s="2"/>
      <c r="P28" s="2">
        <v>1279</v>
      </c>
      <c r="Q28" s="2"/>
      <c r="R28" s="2">
        <v>662</v>
      </c>
      <c r="S28" s="2"/>
      <c r="T28" s="2">
        <v>2028</v>
      </c>
      <c r="U28" s="2"/>
      <c r="V28" s="2">
        <v>1090</v>
      </c>
      <c r="W28" s="2"/>
      <c r="X28" s="2">
        <v>911</v>
      </c>
      <c r="Y28" s="2"/>
      <c r="Z28" s="98">
        <f t="shared" si="0"/>
        <v>10288</v>
      </c>
      <c r="AA28" s="118">
        <f>Z28/37041</f>
        <v>0.27774628114791716</v>
      </c>
      <c r="AB28" s="119">
        <f>Z28/28606</f>
        <v>0.35964482975599527</v>
      </c>
      <c r="AC28" s="13"/>
    </row>
    <row r="29" spans="1:31">
      <c r="A29" s="91" t="s">
        <v>29</v>
      </c>
      <c r="B29" s="2"/>
      <c r="C29" s="2"/>
      <c r="D29" s="2"/>
      <c r="E29" s="2"/>
      <c r="F29" s="2"/>
      <c r="G29" s="2"/>
      <c r="H29" s="124"/>
      <c r="I29" s="12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98">
        <f t="shared" si="0"/>
        <v>0</v>
      </c>
      <c r="AA29" s="118"/>
      <c r="AB29" s="121"/>
      <c r="AC29" s="13"/>
    </row>
    <row r="30" spans="1:31">
      <c r="A30" s="91" t="s">
        <v>103</v>
      </c>
      <c r="B30" s="2"/>
      <c r="C30" s="2"/>
      <c r="D30" s="2"/>
      <c r="E30" s="2"/>
      <c r="F30" s="2"/>
      <c r="G30" s="2"/>
      <c r="H30" s="124"/>
      <c r="I30" s="124"/>
      <c r="J30" s="2">
        <v>10</v>
      </c>
      <c r="K30" s="2"/>
      <c r="L30" s="2">
        <v>2</v>
      </c>
      <c r="M30" s="2"/>
      <c r="N30" s="2"/>
      <c r="O30" s="2"/>
      <c r="P30" s="2"/>
      <c r="Q30" s="2"/>
      <c r="R30" s="2">
        <v>4</v>
      </c>
      <c r="S30" s="2"/>
      <c r="T30" s="2"/>
      <c r="U30" s="2"/>
      <c r="V30" s="2"/>
      <c r="W30" s="2"/>
      <c r="X30" s="2"/>
      <c r="Y30" s="2"/>
      <c r="Z30" s="98">
        <f t="shared" si="0"/>
        <v>16</v>
      </c>
      <c r="AA30" s="122">
        <f>Z30/37041</f>
        <v>4.3195378094543885E-4</v>
      </c>
      <c r="AB30" s="121">
        <f>Z30/28606</f>
        <v>5.5932321890512485E-4</v>
      </c>
      <c r="AC30" s="13"/>
    </row>
    <row r="31" spans="1:31">
      <c r="A31" s="91" t="s">
        <v>104</v>
      </c>
      <c r="B31" s="2"/>
      <c r="C31" s="2"/>
      <c r="D31" s="2"/>
      <c r="E31" s="2"/>
      <c r="F31" s="2"/>
      <c r="G31" s="2"/>
      <c r="H31" s="124"/>
      <c r="I31" s="12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98">
        <f t="shared" si="0"/>
        <v>0</v>
      </c>
      <c r="AA31" s="118"/>
      <c r="AB31" s="121"/>
      <c r="AC31" s="13"/>
      <c r="AE31" t="s">
        <v>232</v>
      </c>
    </row>
    <row r="32" spans="1:31">
      <c r="A32" s="91" t="s">
        <v>105</v>
      </c>
      <c r="B32" s="2"/>
      <c r="C32" s="2"/>
      <c r="D32" s="2"/>
      <c r="E32" s="2"/>
      <c r="F32" s="2">
        <v>7</v>
      </c>
      <c r="G32" s="2"/>
      <c r="H32" s="124"/>
      <c r="I32" s="124"/>
      <c r="J32" s="2">
        <v>47</v>
      </c>
      <c r="K32" s="2"/>
      <c r="L32" s="2"/>
      <c r="M32" s="2"/>
      <c r="N32" s="2">
        <v>3</v>
      </c>
      <c r="O32" s="2"/>
      <c r="P32" s="2"/>
      <c r="Q32" s="2"/>
      <c r="R32" s="2">
        <v>2</v>
      </c>
      <c r="S32" s="2"/>
      <c r="T32" s="2"/>
      <c r="U32" s="2"/>
      <c r="V32" s="2"/>
      <c r="W32" s="2"/>
      <c r="X32" s="2">
        <v>5</v>
      </c>
      <c r="Y32" s="2"/>
      <c r="Z32" s="98">
        <f t="shared" si="0"/>
        <v>64</v>
      </c>
      <c r="AA32" s="122">
        <f>Z32/37041</f>
        <v>1.7278151237817554E-3</v>
      </c>
      <c r="AB32" s="121">
        <f>Z32/28606</f>
        <v>2.2372928756204994E-3</v>
      </c>
      <c r="AC32" s="13"/>
    </row>
    <row r="33" spans="1:31">
      <c r="A33" s="91" t="s">
        <v>106</v>
      </c>
      <c r="B33" s="2"/>
      <c r="C33" s="2"/>
      <c r="D33" s="2"/>
      <c r="E33" s="2"/>
      <c r="F33" s="2"/>
      <c r="G33" s="2"/>
      <c r="H33" s="124"/>
      <c r="I33" s="12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98">
        <f t="shared" si="0"/>
        <v>0</v>
      </c>
      <c r="AA33" s="122"/>
      <c r="AB33" s="121"/>
      <c r="AC33" s="13"/>
    </row>
    <row r="34" spans="1:31">
      <c r="A34" s="91" t="s">
        <v>107</v>
      </c>
      <c r="B34" s="2"/>
      <c r="C34" s="2"/>
      <c r="D34" s="2"/>
      <c r="E34" s="2"/>
      <c r="F34" s="2"/>
      <c r="G34" s="2"/>
      <c r="H34" s="124"/>
      <c r="I34" s="12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98">
        <f t="shared" si="0"/>
        <v>0</v>
      </c>
      <c r="AA34" s="118"/>
      <c r="AB34" s="121"/>
      <c r="AC34" s="13"/>
    </row>
    <row r="35" spans="1:31">
      <c r="A35" s="91" t="s">
        <v>108</v>
      </c>
      <c r="B35" s="2"/>
      <c r="C35" s="2"/>
      <c r="D35" s="2">
        <v>43</v>
      </c>
      <c r="E35" s="2"/>
      <c r="F35" s="2"/>
      <c r="G35" s="2"/>
      <c r="H35" s="124"/>
      <c r="I35" s="12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98">
        <f t="shared" si="0"/>
        <v>43</v>
      </c>
      <c r="AA35" s="118">
        <f>Z35/37041</f>
        <v>1.1608757862908668E-3</v>
      </c>
      <c r="AB35" s="121">
        <f>Z35/28606</f>
        <v>1.5031811508075229E-3</v>
      </c>
      <c r="AC35" s="13"/>
    </row>
    <row r="36" spans="1:31">
      <c r="A36" s="91" t="s">
        <v>36</v>
      </c>
      <c r="B36" s="2">
        <v>597</v>
      </c>
      <c r="C36" s="2"/>
      <c r="D36" s="2">
        <v>371</v>
      </c>
      <c r="E36" s="2"/>
      <c r="F36" s="2">
        <v>737</v>
      </c>
      <c r="G36" s="2"/>
      <c r="H36" s="124">
        <v>1207</v>
      </c>
      <c r="I36" s="124"/>
      <c r="J36" s="2">
        <v>1187</v>
      </c>
      <c r="K36" s="2"/>
      <c r="L36" s="2">
        <v>1631</v>
      </c>
      <c r="M36" s="2"/>
      <c r="N36" s="2">
        <v>1809</v>
      </c>
      <c r="O36" s="2"/>
      <c r="P36" s="2">
        <v>2168</v>
      </c>
      <c r="Q36" s="2"/>
      <c r="R36" s="2">
        <v>1801</v>
      </c>
      <c r="S36" s="2"/>
      <c r="T36" s="2">
        <v>1223</v>
      </c>
      <c r="U36" s="2"/>
      <c r="V36" s="2">
        <v>1671</v>
      </c>
      <c r="W36" s="2"/>
      <c r="X36" s="2">
        <v>877</v>
      </c>
      <c r="Y36" s="2"/>
      <c r="Z36" s="98">
        <f t="shared" si="0"/>
        <v>15279</v>
      </c>
      <c r="AA36" s="118">
        <f>Z36/37041</f>
        <v>0.41248886369158499</v>
      </c>
      <c r="AB36" s="121">
        <f>Z36/28606</f>
        <v>0.53411871635321262</v>
      </c>
      <c r="AC36" s="13"/>
    </row>
    <row r="37" spans="1:31">
      <c r="A37" s="91" t="s">
        <v>110</v>
      </c>
      <c r="B37" s="2"/>
      <c r="C37" s="2"/>
      <c r="D37" s="2"/>
      <c r="E37" s="2"/>
      <c r="F37" s="2">
        <v>2</v>
      </c>
      <c r="G37" s="2"/>
      <c r="H37" s="2">
        <v>4</v>
      </c>
      <c r="I37" s="2"/>
      <c r="J37" s="2"/>
      <c r="K37" s="2"/>
      <c r="L37" s="2"/>
      <c r="M37" s="2"/>
      <c r="N37" s="2"/>
      <c r="O37" s="2"/>
      <c r="P37" s="2">
        <v>6</v>
      </c>
      <c r="Q37" s="2"/>
      <c r="R37" s="2"/>
      <c r="S37" s="2"/>
      <c r="T37" s="2">
        <v>5</v>
      </c>
      <c r="U37" s="2"/>
      <c r="V37" s="2"/>
      <c r="W37" s="2"/>
      <c r="X37" s="2"/>
      <c r="Y37" s="2"/>
      <c r="Z37" s="98">
        <f t="shared" si="0"/>
        <v>17</v>
      </c>
      <c r="AA37" s="118">
        <f>Z37/37041</f>
        <v>4.5895089225452874E-4</v>
      </c>
      <c r="AB37" s="121">
        <f>Z37/28606</f>
        <v>5.9428092008669507E-4</v>
      </c>
      <c r="AC37" s="13"/>
      <c r="AE37" s="10" t="s">
        <v>232</v>
      </c>
    </row>
    <row r="38" spans="1:31">
      <c r="A38" s="91" t="s">
        <v>111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98">
        <f t="shared" si="0"/>
        <v>0</v>
      </c>
      <c r="AA38" s="118"/>
      <c r="AB38" s="121"/>
      <c r="AC38" s="13"/>
    </row>
    <row r="39" spans="1:31">
      <c r="A39" s="91" t="s">
        <v>233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98">
        <f t="shared" si="0"/>
        <v>1</v>
      </c>
      <c r="AA39" s="125">
        <f>Z39/37041</f>
        <v>2.6997111309089928E-5</v>
      </c>
      <c r="AB39" s="126">
        <f>Z39/28606</f>
        <v>3.4957701181570303E-5</v>
      </c>
      <c r="AC39" s="13"/>
    </row>
    <row r="40" spans="1:31">
      <c r="A40" s="123" t="s">
        <v>234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98">
        <f t="shared" si="0"/>
        <v>0</v>
      </c>
      <c r="AA40" s="125"/>
      <c r="AB40" s="126"/>
      <c r="AC40" s="2"/>
    </row>
    <row r="41" spans="1:31">
      <c r="A41" s="91" t="s">
        <v>118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98">
        <f t="shared" si="0"/>
        <v>0</v>
      </c>
      <c r="AA41" s="125"/>
      <c r="AB41" s="126"/>
      <c r="AC41" s="13"/>
    </row>
    <row r="42" spans="1:31">
      <c r="A42" s="91" t="s">
        <v>117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98">
        <f t="shared" si="0"/>
        <v>0</v>
      </c>
      <c r="AA42" s="125"/>
      <c r="AB42" s="126"/>
      <c r="AC42" s="13"/>
    </row>
    <row r="43" spans="1:31">
      <c r="A43" s="91" t="s">
        <v>119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98">
        <f t="shared" si="0"/>
        <v>0</v>
      </c>
      <c r="AA43" s="125"/>
      <c r="AB43" s="126"/>
      <c r="AC43" s="13"/>
    </row>
    <row r="44" spans="1:31">
      <c r="A44" s="91" t="s">
        <v>120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98">
        <f t="shared" si="0"/>
        <v>0</v>
      </c>
      <c r="AA44" s="125"/>
      <c r="AB44" s="126"/>
      <c r="AC44" s="13"/>
    </row>
    <row r="45" spans="1:31">
      <c r="A45" s="91" t="s">
        <v>121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98">
        <f t="shared" si="0"/>
        <v>0</v>
      </c>
      <c r="AA45" s="125"/>
      <c r="AB45" s="126"/>
      <c r="AC45" s="13"/>
    </row>
    <row r="46" spans="1:31">
      <c r="A46" s="91" t="s">
        <v>122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>
        <v>3</v>
      </c>
      <c r="S46" s="2"/>
      <c r="T46" s="2"/>
      <c r="U46" s="2"/>
      <c r="V46" s="2"/>
      <c r="W46" s="2"/>
      <c r="X46" s="2"/>
      <c r="Y46" s="2"/>
      <c r="Z46" s="98">
        <f t="shared" si="0"/>
        <v>3</v>
      </c>
      <c r="AA46" s="125">
        <f>Z46/37041</f>
        <v>8.0991333927269785E-5</v>
      </c>
      <c r="AB46" s="126">
        <f>Z46/28606</f>
        <v>1.048731035447109E-4</v>
      </c>
      <c r="AC46" s="13"/>
    </row>
    <row r="47" spans="1:31">
      <c r="A47" s="91" t="s">
        <v>123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98">
        <f t="shared" si="0"/>
        <v>0</v>
      </c>
      <c r="AA47" s="118"/>
      <c r="AB47" s="121"/>
      <c r="AC47" s="13"/>
    </row>
    <row r="48" spans="1:31">
      <c r="A48" s="123" t="s">
        <v>65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">
        <v>5</v>
      </c>
      <c r="M48" s="2"/>
      <c r="N48" s="18"/>
      <c r="O48" s="18"/>
      <c r="P48" s="18"/>
      <c r="Q48" s="18"/>
      <c r="R48" s="2">
        <v>13</v>
      </c>
      <c r="S48" s="2"/>
      <c r="T48" s="2">
        <v>14</v>
      </c>
      <c r="U48" s="2"/>
      <c r="V48" s="2"/>
      <c r="W48" s="2"/>
      <c r="X48" s="18"/>
      <c r="Y48" s="18"/>
      <c r="Z48" s="98">
        <f t="shared" si="0"/>
        <v>32</v>
      </c>
      <c r="AA48" s="122">
        <f>Z48/37041</f>
        <v>8.6390756189087771E-4</v>
      </c>
      <c r="AB48" s="119">
        <f>Z48/28606</f>
        <v>1.1186464378102497E-3</v>
      </c>
      <c r="AC48" s="13"/>
    </row>
    <row r="49" spans="1:29">
      <c r="A49" s="91" t="s">
        <v>125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v>2</v>
      </c>
      <c r="S49" s="2"/>
      <c r="T49" s="2"/>
      <c r="U49" s="2"/>
      <c r="V49" s="2"/>
      <c r="W49" s="2"/>
      <c r="X49" s="2"/>
      <c r="Y49" s="2"/>
      <c r="Z49" s="98">
        <f t="shared" si="0"/>
        <v>2</v>
      </c>
      <c r="AA49" s="122">
        <f>Z49/37041</f>
        <v>5.3994222618179857E-5</v>
      </c>
      <c r="AB49" s="119">
        <f>Z49/28606</f>
        <v>6.9915402363140606E-5</v>
      </c>
      <c r="AC49" s="13"/>
    </row>
    <row r="50" spans="1:29">
      <c r="A50" s="91" t="s">
        <v>126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98">
        <f t="shared" si="0"/>
        <v>0</v>
      </c>
      <c r="AA50" s="118"/>
      <c r="AB50" s="121"/>
      <c r="AC50" s="13"/>
    </row>
    <row r="51" spans="1:29">
      <c r="A51" s="91" t="s">
        <v>127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98">
        <f t="shared" si="0"/>
        <v>0</v>
      </c>
      <c r="AA51" s="118"/>
      <c r="AB51" s="121"/>
      <c r="AC51" s="13"/>
    </row>
    <row r="52" spans="1:29">
      <c r="A52" s="91" t="s">
        <v>47</v>
      </c>
      <c r="B52" s="2">
        <v>15</v>
      </c>
      <c r="C52" s="2"/>
      <c r="D52" s="2"/>
      <c r="E52" s="2"/>
      <c r="F52" s="2"/>
      <c r="G52" s="2"/>
      <c r="H52" s="2">
        <v>24</v>
      </c>
      <c r="I52" s="2"/>
      <c r="J52" s="2">
        <v>4</v>
      </c>
      <c r="K52" s="2"/>
      <c r="L52" s="2"/>
      <c r="M52" s="2"/>
      <c r="N52" s="2"/>
      <c r="O52" s="2"/>
      <c r="P52" s="2"/>
      <c r="Q52" s="2"/>
      <c r="R52" s="2">
        <v>5</v>
      </c>
      <c r="S52" s="2"/>
      <c r="T52" s="2"/>
      <c r="U52" s="2"/>
      <c r="V52" s="2">
        <v>7</v>
      </c>
      <c r="W52" s="2"/>
      <c r="X52" s="2">
        <v>3</v>
      </c>
      <c r="Y52" s="2"/>
      <c r="Z52" s="98">
        <f t="shared" si="0"/>
        <v>58</v>
      </c>
      <c r="AA52" s="122">
        <f>Z52/37041</f>
        <v>1.5658324559272158E-3</v>
      </c>
      <c r="AB52" s="121">
        <f>Z52/28606</f>
        <v>2.0275466685310776E-3</v>
      </c>
      <c r="AC52" s="13"/>
    </row>
    <row r="53" spans="1:29">
      <c r="A53" s="91" t="s">
        <v>235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98">
        <f t="shared" si="0"/>
        <v>0</v>
      </c>
      <c r="AA53" s="118"/>
      <c r="AB53" s="121"/>
      <c r="AC53" s="13"/>
    </row>
    <row r="54" spans="1:29">
      <c r="A54" s="91" t="s">
        <v>189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98">
        <f t="shared" si="0"/>
        <v>0</v>
      </c>
      <c r="AA54" s="118"/>
      <c r="AB54" s="121"/>
      <c r="AC54" s="13"/>
    </row>
    <row r="55" spans="1:29">
      <c r="A55" s="91" t="s">
        <v>128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98">
        <f t="shared" si="0"/>
        <v>0</v>
      </c>
      <c r="AA55" s="118"/>
      <c r="AB55" s="121"/>
      <c r="AC55" s="13"/>
    </row>
    <row r="56" spans="1:29">
      <c r="A56" s="91" t="s">
        <v>129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98">
        <f t="shared" si="0"/>
        <v>0</v>
      </c>
      <c r="AA56" s="118"/>
      <c r="AB56" s="121"/>
      <c r="AC56" s="13"/>
    </row>
    <row r="57" spans="1:29">
      <c r="A57" s="91" t="s">
        <v>131</v>
      </c>
      <c r="B57" s="2">
        <v>33</v>
      </c>
      <c r="C57" s="2"/>
      <c r="D57" s="2"/>
      <c r="E57" s="2"/>
      <c r="F57" s="2">
        <v>35</v>
      </c>
      <c r="G57" s="2"/>
      <c r="H57" s="2">
        <v>34</v>
      </c>
      <c r="I57" s="2"/>
      <c r="J57" s="2">
        <v>27</v>
      </c>
      <c r="K57" s="2"/>
      <c r="L57" s="2">
        <v>42</v>
      </c>
      <c r="M57" s="2"/>
      <c r="N57" s="2">
        <v>99</v>
      </c>
      <c r="O57" s="2"/>
      <c r="P57" s="2">
        <v>25</v>
      </c>
      <c r="Q57" s="2"/>
      <c r="R57" s="2">
        <v>28</v>
      </c>
      <c r="S57" s="2"/>
      <c r="T57" s="2">
        <v>38</v>
      </c>
      <c r="U57" s="2"/>
      <c r="V57" s="2">
        <v>25</v>
      </c>
      <c r="W57" s="2"/>
      <c r="X57" s="2">
        <v>57</v>
      </c>
      <c r="Y57" s="2"/>
      <c r="Z57" s="98">
        <f t="shared" si="0"/>
        <v>443</v>
      </c>
      <c r="AA57" s="118">
        <f>Z57/37041</f>
        <v>1.1959720309926838E-2</v>
      </c>
      <c r="AB57" s="121">
        <f>Z57/28606</f>
        <v>1.5486261623435643E-2</v>
      </c>
      <c r="AC57" s="13"/>
    </row>
    <row r="58" spans="1:29">
      <c r="A58" s="91" t="s">
        <v>132</v>
      </c>
      <c r="B58" s="2">
        <v>8</v>
      </c>
      <c r="C58" s="2"/>
      <c r="D58" s="2"/>
      <c r="E58" s="2"/>
      <c r="F58" s="2"/>
      <c r="G58" s="2"/>
      <c r="H58" s="2"/>
      <c r="I58" s="2"/>
      <c r="J58" s="2"/>
      <c r="K58" s="2"/>
      <c r="L58" s="2"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98">
        <f t="shared" si="0"/>
        <v>9</v>
      </c>
      <c r="AA58" s="118">
        <f>Z58/37041</f>
        <v>2.4297400178180934E-4</v>
      </c>
      <c r="AB58" s="119">
        <f>Z58/28606</f>
        <v>3.1461931063413271E-4</v>
      </c>
      <c r="AC58" s="13"/>
    </row>
    <row r="59" spans="1:29">
      <c r="A59" s="91" t="s">
        <v>193</v>
      </c>
      <c r="B59" s="2">
        <v>5</v>
      </c>
      <c r="C59" s="2"/>
      <c r="D59" s="2"/>
      <c r="E59" s="2"/>
      <c r="F59" s="2">
        <v>2</v>
      </c>
      <c r="G59" s="2"/>
      <c r="H59" s="2">
        <v>2</v>
      </c>
      <c r="I59" s="2"/>
      <c r="J59" s="2"/>
      <c r="K59" s="2"/>
      <c r="L59" s="2">
        <v>4</v>
      </c>
      <c r="M59" s="2"/>
      <c r="N59" s="2"/>
      <c r="O59" s="2"/>
      <c r="P59" s="2">
        <v>16</v>
      </c>
      <c r="Q59" s="2"/>
      <c r="R59" s="2">
        <v>9</v>
      </c>
      <c r="S59" s="2"/>
      <c r="T59" s="2"/>
      <c r="U59" s="2"/>
      <c r="V59" s="2"/>
      <c r="W59" s="2"/>
      <c r="X59" s="2"/>
      <c r="Y59" s="2"/>
      <c r="Z59" s="98">
        <f t="shared" si="0"/>
        <v>38</v>
      </c>
      <c r="AA59" s="118">
        <f>Z59/37041</f>
        <v>1.0258902297454171E-3</v>
      </c>
      <c r="AB59" s="121">
        <f>Z59/28606</f>
        <v>1.3283926448996715E-3</v>
      </c>
      <c r="AC59" s="13"/>
    </row>
    <row r="60" spans="1:29">
      <c r="A60" s="91" t="s">
        <v>53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98">
        <f t="shared" si="0"/>
        <v>0</v>
      </c>
      <c r="AA60" s="118"/>
      <c r="AB60" s="121"/>
      <c r="AC60" s="13"/>
    </row>
    <row r="61" spans="1:29">
      <c r="A61" s="91" t="s">
        <v>195</v>
      </c>
      <c r="B61" s="2"/>
      <c r="C61" s="2"/>
      <c r="D61" s="2"/>
      <c r="E61" s="2"/>
      <c r="F61" s="2">
        <v>4</v>
      </c>
      <c r="G61" s="2"/>
      <c r="H61" s="2"/>
      <c r="I61" s="2"/>
      <c r="J61" s="2">
        <v>71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98">
        <f t="shared" si="0"/>
        <v>75</v>
      </c>
      <c r="AA61" s="118">
        <f>Z61/37041</f>
        <v>2.0247833481817443E-3</v>
      </c>
      <c r="AB61" s="121">
        <f>Z61/28606</f>
        <v>2.6218275886177723E-3</v>
      </c>
      <c r="AC61" s="13"/>
    </row>
    <row r="62" spans="1:29">
      <c r="A62" s="91" t="s">
        <v>137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98">
        <f t="shared" si="0"/>
        <v>0</v>
      </c>
      <c r="AA62" s="118"/>
      <c r="AB62" s="121"/>
      <c r="AC62" s="13"/>
    </row>
    <row r="63" spans="1:29">
      <c r="A63" s="91" t="s">
        <v>236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98">
        <f t="shared" si="0"/>
        <v>0</v>
      </c>
      <c r="AA63" s="118"/>
      <c r="AB63" s="121"/>
      <c r="AC63" s="13"/>
    </row>
    <row r="64" spans="1:29">
      <c r="A64" s="91" t="s">
        <v>130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98">
        <f t="shared" si="0"/>
        <v>0</v>
      </c>
      <c r="AA64" s="118"/>
      <c r="AB64" s="121"/>
      <c r="AC64" s="13"/>
    </row>
    <row r="65" spans="1:34">
      <c r="A65" s="97" t="s">
        <v>237</v>
      </c>
      <c r="B65" s="18"/>
      <c r="C65" s="18"/>
      <c r="D65" s="18"/>
      <c r="E65" s="18"/>
      <c r="F65" s="18"/>
      <c r="G65" s="18"/>
      <c r="H65" s="18"/>
      <c r="I65" s="18"/>
      <c r="J65" s="127"/>
      <c r="K65" s="127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98">
        <f t="shared" si="0"/>
        <v>0</v>
      </c>
      <c r="AA65" s="118"/>
      <c r="AB65" s="121"/>
      <c r="AC65" s="18"/>
    </row>
    <row r="66" spans="1:34">
      <c r="A66" s="188" t="s">
        <v>0</v>
      </c>
      <c r="B66" s="44">
        <v>1551</v>
      </c>
      <c r="C66" s="44"/>
      <c r="D66">
        <v>1186</v>
      </c>
      <c r="F66">
        <v>1664</v>
      </c>
      <c r="H66">
        <v>2315</v>
      </c>
      <c r="J66" s="44">
        <v>2645</v>
      </c>
      <c r="K66" s="44"/>
      <c r="L66">
        <v>2380</v>
      </c>
      <c r="N66">
        <v>3733</v>
      </c>
      <c r="P66">
        <v>5660</v>
      </c>
      <c r="R66">
        <v>3364</v>
      </c>
      <c r="T66">
        <v>3925</v>
      </c>
      <c r="V66">
        <v>3470</v>
      </c>
      <c r="X66" s="44">
        <v>2717</v>
      </c>
      <c r="Y66" s="44"/>
      <c r="AE66" t="s">
        <v>109</v>
      </c>
      <c r="AF66" s="44">
        <f>Z36</f>
        <v>15279</v>
      </c>
      <c r="AG66" s="129">
        <f>AA36</f>
        <v>0.41248886369158499</v>
      </c>
      <c r="AH66" s="130">
        <f>AB36</f>
        <v>0.53411871635321262</v>
      </c>
    </row>
    <row r="67" spans="1:34">
      <c r="A67" s="188" t="s">
        <v>293</v>
      </c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  <c r="N67">
        <v>0</v>
      </c>
      <c r="P67">
        <v>0</v>
      </c>
      <c r="R67">
        <v>0</v>
      </c>
      <c r="T67">
        <v>0</v>
      </c>
      <c r="V67">
        <v>0</v>
      </c>
      <c r="X67">
        <v>0</v>
      </c>
      <c r="AG67" s="131">
        <f>SUM(AG66:AG66)</f>
        <v>0.41248886369158499</v>
      </c>
      <c r="AH67" s="130" t="e">
        <f>#REF!+AH66</f>
        <v>#REF!</v>
      </c>
    </row>
    <row r="68" spans="1:34">
      <c r="A68" s="189" t="s">
        <v>294</v>
      </c>
      <c r="B68" s="44">
        <v>1551</v>
      </c>
      <c r="C68" s="44"/>
      <c r="D68">
        <v>1186</v>
      </c>
      <c r="F68">
        <v>1664</v>
      </c>
      <c r="H68">
        <v>2315</v>
      </c>
      <c r="J68" s="44">
        <v>2645</v>
      </c>
      <c r="K68" s="44"/>
      <c r="L68">
        <v>2380</v>
      </c>
      <c r="N68">
        <v>3733</v>
      </c>
      <c r="P68">
        <v>5660</v>
      </c>
      <c r="R68">
        <v>3364</v>
      </c>
      <c r="T68">
        <v>3925</v>
      </c>
      <c r="V68">
        <v>3470</v>
      </c>
      <c r="X68" s="44">
        <v>2717</v>
      </c>
      <c r="Y68" s="44"/>
      <c r="AE68" s="10" t="s">
        <v>238</v>
      </c>
      <c r="AG68" s="131">
        <f>100%-AG67</f>
        <v>0.58751113630841501</v>
      </c>
      <c r="AH68" s="130" t="e">
        <f>100%-AH67</f>
        <v>#REF!</v>
      </c>
    </row>
    <row r="69" spans="1:34">
      <c r="A69" s="189" t="s">
        <v>295</v>
      </c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0</v>
      </c>
      <c r="R69">
        <v>0</v>
      </c>
      <c r="T69">
        <v>0</v>
      </c>
      <c r="V69">
        <v>0</v>
      </c>
      <c r="X69">
        <v>0</v>
      </c>
    </row>
    <row r="70" spans="1:34">
      <c r="A70" s="189" t="s">
        <v>296</v>
      </c>
      <c r="B70">
        <v>1337</v>
      </c>
      <c r="D70">
        <v>1074</v>
      </c>
      <c r="F70">
        <v>1500</v>
      </c>
      <c r="H70">
        <v>2113</v>
      </c>
      <c r="J70">
        <v>2255</v>
      </c>
      <c r="L70">
        <v>2135</v>
      </c>
      <c r="N70">
        <v>3022</v>
      </c>
      <c r="P70">
        <v>3670</v>
      </c>
      <c r="R70">
        <v>2692</v>
      </c>
      <c r="T70">
        <v>3587</v>
      </c>
      <c r="V70">
        <v>3124</v>
      </c>
      <c r="X70">
        <v>2097</v>
      </c>
      <c r="Z70" s="128"/>
    </row>
    <row r="71" spans="1:34">
      <c r="A71" s="189" t="s">
        <v>297</v>
      </c>
      <c r="B71">
        <v>0</v>
      </c>
      <c r="D71">
        <v>0</v>
      </c>
      <c r="F71">
        <v>0</v>
      </c>
      <c r="H71">
        <v>0</v>
      </c>
      <c r="J71">
        <v>0</v>
      </c>
      <c r="L71">
        <v>0</v>
      </c>
      <c r="N71">
        <v>0</v>
      </c>
      <c r="P71">
        <v>0</v>
      </c>
      <c r="R71">
        <v>0</v>
      </c>
      <c r="T71">
        <v>0</v>
      </c>
      <c r="V71">
        <v>0</v>
      </c>
      <c r="X71">
        <v>0</v>
      </c>
    </row>
    <row r="72" spans="1:34">
      <c r="A72" s="189" t="s">
        <v>3</v>
      </c>
      <c r="B72">
        <v>214</v>
      </c>
      <c r="D72">
        <v>112</v>
      </c>
      <c r="F72">
        <v>164</v>
      </c>
      <c r="H72">
        <v>202</v>
      </c>
      <c r="J72">
        <v>390</v>
      </c>
      <c r="L72">
        <v>245</v>
      </c>
      <c r="N72">
        <v>711</v>
      </c>
      <c r="P72">
        <v>1990</v>
      </c>
      <c r="R72">
        <v>672</v>
      </c>
      <c r="T72">
        <v>338</v>
      </c>
      <c r="V72">
        <v>346</v>
      </c>
      <c r="X72">
        <v>620</v>
      </c>
      <c r="AE72" s="10" t="s">
        <v>232</v>
      </c>
    </row>
    <row r="73" spans="1:34">
      <c r="A73" s="188" t="s">
        <v>298</v>
      </c>
      <c r="B73">
        <v>0</v>
      </c>
      <c r="D73">
        <v>0</v>
      </c>
      <c r="F73">
        <v>0</v>
      </c>
      <c r="H73">
        <v>0</v>
      </c>
      <c r="J73">
        <v>0</v>
      </c>
      <c r="L73">
        <v>0</v>
      </c>
      <c r="N73">
        <v>0</v>
      </c>
      <c r="P73">
        <v>0</v>
      </c>
      <c r="R73">
        <v>0</v>
      </c>
      <c r="T73">
        <v>0</v>
      </c>
      <c r="V73">
        <v>0</v>
      </c>
      <c r="X73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0"/>
  <sheetViews>
    <sheetView topLeftCell="B1" workbookViewId="0">
      <selection activeCell="Y7" sqref="Y7"/>
    </sheetView>
  </sheetViews>
  <sheetFormatPr baseColWidth="10" defaultRowHeight="12.75"/>
  <cols>
    <col min="2" max="3" width="6.85546875" customWidth="1"/>
    <col min="4" max="5" width="6" customWidth="1"/>
    <col min="6" max="7" width="6.5703125" customWidth="1"/>
    <col min="8" max="11" width="7.140625" customWidth="1"/>
    <col min="12" max="13" width="6.28515625" customWidth="1"/>
    <col min="14" max="15" width="8.5703125" customWidth="1"/>
    <col min="16" max="17" width="6.7109375" customWidth="1"/>
    <col min="18" max="19" width="7" customWidth="1"/>
    <col min="20" max="21" width="7.85546875" customWidth="1"/>
    <col min="22" max="23" width="6.5703125" customWidth="1"/>
    <col min="24" max="25" width="7.5703125" customWidth="1"/>
    <col min="26" max="26" width="8.7109375" customWidth="1"/>
  </cols>
  <sheetData>
    <row r="1" spans="1:30">
      <c r="A1" s="19" t="s">
        <v>286</v>
      </c>
      <c r="R1" s="114"/>
      <c r="S1" s="114"/>
      <c r="T1" s="114"/>
      <c r="U1" s="114"/>
      <c r="V1" s="114"/>
      <c r="W1" s="114"/>
    </row>
    <row r="2" spans="1:30" ht="15.75">
      <c r="A2" s="216" t="s">
        <v>69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3" spans="1:30">
      <c r="R3" s="114"/>
      <c r="S3" s="114"/>
      <c r="T3" s="114"/>
      <c r="U3" s="114"/>
      <c r="V3" s="114"/>
      <c r="W3" s="114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32"/>
      <c r="S5" s="132"/>
      <c r="T5" s="132"/>
      <c r="U5" s="132"/>
      <c r="V5" s="132"/>
      <c r="W5" s="132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33"/>
      <c r="S6" s="133"/>
      <c r="T6" s="133"/>
      <c r="U6" s="133"/>
      <c r="V6" s="133"/>
      <c r="W6" s="133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312</v>
      </c>
      <c r="O7" s="11" t="s">
        <v>307</v>
      </c>
      <c r="P7" s="11" t="s">
        <v>4</v>
      </c>
      <c r="Q7" s="11" t="s">
        <v>306</v>
      </c>
      <c r="R7" s="134" t="s">
        <v>5</v>
      </c>
      <c r="S7" s="134" t="s">
        <v>308</v>
      </c>
      <c r="T7" s="134" t="s">
        <v>6</v>
      </c>
      <c r="U7" s="134" t="s">
        <v>309</v>
      </c>
      <c r="V7" s="134" t="s">
        <v>7</v>
      </c>
      <c r="W7" s="134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15</v>
      </c>
      <c r="B8" s="3"/>
      <c r="C8" s="3"/>
      <c r="D8" s="3">
        <v>2</v>
      </c>
      <c r="E8" s="3"/>
      <c r="F8" s="3">
        <v>8</v>
      </c>
      <c r="G8" s="3"/>
      <c r="H8" s="3">
        <v>12</v>
      </c>
      <c r="I8" s="3"/>
      <c r="J8" s="3">
        <v>38</v>
      </c>
      <c r="K8" s="3"/>
      <c r="L8" s="3">
        <v>12</v>
      </c>
      <c r="M8" s="3"/>
      <c r="N8" s="3">
        <v>21</v>
      </c>
      <c r="O8" s="3"/>
      <c r="P8" s="3">
        <v>37</v>
      </c>
      <c r="Q8" s="3"/>
      <c r="R8" s="7">
        <v>14</v>
      </c>
      <c r="S8" s="7"/>
      <c r="T8" s="7">
        <v>42</v>
      </c>
      <c r="U8" s="7"/>
      <c r="V8" s="7">
        <v>78</v>
      </c>
      <c r="W8" s="7"/>
      <c r="X8" s="3"/>
      <c r="Y8" s="3"/>
      <c r="Z8" s="26">
        <f t="shared" ref="Z8:Z52" si="0">SUM(B8:X8)</f>
        <v>264</v>
      </c>
      <c r="AA8" s="135">
        <f>+Z8/'[3]- Synthèse Statisti'!$N$18</f>
        <v>7.963800904977375E-2</v>
      </c>
      <c r="AB8" s="135">
        <f>+Z8/'[3]- Synthèse Statisti'!$N$12</f>
        <v>8.1081081081081086E-2</v>
      </c>
      <c r="AC8" s="13"/>
      <c r="AD8" s="10"/>
    </row>
    <row r="9" spans="1:30">
      <c r="A9" s="3" t="s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7"/>
      <c r="S9" s="7"/>
      <c r="T9" s="7"/>
      <c r="U9" s="7"/>
      <c r="V9" s="7"/>
      <c r="W9" s="7"/>
      <c r="X9" s="3"/>
      <c r="Y9" s="3"/>
      <c r="Z9" s="26">
        <f t="shared" si="0"/>
        <v>0</v>
      </c>
      <c r="AA9" s="135">
        <f>+Z9/'[3]- Synthèse Statisti'!$N$18</f>
        <v>0</v>
      </c>
      <c r="AB9" s="135">
        <f>+Z9/'[3]- Synthèse Statisti'!$N$12</f>
        <v>0</v>
      </c>
      <c r="AC9" s="13"/>
      <c r="AD9" s="10"/>
    </row>
    <row r="10" spans="1:30">
      <c r="A10" s="3" t="s">
        <v>17</v>
      </c>
      <c r="B10" s="3">
        <v>13</v>
      </c>
      <c r="C10" s="3"/>
      <c r="D10" s="3">
        <v>18</v>
      </c>
      <c r="E10" s="3"/>
      <c r="F10" s="3">
        <v>52</v>
      </c>
      <c r="G10" s="3"/>
      <c r="H10" s="3">
        <v>102</v>
      </c>
      <c r="I10" s="3"/>
      <c r="J10" s="3">
        <v>151</v>
      </c>
      <c r="K10" s="3"/>
      <c r="L10" s="3">
        <v>58</v>
      </c>
      <c r="M10" s="3"/>
      <c r="N10" s="3">
        <v>174</v>
      </c>
      <c r="O10" s="3"/>
      <c r="P10" s="3">
        <v>166</v>
      </c>
      <c r="Q10" s="3"/>
      <c r="R10" s="7">
        <v>409</v>
      </c>
      <c r="S10" s="7"/>
      <c r="T10" s="7">
        <v>730</v>
      </c>
      <c r="U10" s="7"/>
      <c r="V10" s="7">
        <v>427</v>
      </c>
      <c r="W10" s="7"/>
      <c r="X10" s="3">
        <v>33</v>
      </c>
      <c r="Y10" s="3"/>
      <c r="Z10" s="26">
        <f t="shared" si="0"/>
        <v>2333</v>
      </c>
      <c r="AA10" s="135">
        <f>+Z10/'[3]- Synthèse Statisti'!$N$18</f>
        <v>0.70377073906485677</v>
      </c>
      <c r="AB10" s="135">
        <f>+Z10/'[3]- Synthèse Statisti'!$N$12</f>
        <v>0.71652334152334152</v>
      </c>
      <c r="AC10" s="3"/>
      <c r="AD10" s="10"/>
    </row>
    <row r="11" spans="1:30">
      <c r="A11" s="3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7"/>
      <c r="S11" s="7"/>
      <c r="T11" s="7"/>
      <c r="U11" s="7"/>
      <c r="V11" s="7"/>
      <c r="W11" s="7"/>
      <c r="X11" s="3"/>
      <c r="Y11" s="3"/>
      <c r="Z11" s="26">
        <f t="shared" si="0"/>
        <v>0</v>
      </c>
      <c r="AA11" s="135">
        <f>+Z11/'[3]- Synthèse Statisti'!$N$18</f>
        <v>0</v>
      </c>
      <c r="AB11" s="135">
        <f>+Z11/'[3]- Synthèse Statisti'!$N$12</f>
        <v>0</v>
      </c>
      <c r="AC11" s="13"/>
      <c r="AD11" s="10"/>
    </row>
    <row r="12" spans="1:30">
      <c r="A12" s="3" t="s">
        <v>19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7"/>
      <c r="S12" s="7"/>
      <c r="T12" s="7"/>
      <c r="U12" s="7"/>
      <c r="V12" s="7"/>
      <c r="W12" s="7"/>
      <c r="X12" s="3"/>
      <c r="Y12" s="3"/>
      <c r="Z12" s="26">
        <f t="shared" si="0"/>
        <v>0</v>
      </c>
      <c r="AA12" s="135">
        <f>+Z12/'[3]- Synthèse Statisti'!$N$18</f>
        <v>0</v>
      </c>
      <c r="AB12" s="135">
        <f>+Z12/'[3]- Synthèse Statisti'!$N$12</f>
        <v>0</v>
      </c>
      <c r="AC12" s="13"/>
      <c r="AD12" s="10"/>
    </row>
    <row r="13" spans="1:30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7"/>
      <c r="S13" s="7"/>
      <c r="T13" s="7"/>
      <c r="U13" s="7"/>
      <c r="V13" s="7"/>
      <c r="W13" s="7"/>
      <c r="X13" s="3"/>
      <c r="Y13" s="3"/>
      <c r="Z13" s="26">
        <f t="shared" si="0"/>
        <v>0</v>
      </c>
      <c r="AA13" s="135">
        <f>+Z13/'[3]- Synthèse Statisti'!$N$18</f>
        <v>0</v>
      </c>
      <c r="AB13" s="135">
        <f>+Z13/'[3]- Synthèse Statisti'!$N$12</f>
        <v>0</v>
      </c>
      <c r="AC13" s="13"/>
      <c r="AD13" s="10"/>
    </row>
    <row r="14" spans="1:30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13</v>
      </c>
      <c r="O14" s="3"/>
      <c r="P14" s="3"/>
      <c r="Q14" s="3"/>
      <c r="R14" s="7"/>
      <c r="S14" s="7"/>
      <c r="T14" s="7"/>
      <c r="U14" s="7"/>
      <c r="V14" s="7"/>
      <c r="W14" s="7"/>
      <c r="X14" s="3"/>
      <c r="Y14" s="3"/>
      <c r="Z14" s="26">
        <f t="shared" si="0"/>
        <v>13</v>
      </c>
      <c r="AA14" s="135">
        <f>+Z14/'[3]- Synthèse Statisti'!$N$18</f>
        <v>3.9215686274509803E-3</v>
      </c>
      <c r="AB14" s="135">
        <f>+Z14/'[3]- Synthèse Statisti'!$N$12</f>
        <v>3.9926289926289927E-3</v>
      </c>
      <c r="AC14" s="13"/>
      <c r="AD14" s="10"/>
    </row>
    <row r="15" spans="1:30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7"/>
      <c r="S15" s="7"/>
      <c r="T15" s="7"/>
      <c r="U15" s="7"/>
      <c r="V15" s="7"/>
      <c r="W15" s="7"/>
      <c r="X15" s="3"/>
      <c r="Y15" s="3"/>
      <c r="Z15" s="26">
        <f t="shared" si="0"/>
        <v>0</v>
      </c>
      <c r="AA15" s="135">
        <f>+Z15/'[3]- Synthèse Statisti'!$N$18</f>
        <v>0</v>
      </c>
      <c r="AB15" s="135">
        <f>+Z15/'[3]- Synthèse Statisti'!$N$12</f>
        <v>0</v>
      </c>
      <c r="AC15" s="13"/>
      <c r="AD15" s="10"/>
    </row>
    <row r="16" spans="1:30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7"/>
      <c r="S16" s="7"/>
      <c r="T16" s="7"/>
      <c r="U16" s="7"/>
      <c r="V16" s="7"/>
      <c r="W16" s="7"/>
      <c r="X16" s="3"/>
      <c r="Y16" s="3"/>
      <c r="Z16" s="26">
        <f t="shared" si="0"/>
        <v>0</v>
      </c>
      <c r="AA16" s="135">
        <f>+Z16/'[3]- Synthèse Statisti'!$N$18</f>
        <v>0</v>
      </c>
      <c r="AB16" s="135">
        <f>+Z16/'[3]- Synthèse Statisti'!$N$12</f>
        <v>0</v>
      </c>
      <c r="AC16" s="13"/>
      <c r="AD16" s="10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7"/>
      <c r="S17" s="7"/>
      <c r="T17" s="7"/>
      <c r="U17" s="7"/>
      <c r="V17" s="7"/>
      <c r="W17" s="7"/>
      <c r="X17" s="3"/>
      <c r="Y17" s="3"/>
      <c r="Z17" s="26">
        <f t="shared" si="0"/>
        <v>0</v>
      </c>
      <c r="AA17" s="135">
        <f>+Z17/'[3]- Synthèse Statisti'!$N$18</f>
        <v>0</v>
      </c>
      <c r="AB17" s="135">
        <f>+Z17/'[3]- Synthèse Statisti'!$N$12</f>
        <v>0</v>
      </c>
      <c r="AC17" s="13"/>
      <c r="AD17" s="10"/>
    </row>
    <row r="18" spans="1:30">
      <c r="A18" s="3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7</v>
      </c>
      <c r="M18" s="3"/>
      <c r="N18" s="3">
        <v>6</v>
      </c>
      <c r="O18" s="3"/>
      <c r="P18" s="3">
        <v>2</v>
      </c>
      <c r="Q18" s="3"/>
      <c r="R18" s="7">
        <v>4</v>
      </c>
      <c r="S18" s="7"/>
      <c r="T18" s="7"/>
      <c r="U18" s="7"/>
      <c r="V18" s="7"/>
      <c r="W18" s="7"/>
      <c r="X18" s="3"/>
      <c r="Y18" s="3"/>
      <c r="Z18" s="26">
        <f t="shared" si="0"/>
        <v>19</v>
      </c>
      <c r="AA18" s="135">
        <f>+Z18/'[3]- Synthèse Statisti'!$N$18</f>
        <v>5.7315233785822017E-3</v>
      </c>
      <c r="AB18" s="135">
        <f>+Z18/'[3]- Synthèse Statisti'!$N$12</f>
        <v>5.8353808353808351E-3</v>
      </c>
      <c r="AC18" s="13"/>
      <c r="AD18" s="10"/>
    </row>
    <row r="19" spans="1:30">
      <c r="A19" s="3" t="s">
        <v>26</v>
      </c>
      <c r="B19" s="3"/>
      <c r="C19" s="3"/>
      <c r="D19" s="3"/>
      <c r="E19" s="3"/>
      <c r="F19" s="3"/>
      <c r="G19" s="3"/>
      <c r="H19" s="3">
        <v>13</v>
      </c>
      <c r="I19" s="3"/>
      <c r="J19" s="3"/>
      <c r="K19" s="3"/>
      <c r="L19" s="3"/>
      <c r="M19" s="3"/>
      <c r="N19" s="3"/>
      <c r="O19" s="3"/>
      <c r="P19" s="3"/>
      <c r="Q19" s="3"/>
      <c r="R19" s="7">
        <v>9</v>
      </c>
      <c r="S19" s="7"/>
      <c r="T19" s="7"/>
      <c r="U19" s="7"/>
      <c r="V19" s="7"/>
      <c r="W19" s="7"/>
      <c r="X19" s="3"/>
      <c r="Y19" s="3"/>
      <c r="Z19" s="26">
        <f t="shared" si="0"/>
        <v>22</v>
      </c>
      <c r="AA19" s="135">
        <f>+Z19/'[3]- Synthèse Statisti'!$N$18</f>
        <v>6.6365007541478128E-3</v>
      </c>
      <c r="AB19" s="135">
        <f>+Z19/'[3]- Synthèse Statisti'!$N$12</f>
        <v>6.7567567567567571E-3</v>
      </c>
      <c r="AC19" s="13"/>
      <c r="AD19" s="10"/>
    </row>
    <row r="20" spans="1:30">
      <c r="A20" s="3" t="s">
        <v>27</v>
      </c>
      <c r="B20" s="3">
        <v>5</v>
      </c>
      <c r="C20" s="3"/>
      <c r="D20" s="3"/>
      <c r="E20" s="3"/>
      <c r="F20" s="3">
        <v>18</v>
      </c>
      <c r="G20" s="3"/>
      <c r="H20" s="3"/>
      <c r="I20" s="3"/>
      <c r="J20" s="3"/>
      <c r="K20" s="3"/>
      <c r="L20" s="3">
        <v>7</v>
      </c>
      <c r="M20" s="3"/>
      <c r="N20" s="3">
        <v>36</v>
      </c>
      <c r="O20" s="3"/>
      <c r="P20" s="3">
        <v>145</v>
      </c>
      <c r="Q20" s="3"/>
      <c r="R20" s="7">
        <v>90</v>
      </c>
      <c r="S20" s="7"/>
      <c r="T20" s="7">
        <v>40</v>
      </c>
      <c r="U20" s="7"/>
      <c r="V20" s="7">
        <v>31</v>
      </c>
      <c r="W20" s="7"/>
      <c r="X20" s="3"/>
      <c r="Y20" s="3"/>
      <c r="Z20" s="26">
        <f t="shared" si="0"/>
        <v>372</v>
      </c>
      <c r="AA20" s="135">
        <f>+Z20/'[3]- Synthèse Statisti'!$N$18</f>
        <v>0.11221719457013575</v>
      </c>
      <c r="AB20" s="135">
        <f>+Z20/'[3]- Synthèse Statisti'!$N$12</f>
        <v>0.11425061425061425</v>
      </c>
      <c r="AC20" s="13"/>
      <c r="AD20" s="10"/>
    </row>
    <row r="21" spans="1:30">
      <c r="A21" s="3" t="s">
        <v>28</v>
      </c>
      <c r="B21" s="3">
        <v>1</v>
      </c>
      <c r="C21" s="3"/>
      <c r="D21" s="3">
        <v>3</v>
      </c>
      <c r="E21" s="3"/>
      <c r="F21" s="3"/>
      <c r="G21" s="3"/>
      <c r="H21" s="3">
        <v>8</v>
      </c>
      <c r="I21" s="3"/>
      <c r="J21" s="3">
        <v>4</v>
      </c>
      <c r="K21" s="3"/>
      <c r="L21" s="3">
        <v>4</v>
      </c>
      <c r="M21" s="3"/>
      <c r="N21" s="3">
        <v>6</v>
      </c>
      <c r="O21" s="3"/>
      <c r="P21" s="3">
        <v>6</v>
      </c>
      <c r="Q21" s="3"/>
      <c r="R21" s="7"/>
      <c r="S21" s="7"/>
      <c r="T21" s="7"/>
      <c r="U21" s="7"/>
      <c r="V21" s="7">
        <v>4</v>
      </c>
      <c r="W21" s="7"/>
      <c r="X21" s="3">
        <v>7</v>
      </c>
      <c r="Y21" s="3"/>
      <c r="Z21" s="26">
        <f t="shared" si="0"/>
        <v>43</v>
      </c>
      <c r="AA21" s="135">
        <f>+Z21/'[3]- Synthèse Statisti'!$N$18</f>
        <v>1.297134238310709E-2</v>
      </c>
      <c r="AB21" s="135">
        <f>+Z21/'[3]- Synthèse Statisti'!$N$12</f>
        <v>1.3206388206388206E-2</v>
      </c>
      <c r="AC21" s="13"/>
      <c r="AD21" s="10"/>
    </row>
    <row r="22" spans="1:30">
      <c r="A22" s="3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7"/>
      <c r="S22" s="7"/>
      <c r="T22" s="7"/>
      <c r="U22" s="7"/>
      <c r="V22" s="7"/>
      <c r="W22" s="7"/>
      <c r="X22" s="3"/>
      <c r="Y22" s="3"/>
      <c r="Z22" s="26">
        <f t="shared" si="0"/>
        <v>0</v>
      </c>
      <c r="AA22" s="135">
        <f>+Z22/'[3]- Synthèse Statisti'!$N$18</f>
        <v>0</v>
      </c>
      <c r="AB22" s="135">
        <f>+Z22/'[3]- Synthèse Statisti'!$N$12</f>
        <v>0</v>
      </c>
      <c r="AC22" s="13"/>
      <c r="AD22" s="10"/>
    </row>
    <row r="23" spans="1:30">
      <c r="A23" s="3" t="s">
        <v>30</v>
      </c>
      <c r="B23" s="3"/>
      <c r="C23" s="3"/>
      <c r="D23" s="3">
        <v>6</v>
      </c>
      <c r="E23" s="3"/>
      <c r="F23" s="3"/>
      <c r="G23" s="3"/>
      <c r="H23" s="3">
        <v>9</v>
      </c>
      <c r="I23" s="3"/>
      <c r="J23" s="3"/>
      <c r="K23" s="3"/>
      <c r="L23" s="3"/>
      <c r="M23" s="3"/>
      <c r="N23" s="3">
        <v>23</v>
      </c>
      <c r="O23" s="3"/>
      <c r="P23" s="3">
        <v>6</v>
      </c>
      <c r="Q23" s="3"/>
      <c r="R23" s="7">
        <v>2</v>
      </c>
      <c r="S23" s="7"/>
      <c r="T23" s="7"/>
      <c r="U23" s="7"/>
      <c r="V23" s="7"/>
      <c r="W23" s="7"/>
      <c r="X23" s="3"/>
      <c r="Y23" s="3"/>
      <c r="Z23" s="26">
        <f t="shared" si="0"/>
        <v>46</v>
      </c>
      <c r="AA23" s="135">
        <f>+Z23/'[3]- Synthèse Statisti'!$N$18</f>
        <v>1.3876319758672699E-2</v>
      </c>
      <c r="AB23" s="135">
        <f>+Z23/'[3]- Synthèse Statisti'!$N$12</f>
        <v>1.4127764127764128E-2</v>
      </c>
      <c r="AC23" s="13"/>
      <c r="AD23" s="10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7"/>
      <c r="S24" s="7"/>
      <c r="T24" s="7"/>
      <c r="U24" s="7"/>
      <c r="V24" s="7"/>
      <c r="W24" s="7"/>
      <c r="X24" s="3"/>
      <c r="Y24" s="3"/>
      <c r="Z24" s="26">
        <f t="shared" si="0"/>
        <v>0</v>
      </c>
      <c r="AA24" s="135">
        <f>+Z24/'[3]- Synthèse Statisti'!$N$18</f>
        <v>0</v>
      </c>
      <c r="AB24" s="135">
        <f>+Z24/'[3]- Synthèse Statisti'!$N$12</f>
        <v>0</v>
      </c>
      <c r="AC24" s="13"/>
      <c r="AD24" s="10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7"/>
      <c r="S25" s="7"/>
      <c r="T25" s="7"/>
      <c r="U25" s="7"/>
      <c r="V25" s="7"/>
      <c r="W25" s="7"/>
      <c r="X25" s="3"/>
      <c r="Y25" s="3"/>
      <c r="Z25" s="26">
        <f t="shared" si="0"/>
        <v>0</v>
      </c>
      <c r="AA25" s="135">
        <f>+Z25/'[3]- Synthèse Statisti'!$N$18</f>
        <v>0</v>
      </c>
      <c r="AB25" s="135">
        <f>+Z25/'[3]- Synthèse Statisti'!$N$12</f>
        <v>0</v>
      </c>
      <c r="AC25" s="13"/>
      <c r="AD25" s="10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  <c r="S26" s="7"/>
      <c r="T26" s="7"/>
      <c r="U26" s="7"/>
      <c r="V26" s="7"/>
      <c r="W26" s="7"/>
      <c r="X26" s="3"/>
      <c r="Y26" s="3"/>
      <c r="Z26" s="26">
        <f t="shared" si="0"/>
        <v>0</v>
      </c>
      <c r="AA26" s="135">
        <f>+Z26/'[3]- Synthèse Statisti'!$N$18</f>
        <v>0</v>
      </c>
      <c r="AB26" s="135">
        <f>+Z26/'[3]- Synthèse Statisti'!$N$12</f>
        <v>0</v>
      </c>
      <c r="AC26" s="13"/>
      <c r="AD26" s="10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4</v>
      </c>
      <c r="Q27" s="3"/>
      <c r="R27" s="7"/>
      <c r="S27" s="7"/>
      <c r="T27" s="7"/>
      <c r="U27" s="7"/>
      <c r="V27" s="7"/>
      <c r="W27" s="7"/>
      <c r="X27" s="3"/>
      <c r="Y27" s="3"/>
      <c r="Z27" s="26">
        <f t="shared" si="0"/>
        <v>4</v>
      </c>
      <c r="AA27" s="135">
        <f>+Z27/'[3]- Synthèse Statisti'!$N$18</f>
        <v>1.2066365007541479E-3</v>
      </c>
      <c r="AB27" s="135">
        <f>+Z27/'[3]- Synthèse Statisti'!$N$12</f>
        <v>1.2285012285012285E-3</v>
      </c>
      <c r="AC27" s="13"/>
      <c r="AD27" s="10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7"/>
      <c r="S28" s="7"/>
      <c r="T28" s="7"/>
      <c r="U28" s="7"/>
      <c r="V28" s="7"/>
      <c r="W28" s="7"/>
      <c r="X28" s="3"/>
      <c r="Y28" s="3"/>
      <c r="Z28" s="26">
        <f t="shared" si="0"/>
        <v>0</v>
      </c>
      <c r="AA28" s="135">
        <f>+Z28/'[3]- Synthèse Statisti'!$N$18</f>
        <v>0</v>
      </c>
      <c r="AB28" s="135">
        <f>+Z28/'[3]- Synthèse Statisti'!$N$12</f>
        <v>0</v>
      </c>
      <c r="AC28" s="13"/>
      <c r="AD28" s="10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>
        <v>8</v>
      </c>
      <c r="O29" s="3"/>
      <c r="P29" s="3">
        <v>5</v>
      </c>
      <c r="Q29" s="3"/>
      <c r="R29" s="7"/>
      <c r="S29" s="7"/>
      <c r="T29" s="7"/>
      <c r="U29" s="7"/>
      <c r="V29" s="7"/>
      <c r="W29" s="7"/>
      <c r="X29" s="3"/>
      <c r="Y29" s="3"/>
      <c r="Z29" s="26">
        <f t="shared" si="0"/>
        <v>13</v>
      </c>
      <c r="AA29" s="135">
        <f>+Z29/'[3]- Synthèse Statisti'!$N$18</f>
        <v>3.9215686274509803E-3</v>
      </c>
      <c r="AB29" s="135">
        <f>+Z29/'[3]- Synthèse Statisti'!$N$12</f>
        <v>3.9926289926289927E-3</v>
      </c>
      <c r="AC29" s="13"/>
      <c r="AD29" s="10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7"/>
      <c r="S30" s="7"/>
      <c r="T30" s="7"/>
      <c r="U30" s="7"/>
      <c r="V30" s="7">
        <v>5</v>
      </c>
      <c r="W30" s="7"/>
      <c r="X30" s="3"/>
      <c r="Y30" s="3"/>
      <c r="Z30" s="26">
        <f t="shared" si="0"/>
        <v>5</v>
      </c>
      <c r="AA30" s="135">
        <f>+Z30/'[3]- Synthèse Statisti'!$N$18</f>
        <v>1.5082956259426848E-3</v>
      </c>
      <c r="AB30" s="135">
        <f>+Z30/'[3]- Synthèse Statisti'!$N$12</f>
        <v>1.5356265356265355E-3</v>
      </c>
      <c r="AC30" s="13"/>
      <c r="AD30" s="10"/>
    </row>
    <row r="31" spans="1:30">
      <c r="A31" s="3" t="s">
        <v>38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7"/>
      <c r="S31" s="7"/>
      <c r="T31" s="7"/>
      <c r="U31" s="7"/>
      <c r="V31" s="7"/>
      <c r="W31" s="7"/>
      <c r="X31" s="3"/>
      <c r="Y31" s="3"/>
      <c r="Z31" s="26">
        <f t="shared" si="0"/>
        <v>0</v>
      </c>
      <c r="AA31" s="135">
        <f>+Z31/'[3]- Synthèse Statisti'!$N$18</f>
        <v>0</v>
      </c>
      <c r="AB31" s="135">
        <f>+Z31/'[3]- Synthèse Statisti'!$N$12</f>
        <v>0</v>
      </c>
      <c r="AC31" s="13"/>
      <c r="AD31" s="10"/>
    </row>
    <row r="32" spans="1:30">
      <c r="A32" s="3" t="s">
        <v>14</v>
      </c>
      <c r="B32" s="3"/>
      <c r="C32" s="3"/>
      <c r="D32" s="3"/>
      <c r="E32" s="3"/>
      <c r="F32" s="3"/>
      <c r="G32" s="3"/>
      <c r="H32" s="3">
        <v>5</v>
      </c>
      <c r="I32" s="3"/>
      <c r="J32" s="3"/>
      <c r="K32" s="3"/>
      <c r="L32" s="3">
        <v>3</v>
      </c>
      <c r="M32" s="3"/>
      <c r="N32" s="3">
        <v>6</v>
      </c>
      <c r="O32" s="3"/>
      <c r="P32" s="3"/>
      <c r="Q32" s="3"/>
      <c r="R32" s="7">
        <v>8</v>
      </c>
      <c r="S32" s="7"/>
      <c r="T32" s="7">
        <v>11</v>
      </c>
      <c r="U32" s="7"/>
      <c r="V32" s="7">
        <v>5</v>
      </c>
      <c r="W32" s="7"/>
      <c r="X32" s="3"/>
      <c r="Y32" s="3"/>
      <c r="Z32" s="26">
        <f t="shared" si="0"/>
        <v>38</v>
      </c>
      <c r="AA32" s="135">
        <f>+Z32/'[3]- Synthèse Statisti'!$N$18</f>
        <v>1.1463046757164403E-2</v>
      </c>
      <c r="AB32" s="135">
        <f>+Z32/'[3]- Synthèse Statisti'!$N$12</f>
        <v>1.167076167076167E-2</v>
      </c>
      <c r="AC32" s="3"/>
      <c r="AD32" s="10"/>
    </row>
    <row r="33" spans="1:30">
      <c r="A33" s="3" t="s">
        <v>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7"/>
      <c r="S33" s="7"/>
      <c r="T33" s="7"/>
      <c r="U33" s="7"/>
      <c r="V33" s="7"/>
      <c r="W33" s="7"/>
      <c r="X33" s="3"/>
      <c r="Y33" s="3"/>
      <c r="Z33" s="26">
        <f t="shared" si="0"/>
        <v>0</v>
      </c>
      <c r="AA33" s="135">
        <f>+Z33/'[3]- Synthèse Statisti'!$N$18</f>
        <v>0</v>
      </c>
      <c r="AB33" s="135">
        <f>+Z33/'[3]- Synthèse Statisti'!$N$12</f>
        <v>0</v>
      </c>
      <c r="AC33" s="13"/>
      <c r="AD33" s="10"/>
    </row>
    <row r="34" spans="1:30">
      <c r="A34" s="3" t="s">
        <v>40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"/>
      <c r="S34" s="7"/>
      <c r="T34" s="7"/>
      <c r="U34" s="7"/>
      <c r="V34" s="7"/>
      <c r="W34" s="7"/>
      <c r="X34" s="3"/>
      <c r="Y34" s="3"/>
      <c r="Z34" s="26">
        <f t="shared" si="0"/>
        <v>0</v>
      </c>
      <c r="AA34" s="135">
        <f>+Z34/'[3]- Synthèse Statisti'!$N$18</f>
        <v>0</v>
      </c>
      <c r="AB34" s="135">
        <f>+Z34/'[3]- Synthèse Statisti'!$N$12</f>
        <v>0</v>
      </c>
      <c r="AC34" s="13"/>
      <c r="AD34" s="10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7"/>
      <c r="S35" s="7"/>
      <c r="T35" s="7"/>
      <c r="U35" s="7"/>
      <c r="V35" s="7"/>
      <c r="W35" s="7"/>
      <c r="X35" s="3"/>
      <c r="Y35" s="3"/>
      <c r="Z35" s="26">
        <f t="shared" si="0"/>
        <v>0</v>
      </c>
      <c r="AA35" s="135">
        <f>+Z35/'[3]- Synthèse Statisti'!$N$18</f>
        <v>0</v>
      </c>
      <c r="AB35" s="135">
        <f>+Z35/'[3]- Synthèse Statisti'!$N$12</f>
        <v>0</v>
      </c>
      <c r="AC35" s="13"/>
      <c r="AD35" s="10"/>
    </row>
    <row r="36" spans="1:30">
      <c r="A36" s="3" t="s">
        <v>41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v>2</v>
      </c>
      <c r="O36" s="3"/>
      <c r="P36" s="3"/>
      <c r="Q36" s="3"/>
      <c r="R36" s="7"/>
      <c r="S36" s="7"/>
      <c r="T36" s="7"/>
      <c r="U36" s="7"/>
      <c r="V36" s="7"/>
      <c r="W36" s="7"/>
      <c r="X36" s="3"/>
      <c r="Y36" s="3"/>
      <c r="Z36" s="26">
        <f t="shared" si="0"/>
        <v>2</v>
      </c>
      <c r="AA36" s="135">
        <f>+Z36/'[3]- Synthèse Statisti'!$N$18</f>
        <v>6.0331825037707393E-4</v>
      </c>
      <c r="AB36" s="135">
        <f>+Z36/'[3]- Synthèse Statisti'!$N$12</f>
        <v>6.1425061425061424E-4</v>
      </c>
      <c r="AC36" s="13"/>
      <c r="AD36" s="10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7"/>
      <c r="S37" s="7"/>
      <c r="T37" s="7"/>
      <c r="U37" s="7"/>
      <c r="V37" s="7"/>
      <c r="W37" s="7"/>
      <c r="X37" s="3"/>
      <c r="Y37" s="3"/>
      <c r="Z37" s="26">
        <f t="shared" si="0"/>
        <v>0</v>
      </c>
      <c r="AA37" s="135">
        <f>+Z37/'[3]- Synthèse Statisti'!$N$18</f>
        <v>0</v>
      </c>
      <c r="AB37" s="135">
        <f>+Z37/'[3]- Synthèse Statisti'!$N$12</f>
        <v>0</v>
      </c>
      <c r="AC37" s="13"/>
      <c r="AD37" s="10"/>
    </row>
    <row r="38" spans="1:30">
      <c r="A38" s="3" t="s">
        <v>239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>
        <v>3</v>
      </c>
      <c r="O38" s="3"/>
      <c r="P38" s="3"/>
      <c r="Q38" s="3"/>
      <c r="R38" s="7"/>
      <c r="S38" s="7"/>
      <c r="T38" s="7"/>
      <c r="U38" s="7"/>
      <c r="V38" s="7"/>
      <c r="W38" s="7"/>
      <c r="X38" s="3">
        <v>123</v>
      </c>
      <c r="Y38" s="3"/>
      <c r="Z38" s="26">
        <f t="shared" si="0"/>
        <v>126</v>
      </c>
      <c r="AA38" s="135">
        <f>+Z38/'[3]- Synthèse Statisti'!$N$18</f>
        <v>3.8009049773755653E-2</v>
      </c>
      <c r="AB38" s="135">
        <f>+Z38/'[3]- Synthèse Statisti'!$N$12</f>
        <v>3.8697788697788699E-2</v>
      </c>
      <c r="AC38" s="13"/>
      <c r="AD38" s="10"/>
    </row>
    <row r="39" spans="1:30">
      <c r="A39" s="3" t="s">
        <v>44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7"/>
      <c r="S39" s="7"/>
      <c r="T39" s="7"/>
      <c r="U39" s="7"/>
      <c r="V39" s="7"/>
      <c r="W39" s="7"/>
      <c r="X39" s="3"/>
      <c r="Y39" s="3"/>
      <c r="Z39" s="26">
        <f t="shared" si="0"/>
        <v>0</v>
      </c>
      <c r="AA39" s="135">
        <f>+Z39/'[3]- Synthèse Statisti'!$N$18</f>
        <v>0</v>
      </c>
      <c r="AB39" s="135">
        <f>+Z39/'[3]- Synthèse Statisti'!$N$12</f>
        <v>0</v>
      </c>
      <c r="AC39" s="13"/>
      <c r="AD39" s="10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7"/>
      <c r="S40" s="7"/>
      <c r="T40" s="7"/>
      <c r="U40" s="7"/>
      <c r="V40" s="7"/>
      <c r="W40" s="7"/>
      <c r="X40" s="3"/>
      <c r="Y40" s="3"/>
      <c r="Z40" s="26">
        <f t="shared" si="0"/>
        <v>0</v>
      </c>
      <c r="AA40" s="135">
        <f>+Z40/'[3]- Synthèse Statisti'!$N$18</f>
        <v>0</v>
      </c>
      <c r="AB40" s="135">
        <f>+Z40/'[3]- Synthèse Statisti'!$N$12</f>
        <v>0</v>
      </c>
      <c r="AC40" s="13"/>
      <c r="AD40" s="10"/>
    </row>
    <row r="41" spans="1:30">
      <c r="A41" s="3" t="s">
        <v>45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7"/>
      <c r="S41" s="7"/>
      <c r="T41" s="7"/>
      <c r="U41" s="7"/>
      <c r="V41" s="7"/>
      <c r="W41" s="7"/>
      <c r="X41" s="3"/>
      <c r="Y41" s="3"/>
      <c r="Z41" s="26">
        <f t="shared" si="0"/>
        <v>0</v>
      </c>
      <c r="AA41" s="135">
        <f>+Z41/'[3]- Synthèse Statisti'!$N$18</f>
        <v>0</v>
      </c>
      <c r="AB41" s="135">
        <f>+Z41/'[3]- Synthèse Statisti'!$N$12</f>
        <v>0</v>
      </c>
      <c r="AC41" s="13"/>
      <c r="AD41" s="10"/>
    </row>
    <row r="42" spans="1:30">
      <c r="A42" s="3" t="s">
        <v>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7"/>
      <c r="S42" s="7"/>
      <c r="T42" s="7"/>
      <c r="U42" s="7"/>
      <c r="V42" s="7"/>
      <c r="W42" s="7"/>
      <c r="X42" s="3"/>
      <c r="Y42" s="3"/>
      <c r="Z42" s="26">
        <f t="shared" si="0"/>
        <v>0</v>
      </c>
      <c r="AA42" s="135">
        <f>+Z42/'[3]- Synthèse Statisti'!$N$18</f>
        <v>0</v>
      </c>
      <c r="AB42" s="135">
        <f>+Z42/'[3]- Synthèse Statisti'!$N$12</f>
        <v>0</v>
      </c>
      <c r="AC42" s="13"/>
      <c r="AD42" s="10"/>
    </row>
    <row r="43" spans="1:30">
      <c r="A43" s="3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7"/>
      <c r="S43" s="7"/>
      <c r="T43" s="7"/>
      <c r="U43" s="7"/>
      <c r="V43" s="7"/>
      <c r="W43" s="7"/>
      <c r="X43" s="3"/>
      <c r="Y43" s="3"/>
      <c r="Z43" s="26">
        <f t="shared" si="0"/>
        <v>0</v>
      </c>
      <c r="AA43" s="135">
        <f>+Z43/'[3]- Synthèse Statisti'!$N$18</f>
        <v>0</v>
      </c>
      <c r="AB43" s="135">
        <f>+Z43/'[3]- Synthèse Statisti'!$N$12</f>
        <v>0</v>
      </c>
      <c r="AC43" s="13"/>
      <c r="AD43" s="10"/>
    </row>
    <row r="44" spans="1:30">
      <c r="A44" s="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7"/>
      <c r="S44" s="7"/>
      <c r="T44" s="7"/>
      <c r="U44" s="7"/>
      <c r="V44" s="7"/>
      <c r="W44" s="7"/>
      <c r="X44" s="3"/>
      <c r="Y44" s="3"/>
      <c r="Z44" s="26">
        <f t="shared" si="0"/>
        <v>0</v>
      </c>
      <c r="AA44" s="135">
        <f>+Z44/'[3]- Synthèse Statisti'!$N$18</f>
        <v>0</v>
      </c>
      <c r="AB44" s="135">
        <f>+Z44/'[3]- Synthèse Statisti'!$N$12</f>
        <v>0</v>
      </c>
      <c r="AC44" s="13"/>
      <c r="AD44" s="10"/>
    </row>
    <row r="45" spans="1:30">
      <c r="A45" s="3" t="s">
        <v>56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7"/>
      <c r="S45" s="7"/>
      <c r="T45" s="7"/>
      <c r="U45" s="7"/>
      <c r="V45" s="7"/>
      <c r="W45" s="7"/>
      <c r="X45" s="3"/>
      <c r="Y45" s="3"/>
      <c r="Z45" s="26">
        <f t="shared" si="0"/>
        <v>0</v>
      </c>
      <c r="AA45" s="135">
        <f>+Z45/'[3]- Synthèse Statisti'!$N$18</f>
        <v>0</v>
      </c>
      <c r="AB45" s="135">
        <f>+Z45/'[3]- Synthèse Statisti'!$N$12</f>
        <v>0</v>
      </c>
      <c r="AC45" s="13"/>
      <c r="AD45" s="10"/>
    </row>
    <row r="46" spans="1:30">
      <c r="A46" s="3" t="s">
        <v>53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7"/>
      <c r="S46" s="7"/>
      <c r="T46" s="7"/>
      <c r="U46" s="7"/>
      <c r="V46" s="7"/>
      <c r="W46" s="7"/>
      <c r="X46" s="3"/>
      <c r="Y46" s="3"/>
      <c r="Z46" s="26">
        <f t="shared" si="0"/>
        <v>0</v>
      </c>
      <c r="AA46" s="135">
        <f>+Z46/'[3]- Synthèse Statisti'!$N$18</f>
        <v>0</v>
      </c>
      <c r="AB46" s="135">
        <f>+Z46/'[3]- Synthèse Statisti'!$N$12</f>
        <v>0</v>
      </c>
      <c r="AC46" s="13"/>
      <c r="AD46" s="10"/>
    </row>
    <row r="47" spans="1:30">
      <c r="A47" s="3" t="s">
        <v>50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7"/>
      <c r="S47" s="7"/>
      <c r="T47" s="7"/>
      <c r="U47" s="7"/>
      <c r="V47" s="7"/>
      <c r="W47" s="7"/>
      <c r="X47" s="3"/>
      <c r="Y47" s="3"/>
      <c r="Z47" s="26">
        <f t="shared" si="0"/>
        <v>0</v>
      </c>
      <c r="AA47" s="135">
        <f>+Z47/'[3]- Synthèse Statisti'!$N$18</f>
        <v>0</v>
      </c>
      <c r="AB47" s="135">
        <f>+Z47/'[3]- Synthèse Statisti'!$N$12</f>
        <v>0</v>
      </c>
      <c r="AC47" s="13"/>
      <c r="AD47" s="10"/>
    </row>
    <row r="48" spans="1:30">
      <c r="A48" s="3" t="s">
        <v>51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7"/>
      <c r="S48" s="7"/>
      <c r="T48" s="7"/>
      <c r="U48" s="7"/>
      <c r="V48" s="7"/>
      <c r="W48" s="7"/>
      <c r="X48" s="3"/>
      <c r="Y48" s="3"/>
      <c r="Z48" s="26">
        <f t="shared" si="0"/>
        <v>0</v>
      </c>
      <c r="AA48" s="135">
        <f>+Z48/'[3]- Synthèse Statisti'!$N$18</f>
        <v>0</v>
      </c>
      <c r="AB48" s="135">
        <f>+Z48/'[3]- Synthèse Statisti'!$N$12</f>
        <v>0</v>
      </c>
      <c r="AC48" s="13"/>
      <c r="AD48" s="10"/>
    </row>
    <row r="49" spans="1:30">
      <c r="A49" s="3" t="s">
        <v>52</v>
      </c>
      <c r="B49" s="3"/>
      <c r="C49" s="3"/>
      <c r="D49" s="3"/>
      <c r="E49" s="3"/>
      <c r="F49" s="3"/>
      <c r="G49" s="3"/>
      <c r="H49" s="3"/>
      <c r="I49" s="3"/>
      <c r="J49" s="3">
        <v>9</v>
      </c>
      <c r="K49" s="3"/>
      <c r="L49" s="3"/>
      <c r="M49" s="3"/>
      <c r="N49" s="3"/>
      <c r="O49" s="3"/>
      <c r="P49" s="3">
        <v>4</v>
      </c>
      <c r="Q49" s="3"/>
      <c r="R49" s="7"/>
      <c r="S49" s="7"/>
      <c r="T49" s="7"/>
      <c r="U49" s="7"/>
      <c r="V49" s="7"/>
      <c r="W49" s="7"/>
      <c r="X49" s="3"/>
      <c r="Y49" s="3"/>
      <c r="Z49" s="26">
        <f t="shared" si="0"/>
        <v>13</v>
      </c>
      <c r="AA49" s="135">
        <f>+Z49/'[3]- Synthèse Statisti'!$N$18</f>
        <v>3.9215686274509803E-3</v>
      </c>
      <c r="AB49" s="135">
        <f>+Z49/'[3]- Synthèse Statisti'!$N$12</f>
        <v>3.9926289926289927E-3</v>
      </c>
      <c r="AC49" s="13"/>
      <c r="AD49" s="10"/>
    </row>
    <row r="50" spans="1:30">
      <c r="A50" s="3" t="s">
        <v>240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7"/>
      <c r="S50" s="7"/>
      <c r="T50" s="7"/>
      <c r="U50" s="7"/>
      <c r="V50" s="7"/>
      <c r="W50" s="7"/>
      <c r="X50" s="3"/>
      <c r="Y50" s="3"/>
      <c r="Z50" s="26">
        <f t="shared" si="0"/>
        <v>2</v>
      </c>
      <c r="AA50" s="135">
        <f>+Z50/'[3]- Synthèse Statisti'!$N$18</f>
        <v>6.0331825037707393E-4</v>
      </c>
      <c r="AB50" s="135">
        <f>+Z50/'[3]- Synthèse Statisti'!$N$12</f>
        <v>6.1425061425061424E-4</v>
      </c>
      <c r="AC50" s="13"/>
      <c r="AD50" s="10"/>
    </row>
    <row r="51" spans="1:30">
      <c r="A51" s="3" t="s">
        <v>54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7"/>
      <c r="S51" s="7"/>
      <c r="T51" s="7"/>
      <c r="U51" s="7"/>
      <c r="V51" s="7"/>
      <c r="W51" s="7"/>
      <c r="X51" s="3"/>
      <c r="Y51" s="3"/>
      <c r="Z51" s="26">
        <f t="shared" si="0"/>
        <v>0</v>
      </c>
      <c r="AA51" s="135">
        <f>+Z51/'[3]- Synthèse Statisti'!$N$18</f>
        <v>0</v>
      </c>
      <c r="AB51" s="135">
        <f>+Z51/'[3]- Synthèse Statisti'!$N$12</f>
        <v>0</v>
      </c>
      <c r="AC51" s="13"/>
      <c r="AD51" s="10"/>
    </row>
    <row r="52" spans="1:30">
      <c r="A52" s="3" t="s">
        <v>55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7"/>
      <c r="S52" s="7"/>
      <c r="T52" s="7"/>
      <c r="U52" s="7"/>
      <c r="V52" s="7"/>
      <c r="W52" s="7"/>
      <c r="X52" s="3"/>
      <c r="Y52" s="3"/>
      <c r="Z52" s="26">
        <f t="shared" si="0"/>
        <v>0</v>
      </c>
      <c r="AA52" s="135">
        <f>+Z52/'[3]- Synthèse Statisti'!$N$18</f>
        <v>0</v>
      </c>
      <c r="AB52" s="135">
        <f>+Z52/'[3]- Synthèse Statisti'!$N$12</f>
        <v>0</v>
      </c>
      <c r="AC52" s="13"/>
      <c r="AD52" s="10"/>
    </row>
    <row r="53" spans="1:30">
      <c r="A53" s="188" t="s">
        <v>0</v>
      </c>
      <c r="B53" s="20">
        <v>19</v>
      </c>
      <c r="C53" s="20"/>
      <c r="D53" s="20">
        <v>29</v>
      </c>
      <c r="E53" s="20"/>
      <c r="F53" s="20">
        <v>78</v>
      </c>
      <c r="G53" s="20"/>
      <c r="H53" s="20">
        <v>149</v>
      </c>
      <c r="I53" s="20"/>
      <c r="J53" s="20">
        <v>202</v>
      </c>
      <c r="K53" s="20"/>
      <c r="L53" s="20">
        <v>91</v>
      </c>
      <c r="M53" s="20"/>
      <c r="N53" s="20">
        <v>300</v>
      </c>
      <c r="O53" s="20"/>
      <c r="P53" s="20">
        <v>375</v>
      </c>
      <c r="Q53" s="20"/>
      <c r="R53" s="20">
        <v>536</v>
      </c>
      <c r="S53" s="20"/>
      <c r="T53" s="20">
        <v>823</v>
      </c>
      <c r="U53" s="20"/>
      <c r="V53" s="20">
        <v>550</v>
      </c>
      <c r="W53" s="20"/>
      <c r="X53" s="20">
        <v>163</v>
      </c>
      <c r="Y53" s="20"/>
      <c r="Z53" s="22">
        <f t="shared" ref="Z53" si="1">SUM(Z8:Z52)</f>
        <v>3315</v>
      </c>
      <c r="AA53" s="20"/>
      <c r="AB53" s="135">
        <f>+Z53/'[3]- Synthèse Statisti'!$N$12</f>
        <v>1.018120393120393</v>
      </c>
    </row>
    <row r="54" spans="1:30">
      <c r="A54" s="188" t="s">
        <v>293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9" t="s">
        <v>294</v>
      </c>
      <c r="B55" s="20">
        <v>19</v>
      </c>
      <c r="C55" s="20"/>
      <c r="D55" s="20">
        <v>29</v>
      </c>
      <c r="E55" s="20"/>
      <c r="F55" s="20">
        <v>78</v>
      </c>
      <c r="G55" s="20"/>
      <c r="H55" s="20">
        <v>149</v>
      </c>
      <c r="I55" s="20"/>
      <c r="J55" s="20">
        <v>202</v>
      </c>
      <c r="K55" s="20"/>
      <c r="L55" s="20">
        <v>91</v>
      </c>
      <c r="M55" s="20"/>
      <c r="N55" s="20">
        <v>300</v>
      </c>
      <c r="O55" s="20"/>
      <c r="P55" s="20">
        <v>375</v>
      </c>
      <c r="Q55" s="20"/>
      <c r="R55" s="20">
        <v>536</v>
      </c>
      <c r="S55" s="20"/>
      <c r="T55" s="20">
        <v>823</v>
      </c>
      <c r="U55" s="20"/>
      <c r="V55" s="20">
        <v>550</v>
      </c>
      <c r="W55" s="20"/>
      <c r="X55" s="20">
        <v>163</v>
      </c>
      <c r="Y55" s="206"/>
    </row>
    <row r="56" spans="1:30">
      <c r="A56" s="189" t="s">
        <v>295</v>
      </c>
      <c r="B56">
        <v>0</v>
      </c>
      <c r="D56">
        <v>0</v>
      </c>
      <c r="F56">
        <v>0</v>
      </c>
      <c r="H56">
        <v>0</v>
      </c>
      <c r="J56">
        <v>0</v>
      </c>
      <c r="L56">
        <v>0</v>
      </c>
      <c r="N56">
        <v>0</v>
      </c>
      <c r="P56">
        <v>0</v>
      </c>
      <c r="R56">
        <v>0</v>
      </c>
      <c r="T56">
        <v>0</v>
      </c>
      <c r="V56">
        <v>0</v>
      </c>
      <c r="X56">
        <v>0</v>
      </c>
    </row>
    <row r="57" spans="1:30">
      <c r="A57" s="189" t="s">
        <v>296</v>
      </c>
      <c r="B57">
        <v>19</v>
      </c>
      <c r="D57">
        <v>29</v>
      </c>
      <c r="F57">
        <v>78</v>
      </c>
      <c r="H57">
        <v>144</v>
      </c>
      <c r="J57">
        <v>202</v>
      </c>
      <c r="L57">
        <v>88</v>
      </c>
      <c r="N57">
        <v>294</v>
      </c>
      <c r="P57">
        <v>375</v>
      </c>
      <c r="R57">
        <v>528</v>
      </c>
      <c r="T57">
        <v>812</v>
      </c>
      <c r="V57">
        <v>545</v>
      </c>
      <c r="X57">
        <v>163</v>
      </c>
    </row>
    <row r="58" spans="1:30">
      <c r="A58" s="189" t="s">
        <v>297</v>
      </c>
      <c r="B58">
        <v>0</v>
      </c>
      <c r="D58">
        <v>0</v>
      </c>
      <c r="F58">
        <v>0</v>
      </c>
      <c r="H58">
        <v>0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</row>
    <row r="59" spans="1:30">
      <c r="A59" s="189" t="s">
        <v>3</v>
      </c>
      <c r="B59" s="3">
        <v>0</v>
      </c>
      <c r="C59" s="3"/>
      <c r="D59" s="3">
        <v>0</v>
      </c>
      <c r="E59" s="3"/>
      <c r="F59" s="3">
        <v>0</v>
      </c>
      <c r="G59" s="3"/>
      <c r="H59" s="3">
        <v>5</v>
      </c>
      <c r="I59" s="3"/>
      <c r="J59" s="3">
        <v>0</v>
      </c>
      <c r="K59" s="3"/>
      <c r="L59" s="3">
        <v>3</v>
      </c>
      <c r="M59" s="3"/>
      <c r="N59" s="3">
        <v>6</v>
      </c>
      <c r="O59" s="3"/>
      <c r="P59" s="3">
        <v>0</v>
      </c>
      <c r="Q59" s="3"/>
      <c r="R59" s="7">
        <v>8</v>
      </c>
      <c r="S59" s="7"/>
      <c r="T59" s="7">
        <v>11</v>
      </c>
      <c r="U59" s="7"/>
      <c r="V59" s="7">
        <v>5</v>
      </c>
      <c r="W59" s="7"/>
      <c r="X59" s="3">
        <v>0</v>
      </c>
      <c r="Y59" s="194"/>
    </row>
    <row r="60" spans="1:30">
      <c r="A60" s="188" t="s">
        <v>298</v>
      </c>
      <c r="B60">
        <v>0</v>
      </c>
      <c r="D60">
        <v>0</v>
      </c>
      <c r="F60">
        <v>0</v>
      </c>
      <c r="H60">
        <v>0</v>
      </c>
      <c r="J60">
        <v>0</v>
      </c>
      <c r="L60">
        <v>0</v>
      </c>
      <c r="N60">
        <v>0</v>
      </c>
      <c r="P60">
        <v>0</v>
      </c>
      <c r="R60">
        <v>0</v>
      </c>
      <c r="T60">
        <v>0</v>
      </c>
      <c r="V60">
        <v>0</v>
      </c>
      <c r="X60">
        <v>0</v>
      </c>
    </row>
  </sheetData>
  <mergeCells count="2">
    <mergeCell ref="A2:AB2"/>
    <mergeCell ref="A4:AD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9"/>
  </sheetPr>
  <dimension ref="A1:AB97"/>
  <sheetViews>
    <sheetView topLeftCell="M1" workbookViewId="0">
      <selection activeCell="AA7" sqref="AA7"/>
    </sheetView>
  </sheetViews>
  <sheetFormatPr baseColWidth="10" defaultRowHeight="13.5"/>
  <cols>
    <col min="1" max="1" width="19.28515625" style="137" customWidth="1"/>
    <col min="2" max="5" width="10.5703125" style="137" customWidth="1"/>
    <col min="6" max="9" width="10.42578125" style="137" customWidth="1"/>
    <col min="10" max="11" width="10.85546875" style="137" customWidth="1"/>
    <col min="12" max="13" width="11.28515625" style="137" customWidth="1"/>
    <col min="14" max="15" width="11.5703125" style="137" customWidth="1"/>
    <col min="16" max="17" width="11.7109375" style="137" customWidth="1"/>
    <col min="18" max="19" width="14.5703125" style="137" customWidth="1"/>
    <col min="20" max="21" width="11.85546875" style="137" customWidth="1"/>
    <col min="22" max="26" width="10" style="137" customWidth="1"/>
    <col min="27" max="27" width="15.28515625" style="137" customWidth="1"/>
    <col min="28" max="16384" width="11.42578125" style="138"/>
  </cols>
  <sheetData>
    <row r="1" spans="1:28">
      <c r="A1" s="136"/>
    </row>
    <row r="2" spans="1:28">
      <c r="A2" s="139" t="s">
        <v>241</v>
      </c>
      <c r="B2" s="136" t="s">
        <v>287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</row>
    <row r="3" spans="1:28">
      <c r="A3" s="140"/>
    </row>
    <row r="4" spans="1:28" s="137" customFormat="1" ht="24.95" customHeight="1">
      <c r="A4" s="218" t="s">
        <v>57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141"/>
    </row>
    <row r="5" spans="1:28">
      <c r="A5" s="9" t="s">
        <v>71</v>
      </c>
      <c r="B5" s="9">
        <v>2016</v>
      </c>
      <c r="C5" s="9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0"/>
      <c r="AA5" s="140"/>
      <c r="AB5" s="143"/>
    </row>
    <row r="7" spans="1:28" ht="40.5">
      <c r="A7" s="144" t="s">
        <v>11</v>
      </c>
      <c r="B7" s="145" t="s">
        <v>1</v>
      </c>
      <c r="C7" s="145" t="s">
        <v>303</v>
      </c>
      <c r="D7" s="145" t="s">
        <v>2</v>
      </c>
      <c r="E7" s="145" t="s">
        <v>304</v>
      </c>
      <c r="F7" s="145" t="s">
        <v>3</v>
      </c>
      <c r="G7" s="145" t="s">
        <v>305</v>
      </c>
      <c r="H7" s="145" t="s">
        <v>4</v>
      </c>
      <c r="I7" s="145" t="s">
        <v>306</v>
      </c>
      <c r="J7" s="145" t="s">
        <v>3</v>
      </c>
      <c r="K7" s="145" t="s">
        <v>305</v>
      </c>
      <c r="L7" s="145" t="s">
        <v>1</v>
      </c>
      <c r="M7" s="145" t="s">
        <v>303</v>
      </c>
      <c r="N7" s="145" t="s">
        <v>58</v>
      </c>
      <c r="O7" s="145" t="s">
        <v>307</v>
      </c>
      <c r="P7" s="145" t="s">
        <v>4</v>
      </c>
      <c r="Q7" s="145" t="s">
        <v>306</v>
      </c>
      <c r="R7" s="145" t="s">
        <v>5</v>
      </c>
      <c r="S7" s="145" t="s">
        <v>308</v>
      </c>
      <c r="T7" s="145" t="s">
        <v>6</v>
      </c>
      <c r="U7" s="145" t="s">
        <v>309</v>
      </c>
      <c r="V7" s="145" t="s">
        <v>7</v>
      </c>
      <c r="W7" s="145" t="s">
        <v>310</v>
      </c>
      <c r="X7" s="145" t="s">
        <v>8</v>
      </c>
      <c r="Y7" s="145" t="s">
        <v>311</v>
      </c>
      <c r="Z7" s="146" t="s">
        <v>10</v>
      </c>
      <c r="AA7" s="147" t="s">
        <v>13</v>
      </c>
    </row>
    <row r="8" spans="1:28" ht="24.95" customHeight="1">
      <c r="A8" s="148" t="s">
        <v>28</v>
      </c>
      <c r="B8" s="149">
        <v>180</v>
      </c>
      <c r="C8" s="149"/>
      <c r="D8" s="149">
        <v>186</v>
      </c>
      <c r="E8" s="149"/>
      <c r="F8" s="149">
        <v>269</v>
      </c>
      <c r="G8" s="149"/>
      <c r="H8" s="149">
        <v>583</v>
      </c>
      <c r="I8" s="149"/>
      <c r="J8" s="149">
        <v>610</v>
      </c>
      <c r="K8" s="149"/>
      <c r="L8" s="149">
        <v>301</v>
      </c>
      <c r="M8" s="149"/>
      <c r="N8" s="149">
        <v>754</v>
      </c>
      <c r="O8" s="149"/>
      <c r="P8" s="149">
        <v>1209</v>
      </c>
      <c r="Q8" s="149"/>
      <c r="R8" s="149">
        <v>752</v>
      </c>
      <c r="S8" s="149"/>
      <c r="T8" s="149">
        <v>1222</v>
      </c>
      <c r="U8" s="149"/>
      <c r="V8" s="149">
        <v>841</v>
      </c>
      <c r="W8" s="149"/>
      <c r="X8" s="149">
        <v>298</v>
      </c>
      <c r="Y8" s="149"/>
      <c r="Z8" s="150">
        <f t="shared" ref="Z8:Z71" si="0">SUM(B8:X8)</f>
        <v>7205</v>
      </c>
      <c r="AA8" s="151">
        <f>Z8/23356</f>
        <v>0.30848604213050179</v>
      </c>
    </row>
    <row r="9" spans="1:28" ht="24.95" customHeight="1">
      <c r="A9" s="148" t="s">
        <v>14</v>
      </c>
      <c r="B9" s="149">
        <v>171</v>
      </c>
      <c r="C9" s="149"/>
      <c r="D9" s="149">
        <v>111</v>
      </c>
      <c r="E9" s="149"/>
      <c r="F9" s="149">
        <v>922</v>
      </c>
      <c r="G9" s="149"/>
      <c r="H9" s="149">
        <v>299</v>
      </c>
      <c r="I9" s="149"/>
      <c r="J9" s="149">
        <v>393</v>
      </c>
      <c r="K9" s="149"/>
      <c r="L9" s="149">
        <v>251</v>
      </c>
      <c r="M9" s="149"/>
      <c r="N9" s="149">
        <v>705</v>
      </c>
      <c r="O9" s="149"/>
      <c r="P9" s="149">
        <v>1039</v>
      </c>
      <c r="Q9" s="149"/>
      <c r="R9" s="149">
        <v>703</v>
      </c>
      <c r="S9" s="149"/>
      <c r="T9" s="149">
        <v>586</v>
      </c>
      <c r="U9" s="149"/>
      <c r="V9" s="149">
        <v>383</v>
      </c>
      <c r="W9" s="149"/>
      <c r="X9" s="149">
        <v>326</v>
      </c>
      <c r="Y9" s="149"/>
      <c r="Z9" s="150">
        <f t="shared" si="0"/>
        <v>5889</v>
      </c>
      <c r="AA9" s="151">
        <f t="shared" ref="AA9:AA72" si="1">Z9/23356</f>
        <v>0.25214077753039904</v>
      </c>
    </row>
    <row r="10" spans="1:28" ht="24.95" customHeight="1">
      <c r="A10" s="148" t="s">
        <v>17</v>
      </c>
      <c r="B10" s="149">
        <v>45</v>
      </c>
      <c r="C10" s="149"/>
      <c r="D10" s="149">
        <v>16</v>
      </c>
      <c r="E10" s="149"/>
      <c r="F10" s="149">
        <v>67</v>
      </c>
      <c r="G10" s="149"/>
      <c r="H10" s="149">
        <v>131</v>
      </c>
      <c r="I10" s="149"/>
      <c r="J10" s="149">
        <v>111</v>
      </c>
      <c r="K10" s="149"/>
      <c r="L10" s="149">
        <v>130</v>
      </c>
      <c r="M10" s="149"/>
      <c r="N10" s="149">
        <v>350</v>
      </c>
      <c r="O10" s="149"/>
      <c r="P10" s="149">
        <v>248</v>
      </c>
      <c r="Q10" s="149"/>
      <c r="R10" s="149">
        <v>483</v>
      </c>
      <c r="S10" s="149"/>
      <c r="T10" s="149">
        <v>563</v>
      </c>
      <c r="U10" s="149"/>
      <c r="V10" s="149">
        <v>318</v>
      </c>
      <c r="W10" s="149"/>
      <c r="X10" s="149">
        <v>72</v>
      </c>
      <c r="Y10" s="149"/>
      <c r="Z10" s="150">
        <f t="shared" si="0"/>
        <v>2534</v>
      </c>
      <c r="AA10" s="151">
        <f t="shared" si="1"/>
        <v>0.10849460524062339</v>
      </c>
    </row>
    <row r="11" spans="1:28" ht="24.95" customHeight="1">
      <c r="A11" s="148" t="s">
        <v>36</v>
      </c>
      <c r="B11" s="149">
        <v>39</v>
      </c>
      <c r="C11" s="149"/>
      <c r="D11" s="149">
        <v>7</v>
      </c>
      <c r="E11" s="149"/>
      <c r="F11" s="149">
        <v>42</v>
      </c>
      <c r="G11" s="149"/>
      <c r="H11" s="149">
        <v>76</v>
      </c>
      <c r="I11" s="149"/>
      <c r="J11" s="149">
        <v>124</v>
      </c>
      <c r="K11" s="149"/>
      <c r="L11" s="149">
        <v>159</v>
      </c>
      <c r="M11" s="149"/>
      <c r="N11" s="149">
        <v>242</v>
      </c>
      <c r="O11" s="149"/>
      <c r="P11" s="149">
        <v>955</v>
      </c>
      <c r="Q11" s="149"/>
      <c r="R11" s="149">
        <v>238</v>
      </c>
      <c r="S11" s="149"/>
      <c r="T11" s="149">
        <v>328</v>
      </c>
      <c r="U11" s="149"/>
      <c r="V11" s="149">
        <v>129</v>
      </c>
      <c r="W11" s="149"/>
      <c r="X11" s="149">
        <v>28</v>
      </c>
      <c r="Y11" s="149"/>
      <c r="Z11" s="150">
        <f t="shared" si="0"/>
        <v>2367</v>
      </c>
      <c r="AA11" s="151">
        <f t="shared" si="1"/>
        <v>0.1013444082890906</v>
      </c>
    </row>
    <row r="12" spans="1:28" ht="24.95" customHeight="1">
      <c r="A12" s="148" t="s">
        <v>15</v>
      </c>
      <c r="B12" s="149">
        <v>37</v>
      </c>
      <c r="C12" s="149"/>
      <c r="D12" s="149">
        <v>40</v>
      </c>
      <c r="E12" s="149"/>
      <c r="F12" s="149">
        <v>85</v>
      </c>
      <c r="G12" s="149"/>
      <c r="H12" s="149">
        <v>105</v>
      </c>
      <c r="I12" s="149"/>
      <c r="J12" s="149">
        <v>234</v>
      </c>
      <c r="K12" s="149"/>
      <c r="L12" s="149">
        <v>64</v>
      </c>
      <c r="M12" s="149"/>
      <c r="N12" s="149">
        <v>160</v>
      </c>
      <c r="O12" s="149"/>
      <c r="P12" s="149">
        <v>289</v>
      </c>
      <c r="Q12" s="149"/>
      <c r="R12" s="149">
        <v>338</v>
      </c>
      <c r="S12" s="149"/>
      <c r="T12" s="149">
        <v>443</v>
      </c>
      <c r="U12" s="149"/>
      <c r="V12" s="149">
        <v>302</v>
      </c>
      <c r="W12" s="149"/>
      <c r="X12" s="149">
        <v>38</v>
      </c>
      <c r="Y12" s="149"/>
      <c r="Z12" s="150">
        <f t="shared" si="0"/>
        <v>2135</v>
      </c>
      <c r="AA12" s="151">
        <f t="shared" si="1"/>
        <v>9.1411200548039043E-2</v>
      </c>
    </row>
    <row r="13" spans="1:28" ht="24.95" customHeight="1">
      <c r="A13" s="148" t="s">
        <v>27</v>
      </c>
      <c r="B13" s="149">
        <v>16</v>
      </c>
      <c r="C13" s="149"/>
      <c r="D13" s="149">
        <v>23</v>
      </c>
      <c r="E13" s="149"/>
      <c r="F13" s="149">
        <v>32</v>
      </c>
      <c r="G13" s="149"/>
      <c r="H13" s="149">
        <v>89</v>
      </c>
      <c r="I13" s="149"/>
      <c r="J13" s="149">
        <v>15</v>
      </c>
      <c r="K13" s="149"/>
      <c r="L13" s="149">
        <v>26</v>
      </c>
      <c r="M13" s="149"/>
      <c r="N13" s="149">
        <v>109</v>
      </c>
      <c r="O13" s="149"/>
      <c r="P13" s="149">
        <v>453</v>
      </c>
      <c r="Q13" s="149"/>
      <c r="R13" s="149">
        <v>195</v>
      </c>
      <c r="S13" s="149"/>
      <c r="T13" s="149">
        <v>166</v>
      </c>
      <c r="U13" s="149"/>
      <c r="V13" s="149">
        <v>105</v>
      </c>
      <c r="W13" s="149"/>
      <c r="X13" s="149">
        <v>45</v>
      </c>
      <c r="Y13" s="149"/>
      <c r="Z13" s="150">
        <f t="shared" si="0"/>
        <v>1274</v>
      </c>
      <c r="AA13" s="151">
        <f t="shared" si="1"/>
        <v>5.4547011474567565E-2</v>
      </c>
    </row>
    <row r="14" spans="1:28" ht="24.95" customHeight="1">
      <c r="A14" s="148" t="s">
        <v>16</v>
      </c>
      <c r="B14" s="149">
        <v>42</v>
      </c>
      <c r="C14" s="149"/>
      <c r="D14" s="149">
        <v>8</v>
      </c>
      <c r="E14" s="149"/>
      <c r="F14" s="149">
        <v>42</v>
      </c>
      <c r="G14" s="149"/>
      <c r="H14" s="149">
        <v>36</v>
      </c>
      <c r="I14" s="149"/>
      <c r="J14" s="149">
        <v>78</v>
      </c>
      <c r="K14" s="149"/>
      <c r="L14" s="149">
        <v>128</v>
      </c>
      <c r="M14" s="149"/>
      <c r="N14" s="149">
        <v>121</v>
      </c>
      <c r="O14" s="149"/>
      <c r="P14" s="149">
        <v>86</v>
      </c>
      <c r="Q14" s="149"/>
      <c r="R14" s="149">
        <v>166</v>
      </c>
      <c r="S14" s="149"/>
      <c r="T14" s="149">
        <v>319</v>
      </c>
      <c r="U14" s="149"/>
      <c r="V14" s="149">
        <v>158</v>
      </c>
      <c r="W14" s="149"/>
      <c r="X14" s="149">
        <v>42</v>
      </c>
      <c r="Y14" s="149"/>
      <c r="Z14" s="150">
        <f t="shared" si="0"/>
        <v>1226</v>
      </c>
      <c r="AA14" s="151">
        <f t="shared" si="1"/>
        <v>5.2491865045384486E-2</v>
      </c>
    </row>
    <row r="15" spans="1:28" ht="24.95" customHeight="1">
      <c r="A15" s="148" t="s">
        <v>30</v>
      </c>
      <c r="B15" s="149">
        <v>9</v>
      </c>
      <c r="C15" s="149"/>
      <c r="D15" s="149"/>
      <c r="E15" s="149"/>
      <c r="F15" s="149">
        <v>13</v>
      </c>
      <c r="G15" s="149"/>
      <c r="H15" s="149">
        <v>37</v>
      </c>
      <c r="I15" s="149"/>
      <c r="J15" s="149">
        <v>55</v>
      </c>
      <c r="K15" s="149"/>
      <c r="L15" s="149">
        <v>43</v>
      </c>
      <c r="M15" s="149"/>
      <c r="N15" s="149">
        <v>184</v>
      </c>
      <c r="O15" s="149"/>
      <c r="P15" s="149">
        <v>212</v>
      </c>
      <c r="Q15" s="149"/>
      <c r="R15" s="149">
        <v>123</v>
      </c>
      <c r="S15" s="149"/>
      <c r="T15" s="149">
        <v>202</v>
      </c>
      <c r="U15" s="149"/>
      <c r="V15" s="149">
        <v>126</v>
      </c>
      <c r="W15" s="149"/>
      <c r="X15" s="149">
        <v>52</v>
      </c>
      <c r="Y15" s="149"/>
      <c r="Z15" s="150">
        <f t="shared" si="0"/>
        <v>1056</v>
      </c>
      <c r="AA15" s="151">
        <f t="shared" si="1"/>
        <v>4.5213221442027746E-2</v>
      </c>
    </row>
    <row r="16" spans="1:28" ht="24.95" customHeight="1">
      <c r="A16" s="148" t="s">
        <v>52</v>
      </c>
      <c r="B16" s="149">
        <v>19</v>
      </c>
      <c r="C16" s="149"/>
      <c r="D16" s="149">
        <v>15</v>
      </c>
      <c r="E16" s="149"/>
      <c r="F16" s="149">
        <v>43</v>
      </c>
      <c r="G16" s="149"/>
      <c r="H16" s="149">
        <v>94</v>
      </c>
      <c r="I16" s="149"/>
      <c r="J16" s="149">
        <v>92</v>
      </c>
      <c r="K16" s="149"/>
      <c r="L16" s="149">
        <v>41</v>
      </c>
      <c r="M16" s="149"/>
      <c r="N16" s="149">
        <v>85</v>
      </c>
      <c r="O16" s="149"/>
      <c r="P16" s="149">
        <v>77</v>
      </c>
      <c r="Q16" s="149"/>
      <c r="R16" s="149">
        <v>38</v>
      </c>
      <c r="S16" s="149"/>
      <c r="T16" s="149">
        <v>121</v>
      </c>
      <c r="U16" s="149"/>
      <c r="V16" s="149">
        <v>86</v>
      </c>
      <c r="W16" s="149"/>
      <c r="X16" s="149">
        <v>22</v>
      </c>
      <c r="Y16" s="149"/>
      <c r="Z16" s="150">
        <f t="shared" si="0"/>
        <v>733</v>
      </c>
      <c r="AA16" s="151">
        <f t="shared" si="1"/>
        <v>3.1383798595649944E-2</v>
      </c>
    </row>
    <row r="17" spans="1:27" ht="24.95" customHeight="1">
      <c r="A17" s="148" t="s">
        <v>21</v>
      </c>
      <c r="B17" s="149">
        <v>2</v>
      </c>
      <c r="C17" s="149"/>
      <c r="D17" s="149">
        <v>2</v>
      </c>
      <c r="E17" s="149"/>
      <c r="F17" s="149">
        <v>16</v>
      </c>
      <c r="G17" s="149"/>
      <c r="H17" s="149"/>
      <c r="I17" s="149"/>
      <c r="J17" s="149">
        <v>18</v>
      </c>
      <c r="K17" s="149"/>
      <c r="L17" s="149">
        <v>15</v>
      </c>
      <c r="M17" s="149"/>
      <c r="N17" s="149">
        <v>199</v>
      </c>
      <c r="O17" s="149"/>
      <c r="P17" s="149">
        <v>89</v>
      </c>
      <c r="Q17" s="149"/>
      <c r="R17" s="149">
        <v>137</v>
      </c>
      <c r="S17" s="149"/>
      <c r="T17" s="149">
        <v>136</v>
      </c>
      <c r="U17" s="149"/>
      <c r="V17" s="149">
        <v>67</v>
      </c>
      <c r="W17" s="149"/>
      <c r="X17" s="149">
        <v>4</v>
      </c>
      <c r="Y17" s="149"/>
      <c r="Z17" s="150">
        <f t="shared" si="0"/>
        <v>685</v>
      </c>
      <c r="AA17" s="151">
        <f t="shared" si="1"/>
        <v>2.9328652166466861E-2</v>
      </c>
    </row>
    <row r="18" spans="1:27" ht="24.95" customHeight="1">
      <c r="A18" s="148" t="s">
        <v>242</v>
      </c>
      <c r="B18" s="149"/>
      <c r="C18" s="149"/>
      <c r="D18" s="149">
        <v>67</v>
      </c>
      <c r="E18" s="149"/>
      <c r="F18" s="149">
        <v>23</v>
      </c>
      <c r="G18" s="149"/>
      <c r="H18" s="149">
        <v>9</v>
      </c>
      <c r="I18" s="149"/>
      <c r="J18" s="149">
        <v>15</v>
      </c>
      <c r="K18" s="149"/>
      <c r="L18" s="149">
        <v>4</v>
      </c>
      <c r="M18" s="149"/>
      <c r="N18" s="149">
        <v>38</v>
      </c>
      <c r="O18" s="149"/>
      <c r="P18" s="149">
        <v>24</v>
      </c>
      <c r="Q18" s="149"/>
      <c r="R18" s="149">
        <v>43</v>
      </c>
      <c r="S18" s="149"/>
      <c r="T18" s="149">
        <v>19</v>
      </c>
      <c r="U18" s="149"/>
      <c r="V18" s="149">
        <v>146</v>
      </c>
      <c r="W18" s="149"/>
      <c r="X18" s="149">
        <v>213</v>
      </c>
      <c r="Y18" s="149"/>
      <c r="Z18" s="150">
        <f t="shared" si="0"/>
        <v>601</v>
      </c>
      <c r="AA18" s="151">
        <f t="shared" si="1"/>
        <v>2.5732145915396472E-2</v>
      </c>
    </row>
    <row r="19" spans="1:27" ht="24.95" customHeight="1">
      <c r="A19" s="148" t="s">
        <v>19</v>
      </c>
      <c r="B19" s="149"/>
      <c r="C19" s="149"/>
      <c r="D19" s="149">
        <v>3</v>
      </c>
      <c r="E19" s="149"/>
      <c r="F19" s="149">
        <v>5</v>
      </c>
      <c r="G19" s="149"/>
      <c r="H19" s="149">
        <v>82</v>
      </c>
      <c r="I19" s="149"/>
      <c r="J19" s="149">
        <v>52</v>
      </c>
      <c r="K19" s="149"/>
      <c r="L19" s="149">
        <v>63</v>
      </c>
      <c r="M19" s="149"/>
      <c r="N19" s="149">
        <v>31</v>
      </c>
      <c r="O19" s="149"/>
      <c r="P19" s="149">
        <v>46</v>
      </c>
      <c r="Q19" s="149"/>
      <c r="R19" s="149">
        <v>63</v>
      </c>
      <c r="S19" s="149"/>
      <c r="T19" s="149">
        <v>58</v>
      </c>
      <c r="U19" s="149"/>
      <c r="V19" s="149">
        <v>13</v>
      </c>
      <c r="W19" s="149"/>
      <c r="X19" s="149">
        <v>9</v>
      </c>
      <c r="Y19" s="149"/>
      <c r="Z19" s="150">
        <f t="shared" si="0"/>
        <v>425</v>
      </c>
      <c r="AA19" s="151">
        <f t="shared" si="1"/>
        <v>1.8196609008391849E-2</v>
      </c>
    </row>
    <row r="20" spans="1:27" ht="24.95" customHeight="1">
      <c r="A20" s="148" t="s">
        <v>25</v>
      </c>
      <c r="B20" s="149">
        <v>10</v>
      </c>
      <c r="C20" s="149"/>
      <c r="D20" s="149">
        <v>39</v>
      </c>
      <c r="E20" s="149"/>
      <c r="F20" s="149">
        <v>11</v>
      </c>
      <c r="G20" s="149"/>
      <c r="H20" s="149">
        <v>7</v>
      </c>
      <c r="I20" s="149"/>
      <c r="J20" s="149">
        <v>20</v>
      </c>
      <c r="K20" s="149"/>
      <c r="L20" s="149">
        <v>67</v>
      </c>
      <c r="M20" s="149"/>
      <c r="N20" s="149">
        <v>37</v>
      </c>
      <c r="O20" s="149"/>
      <c r="P20" s="149">
        <v>70</v>
      </c>
      <c r="Q20" s="149"/>
      <c r="R20" s="149">
        <v>42</v>
      </c>
      <c r="S20" s="149"/>
      <c r="T20" s="149">
        <v>37</v>
      </c>
      <c r="U20" s="149"/>
      <c r="V20" s="149">
        <v>20</v>
      </c>
      <c r="W20" s="149"/>
      <c r="X20" s="149">
        <v>31</v>
      </c>
      <c r="Y20" s="149"/>
      <c r="Z20" s="150">
        <f t="shared" si="0"/>
        <v>391</v>
      </c>
      <c r="AA20" s="151">
        <f t="shared" si="1"/>
        <v>1.67408802877205E-2</v>
      </c>
    </row>
    <row r="21" spans="1:27" ht="24.95" customHeight="1">
      <c r="A21" s="148" t="s">
        <v>24</v>
      </c>
      <c r="B21" s="149">
        <v>7</v>
      </c>
      <c r="C21" s="149"/>
      <c r="D21" s="149">
        <v>2</v>
      </c>
      <c r="E21" s="149"/>
      <c r="F21" s="149">
        <v>8</v>
      </c>
      <c r="G21" s="149"/>
      <c r="H21" s="149">
        <v>33</v>
      </c>
      <c r="I21" s="149"/>
      <c r="J21" s="149">
        <v>55</v>
      </c>
      <c r="K21" s="149"/>
      <c r="L21" s="149">
        <v>28</v>
      </c>
      <c r="M21" s="149"/>
      <c r="N21" s="149">
        <v>25</v>
      </c>
      <c r="O21" s="149"/>
      <c r="P21" s="149">
        <v>8</v>
      </c>
      <c r="Q21" s="149"/>
      <c r="R21" s="149">
        <v>41</v>
      </c>
      <c r="S21" s="149"/>
      <c r="T21" s="149">
        <v>77</v>
      </c>
      <c r="U21" s="149"/>
      <c r="V21" s="149">
        <v>25</v>
      </c>
      <c r="W21" s="149"/>
      <c r="X21" s="149">
        <v>15</v>
      </c>
      <c r="Y21" s="149"/>
      <c r="Z21" s="150">
        <f t="shared" si="0"/>
        <v>324</v>
      </c>
      <c r="AA21" s="151">
        <f t="shared" si="1"/>
        <v>1.3872238396985785E-2</v>
      </c>
    </row>
    <row r="22" spans="1:27" ht="24.95" customHeight="1">
      <c r="A22" s="148" t="s">
        <v>54</v>
      </c>
      <c r="B22" s="149">
        <v>16</v>
      </c>
      <c r="C22" s="149"/>
      <c r="D22" s="149">
        <v>17</v>
      </c>
      <c r="E22" s="149"/>
      <c r="F22" s="149">
        <v>21</v>
      </c>
      <c r="G22" s="149"/>
      <c r="H22" s="149">
        <v>26</v>
      </c>
      <c r="I22" s="149"/>
      <c r="J22" s="149">
        <v>14</v>
      </c>
      <c r="K22" s="149"/>
      <c r="L22" s="149">
        <v>13</v>
      </c>
      <c r="M22" s="149"/>
      <c r="N22" s="149">
        <v>22</v>
      </c>
      <c r="O22" s="149"/>
      <c r="P22" s="149">
        <v>12</v>
      </c>
      <c r="Q22" s="149"/>
      <c r="R22" s="149">
        <v>22</v>
      </c>
      <c r="S22" s="149"/>
      <c r="T22" s="149">
        <v>71</v>
      </c>
      <c r="U22" s="149"/>
      <c r="V22" s="149">
        <v>9</v>
      </c>
      <c r="W22" s="149"/>
      <c r="X22" s="149">
        <v>8</v>
      </c>
      <c r="Y22" s="149"/>
      <c r="Z22" s="150">
        <f t="shared" si="0"/>
        <v>251</v>
      </c>
      <c r="AA22" s="151">
        <f t="shared" si="1"/>
        <v>1.0746703202603186E-2</v>
      </c>
    </row>
    <row r="23" spans="1:27" ht="24.95" customHeight="1">
      <c r="A23" s="148" t="s">
        <v>51</v>
      </c>
      <c r="B23" s="149">
        <v>7</v>
      </c>
      <c r="C23" s="149"/>
      <c r="D23" s="149">
        <v>2</v>
      </c>
      <c r="E23" s="149"/>
      <c r="F23" s="149">
        <v>31</v>
      </c>
      <c r="G23" s="149"/>
      <c r="H23" s="149">
        <v>5</v>
      </c>
      <c r="I23" s="149"/>
      <c r="J23" s="149"/>
      <c r="K23" s="149"/>
      <c r="L23" s="149">
        <v>1</v>
      </c>
      <c r="M23" s="149"/>
      <c r="N23" s="149">
        <v>14</v>
      </c>
      <c r="O23" s="149"/>
      <c r="P23" s="149">
        <v>6</v>
      </c>
      <c r="Q23" s="149"/>
      <c r="R23" s="149">
        <v>6</v>
      </c>
      <c r="S23" s="149"/>
      <c r="T23" s="149">
        <v>24</v>
      </c>
      <c r="U23" s="149"/>
      <c r="V23" s="149">
        <v>80</v>
      </c>
      <c r="W23" s="149"/>
      <c r="X23" s="149">
        <v>15</v>
      </c>
      <c r="Y23" s="149"/>
      <c r="Z23" s="150">
        <f t="shared" si="0"/>
        <v>191</v>
      </c>
      <c r="AA23" s="151">
        <f t="shared" si="1"/>
        <v>8.1777701661243356E-3</v>
      </c>
    </row>
    <row r="24" spans="1:27" ht="24.95" customHeight="1">
      <c r="A24" s="148" t="s">
        <v>26</v>
      </c>
      <c r="B24" s="149"/>
      <c r="C24" s="149"/>
      <c r="D24" s="149">
        <v>2</v>
      </c>
      <c r="E24" s="149"/>
      <c r="F24" s="149">
        <v>36</v>
      </c>
      <c r="G24" s="149"/>
      <c r="H24" s="149">
        <v>31</v>
      </c>
      <c r="I24" s="149"/>
      <c r="J24" s="149">
        <v>5</v>
      </c>
      <c r="K24" s="149"/>
      <c r="L24" s="149">
        <v>10</v>
      </c>
      <c r="M24" s="149"/>
      <c r="N24" s="149">
        <v>6</v>
      </c>
      <c r="O24" s="149"/>
      <c r="P24" s="149">
        <v>5</v>
      </c>
      <c r="Q24" s="149"/>
      <c r="R24" s="149">
        <v>45</v>
      </c>
      <c r="S24" s="149"/>
      <c r="T24" s="149">
        <v>29</v>
      </c>
      <c r="U24" s="149"/>
      <c r="V24" s="149">
        <v>4</v>
      </c>
      <c r="W24" s="149"/>
      <c r="X24" s="149">
        <v>4</v>
      </c>
      <c r="Y24" s="149"/>
      <c r="Z24" s="150">
        <f t="shared" si="0"/>
        <v>177</v>
      </c>
      <c r="AA24" s="151">
        <f t="shared" si="1"/>
        <v>7.5783524576126049E-3</v>
      </c>
    </row>
    <row r="25" spans="1:27" ht="24.95" customHeight="1">
      <c r="A25" s="148" t="s">
        <v>20</v>
      </c>
      <c r="B25" s="149"/>
      <c r="C25" s="149"/>
      <c r="D25" s="149"/>
      <c r="E25" s="149"/>
      <c r="F25" s="149">
        <v>5</v>
      </c>
      <c r="G25" s="149"/>
      <c r="H25" s="149">
        <v>3</v>
      </c>
      <c r="I25" s="149"/>
      <c r="J25" s="149">
        <v>21</v>
      </c>
      <c r="K25" s="149"/>
      <c r="L25" s="149">
        <v>3</v>
      </c>
      <c r="M25" s="149"/>
      <c r="N25" s="149">
        <v>8</v>
      </c>
      <c r="O25" s="149"/>
      <c r="P25" s="149">
        <v>21</v>
      </c>
      <c r="Q25" s="149"/>
      <c r="R25" s="149">
        <v>19</v>
      </c>
      <c r="S25" s="149"/>
      <c r="T25" s="149">
        <v>33</v>
      </c>
      <c r="U25" s="149"/>
      <c r="V25" s="149">
        <v>5</v>
      </c>
      <c r="W25" s="149"/>
      <c r="X25" s="149">
        <v>7</v>
      </c>
      <c r="Y25" s="149"/>
      <c r="Z25" s="150">
        <f t="shared" si="0"/>
        <v>125</v>
      </c>
      <c r="AA25" s="151">
        <f t="shared" si="1"/>
        <v>5.3519438259976024E-3</v>
      </c>
    </row>
    <row r="26" spans="1:27" ht="24.95" customHeight="1">
      <c r="A26" s="148" t="s">
        <v>43</v>
      </c>
      <c r="B26" s="149"/>
      <c r="C26" s="149"/>
      <c r="D26" s="149">
        <v>3</v>
      </c>
      <c r="E26" s="149"/>
      <c r="F26" s="149">
        <v>48</v>
      </c>
      <c r="G26" s="149"/>
      <c r="H26" s="149"/>
      <c r="I26" s="149"/>
      <c r="J26" s="149"/>
      <c r="K26" s="149"/>
      <c r="L26" s="149"/>
      <c r="M26" s="149"/>
      <c r="N26" s="149">
        <v>5</v>
      </c>
      <c r="O26" s="149"/>
      <c r="P26" s="149"/>
      <c r="Q26" s="149"/>
      <c r="R26" s="149">
        <v>28</v>
      </c>
      <c r="S26" s="149"/>
      <c r="T26" s="149">
        <v>20</v>
      </c>
      <c r="U26" s="149"/>
      <c r="V26" s="149">
        <v>11</v>
      </c>
      <c r="W26" s="149"/>
      <c r="X26" s="149">
        <v>9</v>
      </c>
      <c r="Y26" s="149"/>
      <c r="Z26" s="150">
        <f t="shared" si="0"/>
        <v>124</v>
      </c>
      <c r="AA26" s="151">
        <f t="shared" si="1"/>
        <v>5.3091282753896215E-3</v>
      </c>
    </row>
    <row r="27" spans="1:27" ht="24.95" customHeight="1">
      <c r="A27" s="148" t="s">
        <v>44</v>
      </c>
      <c r="B27" s="149">
        <v>55</v>
      </c>
      <c r="C27" s="149"/>
      <c r="D27" s="149">
        <v>1</v>
      </c>
      <c r="E27" s="149"/>
      <c r="F27" s="149"/>
      <c r="G27" s="149"/>
      <c r="H27" s="149">
        <v>8</v>
      </c>
      <c r="I27" s="149"/>
      <c r="J27" s="149">
        <v>2</v>
      </c>
      <c r="K27" s="149"/>
      <c r="L27" s="149">
        <v>3</v>
      </c>
      <c r="M27" s="149"/>
      <c r="N27" s="149">
        <v>2</v>
      </c>
      <c r="O27" s="149"/>
      <c r="P27" s="149">
        <v>9</v>
      </c>
      <c r="Q27" s="149"/>
      <c r="R27" s="149">
        <v>4</v>
      </c>
      <c r="S27" s="149"/>
      <c r="T27" s="149">
        <v>7</v>
      </c>
      <c r="U27" s="149"/>
      <c r="V27" s="149">
        <v>25</v>
      </c>
      <c r="W27" s="149"/>
      <c r="X27" s="149">
        <v>2</v>
      </c>
      <c r="Y27" s="149"/>
      <c r="Z27" s="150">
        <f t="shared" si="0"/>
        <v>118</v>
      </c>
      <c r="AA27" s="151">
        <f t="shared" si="1"/>
        <v>5.0522349717417366E-3</v>
      </c>
    </row>
    <row r="28" spans="1:27" ht="24.95" customHeight="1">
      <c r="A28" s="148" t="s">
        <v>47</v>
      </c>
      <c r="B28" s="149">
        <v>18</v>
      </c>
      <c r="C28" s="149"/>
      <c r="D28" s="149">
        <v>5</v>
      </c>
      <c r="E28" s="149"/>
      <c r="F28" s="149"/>
      <c r="G28" s="149"/>
      <c r="H28" s="149">
        <v>6</v>
      </c>
      <c r="I28" s="149"/>
      <c r="J28" s="149">
        <v>17</v>
      </c>
      <c r="K28" s="149"/>
      <c r="L28" s="149">
        <v>1</v>
      </c>
      <c r="M28" s="149"/>
      <c r="N28" s="149">
        <v>2</v>
      </c>
      <c r="O28" s="149"/>
      <c r="P28" s="149">
        <v>12</v>
      </c>
      <c r="Q28" s="149"/>
      <c r="R28" s="149">
        <v>7</v>
      </c>
      <c r="S28" s="149"/>
      <c r="T28" s="149">
        <v>10</v>
      </c>
      <c r="U28" s="149"/>
      <c r="V28" s="149">
        <v>34</v>
      </c>
      <c r="W28" s="149"/>
      <c r="X28" s="149">
        <v>4</v>
      </c>
      <c r="Y28" s="149"/>
      <c r="Z28" s="150">
        <f t="shared" si="0"/>
        <v>116</v>
      </c>
      <c r="AA28" s="151">
        <f t="shared" si="1"/>
        <v>4.9666038705257747E-3</v>
      </c>
    </row>
    <row r="29" spans="1:27" ht="24.95" customHeight="1">
      <c r="A29" s="148" t="s">
        <v>35</v>
      </c>
      <c r="B29" s="149">
        <v>1</v>
      </c>
      <c r="C29" s="149"/>
      <c r="D29" s="149">
        <v>2</v>
      </c>
      <c r="E29" s="149"/>
      <c r="F29" s="149">
        <v>6</v>
      </c>
      <c r="G29" s="149"/>
      <c r="H29" s="149">
        <v>2</v>
      </c>
      <c r="I29" s="149"/>
      <c r="J29" s="149">
        <v>24</v>
      </c>
      <c r="K29" s="149"/>
      <c r="L29" s="149">
        <v>4</v>
      </c>
      <c r="M29" s="149"/>
      <c r="N29" s="149">
        <v>3</v>
      </c>
      <c r="O29" s="149"/>
      <c r="P29" s="149">
        <v>3</v>
      </c>
      <c r="Q29" s="149"/>
      <c r="R29" s="149">
        <v>15</v>
      </c>
      <c r="S29" s="149"/>
      <c r="T29" s="149">
        <v>35</v>
      </c>
      <c r="U29" s="149"/>
      <c r="V29" s="149">
        <v>4</v>
      </c>
      <c r="W29" s="149"/>
      <c r="X29" s="149"/>
      <c r="Y29" s="149"/>
      <c r="Z29" s="150">
        <f t="shared" si="0"/>
        <v>99</v>
      </c>
      <c r="AA29" s="151">
        <f t="shared" si="1"/>
        <v>4.2387395101901012E-3</v>
      </c>
    </row>
    <row r="30" spans="1:27" ht="24.95" customHeight="1">
      <c r="A30" s="148" t="s">
        <v>37</v>
      </c>
      <c r="B30" s="149"/>
      <c r="C30" s="149"/>
      <c r="D30" s="149"/>
      <c r="E30" s="149"/>
      <c r="F30" s="149"/>
      <c r="G30" s="149"/>
      <c r="H30" s="149">
        <v>4</v>
      </c>
      <c r="I30" s="149"/>
      <c r="J30" s="149">
        <v>20</v>
      </c>
      <c r="K30" s="149"/>
      <c r="L30" s="149">
        <v>15</v>
      </c>
      <c r="M30" s="149"/>
      <c r="N30" s="149">
        <v>16</v>
      </c>
      <c r="O30" s="149"/>
      <c r="P30" s="149">
        <v>3</v>
      </c>
      <c r="Q30" s="149"/>
      <c r="R30" s="149">
        <v>5</v>
      </c>
      <c r="S30" s="149"/>
      <c r="T30" s="149">
        <v>23</v>
      </c>
      <c r="U30" s="149"/>
      <c r="V30" s="149">
        <v>5</v>
      </c>
      <c r="W30" s="149"/>
      <c r="X30" s="149">
        <v>2</v>
      </c>
      <c r="Y30" s="149"/>
      <c r="Z30" s="150">
        <f t="shared" si="0"/>
        <v>93</v>
      </c>
      <c r="AA30" s="151">
        <f t="shared" si="1"/>
        <v>3.9818462065422163E-3</v>
      </c>
    </row>
    <row r="31" spans="1:27" ht="24.95" customHeight="1">
      <c r="A31" s="148" t="s">
        <v>31</v>
      </c>
      <c r="B31" s="149">
        <v>2</v>
      </c>
      <c r="C31" s="149"/>
      <c r="D31" s="149"/>
      <c r="E31" s="149"/>
      <c r="F31" s="149">
        <v>3</v>
      </c>
      <c r="G31" s="149"/>
      <c r="H31" s="149">
        <v>9</v>
      </c>
      <c r="I31" s="149"/>
      <c r="J31" s="149">
        <v>5</v>
      </c>
      <c r="K31" s="149"/>
      <c r="L31" s="149"/>
      <c r="M31" s="149"/>
      <c r="N31" s="149"/>
      <c r="O31" s="149"/>
      <c r="P31" s="149"/>
      <c r="Q31" s="149"/>
      <c r="R31" s="149">
        <v>2</v>
      </c>
      <c r="S31" s="149"/>
      <c r="T31" s="149">
        <v>17</v>
      </c>
      <c r="U31" s="149"/>
      <c r="V31" s="149">
        <v>44</v>
      </c>
      <c r="W31" s="149"/>
      <c r="X31" s="149">
        <v>4</v>
      </c>
      <c r="Y31" s="149"/>
      <c r="Z31" s="150">
        <f t="shared" si="0"/>
        <v>86</v>
      </c>
      <c r="AA31" s="151">
        <f t="shared" si="1"/>
        <v>3.6821373522863505E-3</v>
      </c>
    </row>
    <row r="32" spans="1:27" ht="24.95" customHeight="1">
      <c r="A32" s="148" t="s">
        <v>243</v>
      </c>
      <c r="B32" s="149">
        <v>7</v>
      </c>
      <c r="C32" s="149"/>
      <c r="D32" s="149">
        <v>2</v>
      </c>
      <c r="E32" s="149"/>
      <c r="F32" s="149">
        <v>3</v>
      </c>
      <c r="G32" s="149"/>
      <c r="H32" s="149">
        <v>2</v>
      </c>
      <c r="I32" s="149"/>
      <c r="J32" s="149">
        <v>44</v>
      </c>
      <c r="K32" s="149"/>
      <c r="L32" s="149"/>
      <c r="M32" s="149"/>
      <c r="N32" s="149"/>
      <c r="O32" s="149"/>
      <c r="P32" s="149">
        <v>5</v>
      </c>
      <c r="Q32" s="149"/>
      <c r="R32" s="149">
        <v>22</v>
      </c>
      <c r="S32" s="149"/>
      <c r="T32" s="149"/>
      <c r="U32" s="149"/>
      <c r="V32" s="149"/>
      <c r="W32" s="149"/>
      <c r="X32" s="149"/>
      <c r="Y32" s="149"/>
      <c r="Z32" s="150">
        <f t="shared" si="0"/>
        <v>85</v>
      </c>
      <c r="AA32" s="151">
        <f t="shared" si="1"/>
        <v>3.6393218016783696E-3</v>
      </c>
    </row>
    <row r="33" spans="1:27" ht="24.95" customHeight="1">
      <c r="A33" s="148" t="s">
        <v>61</v>
      </c>
      <c r="B33" s="149">
        <v>2</v>
      </c>
      <c r="C33" s="149"/>
      <c r="D33" s="149">
        <v>3</v>
      </c>
      <c r="E33" s="149"/>
      <c r="F33" s="149">
        <v>4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>
        <v>3</v>
      </c>
      <c r="S33" s="149"/>
      <c r="T33" s="149">
        <v>19</v>
      </c>
      <c r="U33" s="149"/>
      <c r="V33" s="149">
        <v>52</v>
      </c>
      <c r="W33" s="149"/>
      <c r="X33" s="149"/>
      <c r="Y33" s="149"/>
      <c r="Z33" s="150">
        <f t="shared" si="0"/>
        <v>83</v>
      </c>
      <c r="AA33" s="151">
        <f t="shared" si="1"/>
        <v>3.5536907004624081E-3</v>
      </c>
    </row>
    <row r="34" spans="1:27" ht="24.95" customHeight="1">
      <c r="A34" s="148" t="s">
        <v>244</v>
      </c>
      <c r="B34" s="149"/>
      <c r="C34" s="149"/>
      <c r="D34" s="149"/>
      <c r="E34" s="149"/>
      <c r="F34" s="149"/>
      <c r="G34" s="149"/>
      <c r="H34" s="149"/>
      <c r="I34" s="149"/>
      <c r="J34" s="149">
        <v>5</v>
      </c>
      <c r="K34" s="149"/>
      <c r="L34" s="149">
        <v>6</v>
      </c>
      <c r="M34" s="149"/>
      <c r="N34" s="149">
        <v>7</v>
      </c>
      <c r="O34" s="149"/>
      <c r="P34" s="149">
        <v>2</v>
      </c>
      <c r="Q34" s="149"/>
      <c r="R34" s="149">
        <v>31</v>
      </c>
      <c r="S34" s="149"/>
      <c r="T34" s="149">
        <v>20</v>
      </c>
      <c r="U34" s="149"/>
      <c r="V34" s="149"/>
      <c r="W34" s="149"/>
      <c r="X34" s="149">
        <v>6</v>
      </c>
      <c r="Y34" s="149"/>
      <c r="Z34" s="150">
        <f t="shared" si="0"/>
        <v>77</v>
      </c>
      <c r="AA34" s="151">
        <f t="shared" si="1"/>
        <v>3.2967973968145228E-3</v>
      </c>
    </row>
    <row r="35" spans="1:27" ht="24.95" customHeight="1">
      <c r="A35" s="148" t="s">
        <v>56</v>
      </c>
      <c r="B35" s="149">
        <v>2</v>
      </c>
      <c r="C35" s="149"/>
      <c r="D35" s="149">
        <v>2</v>
      </c>
      <c r="E35" s="149"/>
      <c r="F35" s="149">
        <v>1</v>
      </c>
      <c r="G35" s="149"/>
      <c r="H35" s="149">
        <v>12</v>
      </c>
      <c r="I35" s="149"/>
      <c r="J35" s="149">
        <v>4</v>
      </c>
      <c r="K35" s="149"/>
      <c r="L35" s="149"/>
      <c r="M35" s="149"/>
      <c r="N35" s="149">
        <v>6</v>
      </c>
      <c r="O35" s="149"/>
      <c r="P35" s="149"/>
      <c r="Q35" s="149"/>
      <c r="R35" s="149">
        <v>15</v>
      </c>
      <c r="S35" s="149"/>
      <c r="T35" s="149"/>
      <c r="U35" s="149"/>
      <c r="V35" s="149">
        <v>31</v>
      </c>
      <c r="W35" s="149"/>
      <c r="X35" s="149"/>
      <c r="Y35" s="149"/>
      <c r="Z35" s="150">
        <f t="shared" si="0"/>
        <v>73</v>
      </c>
      <c r="AA35" s="151">
        <f t="shared" si="1"/>
        <v>3.1255351943825999E-3</v>
      </c>
    </row>
    <row r="36" spans="1:27" ht="24.95" customHeight="1">
      <c r="A36" s="148" t="s">
        <v>245</v>
      </c>
      <c r="B36" s="149">
        <v>3</v>
      </c>
      <c r="C36" s="149"/>
      <c r="D36" s="149">
        <v>2</v>
      </c>
      <c r="E36" s="149"/>
      <c r="F36" s="149"/>
      <c r="G36" s="149"/>
      <c r="H36" s="149"/>
      <c r="I36" s="149"/>
      <c r="J36" s="149">
        <v>4</v>
      </c>
      <c r="K36" s="149"/>
      <c r="L36" s="149">
        <v>2</v>
      </c>
      <c r="M36" s="149"/>
      <c r="N36" s="149">
        <v>2</v>
      </c>
      <c r="O36" s="149"/>
      <c r="P36" s="149"/>
      <c r="Q36" s="149"/>
      <c r="R36" s="149">
        <v>11</v>
      </c>
      <c r="S36" s="149"/>
      <c r="T36" s="149">
        <v>28</v>
      </c>
      <c r="U36" s="149"/>
      <c r="V36" s="149">
        <v>20</v>
      </c>
      <c r="W36" s="149"/>
      <c r="X36" s="149"/>
      <c r="Y36" s="149"/>
      <c r="Z36" s="150">
        <f t="shared" si="0"/>
        <v>72</v>
      </c>
      <c r="AA36" s="151">
        <f t="shared" si="1"/>
        <v>3.0827196437746189E-3</v>
      </c>
    </row>
    <row r="37" spans="1:27" ht="24.95" customHeight="1">
      <c r="A37" s="148" t="s">
        <v>197</v>
      </c>
      <c r="B37" s="149">
        <v>5</v>
      </c>
      <c r="C37" s="149"/>
      <c r="D37" s="149">
        <v>8</v>
      </c>
      <c r="E37" s="149"/>
      <c r="F37" s="149">
        <v>21</v>
      </c>
      <c r="G37" s="149"/>
      <c r="H37" s="149">
        <v>1</v>
      </c>
      <c r="I37" s="149"/>
      <c r="J37" s="149">
        <v>4</v>
      </c>
      <c r="K37" s="149"/>
      <c r="L37" s="149"/>
      <c r="M37" s="149"/>
      <c r="N37" s="149"/>
      <c r="O37" s="149"/>
      <c r="P37" s="149">
        <v>4</v>
      </c>
      <c r="Q37" s="149"/>
      <c r="R37" s="149">
        <v>14</v>
      </c>
      <c r="S37" s="149"/>
      <c r="T37" s="149">
        <v>7</v>
      </c>
      <c r="U37" s="149"/>
      <c r="V37" s="149"/>
      <c r="W37" s="149"/>
      <c r="X37" s="149"/>
      <c r="Y37" s="149"/>
      <c r="Z37" s="150">
        <f t="shared" si="0"/>
        <v>64</v>
      </c>
      <c r="AA37" s="151">
        <f t="shared" si="1"/>
        <v>2.7401952389107722E-3</v>
      </c>
    </row>
    <row r="38" spans="1:27" ht="24.95" customHeight="1">
      <c r="A38" s="148" t="s">
        <v>152</v>
      </c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>
        <v>4</v>
      </c>
      <c r="S38" s="149"/>
      <c r="T38" s="149">
        <v>4</v>
      </c>
      <c r="U38" s="149"/>
      <c r="V38" s="149">
        <v>55</v>
      </c>
      <c r="W38" s="149"/>
      <c r="X38" s="149"/>
      <c r="Y38" s="149"/>
      <c r="Z38" s="150">
        <f t="shared" si="0"/>
        <v>63</v>
      </c>
      <c r="AA38" s="151">
        <f t="shared" si="1"/>
        <v>2.6973796883027917E-3</v>
      </c>
    </row>
    <row r="39" spans="1:27" ht="24.95" customHeight="1">
      <c r="A39" s="148" t="s">
        <v>146</v>
      </c>
      <c r="B39" s="149"/>
      <c r="C39" s="149"/>
      <c r="D39" s="149">
        <v>2</v>
      </c>
      <c r="E39" s="149"/>
      <c r="F39" s="149">
        <v>2</v>
      </c>
      <c r="G39" s="149"/>
      <c r="H39" s="149">
        <v>3</v>
      </c>
      <c r="I39" s="149"/>
      <c r="J39" s="149"/>
      <c r="K39" s="149"/>
      <c r="L39" s="149">
        <v>7</v>
      </c>
      <c r="M39" s="149"/>
      <c r="N39" s="149">
        <v>21</v>
      </c>
      <c r="O39" s="149"/>
      <c r="P39" s="149">
        <v>10</v>
      </c>
      <c r="Q39" s="149"/>
      <c r="R39" s="149"/>
      <c r="S39" s="149"/>
      <c r="T39" s="149">
        <v>4</v>
      </c>
      <c r="U39" s="149"/>
      <c r="V39" s="149">
        <v>2</v>
      </c>
      <c r="W39" s="149"/>
      <c r="X39" s="149">
        <v>6</v>
      </c>
      <c r="Y39" s="149"/>
      <c r="Z39" s="150">
        <f t="shared" si="0"/>
        <v>57</v>
      </c>
      <c r="AA39" s="151">
        <f t="shared" si="1"/>
        <v>2.4404863846549068E-3</v>
      </c>
    </row>
    <row r="40" spans="1:27" ht="24.95" customHeight="1">
      <c r="A40" s="148" t="s">
        <v>50</v>
      </c>
      <c r="B40" s="149"/>
      <c r="C40" s="149"/>
      <c r="D40" s="149"/>
      <c r="E40" s="149"/>
      <c r="F40" s="149">
        <v>12</v>
      </c>
      <c r="G40" s="149"/>
      <c r="H40" s="149">
        <v>5</v>
      </c>
      <c r="I40" s="149"/>
      <c r="J40" s="149"/>
      <c r="K40" s="149"/>
      <c r="L40" s="149"/>
      <c r="M40" s="149"/>
      <c r="N40" s="149"/>
      <c r="O40" s="149"/>
      <c r="P40" s="149">
        <v>17</v>
      </c>
      <c r="Q40" s="149"/>
      <c r="R40" s="149">
        <v>5</v>
      </c>
      <c r="S40" s="149"/>
      <c r="T40" s="149">
        <v>1</v>
      </c>
      <c r="U40" s="149"/>
      <c r="V40" s="149">
        <v>8</v>
      </c>
      <c r="W40" s="149"/>
      <c r="X40" s="149">
        <v>2</v>
      </c>
      <c r="Y40" s="149"/>
      <c r="Z40" s="150">
        <f t="shared" si="0"/>
        <v>50</v>
      </c>
      <c r="AA40" s="151">
        <f t="shared" si="1"/>
        <v>2.1407775303990411E-3</v>
      </c>
    </row>
    <row r="41" spans="1:27" ht="24.95" customHeight="1">
      <c r="A41" s="148" t="s">
        <v>182</v>
      </c>
      <c r="B41" s="149"/>
      <c r="C41" s="149"/>
      <c r="D41" s="149"/>
      <c r="E41" s="149"/>
      <c r="F41" s="149">
        <v>1</v>
      </c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>
        <v>36</v>
      </c>
      <c r="S41" s="149"/>
      <c r="T41" s="149">
        <v>2</v>
      </c>
      <c r="U41" s="149"/>
      <c r="V41" s="149">
        <v>3</v>
      </c>
      <c r="W41" s="149"/>
      <c r="X41" s="149"/>
      <c r="Y41" s="149"/>
      <c r="Z41" s="150">
        <f t="shared" si="0"/>
        <v>42</v>
      </c>
      <c r="AA41" s="151">
        <f t="shared" si="1"/>
        <v>1.7982531255351943E-3</v>
      </c>
    </row>
    <row r="42" spans="1:27" ht="24.95" customHeight="1">
      <c r="A42" s="148" t="s">
        <v>246</v>
      </c>
      <c r="B42" s="149"/>
      <c r="C42" s="149"/>
      <c r="D42" s="149"/>
      <c r="E42" s="149"/>
      <c r="F42" s="149"/>
      <c r="G42" s="149"/>
      <c r="H42" s="149">
        <v>9</v>
      </c>
      <c r="I42" s="149"/>
      <c r="J42" s="149"/>
      <c r="K42" s="149"/>
      <c r="L42" s="149"/>
      <c r="M42" s="149"/>
      <c r="N42" s="149"/>
      <c r="O42" s="149"/>
      <c r="P42" s="149">
        <v>16</v>
      </c>
      <c r="Q42" s="149"/>
      <c r="R42" s="149">
        <v>3</v>
      </c>
      <c r="S42" s="149"/>
      <c r="T42" s="149">
        <v>13</v>
      </c>
      <c r="U42" s="149"/>
      <c r="V42" s="149"/>
      <c r="W42" s="149"/>
      <c r="X42" s="149"/>
      <c r="Y42" s="149"/>
      <c r="Z42" s="150">
        <f t="shared" si="0"/>
        <v>41</v>
      </c>
      <c r="AA42" s="151">
        <f t="shared" si="1"/>
        <v>1.7554375749272136E-3</v>
      </c>
    </row>
    <row r="43" spans="1:27" ht="24.95" customHeight="1">
      <c r="A43" s="148" t="s">
        <v>42</v>
      </c>
      <c r="B43" s="149"/>
      <c r="C43" s="149"/>
      <c r="D43" s="149"/>
      <c r="E43" s="149"/>
      <c r="F43" s="149">
        <v>1</v>
      </c>
      <c r="G43" s="149"/>
      <c r="H43" s="149">
        <v>4</v>
      </c>
      <c r="I43" s="149"/>
      <c r="J43" s="149"/>
      <c r="K43" s="149"/>
      <c r="L43" s="149">
        <v>4</v>
      </c>
      <c r="M43" s="149"/>
      <c r="N43" s="149">
        <v>6</v>
      </c>
      <c r="O43" s="149"/>
      <c r="P43" s="149">
        <v>10</v>
      </c>
      <c r="Q43" s="149"/>
      <c r="R43" s="149"/>
      <c r="S43" s="149"/>
      <c r="T43" s="149">
        <v>3</v>
      </c>
      <c r="U43" s="149"/>
      <c r="V43" s="149">
        <v>8</v>
      </c>
      <c r="W43" s="149"/>
      <c r="X43" s="149"/>
      <c r="Y43" s="149"/>
      <c r="Z43" s="150">
        <f t="shared" si="0"/>
        <v>36</v>
      </c>
      <c r="AA43" s="151">
        <f t="shared" si="1"/>
        <v>1.5413598218873095E-3</v>
      </c>
    </row>
    <row r="44" spans="1:27" ht="24.95" customHeight="1">
      <c r="A44" s="148" t="s">
        <v>41</v>
      </c>
      <c r="B44" s="149">
        <v>3</v>
      </c>
      <c r="C44" s="149"/>
      <c r="D44" s="149"/>
      <c r="E44" s="149"/>
      <c r="F44" s="149">
        <v>1</v>
      </c>
      <c r="G44" s="149"/>
      <c r="H44" s="149"/>
      <c r="I44" s="149"/>
      <c r="J44" s="149">
        <v>2</v>
      </c>
      <c r="K44" s="149"/>
      <c r="L44" s="149">
        <v>5</v>
      </c>
      <c r="M44" s="149"/>
      <c r="N44" s="149">
        <v>10</v>
      </c>
      <c r="O44" s="149"/>
      <c r="P44" s="149">
        <v>2</v>
      </c>
      <c r="Q44" s="149"/>
      <c r="R44" s="149">
        <v>2</v>
      </c>
      <c r="S44" s="149"/>
      <c r="T44" s="149">
        <v>8</v>
      </c>
      <c r="U44" s="149"/>
      <c r="V44" s="149">
        <v>2</v>
      </c>
      <c r="W44" s="149"/>
      <c r="X44" s="149"/>
      <c r="Y44" s="149"/>
      <c r="Z44" s="150">
        <f t="shared" si="0"/>
        <v>35</v>
      </c>
      <c r="AA44" s="151">
        <f t="shared" si="1"/>
        <v>1.4985442712793287E-3</v>
      </c>
    </row>
    <row r="45" spans="1:27" ht="24.95" customHeight="1">
      <c r="A45" s="148" t="s">
        <v>247</v>
      </c>
      <c r="B45" s="149">
        <v>1</v>
      </c>
      <c r="C45" s="149"/>
      <c r="D45" s="149"/>
      <c r="E45" s="149"/>
      <c r="F45" s="149">
        <v>4</v>
      </c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>
        <v>22</v>
      </c>
      <c r="W45" s="149"/>
      <c r="X45" s="149"/>
      <c r="Y45" s="149"/>
      <c r="Z45" s="150">
        <f t="shared" si="0"/>
        <v>27</v>
      </c>
      <c r="AA45" s="151">
        <f t="shared" si="1"/>
        <v>1.1560198664154822E-3</v>
      </c>
    </row>
    <row r="46" spans="1:27" ht="24.95" customHeight="1">
      <c r="A46" s="148" t="s">
        <v>45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>
        <v>7</v>
      </c>
      <c r="S46" s="149"/>
      <c r="T46" s="149"/>
      <c r="U46" s="149"/>
      <c r="V46" s="149">
        <v>13</v>
      </c>
      <c r="W46" s="149"/>
      <c r="X46" s="149">
        <v>7</v>
      </c>
      <c r="Y46" s="149"/>
      <c r="Z46" s="150">
        <f t="shared" si="0"/>
        <v>27</v>
      </c>
      <c r="AA46" s="151">
        <f t="shared" si="1"/>
        <v>1.1560198664154822E-3</v>
      </c>
    </row>
    <row r="47" spans="1:27" ht="24.95" customHeight="1">
      <c r="A47" s="148" t="s">
        <v>32</v>
      </c>
      <c r="B47" s="149"/>
      <c r="C47" s="149"/>
      <c r="D47" s="149"/>
      <c r="E47" s="149"/>
      <c r="F47" s="149"/>
      <c r="G47" s="149"/>
      <c r="H47" s="149"/>
      <c r="I47" s="149"/>
      <c r="J47" s="149">
        <v>3</v>
      </c>
      <c r="K47" s="149"/>
      <c r="L47" s="149"/>
      <c r="M47" s="149"/>
      <c r="N47" s="149">
        <v>1</v>
      </c>
      <c r="O47" s="149"/>
      <c r="P47" s="149">
        <v>7</v>
      </c>
      <c r="Q47" s="149"/>
      <c r="R47" s="149">
        <v>2</v>
      </c>
      <c r="S47" s="149"/>
      <c r="T47" s="149">
        <v>4</v>
      </c>
      <c r="U47" s="149"/>
      <c r="V47" s="149"/>
      <c r="W47" s="149"/>
      <c r="X47" s="149">
        <v>1</v>
      </c>
      <c r="Y47" s="149"/>
      <c r="Z47" s="150">
        <f t="shared" si="0"/>
        <v>18</v>
      </c>
      <c r="AA47" s="151">
        <f t="shared" si="1"/>
        <v>7.7067991094365474E-4</v>
      </c>
    </row>
    <row r="48" spans="1:27" ht="24.95" customHeight="1">
      <c r="A48" s="148" t="s">
        <v>66</v>
      </c>
      <c r="B48" s="149"/>
      <c r="C48" s="149"/>
      <c r="D48" s="149">
        <v>1</v>
      </c>
      <c r="E48" s="149"/>
      <c r="F48" s="149">
        <v>1</v>
      </c>
      <c r="G48" s="149"/>
      <c r="H48" s="149">
        <v>1</v>
      </c>
      <c r="I48" s="149"/>
      <c r="J48" s="149">
        <v>2</v>
      </c>
      <c r="K48" s="149"/>
      <c r="L48" s="149"/>
      <c r="M48" s="149"/>
      <c r="N48" s="149"/>
      <c r="O48" s="149"/>
      <c r="P48" s="149">
        <v>2</v>
      </c>
      <c r="Q48" s="149"/>
      <c r="R48" s="149"/>
      <c r="S48" s="149"/>
      <c r="T48" s="149"/>
      <c r="U48" s="149"/>
      <c r="V48" s="149">
        <v>9</v>
      </c>
      <c r="W48" s="149"/>
      <c r="X48" s="149">
        <v>2</v>
      </c>
      <c r="Y48" s="149"/>
      <c r="Z48" s="150">
        <f t="shared" si="0"/>
        <v>18</v>
      </c>
      <c r="AA48" s="151">
        <f t="shared" si="1"/>
        <v>7.7067991094365474E-4</v>
      </c>
    </row>
    <row r="49" spans="1:27" ht="24.95" customHeight="1">
      <c r="A49" s="148" t="s">
        <v>172</v>
      </c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>
        <v>17</v>
      </c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50">
        <f t="shared" si="0"/>
        <v>17</v>
      </c>
      <c r="AA49" s="151">
        <f t="shared" si="1"/>
        <v>7.2786436033567389E-4</v>
      </c>
    </row>
    <row r="50" spans="1:27" ht="24.95" customHeight="1">
      <c r="A50" s="148" t="s">
        <v>248</v>
      </c>
      <c r="B50" s="149"/>
      <c r="C50" s="149"/>
      <c r="D50" s="149">
        <v>4</v>
      </c>
      <c r="E50" s="149"/>
      <c r="F50" s="149">
        <v>1</v>
      </c>
      <c r="G50" s="149"/>
      <c r="H50" s="149">
        <v>2</v>
      </c>
      <c r="I50" s="149"/>
      <c r="J50" s="149"/>
      <c r="K50" s="149"/>
      <c r="L50" s="149">
        <v>2</v>
      </c>
      <c r="M50" s="149"/>
      <c r="N50" s="149">
        <v>3</v>
      </c>
      <c r="O50" s="149"/>
      <c r="P50" s="149"/>
      <c r="Q50" s="149"/>
      <c r="R50" s="149">
        <v>3</v>
      </c>
      <c r="S50" s="149"/>
      <c r="T50" s="149"/>
      <c r="U50" s="149"/>
      <c r="V50" s="149"/>
      <c r="W50" s="149"/>
      <c r="X50" s="149"/>
      <c r="Y50" s="149"/>
      <c r="Z50" s="150">
        <f t="shared" si="0"/>
        <v>15</v>
      </c>
      <c r="AA50" s="151">
        <f t="shared" si="1"/>
        <v>6.4223325911971232E-4</v>
      </c>
    </row>
    <row r="51" spans="1:27" ht="24.95" customHeight="1">
      <c r="A51" s="148" t="s">
        <v>49</v>
      </c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>
        <v>7</v>
      </c>
      <c r="U51" s="149"/>
      <c r="V51" s="149"/>
      <c r="W51" s="149"/>
      <c r="X51" s="149">
        <v>4</v>
      </c>
      <c r="Y51" s="149"/>
      <c r="Z51" s="150">
        <f t="shared" si="0"/>
        <v>11</v>
      </c>
      <c r="AA51" s="151">
        <f t="shared" si="1"/>
        <v>4.70971056687789E-4</v>
      </c>
    </row>
    <row r="52" spans="1:27" ht="24.95" customHeight="1">
      <c r="A52" s="148" t="s">
        <v>39</v>
      </c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>
        <v>2</v>
      </c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>
        <v>8</v>
      </c>
      <c r="Y52" s="149"/>
      <c r="Z52" s="150">
        <f t="shared" si="0"/>
        <v>10</v>
      </c>
      <c r="AA52" s="151">
        <f t="shared" si="1"/>
        <v>4.2815550607980821E-4</v>
      </c>
    </row>
    <row r="53" spans="1:27" ht="24.95" customHeight="1">
      <c r="A53" s="148" t="s">
        <v>147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>
        <v>2</v>
      </c>
      <c r="O53" s="149"/>
      <c r="P53" s="149">
        <v>2</v>
      </c>
      <c r="Q53" s="149"/>
      <c r="R53" s="149">
        <v>2</v>
      </c>
      <c r="S53" s="149"/>
      <c r="T53" s="149"/>
      <c r="U53" s="149"/>
      <c r="V53" s="149">
        <v>3</v>
      </c>
      <c r="W53" s="149"/>
      <c r="X53" s="149"/>
      <c r="Y53" s="149"/>
      <c r="Z53" s="150">
        <f t="shared" si="0"/>
        <v>9</v>
      </c>
      <c r="AA53" s="151">
        <f t="shared" si="1"/>
        <v>3.8533995547182737E-4</v>
      </c>
    </row>
    <row r="54" spans="1:27" ht="24.95" customHeight="1">
      <c r="A54" s="148" t="s">
        <v>55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>
        <v>9</v>
      </c>
      <c r="Y54" s="149"/>
      <c r="Z54" s="150">
        <f t="shared" si="0"/>
        <v>9</v>
      </c>
      <c r="AA54" s="151">
        <f t="shared" si="1"/>
        <v>3.8533995547182737E-4</v>
      </c>
    </row>
    <row r="55" spans="1:27" ht="24.95" customHeight="1">
      <c r="A55" s="148" t="s">
        <v>249</v>
      </c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>
        <v>3</v>
      </c>
      <c r="M55" s="149"/>
      <c r="N55" s="149"/>
      <c r="O55" s="149"/>
      <c r="P55" s="149">
        <v>1</v>
      </c>
      <c r="Q55" s="149"/>
      <c r="R55" s="149"/>
      <c r="S55" s="149"/>
      <c r="T55" s="149">
        <v>1</v>
      </c>
      <c r="U55" s="149"/>
      <c r="V55" s="149"/>
      <c r="W55" s="149"/>
      <c r="X55" s="149">
        <v>3</v>
      </c>
      <c r="Y55" s="149"/>
      <c r="Z55" s="150">
        <f t="shared" si="0"/>
        <v>8</v>
      </c>
      <c r="AA55" s="151">
        <f t="shared" si="1"/>
        <v>3.4252440486384652E-4</v>
      </c>
    </row>
    <row r="56" spans="1:27" ht="24.95" customHeight="1">
      <c r="A56" s="148" t="s">
        <v>22</v>
      </c>
      <c r="B56" s="149">
        <v>2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>
        <v>1</v>
      </c>
      <c r="O56" s="149"/>
      <c r="P56" s="149">
        <v>1</v>
      </c>
      <c r="Q56" s="149"/>
      <c r="R56" s="149"/>
      <c r="S56" s="149"/>
      <c r="T56" s="149">
        <v>2</v>
      </c>
      <c r="U56" s="149"/>
      <c r="V56" s="149"/>
      <c r="W56" s="149"/>
      <c r="X56" s="149">
        <v>2</v>
      </c>
      <c r="Y56" s="149"/>
      <c r="Z56" s="150">
        <f t="shared" si="0"/>
        <v>8</v>
      </c>
      <c r="AA56" s="151">
        <f t="shared" si="1"/>
        <v>3.4252440486384652E-4</v>
      </c>
    </row>
    <row r="57" spans="1:27" ht="24.95" customHeight="1">
      <c r="A57" s="148" t="s">
        <v>73</v>
      </c>
      <c r="B57" s="149">
        <v>2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>
        <v>3</v>
      </c>
      <c r="O57" s="149"/>
      <c r="P57" s="149"/>
      <c r="Q57" s="149"/>
      <c r="R57" s="149">
        <v>2</v>
      </c>
      <c r="S57" s="149"/>
      <c r="T57" s="149"/>
      <c r="U57" s="149"/>
      <c r="V57" s="149"/>
      <c r="W57" s="149"/>
      <c r="X57" s="149"/>
      <c r="Y57" s="149"/>
      <c r="Z57" s="150">
        <f t="shared" si="0"/>
        <v>7</v>
      </c>
      <c r="AA57" s="151">
        <f t="shared" si="1"/>
        <v>2.9970885425586574E-4</v>
      </c>
    </row>
    <row r="58" spans="1:27" ht="24.95" customHeight="1">
      <c r="A58" s="148" t="s">
        <v>151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>
        <v>4</v>
      </c>
      <c r="O58" s="149"/>
      <c r="P58" s="149"/>
      <c r="Q58" s="149"/>
      <c r="R58" s="149"/>
      <c r="S58" s="149"/>
      <c r="T58" s="149"/>
      <c r="U58" s="149"/>
      <c r="V58" s="149"/>
      <c r="W58" s="149"/>
      <c r="X58" s="149">
        <v>2</v>
      </c>
      <c r="Y58" s="149"/>
      <c r="Z58" s="150">
        <f t="shared" si="0"/>
        <v>6</v>
      </c>
      <c r="AA58" s="151">
        <f t="shared" si="1"/>
        <v>2.5689330364788489E-4</v>
      </c>
    </row>
    <row r="59" spans="1:27" ht="24.95" customHeight="1">
      <c r="A59" s="148" t="s">
        <v>250</v>
      </c>
      <c r="B59" s="149">
        <v>2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>
        <v>3</v>
      </c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50">
        <f t="shared" si="0"/>
        <v>5</v>
      </c>
      <c r="AA59" s="151">
        <f t="shared" si="1"/>
        <v>2.1407775303990411E-4</v>
      </c>
    </row>
    <row r="60" spans="1:27" ht="24.95" customHeight="1">
      <c r="A60" s="148" t="s">
        <v>34</v>
      </c>
      <c r="B60" s="149"/>
      <c r="C60" s="149"/>
      <c r="D60" s="149"/>
      <c r="E60" s="149"/>
      <c r="F60" s="149"/>
      <c r="G60" s="149"/>
      <c r="H60" s="149"/>
      <c r="I60" s="149"/>
      <c r="J60" s="149">
        <v>2</v>
      </c>
      <c r="K60" s="149"/>
      <c r="L60" s="149"/>
      <c r="M60" s="149"/>
      <c r="N60" s="149"/>
      <c r="O60" s="149"/>
      <c r="P60" s="149">
        <v>2</v>
      </c>
      <c r="Q60" s="149"/>
      <c r="R60" s="149">
        <v>1</v>
      </c>
      <c r="S60" s="149"/>
      <c r="T60" s="149"/>
      <c r="U60" s="149"/>
      <c r="V60" s="149"/>
      <c r="W60" s="149"/>
      <c r="X60" s="149"/>
      <c r="Y60" s="149"/>
      <c r="Z60" s="150">
        <f t="shared" si="0"/>
        <v>5</v>
      </c>
      <c r="AA60" s="151">
        <f t="shared" si="1"/>
        <v>2.1407775303990411E-4</v>
      </c>
    </row>
    <row r="61" spans="1:27" ht="24.95" customHeight="1">
      <c r="A61" s="148" t="s">
        <v>38</v>
      </c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>
        <v>3</v>
      </c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>
        <v>2</v>
      </c>
      <c r="Y61" s="149"/>
      <c r="Z61" s="150">
        <f t="shared" si="0"/>
        <v>5</v>
      </c>
      <c r="AA61" s="151">
        <f t="shared" si="1"/>
        <v>2.1407775303990411E-4</v>
      </c>
    </row>
    <row r="62" spans="1:27" ht="24.95" customHeight="1">
      <c r="A62" s="148" t="s">
        <v>224</v>
      </c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>
        <v>3</v>
      </c>
      <c r="Q62" s="149"/>
      <c r="R62" s="149"/>
      <c r="S62" s="149"/>
      <c r="T62" s="149"/>
      <c r="U62" s="149"/>
      <c r="V62" s="149"/>
      <c r="W62" s="149"/>
      <c r="X62" s="149">
        <v>2</v>
      </c>
      <c r="Y62" s="149"/>
      <c r="Z62" s="150">
        <f t="shared" si="0"/>
        <v>5</v>
      </c>
      <c r="AA62" s="151">
        <f t="shared" si="1"/>
        <v>2.1407775303990411E-4</v>
      </c>
    </row>
    <row r="63" spans="1:27" ht="24.95" customHeight="1">
      <c r="A63" s="148" t="s">
        <v>251</v>
      </c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>
        <v>4</v>
      </c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50">
        <f t="shared" si="0"/>
        <v>4</v>
      </c>
      <c r="AA63" s="151">
        <f t="shared" si="1"/>
        <v>1.7126220243192326E-4</v>
      </c>
    </row>
    <row r="64" spans="1:27" ht="24.95" customHeight="1">
      <c r="A64" s="148" t="s">
        <v>252</v>
      </c>
      <c r="B64" s="149"/>
      <c r="C64" s="149"/>
      <c r="D64" s="149"/>
      <c r="E64" s="149"/>
      <c r="F64" s="149"/>
      <c r="G64" s="149"/>
      <c r="H64" s="149">
        <v>2</v>
      </c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>
        <v>2</v>
      </c>
      <c r="U64" s="149"/>
      <c r="V64" s="149"/>
      <c r="W64" s="149"/>
      <c r="X64" s="149"/>
      <c r="Y64" s="149"/>
      <c r="Z64" s="150">
        <f t="shared" si="0"/>
        <v>4</v>
      </c>
      <c r="AA64" s="151">
        <f t="shared" si="1"/>
        <v>1.7126220243192326E-4</v>
      </c>
    </row>
    <row r="65" spans="1:27" ht="24.95" customHeight="1">
      <c r="A65" s="148" t="s">
        <v>155</v>
      </c>
      <c r="B65" s="149"/>
      <c r="C65" s="149"/>
      <c r="D65" s="149">
        <v>1</v>
      </c>
      <c r="E65" s="149"/>
      <c r="F65" s="149"/>
      <c r="G65" s="149"/>
      <c r="H65" s="149"/>
      <c r="I65" s="149"/>
      <c r="J65" s="149"/>
      <c r="K65" s="149"/>
      <c r="L65" s="149"/>
      <c r="M65" s="149"/>
      <c r="N65" s="149">
        <v>2</v>
      </c>
      <c r="O65" s="149"/>
      <c r="P65" s="149"/>
      <c r="Q65" s="149"/>
      <c r="R65" s="149">
        <v>1</v>
      </c>
      <c r="S65" s="149"/>
      <c r="T65" s="149"/>
      <c r="U65" s="149"/>
      <c r="V65" s="149"/>
      <c r="W65" s="149"/>
      <c r="X65" s="149"/>
      <c r="Y65" s="149"/>
      <c r="Z65" s="150">
        <f t="shared" si="0"/>
        <v>4</v>
      </c>
      <c r="AA65" s="151">
        <f t="shared" si="1"/>
        <v>1.7126220243192326E-4</v>
      </c>
    </row>
    <row r="66" spans="1:27" ht="24.95" customHeight="1">
      <c r="A66" s="148" t="s">
        <v>165</v>
      </c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>
        <v>2</v>
      </c>
      <c r="S66" s="149"/>
      <c r="T66" s="149"/>
      <c r="U66" s="149"/>
      <c r="V66" s="149"/>
      <c r="W66" s="149"/>
      <c r="X66" s="149">
        <v>1</v>
      </c>
      <c r="Y66" s="149"/>
      <c r="Z66" s="150">
        <f t="shared" si="0"/>
        <v>3</v>
      </c>
      <c r="AA66" s="151">
        <f t="shared" si="1"/>
        <v>1.2844665182394245E-4</v>
      </c>
    </row>
    <row r="67" spans="1:27" ht="24.95" customHeight="1">
      <c r="A67" s="148" t="s">
        <v>253</v>
      </c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>
        <v>2</v>
      </c>
      <c r="Q67" s="149"/>
      <c r="R67" s="149"/>
      <c r="S67" s="149"/>
      <c r="T67" s="149"/>
      <c r="U67" s="149"/>
      <c r="V67" s="149"/>
      <c r="W67" s="149"/>
      <c r="X67" s="149">
        <v>1</v>
      </c>
      <c r="Y67" s="149"/>
      <c r="Z67" s="150">
        <f t="shared" si="0"/>
        <v>3</v>
      </c>
      <c r="AA67" s="151">
        <f t="shared" si="1"/>
        <v>1.2844665182394245E-4</v>
      </c>
    </row>
    <row r="68" spans="1:27" ht="24.95" customHeight="1">
      <c r="A68" s="148" t="s">
        <v>175</v>
      </c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>
        <v>2</v>
      </c>
      <c r="W68" s="149"/>
      <c r="X68" s="149">
        <v>1</v>
      </c>
      <c r="Y68" s="149"/>
      <c r="Z68" s="150">
        <f t="shared" si="0"/>
        <v>3</v>
      </c>
      <c r="AA68" s="151">
        <f t="shared" si="1"/>
        <v>1.2844665182394245E-4</v>
      </c>
    </row>
    <row r="69" spans="1:27" ht="24.95" customHeight="1">
      <c r="A69" s="148" t="s">
        <v>254</v>
      </c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>
        <v>2</v>
      </c>
      <c r="W69" s="149"/>
      <c r="X69" s="149"/>
      <c r="Y69" s="149"/>
      <c r="Z69" s="150">
        <f t="shared" si="0"/>
        <v>2</v>
      </c>
      <c r="AA69" s="151">
        <f t="shared" si="1"/>
        <v>8.5631101215961631E-5</v>
      </c>
    </row>
    <row r="70" spans="1:27" ht="24.95" customHeight="1">
      <c r="A70" s="148" t="s">
        <v>72</v>
      </c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>
        <v>2</v>
      </c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50">
        <f t="shared" si="0"/>
        <v>2</v>
      </c>
      <c r="AA70" s="151">
        <f t="shared" si="1"/>
        <v>8.5631101215961631E-5</v>
      </c>
    </row>
    <row r="71" spans="1:27" ht="24.95" customHeight="1">
      <c r="A71" s="148" t="s">
        <v>255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>
        <v>2</v>
      </c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>
        <f t="shared" si="0"/>
        <v>2</v>
      </c>
      <c r="AA71" s="151">
        <f t="shared" si="1"/>
        <v>8.5631101215961631E-5</v>
      </c>
    </row>
    <row r="72" spans="1:27" ht="24.95" customHeight="1">
      <c r="A72" s="148" t="s">
        <v>256</v>
      </c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>
        <v>1</v>
      </c>
      <c r="U72" s="149"/>
      <c r="V72" s="149"/>
      <c r="W72" s="149"/>
      <c r="X72" s="149">
        <v>1</v>
      </c>
      <c r="Y72" s="149"/>
      <c r="Z72" s="150">
        <f t="shared" ref="Z72:Z83" si="2">SUM(B72:X72)</f>
        <v>2</v>
      </c>
      <c r="AA72" s="151">
        <f t="shared" si="1"/>
        <v>8.5631101215961631E-5</v>
      </c>
    </row>
    <row r="73" spans="1:27" ht="24.95" customHeight="1">
      <c r="A73" s="148" t="s">
        <v>257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>
        <v>1</v>
      </c>
      <c r="U73" s="149"/>
      <c r="V73" s="149"/>
      <c r="W73" s="149"/>
      <c r="X73" s="149"/>
      <c r="Y73" s="149"/>
      <c r="Z73" s="150">
        <f t="shared" si="2"/>
        <v>1</v>
      </c>
      <c r="AA73" s="151">
        <f t="shared" ref="AA73:AA84" si="3">Z73/23356</f>
        <v>4.2815550607980816E-5</v>
      </c>
    </row>
    <row r="74" spans="1:27" ht="24.95" customHeight="1">
      <c r="A74" s="148" t="s">
        <v>183</v>
      </c>
      <c r="B74" s="149"/>
      <c r="C74" s="149"/>
      <c r="D74" s="149"/>
      <c r="E74" s="149"/>
      <c r="F74" s="149">
        <v>1</v>
      </c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50">
        <f t="shared" si="2"/>
        <v>1</v>
      </c>
      <c r="AA74" s="151">
        <f t="shared" si="3"/>
        <v>4.2815550607980816E-5</v>
      </c>
    </row>
    <row r="75" spans="1:27" ht="24.95" customHeight="1">
      <c r="A75" s="148" t="s">
        <v>258</v>
      </c>
      <c r="B75" s="149">
        <v>1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50">
        <f t="shared" si="2"/>
        <v>1</v>
      </c>
      <c r="AA75" s="151">
        <f t="shared" si="3"/>
        <v>4.2815550607980816E-5</v>
      </c>
    </row>
    <row r="76" spans="1:27" ht="24.95" customHeight="1">
      <c r="A76" s="148" t="s">
        <v>259</v>
      </c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50">
        <f t="shared" si="2"/>
        <v>0</v>
      </c>
      <c r="AA76" s="151">
        <f t="shared" si="3"/>
        <v>0</v>
      </c>
    </row>
    <row r="77" spans="1:27" ht="24.95" customHeight="1">
      <c r="A77" s="148" t="s">
        <v>169</v>
      </c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50">
        <f t="shared" si="2"/>
        <v>0</v>
      </c>
      <c r="AA77" s="151">
        <f t="shared" si="3"/>
        <v>0</v>
      </c>
    </row>
    <row r="78" spans="1:27" ht="24.95" customHeight="1">
      <c r="A78" s="148" t="s">
        <v>260</v>
      </c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50">
        <f t="shared" si="2"/>
        <v>0</v>
      </c>
      <c r="AA78" s="151">
        <f t="shared" si="3"/>
        <v>0</v>
      </c>
    </row>
    <row r="79" spans="1:27" ht="24.95" customHeight="1">
      <c r="A79" s="148" t="s">
        <v>261</v>
      </c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50">
        <f t="shared" si="2"/>
        <v>0</v>
      </c>
      <c r="AA79" s="151">
        <f t="shared" si="3"/>
        <v>0</v>
      </c>
    </row>
    <row r="80" spans="1:27" ht="24.95" customHeight="1">
      <c r="A80" s="148" t="s">
        <v>162</v>
      </c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50">
        <f t="shared" si="2"/>
        <v>0</v>
      </c>
      <c r="AA80" s="151">
        <f t="shared" si="3"/>
        <v>0</v>
      </c>
    </row>
    <row r="81" spans="1:27" ht="24.95" customHeight="1">
      <c r="A81" s="148" t="s">
        <v>262</v>
      </c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50">
        <f t="shared" si="2"/>
        <v>0</v>
      </c>
      <c r="AA81" s="151">
        <f t="shared" si="3"/>
        <v>0</v>
      </c>
    </row>
    <row r="82" spans="1:27" ht="24.95" customHeight="1">
      <c r="A82" s="148" t="s">
        <v>263</v>
      </c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50">
        <f t="shared" si="2"/>
        <v>0</v>
      </c>
      <c r="AA82" s="151">
        <f t="shared" si="3"/>
        <v>0</v>
      </c>
    </row>
    <row r="83" spans="1:27" ht="24.95" customHeight="1">
      <c r="A83" s="148" t="s">
        <v>46</v>
      </c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50">
        <f t="shared" si="2"/>
        <v>0</v>
      </c>
      <c r="AA83" s="151">
        <f t="shared" si="3"/>
        <v>0</v>
      </c>
    </row>
    <row r="84" spans="1:27" ht="24.95" customHeight="1">
      <c r="A84" s="152" t="s">
        <v>264</v>
      </c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4"/>
      <c r="AA84" s="155">
        <f t="shared" si="3"/>
        <v>0</v>
      </c>
    </row>
    <row r="85" spans="1:27" ht="24.95" customHeight="1">
      <c r="A85" s="188" t="s">
        <v>0</v>
      </c>
      <c r="B85" s="137">
        <v>706</v>
      </c>
      <c r="D85" s="137">
        <v>576</v>
      </c>
      <c r="F85" s="137">
        <v>1781</v>
      </c>
      <c r="H85" s="156">
        <v>1716</v>
      </c>
      <c r="I85" s="156"/>
      <c r="J85" s="137">
        <v>2050</v>
      </c>
      <c r="L85" s="137">
        <v>1409</v>
      </c>
      <c r="N85" s="137">
        <v>3209</v>
      </c>
      <c r="P85" s="137">
        <v>4962</v>
      </c>
      <c r="R85" s="137">
        <v>3681</v>
      </c>
      <c r="T85" s="137">
        <v>4673</v>
      </c>
      <c r="V85" s="137">
        <v>3172</v>
      </c>
      <c r="X85" s="137">
        <v>1310</v>
      </c>
      <c r="Z85" s="157">
        <f>SUM(Z8:Z84)</f>
        <v>29245</v>
      </c>
    </row>
    <row r="86" spans="1:27" ht="24.95" customHeight="1">
      <c r="A86" s="188" t="s">
        <v>293</v>
      </c>
      <c r="B86" s="137">
        <v>0</v>
      </c>
      <c r="D86" s="137">
        <v>0</v>
      </c>
      <c r="F86" s="137">
        <v>0</v>
      </c>
      <c r="H86" s="137">
        <v>0</v>
      </c>
      <c r="J86" s="137">
        <v>0</v>
      </c>
      <c r="L86" s="137">
        <v>0</v>
      </c>
      <c r="N86" s="137">
        <v>0</v>
      </c>
      <c r="P86" s="137">
        <v>0</v>
      </c>
      <c r="R86" s="137">
        <v>0</v>
      </c>
      <c r="T86" s="137">
        <v>0</v>
      </c>
      <c r="V86" s="137">
        <v>0</v>
      </c>
      <c r="X86" s="137">
        <v>0</v>
      </c>
      <c r="Z86" s="159"/>
      <c r="AA86" s="158"/>
    </row>
    <row r="87" spans="1:27" ht="24.95" customHeight="1">
      <c r="A87" s="189" t="s">
        <v>294</v>
      </c>
      <c r="B87" s="137">
        <v>706</v>
      </c>
      <c r="D87" s="137">
        <v>576</v>
      </c>
      <c r="F87" s="137">
        <v>1781</v>
      </c>
      <c r="H87" s="156">
        <v>1716</v>
      </c>
      <c r="I87" s="156"/>
      <c r="J87" s="137">
        <v>2050</v>
      </c>
      <c r="L87" s="137">
        <v>1409</v>
      </c>
      <c r="N87" s="137">
        <v>3209</v>
      </c>
      <c r="P87" s="137">
        <v>4962</v>
      </c>
      <c r="R87" s="137">
        <v>3681</v>
      </c>
      <c r="T87" s="137">
        <v>4673</v>
      </c>
      <c r="V87" s="137">
        <v>3172</v>
      </c>
      <c r="X87" s="137">
        <v>1310</v>
      </c>
    </row>
    <row r="88" spans="1:27" ht="24.95" customHeight="1">
      <c r="A88" s="189" t="s">
        <v>295</v>
      </c>
      <c r="B88" s="137">
        <v>0</v>
      </c>
      <c r="D88" s="137">
        <v>0</v>
      </c>
      <c r="F88" s="137">
        <v>0</v>
      </c>
      <c r="H88" s="137">
        <v>0</v>
      </c>
      <c r="J88" s="137">
        <v>0</v>
      </c>
      <c r="L88" s="137">
        <v>0</v>
      </c>
      <c r="N88" s="137">
        <v>0</v>
      </c>
      <c r="P88" s="137">
        <v>0</v>
      </c>
      <c r="R88" s="137">
        <v>0</v>
      </c>
      <c r="T88" s="137">
        <v>0</v>
      </c>
      <c r="V88" s="137">
        <v>0</v>
      </c>
      <c r="X88" s="137">
        <v>0</v>
      </c>
    </row>
    <row r="89" spans="1:27" ht="24.95" customHeight="1">
      <c r="A89" s="189" t="s">
        <v>296</v>
      </c>
      <c r="B89" s="137">
        <v>535</v>
      </c>
      <c r="D89" s="137">
        <v>465</v>
      </c>
      <c r="F89" s="137">
        <v>859</v>
      </c>
      <c r="H89" s="137">
        <v>1417</v>
      </c>
      <c r="J89" s="137">
        <v>1657</v>
      </c>
      <c r="L89" s="137">
        <v>1158</v>
      </c>
      <c r="N89" s="137">
        <v>2504</v>
      </c>
      <c r="P89" s="137">
        <v>3923</v>
      </c>
      <c r="R89" s="137">
        <v>2978</v>
      </c>
      <c r="T89" s="137">
        <v>4087</v>
      </c>
      <c r="V89" s="137">
        <v>2789</v>
      </c>
      <c r="X89" s="137">
        <v>984</v>
      </c>
    </row>
    <row r="90" spans="1:27" ht="24.95" customHeight="1">
      <c r="A90" s="189" t="s">
        <v>297</v>
      </c>
      <c r="B90" s="137">
        <v>0</v>
      </c>
      <c r="D90" s="137">
        <v>0</v>
      </c>
      <c r="F90" s="137">
        <v>0</v>
      </c>
      <c r="H90" s="137">
        <v>0</v>
      </c>
      <c r="J90" s="137">
        <v>0</v>
      </c>
      <c r="L90" s="137">
        <v>0</v>
      </c>
      <c r="N90" s="137">
        <v>0</v>
      </c>
      <c r="P90" s="137">
        <v>0</v>
      </c>
      <c r="R90" s="137">
        <v>0</v>
      </c>
      <c r="T90" s="137">
        <v>0</v>
      </c>
      <c r="V90" s="137">
        <v>0</v>
      </c>
      <c r="X90" s="137">
        <v>0</v>
      </c>
    </row>
    <row r="91" spans="1:27" ht="24.95" customHeight="1">
      <c r="A91" s="189" t="s">
        <v>3</v>
      </c>
      <c r="B91" s="149">
        <v>171</v>
      </c>
      <c r="C91" s="149"/>
      <c r="D91" s="149">
        <v>111</v>
      </c>
      <c r="E91" s="149"/>
      <c r="F91" s="149">
        <v>922</v>
      </c>
      <c r="G91" s="149"/>
      <c r="H91" s="149">
        <v>299</v>
      </c>
      <c r="I91" s="149"/>
      <c r="J91" s="149">
        <v>393</v>
      </c>
      <c r="K91" s="149"/>
      <c r="L91" s="149">
        <v>251</v>
      </c>
      <c r="M91" s="149"/>
      <c r="N91" s="149">
        <v>705</v>
      </c>
      <c r="O91" s="149"/>
      <c r="P91" s="149">
        <v>1039</v>
      </c>
      <c r="Q91" s="149"/>
      <c r="R91" s="149">
        <v>703</v>
      </c>
      <c r="S91" s="149"/>
      <c r="T91" s="149">
        <v>586</v>
      </c>
      <c r="U91" s="149"/>
      <c r="V91" s="149">
        <v>383</v>
      </c>
      <c r="W91" s="149"/>
      <c r="X91" s="149">
        <v>326</v>
      </c>
      <c r="Y91" s="207"/>
    </row>
    <row r="92" spans="1:27" ht="24.95" customHeight="1">
      <c r="A92" s="188" t="s">
        <v>298</v>
      </c>
      <c r="B92" s="137">
        <v>0</v>
      </c>
      <c r="D92" s="137">
        <v>0</v>
      </c>
      <c r="F92" s="137">
        <v>0</v>
      </c>
      <c r="H92" s="137">
        <v>0</v>
      </c>
      <c r="J92" s="137">
        <v>0</v>
      </c>
      <c r="L92" s="137">
        <v>0</v>
      </c>
      <c r="N92" s="137">
        <v>0</v>
      </c>
      <c r="P92" s="137">
        <v>0</v>
      </c>
      <c r="R92" s="137">
        <v>0</v>
      </c>
      <c r="T92" s="137">
        <v>0</v>
      </c>
      <c r="V92" s="137">
        <v>0</v>
      </c>
      <c r="X92" s="137">
        <v>0</v>
      </c>
    </row>
    <row r="93" spans="1:27" ht="24.95" customHeight="1"/>
    <row r="94" spans="1:27" ht="24.95" customHeight="1"/>
    <row r="95" spans="1:27" ht="24.95" customHeight="1"/>
    <row r="96" spans="1:27" ht="24.95" customHeight="1"/>
    <row r="97" ht="24.95" customHeight="1"/>
  </sheetData>
  <mergeCells count="1">
    <mergeCell ref="A4:A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D65"/>
  <sheetViews>
    <sheetView topLeftCell="E1" workbookViewId="0">
      <selection activeCell="AE7" sqref="AE7"/>
    </sheetView>
  </sheetViews>
  <sheetFormatPr baseColWidth="10" defaultRowHeight="12.75"/>
  <cols>
    <col min="1" max="1" width="11.7109375" customWidth="1"/>
    <col min="2" max="3" width="3.7109375" customWidth="1"/>
    <col min="4" max="5" width="4.7109375" customWidth="1"/>
    <col min="6" max="7" width="5.28515625" customWidth="1"/>
    <col min="8" max="9" width="4.42578125" customWidth="1"/>
    <col min="10" max="11" width="4.5703125" customWidth="1"/>
    <col min="12" max="13" width="3.85546875" customWidth="1"/>
    <col min="14" max="15" width="4.28515625" customWidth="1"/>
    <col min="16" max="17" width="4" customWidth="1"/>
    <col min="18" max="19" width="3.7109375" customWidth="1"/>
    <col min="20" max="21" width="6.5703125" customWidth="1"/>
    <col min="22" max="23" width="4.85546875" customWidth="1"/>
    <col min="24" max="25" width="6" customWidth="1"/>
    <col min="26" max="26" width="19" customWidth="1"/>
    <col min="29" max="29" width="8.42578125" customWidth="1"/>
  </cols>
  <sheetData>
    <row r="1" spans="1:30">
      <c r="A1" s="19" t="s">
        <v>288</v>
      </c>
    </row>
    <row r="2" spans="1:30" ht="15.75">
      <c r="A2" s="216" t="s">
        <v>69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3">
        <v>118</v>
      </c>
      <c r="C8" s="3"/>
      <c r="D8" s="3">
        <v>118</v>
      </c>
      <c r="E8" s="3"/>
      <c r="F8" s="3">
        <v>237</v>
      </c>
      <c r="G8" s="3"/>
      <c r="H8" s="3">
        <v>100</v>
      </c>
      <c r="I8" s="3"/>
      <c r="J8" s="3">
        <v>187</v>
      </c>
      <c r="K8" s="3"/>
      <c r="L8" s="3">
        <v>88</v>
      </c>
      <c r="M8" s="3"/>
      <c r="N8" s="3">
        <v>279</v>
      </c>
      <c r="O8" s="3"/>
      <c r="P8" s="3">
        <v>116</v>
      </c>
      <c r="Q8" s="3"/>
      <c r="R8" s="3">
        <v>161</v>
      </c>
      <c r="S8" s="3"/>
      <c r="T8" s="3">
        <v>100</v>
      </c>
      <c r="U8" s="3"/>
      <c r="V8" s="3">
        <v>167</v>
      </c>
      <c r="W8" s="3"/>
      <c r="X8" s="3">
        <v>216</v>
      </c>
      <c r="Y8" s="3"/>
      <c r="Z8" s="15">
        <f t="shared" ref="Z8:Z39" si="0">B8+D8+F8+H8+J8+L8+N8+P8+R8+T8</f>
        <v>1504</v>
      </c>
      <c r="AA8" s="29"/>
      <c r="AB8" s="29"/>
      <c r="AC8" s="3"/>
      <c r="AD8" s="10"/>
    </row>
    <row r="9" spans="1:30">
      <c r="A9" s="3" t="s">
        <v>15</v>
      </c>
      <c r="B9" s="3">
        <v>34</v>
      </c>
      <c r="C9" s="3"/>
      <c r="D9" s="3">
        <v>34</v>
      </c>
      <c r="E9" s="3"/>
      <c r="F9" s="3">
        <v>17</v>
      </c>
      <c r="G9" s="3"/>
      <c r="H9" s="3">
        <v>22</v>
      </c>
      <c r="I9" s="3"/>
      <c r="J9" s="3">
        <v>55</v>
      </c>
      <c r="K9" s="3"/>
      <c r="L9" s="3">
        <v>29</v>
      </c>
      <c r="M9" s="3"/>
      <c r="N9" s="3">
        <v>36</v>
      </c>
      <c r="O9" s="3"/>
      <c r="P9" s="3">
        <v>31</v>
      </c>
      <c r="Q9" s="3"/>
      <c r="R9" s="3">
        <v>54</v>
      </c>
      <c r="S9" s="3"/>
      <c r="T9" s="3">
        <v>129</v>
      </c>
      <c r="U9" s="3"/>
      <c r="V9" s="3">
        <v>80</v>
      </c>
      <c r="W9" s="3"/>
      <c r="X9" s="3">
        <v>3</v>
      </c>
      <c r="Y9" s="3"/>
      <c r="Z9" s="15">
        <f t="shared" si="0"/>
        <v>441</v>
      </c>
      <c r="AA9" s="29"/>
      <c r="AB9" s="29"/>
      <c r="AC9" s="13"/>
      <c r="AD9" s="10"/>
    </row>
    <row r="10" spans="1:30">
      <c r="A10" s="3" t="s">
        <v>16</v>
      </c>
      <c r="B10" s="3">
        <v>205</v>
      </c>
      <c r="C10" s="3"/>
      <c r="D10" s="3">
        <v>5</v>
      </c>
      <c r="E10" s="3"/>
      <c r="F10" s="3">
        <v>9</v>
      </c>
      <c r="G10" s="3"/>
      <c r="H10" s="3">
        <v>7</v>
      </c>
      <c r="I10" s="3"/>
      <c r="J10" s="3">
        <v>14</v>
      </c>
      <c r="K10" s="3"/>
      <c r="L10" s="3">
        <v>2</v>
      </c>
      <c r="M10" s="3"/>
      <c r="N10" s="3">
        <v>13</v>
      </c>
      <c r="O10" s="3"/>
      <c r="P10" s="3">
        <v>2</v>
      </c>
      <c r="Q10" s="3"/>
      <c r="R10" s="3"/>
      <c r="S10" s="3"/>
      <c r="T10" s="3"/>
      <c r="U10" s="3"/>
      <c r="V10" s="3"/>
      <c r="W10" s="3"/>
      <c r="X10" s="3"/>
      <c r="Y10" s="3"/>
      <c r="Z10" s="15">
        <f t="shared" si="0"/>
        <v>257</v>
      </c>
      <c r="AA10" s="29"/>
      <c r="AB10" s="29"/>
      <c r="AC10" s="13"/>
      <c r="AD10" s="10"/>
    </row>
    <row r="11" spans="1:30">
      <c r="A11" s="3" t="s">
        <v>17</v>
      </c>
      <c r="B11" s="3"/>
      <c r="C11" s="3"/>
      <c r="D11" s="3">
        <v>205</v>
      </c>
      <c r="E11" s="3"/>
      <c r="F11" s="3">
        <v>88</v>
      </c>
      <c r="G11" s="3"/>
      <c r="H11" s="3">
        <v>23</v>
      </c>
      <c r="I11" s="3"/>
      <c r="J11" s="3">
        <v>126</v>
      </c>
      <c r="K11" s="3"/>
      <c r="L11" s="3"/>
      <c r="M11" s="3"/>
      <c r="N11" s="3">
        <v>81</v>
      </c>
      <c r="O11" s="3"/>
      <c r="P11" s="3">
        <v>78</v>
      </c>
      <c r="Q11" s="3"/>
      <c r="R11" s="3">
        <v>5</v>
      </c>
      <c r="S11" s="3"/>
      <c r="T11" s="3"/>
      <c r="U11" s="3"/>
      <c r="V11" s="3">
        <v>20</v>
      </c>
      <c r="W11" s="3"/>
      <c r="X11" s="3">
        <v>14</v>
      </c>
      <c r="Y11" s="3"/>
      <c r="Z11" s="15">
        <f t="shared" si="0"/>
        <v>606</v>
      </c>
      <c r="AA11" s="29"/>
      <c r="AB11" s="29"/>
      <c r="AC11" s="3"/>
      <c r="AD11" s="10"/>
    </row>
    <row r="12" spans="1:30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95</v>
      </c>
      <c r="S12" s="3"/>
      <c r="T12" s="3">
        <v>20</v>
      </c>
      <c r="U12" s="3"/>
      <c r="V12" s="3">
        <v>112</v>
      </c>
      <c r="W12" s="3"/>
      <c r="X12" s="3">
        <v>4</v>
      </c>
      <c r="Y12" s="3"/>
      <c r="Z12" s="15">
        <f t="shared" si="0"/>
        <v>115</v>
      </c>
      <c r="AA12" s="29"/>
      <c r="AB12" s="29"/>
      <c r="AC12" s="13"/>
      <c r="AD12" s="10"/>
    </row>
    <row r="13" spans="1:30">
      <c r="A13" s="3" t="s">
        <v>19</v>
      </c>
      <c r="B13" s="3">
        <v>15</v>
      </c>
      <c r="C13" s="3"/>
      <c r="D13" s="3">
        <v>15</v>
      </c>
      <c r="E13" s="3"/>
      <c r="F13" s="3">
        <v>1</v>
      </c>
      <c r="G13" s="3"/>
      <c r="H13" s="3"/>
      <c r="I13" s="3"/>
      <c r="J13" s="3">
        <v>3</v>
      </c>
      <c r="K13" s="3"/>
      <c r="L13" s="3">
        <v>6</v>
      </c>
      <c r="M13" s="3"/>
      <c r="N13" s="3">
        <v>5</v>
      </c>
      <c r="O13" s="3"/>
      <c r="P13" s="3"/>
      <c r="Q13" s="3"/>
      <c r="R13" s="3"/>
      <c r="S13" s="3"/>
      <c r="T13" s="3">
        <v>83</v>
      </c>
      <c r="U13" s="3"/>
      <c r="V13" s="3"/>
      <c r="W13" s="3"/>
      <c r="X13" s="3"/>
      <c r="Y13" s="3"/>
      <c r="Z13" s="15">
        <f t="shared" si="0"/>
        <v>128</v>
      </c>
      <c r="AA13" s="43"/>
      <c r="AB13" s="43"/>
      <c r="AC13" s="13"/>
      <c r="AD13" s="10"/>
    </row>
    <row r="14" spans="1:30">
      <c r="A14" s="3" t="s">
        <v>20</v>
      </c>
      <c r="B14" s="3"/>
      <c r="C14" s="3"/>
      <c r="D14" s="3"/>
      <c r="E14" s="3"/>
      <c r="F14" s="3">
        <v>3</v>
      </c>
      <c r="G14" s="3"/>
      <c r="H14" s="3"/>
      <c r="I14" s="3"/>
      <c r="J14" s="3"/>
      <c r="K14" s="3"/>
      <c r="L14" s="3">
        <v>5</v>
      </c>
      <c r="M14" s="3"/>
      <c r="N14" s="3"/>
      <c r="O14" s="3"/>
      <c r="P14" s="3"/>
      <c r="Q14" s="3"/>
      <c r="R14" s="3">
        <v>6</v>
      </c>
      <c r="S14" s="3"/>
      <c r="T14" s="3"/>
      <c r="U14" s="3"/>
      <c r="V14" s="3">
        <v>12</v>
      </c>
      <c r="W14" s="3"/>
      <c r="X14" s="3"/>
      <c r="Y14" s="3"/>
      <c r="Z14" s="15">
        <f t="shared" si="0"/>
        <v>14</v>
      </c>
      <c r="AA14" s="29"/>
      <c r="AB14" s="29"/>
      <c r="AC14" s="13"/>
      <c r="AD14" s="10"/>
    </row>
    <row r="15" spans="1:30">
      <c r="A15" s="3" t="s">
        <v>21</v>
      </c>
      <c r="B15" s="3">
        <v>2</v>
      </c>
      <c r="C15" s="3"/>
      <c r="D15" s="3">
        <v>2</v>
      </c>
      <c r="E15" s="3"/>
      <c r="F15" s="3"/>
      <c r="G15" s="3"/>
      <c r="H15" s="3">
        <v>6</v>
      </c>
      <c r="I15" s="3"/>
      <c r="J15" s="3">
        <v>12</v>
      </c>
      <c r="K15" s="3"/>
      <c r="L15" s="3"/>
      <c r="M15" s="3"/>
      <c r="N15" s="3">
        <v>34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5">
        <f t="shared" si="0"/>
        <v>56</v>
      </c>
      <c r="AA15" s="29"/>
      <c r="AB15" s="29"/>
      <c r="AC15" s="13"/>
      <c r="AD15" s="10"/>
    </row>
    <row r="16" spans="1:30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>
        <v>3</v>
      </c>
      <c r="S16" s="3"/>
      <c r="T16" s="3">
        <v>2</v>
      </c>
      <c r="U16" s="3"/>
      <c r="V16" s="3">
        <v>11</v>
      </c>
      <c r="W16" s="3"/>
      <c r="X16" s="3"/>
      <c r="Y16" s="3"/>
      <c r="Z16" s="15">
        <f t="shared" si="0"/>
        <v>5</v>
      </c>
      <c r="AA16" s="29"/>
      <c r="AB16" s="29"/>
      <c r="AC16" s="13"/>
      <c r="AD16" s="10"/>
    </row>
    <row r="17" spans="1:30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40</v>
      </c>
      <c r="U17" s="3"/>
      <c r="V17" s="3"/>
      <c r="W17" s="3"/>
      <c r="X17" s="3"/>
      <c r="Y17" s="3"/>
      <c r="Z17" s="15">
        <f t="shared" si="0"/>
        <v>40</v>
      </c>
      <c r="AA17" s="29"/>
      <c r="AB17" s="29"/>
      <c r="AC17" s="13"/>
      <c r="AD17" s="10"/>
    </row>
    <row r="18" spans="1:30">
      <c r="A18" s="3" t="s">
        <v>85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5">
        <f t="shared" si="0"/>
        <v>0</v>
      </c>
      <c r="AA18" s="29"/>
      <c r="AB18" s="29"/>
      <c r="AC18" s="13"/>
      <c r="AD18" s="10"/>
    </row>
    <row r="19" spans="1:30">
      <c r="A19" s="3" t="s">
        <v>24</v>
      </c>
      <c r="B19" s="3">
        <v>1</v>
      </c>
      <c r="C19" s="3"/>
      <c r="D19" s="3"/>
      <c r="E19" s="3"/>
      <c r="F19" s="3"/>
      <c r="G19" s="3"/>
      <c r="H19" s="3"/>
      <c r="I19" s="3"/>
      <c r="J19" s="3">
        <v>25</v>
      </c>
      <c r="K19" s="3"/>
      <c r="L19" s="3">
        <v>4</v>
      </c>
      <c r="M19" s="3"/>
      <c r="N19" s="3">
        <v>2</v>
      </c>
      <c r="O19" s="3"/>
      <c r="P19" s="3">
        <v>6</v>
      </c>
      <c r="Q19" s="3"/>
      <c r="R19" s="3"/>
      <c r="S19" s="3"/>
      <c r="T19" s="3"/>
      <c r="U19" s="3"/>
      <c r="V19" s="3"/>
      <c r="W19" s="3"/>
      <c r="X19" s="3"/>
      <c r="Y19" s="3"/>
      <c r="Z19" s="15">
        <f t="shared" si="0"/>
        <v>38</v>
      </c>
      <c r="AA19" s="29"/>
      <c r="AB19" s="29"/>
      <c r="AC19" s="13"/>
      <c r="AD19" s="10"/>
    </row>
    <row r="20" spans="1:30">
      <c r="A20" s="3" t="s">
        <v>25</v>
      </c>
      <c r="B20" s="3"/>
      <c r="C20" s="3"/>
      <c r="D20" s="3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5">
        <f t="shared" si="0"/>
        <v>1</v>
      </c>
      <c r="AA20" s="29"/>
      <c r="AB20" s="29"/>
      <c r="AC20" s="13"/>
      <c r="AD20" s="10"/>
    </row>
    <row r="21" spans="1:30">
      <c r="A21" s="3" t="s">
        <v>265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v>2</v>
      </c>
      <c r="O21" s="3"/>
      <c r="P21" s="3"/>
      <c r="Q21" s="3"/>
      <c r="R21" s="3">
        <v>16</v>
      </c>
      <c r="S21" s="3"/>
      <c r="T21" s="3"/>
      <c r="U21" s="3"/>
      <c r="V21" s="3"/>
      <c r="W21" s="3"/>
      <c r="X21" s="3">
        <v>3</v>
      </c>
      <c r="Y21" s="3"/>
      <c r="Z21" s="15">
        <f t="shared" si="0"/>
        <v>18</v>
      </c>
      <c r="AA21" s="29"/>
      <c r="AB21" s="29"/>
      <c r="AC21" s="13"/>
      <c r="AD21" s="10"/>
    </row>
    <row r="22" spans="1:30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125</v>
      </c>
      <c r="Q22" s="3"/>
      <c r="R22" s="3"/>
      <c r="S22" s="3"/>
      <c r="T22" s="3"/>
      <c r="U22" s="3"/>
      <c r="V22" s="3">
        <v>1</v>
      </c>
      <c r="W22" s="3"/>
      <c r="X22" s="3"/>
      <c r="Y22" s="3"/>
      <c r="Z22" s="15">
        <f t="shared" si="0"/>
        <v>125</v>
      </c>
      <c r="AA22" s="29"/>
      <c r="AB22" s="29"/>
      <c r="AC22" s="13"/>
      <c r="AD22" s="10"/>
    </row>
    <row r="23" spans="1:30">
      <c r="A23" s="3" t="s">
        <v>27</v>
      </c>
      <c r="B23" s="3">
        <v>1</v>
      </c>
      <c r="C23" s="3"/>
      <c r="D23" s="3"/>
      <c r="E23" s="3"/>
      <c r="F23" s="3"/>
      <c r="G23" s="3"/>
      <c r="H23" s="3"/>
      <c r="I23" s="3"/>
      <c r="J23" s="3">
        <v>7</v>
      </c>
      <c r="K23" s="3"/>
      <c r="L23" s="3"/>
      <c r="M23" s="3"/>
      <c r="N23" s="3"/>
      <c r="O23" s="3"/>
      <c r="P23" s="3">
        <v>36</v>
      </c>
      <c r="Q23" s="3"/>
      <c r="R23" s="3">
        <v>3</v>
      </c>
      <c r="S23" s="3"/>
      <c r="T23" s="3">
        <v>4</v>
      </c>
      <c r="U23" s="3"/>
      <c r="V23" s="3"/>
      <c r="W23" s="3"/>
      <c r="X23" s="3"/>
      <c r="Y23" s="3"/>
      <c r="Z23" s="15">
        <f t="shared" si="0"/>
        <v>51</v>
      </c>
      <c r="AA23" s="29"/>
      <c r="AB23" s="29"/>
      <c r="AC23" s="13"/>
      <c r="AD23" s="10"/>
    </row>
    <row r="24" spans="1:30">
      <c r="A24" s="3" t="s">
        <v>28</v>
      </c>
      <c r="B24" s="3">
        <v>181</v>
      </c>
      <c r="C24" s="3"/>
      <c r="D24" s="3"/>
      <c r="E24" s="3"/>
      <c r="F24" s="3"/>
      <c r="G24" s="3"/>
      <c r="H24" s="3"/>
      <c r="I24" s="3"/>
      <c r="J24" s="3">
        <v>217</v>
      </c>
      <c r="K24" s="3"/>
      <c r="L24" s="3"/>
      <c r="M24" s="3"/>
      <c r="N24" s="3"/>
      <c r="O24" s="3"/>
      <c r="P24" s="3">
        <v>518</v>
      </c>
      <c r="Q24" s="3"/>
      <c r="R24" s="3"/>
      <c r="S24" s="3"/>
      <c r="T24" s="3"/>
      <c r="U24" s="3"/>
      <c r="V24" s="3"/>
      <c r="W24" s="3"/>
      <c r="X24" s="3"/>
      <c r="Y24" s="3"/>
      <c r="Z24" s="15">
        <f t="shared" si="0"/>
        <v>916</v>
      </c>
      <c r="AA24" s="29"/>
      <c r="AB24" s="29"/>
      <c r="AC24" s="13"/>
      <c r="AD24" s="10"/>
    </row>
    <row r="25" spans="1:30">
      <c r="A25" s="3" t="s">
        <v>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15">
        <f t="shared" si="0"/>
        <v>0</v>
      </c>
      <c r="AA25" s="29"/>
      <c r="AB25" s="29"/>
      <c r="AC25" s="13"/>
      <c r="AD25" s="10"/>
    </row>
    <row r="26" spans="1:30">
      <c r="A26" s="3" t="s">
        <v>30</v>
      </c>
      <c r="B26" s="3"/>
      <c r="C26" s="3"/>
      <c r="D26" s="3"/>
      <c r="E26" s="3"/>
      <c r="F26" s="3"/>
      <c r="G26" s="3"/>
      <c r="H26" s="3">
        <v>2</v>
      </c>
      <c r="I26" s="3"/>
      <c r="J26" s="3">
        <v>8</v>
      </c>
      <c r="K26" s="3"/>
      <c r="L26" s="3"/>
      <c r="M26" s="3"/>
      <c r="N26" s="3">
        <v>2</v>
      </c>
      <c r="O26" s="3"/>
      <c r="P26" s="3"/>
      <c r="Q26" s="3"/>
      <c r="R26" s="3"/>
      <c r="S26" s="3"/>
      <c r="T26" s="3">
        <v>2</v>
      </c>
      <c r="U26" s="3"/>
      <c r="V26" s="3">
        <v>1</v>
      </c>
      <c r="W26" s="3"/>
      <c r="X26" s="3"/>
      <c r="Y26" s="3"/>
      <c r="Z26" s="15">
        <f t="shared" si="0"/>
        <v>14</v>
      </c>
      <c r="AA26" s="29"/>
      <c r="AB26" s="29"/>
      <c r="AC26" s="13"/>
      <c r="AD26" s="10"/>
    </row>
    <row r="27" spans="1:30">
      <c r="A27" s="3" t="s">
        <v>31</v>
      </c>
      <c r="B27" s="3"/>
      <c r="C27" s="3"/>
      <c r="D27" s="3">
        <v>1</v>
      </c>
      <c r="E27" s="3"/>
      <c r="F27" s="3">
        <v>6</v>
      </c>
      <c r="G27" s="3"/>
      <c r="H27" s="3">
        <v>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5">
        <f t="shared" si="0"/>
        <v>16</v>
      </c>
      <c r="AA27" s="29"/>
      <c r="AB27" s="29"/>
      <c r="AC27" s="13"/>
      <c r="AD27" s="10"/>
    </row>
    <row r="28" spans="1:30">
      <c r="A28" s="3" t="s">
        <v>32</v>
      </c>
      <c r="B28" s="3"/>
      <c r="C28" s="3"/>
      <c r="D28" s="3"/>
      <c r="E28" s="3"/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30</v>
      </c>
      <c r="S28" s="3"/>
      <c r="T28" s="3"/>
      <c r="U28" s="3"/>
      <c r="V28" s="3"/>
      <c r="W28" s="3"/>
      <c r="X28" s="3"/>
      <c r="Y28" s="3"/>
      <c r="Z28" s="15">
        <f t="shared" si="0"/>
        <v>33</v>
      </c>
      <c r="AA28" s="29"/>
      <c r="AB28" s="29"/>
      <c r="AC28" s="13"/>
      <c r="AD28" s="10"/>
    </row>
    <row r="29" spans="1:30">
      <c r="A29" s="3" t="s">
        <v>33</v>
      </c>
      <c r="B29" s="3"/>
      <c r="C29" s="3"/>
      <c r="D29" s="3">
        <v>181</v>
      </c>
      <c r="E29" s="3"/>
      <c r="F29" s="3">
        <v>128</v>
      </c>
      <c r="G29" s="3"/>
      <c r="H29" s="3">
        <v>209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28</v>
      </c>
      <c r="W29" s="3"/>
      <c r="X29" s="3"/>
      <c r="Y29" s="3"/>
      <c r="Z29" s="15">
        <f t="shared" si="0"/>
        <v>518</v>
      </c>
      <c r="AA29" s="29"/>
      <c r="AB29" s="29"/>
      <c r="AC29" s="13"/>
      <c r="AD29" s="10"/>
    </row>
    <row r="30" spans="1:30">
      <c r="A30" s="3" t="s">
        <v>34</v>
      </c>
      <c r="B30" s="3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2</v>
      </c>
      <c r="W30" s="3"/>
      <c r="X30" s="3">
        <v>198</v>
      </c>
      <c r="Y30" s="3"/>
      <c r="Z30" s="15">
        <f t="shared" si="0"/>
        <v>1</v>
      </c>
      <c r="AA30" s="29"/>
      <c r="AB30" s="29"/>
      <c r="AC30" s="13"/>
      <c r="AD30" s="10"/>
    </row>
    <row r="31" spans="1:30">
      <c r="A31" s="3" t="s">
        <v>35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329</v>
      </c>
      <c r="W31" s="3"/>
      <c r="X31" s="3"/>
      <c r="Y31" s="3"/>
      <c r="Z31" s="15">
        <f t="shared" si="0"/>
        <v>0</v>
      </c>
      <c r="AA31" s="29"/>
      <c r="AB31" s="29"/>
      <c r="AC31" s="13"/>
      <c r="AD31" s="10"/>
    </row>
    <row r="32" spans="1:30">
      <c r="A32" s="3" t="s">
        <v>36</v>
      </c>
      <c r="B32" s="3">
        <v>128</v>
      </c>
      <c r="C32" s="3"/>
      <c r="D32" s="3">
        <v>4</v>
      </c>
      <c r="E32" s="3"/>
      <c r="F32" s="3"/>
      <c r="G32" s="3"/>
      <c r="H32" s="3">
        <v>260</v>
      </c>
      <c r="I32" s="3"/>
      <c r="J32" s="3">
        <v>260</v>
      </c>
      <c r="K32" s="3"/>
      <c r="L32" s="3"/>
      <c r="M32" s="3"/>
      <c r="N32" s="3"/>
      <c r="O32" s="3"/>
      <c r="P32" s="3"/>
      <c r="Q32" s="3"/>
      <c r="R32" s="3"/>
      <c r="S32" s="3"/>
      <c r="T32" s="3">
        <v>504</v>
      </c>
      <c r="U32" s="3"/>
      <c r="V32" s="3"/>
      <c r="W32" s="3"/>
      <c r="X32" s="3"/>
      <c r="Y32" s="3"/>
      <c r="Z32" s="15">
        <f t="shared" si="0"/>
        <v>1156</v>
      </c>
      <c r="AA32" s="29"/>
      <c r="AB32" s="29"/>
      <c r="AC32" s="13"/>
      <c r="AD32" s="10"/>
    </row>
    <row r="33" spans="1:30">
      <c r="A33" s="3" t="s">
        <v>266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15">
        <f t="shared" si="0"/>
        <v>2</v>
      </c>
      <c r="AA33" s="29"/>
      <c r="AB33" s="29"/>
      <c r="AC33" s="13"/>
      <c r="AD33" s="10"/>
    </row>
    <row r="34" spans="1:30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>
        <v>20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5">
        <f t="shared" si="0"/>
        <v>20</v>
      </c>
      <c r="AA34" s="29"/>
      <c r="AB34" s="29"/>
      <c r="AC34" s="13"/>
      <c r="AD34" s="10"/>
    </row>
    <row r="35" spans="1:30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1</v>
      </c>
      <c r="U35" s="3"/>
      <c r="V35" s="3">
        <v>2</v>
      </c>
      <c r="W35" s="3"/>
      <c r="X35" s="3"/>
      <c r="Y35" s="3"/>
      <c r="Z35" s="15">
        <f t="shared" si="0"/>
        <v>1</v>
      </c>
      <c r="AA35" s="29"/>
      <c r="AB35" s="29"/>
      <c r="AC35" s="13"/>
      <c r="AD35" s="10"/>
    </row>
    <row r="36" spans="1:30">
      <c r="A36" s="3" t="s">
        <v>39</v>
      </c>
      <c r="B36" s="3"/>
      <c r="C36" s="3"/>
      <c r="D36" s="3"/>
      <c r="E36" s="3"/>
      <c r="F36" s="3">
        <v>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>
        <v>5</v>
      </c>
      <c r="U36" s="3"/>
      <c r="V36" s="3"/>
      <c r="W36" s="3"/>
      <c r="X36" s="3"/>
      <c r="Y36" s="3"/>
      <c r="Z36" s="15">
        <f t="shared" si="0"/>
        <v>7</v>
      </c>
      <c r="AA36" s="29"/>
      <c r="AB36" s="29"/>
      <c r="AC36" s="13"/>
      <c r="AD36" s="10"/>
    </row>
    <row r="37" spans="1:30">
      <c r="A37" s="3" t="s">
        <v>267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>
        <v>5</v>
      </c>
      <c r="O37" s="3"/>
      <c r="P37" s="3"/>
      <c r="Q37" s="3"/>
      <c r="R37" s="3">
        <v>2</v>
      </c>
      <c r="S37" s="3"/>
      <c r="T37" s="3"/>
      <c r="U37" s="3"/>
      <c r="V37" s="3"/>
      <c r="W37" s="3"/>
      <c r="X37" s="3"/>
      <c r="Y37" s="3"/>
      <c r="Z37" s="15">
        <f t="shared" si="0"/>
        <v>7</v>
      </c>
      <c r="AA37" s="29"/>
      <c r="AB37" s="29"/>
      <c r="AC37" s="13"/>
      <c r="AD37" s="10"/>
    </row>
    <row r="38" spans="1:30">
      <c r="A38" s="3" t="s">
        <v>40</v>
      </c>
      <c r="B38" s="3"/>
      <c r="C38" s="3"/>
      <c r="D38" s="3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5">
        <f t="shared" si="0"/>
        <v>1</v>
      </c>
      <c r="AA38" s="29"/>
      <c r="AB38" s="29"/>
      <c r="AC38" s="13"/>
      <c r="AD38" s="10"/>
    </row>
    <row r="39" spans="1:30">
      <c r="A39" s="3" t="s">
        <v>41</v>
      </c>
      <c r="B39" s="3"/>
      <c r="C39" s="3"/>
      <c r="D39" s="3"/>
      <c r="E39" s="3"/>
      <c r="F39" s="3"/>
      <c r="G39" s="3"/>
      <c r="H39" s="3">
        <v>2</v>
      </c>
      <c r="I39" s="3"/>
      <c r="J39" s="3">
        <v>1</v>
      </c>
      <c r="K39" s="3"/>
      <c r="L39" s="3"/>
      <c r="M39" s="3"/>
      <c r="N39" s="3"/>
      <c r="O39" s="3"/>
      <c r="P39" s="3"/>
      <c r="Q39" s="3"/>
      <c r="R39" s="3">
        <v>4</v>
      </c>
      <c r="S39" s="3"/>
      <c r="T39" s="3"/>
      <c r="U39" s="3"/>
      <c r="V39" s="3"/>
      <c r="W39" s="3"/>
      <c r="X39" s="3">
        <v>38</v>
      </c>
      <c r="Y39" s="3"/>
      <c r="Z39" s="15">
        <f t="shared" si="0"/>
        <v>7</v>
      </c>
      <c r="AA39" s="29"/>
      <c r="AB39" s="29"/>
      <c r="AC39" s="13"/>
      <c r="AD39" s="10"/>
    </row>
    <row r="40" spans="1:30">
      <c r="A40" s="3" t="s">
        <v>42</v>
      </c>
      <c r="B40" s="3"/>
      <c r="C40" s="3"/>
      <c r="D40" s="3">
        <v>128</v>
      </c>
      <c r="E40" s="3"/>
      <c r="F40" s="3">
        <v>16</v>
      </c>
      <c r="G40" s="3"/>
      <c r="H40" s="3">
        <v>42</v>
      </c>
      <c r="I40" s="3"/>
      <c r="J40" s="3">
        <v>6</v>
      </c>
      <c r="K40" s="3"/>
      <c r="L40" s="3"/>
      <c r="M40" s="3"/>
      <c r="N40" s="3"/>
      <c r="O40" s="3"/>
      <c r="P40" s="3"/>
      <c r="Q40" s="3"/>
      <c r="R40" s="3">
        <v>366</v>
      </c>
      <c r="S40" s="3"/>
      <c r="T40" s="3"/>
      <c r="U40" s="3"/>
      <c r="V40" s="3"/>
      <c r="W40" s="3"/>
      <c r="X40" s="3">
        <v>3</v>
      </c>
      <c r="Y40" s="3"/>
      <c r="Z40" s="15">
        <f t="shared" ref="Z40:Z57" si="1">B40+D40+F40+H40+J40+L40+N40+P40+R40+T40</f>
        <v>558</v>
      </c>
      <c r="AA40" s="29"/>
      <c r="AB40" s="29"/>
      <c r="AC40" s="13"/>
      <c r="AD40" s="10"/>
    </row>
    <row r="41" spans="1:30">
      <c r="A41" s="3" t="s">
        <v>124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18</v>
      </c>
      <c r="U41" s="3"/>
      <c r="V41" s="3"/>
      <c r="W41" s="3"/>
      <c r="X41" s="3"/>
      <c r="Y41" s="3"/>
      <c r="Z41" s="15">
        <f t="shared" si="1"/>
        <v>18</v>
      </c>
      <c r="AA41" s="29"/>
      <c r="AB41" s="29"/>
      <c r="AC41" s="13"/>
      <c r="AD41" s="10"/>
    </row>
    <row r="42" spans="1:30">
      <c r="A42" s="3" t="s">
        <v>43</v>
      </c>
      <c r="B42" s="3"/>
      <c r="C42" s="3"/>
      <c r="D42" s="3"/>
      <c r="E42" s="3"/>
      <c r="F42" s="3">
        <v>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5">
        <f t="shared" si="1"/>
        <v>3</v>
      </c>
      <c r="AA42" s="29"/>
      <c r="AB42" s="29"/>
      <c r="AC42" s="13"/>
      <c r="AD42" s="10"/>
    </row>
    <row r="43" spans="1:30">
      <c r="A43" s="3" t="s">
        <v>44</v>
      </c>
      <c r="B43" s="3"/>
      <c r="C43" s="3"/>
      <c r="D43" s="3"/>
      <c r="E43" s="3"/>
      <c r="F43" s="3"/>
      <c r="G43" s="3"/>
      <c r="H43" s="3"/>
      <c r="I43" s="3"/>
      <c r="J43" s="3">
        <v>10</v>
      </c>
      <c r="K43" s="3"/>
      <c r="L43" s="3"/>
      <c r="M43" s="3"/>
      <c r="N43" s="3"/>
      <c r="O43" s="3"/>
      <c r="P43" s="3"/>
      <c r="Q43" s="3"/>
      <c r="R43" s="3"/>
      <c r="S43" s="3"/>
      <c r="T43" s="3">
        <v>13</v>
      </c>
      <c r="U43" s="3"/>
      <c r="V43" s="3">
        <v>213</v>
      </c>
      <c r="W43" s="3"/>
      <c r="X43" s="3"/>
      <c r="Y43" s="3"/>
      <c r="Z43" s="15">
        <f t="shared" si="1"/>
        <v>23</v>
      </c>
      <c r="AA43" s="29"/>
      <c r="AB43" s="29"/>
      <c r="AC43" s="13"/>
      <c r="AD43" s="10"/>
    </row>
    <row r="44" spans="1:30">
      <c r="A44" s="3" t="s">
        <v>268</v>
      </c>
      <c r="B44" s="3"/>
      <c r="C44" s="3"/>
      <c r="D44" s="3"/>
      <c r="E44" s="3"/>
      <c r="F44" s="3"/>
      <c r="G44" s="3"/>
      <c r="H44" s="3"/>
      <c r="I44" s="3"/>
      <c r="J44" s="3">
        <v>6</v>
      </c>
      <c r="K44" s="3"/>
      <c r="L44" s="3"/>
      <c r="M44" s="3"/>
      <c r="N44" s="3">
        <v>3</v>
      </c>
      <c r="O44" s="3"/>
      <c r="P44" s="3">
        <v>18</v>
      </c>
      <c r="Q44" s="3"/>
      <c r="R44" s="3"/>
      <c r="S44" s="3"/>
      <c r="T44" s="3"/>
      <c r="U44" s="3"/>
      <c r="V44" s="3">
        <v>8</v>
      </c>
      <c r="W44" s="3"/>
      <c r="X44" s="3"/>
      <c r="Y44" s="3"/>
      <c r="Z44" s="15">
        <f t="shared" si="1"/>
        <v>27</v>
      </c>
      <c r="AA44" s="29"/>
      <c r="AB44" s="29"/>
      <c r="AC44" s="13"/>
      <c r="AD44" s="10"/>
    </row>
    <row r="45" spans="1:30">
      <c r="A45" s="3" t="s">
        <v>45</v>
      </c>
      <c r="B45" s="3">
        <v>65</v>
      </c>
      <c r="C45" s="3"/>
      <c r="D45" s="3"/>
      <c r="E45" s="3"/>
      <c r="F45" s="3"/>
      <c r="G45" s="3"/>
      <c r="H45" s="3"/>
      <c r="I45" s="3"/>
      <c r="J45" s="3">
        <v>4</v>
      </c>
      <c r="K45" s="3"/>
      <c r="L45" s="3"/>
      <c r="M45" s="3"/>
      <c r="N45" s="3"/>
      <c r="O45" s="3"/>
      <c r="P45" s="3"/>
      <c r="Q45" s="3"/>
      <c r="R45" s="3"/>
      <c r="S45" s="3"/>
      <c r="T45" s="3">
        <v>211</v>
      </c>
      <c r="U45" s="3"/>
      <c r="V45" s="3">
        <v>13</v>
      </c>
      <c r="W45" s="3"/>
      <c r="X45" s="3"/>
      <c r="Y45" s="3"/>
      <c r="Z45" s="15">
        <f t="shared" si="1"/>
        <v>280</v>
      </c>
      <c r="AA45" s="78"/>
      <c r="AB45" s="29"/>
      <c r="AC45" s="13"/>
      <c r="AD45" s="10"/>
    </row>
    <row r="46" spans="1:30">
      <c r="A46" s="3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3</v>
      </c>
      <c r="U46" s="3"/>
      <c r="V46" s="3"/>
      <c r="W46" s="3"/>
      <c r="X46" s="3"/>
      <c r="Y46" s="3"/>
      <c r="Z46" s="15">
        <f t="shared" si="1"/>
        <v>3</v>
      </c>
      <c r="AA46" s="78"/>
      <c r="AB46" s="29"/>
      <c r="AC46" s="13"/>
      <c r="AD46" s="10"/>
    </row>
    <row r="47" spans="1:30">
      <c r="A47" s="3" t="s">
        <v>47</v>
      </c>
      <c r="B47" s="3">
        <v>65</v>
      </c>
      <c r="C47" s="3"/>
      <c r="D47" s="3">
        <v>65</v>
      </c>
      <c r="E47" s="3"/>
      <c r="F47" s="3"/>
      <c r="G47" s="3"/>
      <c r="H47" s="3">
        <v>1</v>
      </c>
      <c r="I47" s="3"/>
      <c r="J47" s="3">
        <v>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5">
        <f t="shared" si="1"/>
        <v>133</v>
      </c>
      <c r="AA47" s="29"/>
      <c r="AB47" s="29"/>
      <c r="AC47" s="13"/>
      <c r="AD47" s="10"/>
    </row>
    <row r="48" spans="1:30">
      <c r="A48" s="3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>
        <v>6</v>
      </c>
      <c r="W48" s="3"/>
      <c r="X48" s="3"/>
      <c r="Y48" s="3"/>
      <c r="Z48" s="15">
        <f t="shared" si="1"/>
        <v>0</v>
      </c>
      <c r="AA48" s="29"/>
      <c r="AB48" s="29"/>
      <c r="AC48" s="13"/>
      <c r="AD48" s="10"/>
    </row>
    <row r="49" spans="1:30">
      <c r="A49" s="3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15">
        <f t="shared" si="1"/>
        <v>0</v>
      </c>
      <c r="AA49" s="29"/>
      <c r="AB49" s="29"/>
      <c r="AC49" s="13"/>
      <c r="AD49" s="10"/>
    </row>
    <row r="50" spans="1:30">
      <c r="A50" s="3" t="s">
        <v>50</v>
      </c>
      <c r="B50" s="3"/>
      <c r="C50" s="3"/>
      <c r="D50" s="3"/>
      <c r="E50" s="3"/>
      <c r="F50" s="3"/>
      <c r="G50" s="3"/>
      <c r="H50" s="3">
        <v>6</v>
      </c>
      <c r="I50" s="3"/>
      <c r="J50" s="3">
        <v>3</v>
      </c>
      <c r="K50" s="3"/>
      <c r="L50" s="3"/>
      <c r="M50" s="3"/>
      <c r="N50" s="3"/>
      <c r="O50" s="3"/>
      <c r="P50" s="3"/>
      <c r="Q50" s="3"/>
      <c r="R50" s="3"/>
      <c r="S50" s="3"/>
      <c r="T50" s="3">
        <v>3</v>
      </c>
      <c r="U50" s="3"/>
      <c r="V50" s="3"/>
      <c r="W50" s="3"/>
      <c r="X50" s="3"/>
      <c r="Y50" s="3"/>
      <c r="Z50" s="15">
        <f t="shared" si="1"/>
        <v>12</v>
      </c>
      <c r="AA50" s="29"/>
      <c r="AB50" s="29"/>
      <c r="AC50" s="13"/>
      <c r="AD50" s="10"/>
    </row>
    <row r="51" spans="1:30">
      <c r="A51" s="3" t="s">
        <v>51</v>
      </c>
      <c r="B51" s="3">
        <v>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>
        <v>10</v>
      </c>
      <c r="S51" s="3"/>
      <c r="T51" s="3"/>
      <c r="U51" s="3"/>
      <c r="V51" s="3"/>
      <c r="W51" s="3"/>
      <c r="X51" s="3"/>
      <c r="Y51" s="3"/>
      <c r="Z51" s="15">
        <f t="shared" si="1"/>
        <v>14</v>
      </c>
      <c r="AA51" s="29"/>
      <c r="AB51" s="29"/>
      <c r="AC51" s="13"/>
      <c r="AD51" s="10"/>
    </row>
    <row r="52" spans="1:30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>
        <v>20</v>
      </c>
      <c r="K52" s="3"/>
      <c r="L52" s="3"/>
      <c r="M52" s="3"/>
      <c r="N52" s="3"/>
      <c r="O52" s="3"/>
      <c r="P52" s="3"/>
      <c r="Q52" s="3"/>
      <c r="R52" s="3">
        <v>14</v>
      </c>
      <c r="S52" s="3"/>
      <c r="T52" s="3"/>
      <c r="U52" s="3"/>
      <c r="V52" s="3">
        <v>18</v>
      </c>
      <c r="W52" s="3"/>
      <c r="X52" s="3"/>
      <c r="Y52" s="3"/>
      <c r="Z52" s="15">
        <f t="shared" si="1"/>
        <v>34</v>
      </c>
      <c r="AA52" s="43"/>
      <c r="AB52" s="43"/>
      <c r="AC52" s="13"/>
      <c r="AD52" s="10"/>
    </row>
    <row r="53" spans="1:30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>
        <v>1</v>
      </c>
      <c r="W53" s="3"/>
      <c r="X53" s="3"/>
      <c r="Y53" s="3"/>
      <c r="Z53" s="15">
        <f t="shared" si="1"/>
        <v>0</v>
      </c>
      <c r="AA53" s="29"/>
      <c r="AB53" s="29"/>
      <c r="AC53" s="13"/>
      <c r="AD53" s="10"/>
    </row>
    <row r="54" spans="1:30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11</v>
      </c>
      <c r="S54" s="3"/>
      <c r="T54" s="3"/>
      <c r="U54" s="3"/>
      <c r="V54" s="3">
        <v>10</v>
      </c>
      <c r="W54" s="3"/>
      <c r="X54" s="3">
        <v>1</v>
      </c>
      <c r="Y54" s="3"/>
      <c r="Z54" s="15">
        <f t="shared" si="1"/>
        <v>11</v>
      </c>
      <c r="AA54" s="29"/>
      <c r="AB54" s="29"/>
      <c r="AC54" s="13"/>
      <c r="AD54" s="10"/>
    </row>
    <row r="55" spans="1:30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5">
        <f t="shared" si="1"/>
        <v>0</v>
      </c>
      <c r="AA55" s="29"/>
      <c r="AB55" s="29"/>
      <c r="AC55" s="13"/>
      <c r="AD55" s="10"/>
    </row>
    <row r="56" spans="1:30">
      <c r="A56" s="3" t="s">
        <v>140</v>
      </c>
      <c r="B56" s="3">
        <v>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11</v>
      </c>
      <c r="S56" s="3"/>
      <c r="T56" s="3">
        <v>5</v>
      </c>
      <c r="U56" s="3"/>
      <c r="V56" s="3"/>
      <c r="W56" s="3"/>
      <c r="X56" s="3"/>
      <c r="Y56" s="3"/>
      <c r="Z56" s="15">
        <f t="shared" si="1"/>
        <v>18</v>
      </c>
      <c r="AA56" s="29"/>
      <c r="AB56" s="29"/>
      <c r="AC56" s="13"/>
      <c r="AD56" s="10"/>
    </row>
    <row r="57" spans="1:30">
      <c r="A57" s="3" t="s">
        <v>56</v>
      </c>
      <c r="B57" s="3"/>
      <c r="C57" s="3"/>
      <c r="D57" s="3">
        <v>1</v>
      </c>
      <c r="E57" s="3"/>
      <c r="F57" s="3"/>
      <c r="G57" s="3"/>
      <c r="H57" s="3">
        <v>1</v>
      </c>
      <c r="I57" s="3"/>
      <c r="J57" s="3">
        <v>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>
        <v>24</v>
      </c>
      <c r="W57" s="3"/>
      <c r="X57" s="3"/>
      <c r="Y57" s="3"/>
      <c r="Z57" s="15">
        <f t="shared" si="1"/>
        <v>5</v>
      </c>
      <c r="AA57" s="29"/>
      <c r="AB57" s="29"/>
      <c r="AC57" s="13"/>
      <c r="AD57" s="10"/>
    </row>
    <row r="58" spans="1:30">
      <c r="A58" s="188" t="s">
        <v>0</v>
      </c>
      <c r="B58">
        <v>822</v>
      </c>
      <c r="D58">
        <v>761</v>
      </c>
      <c r="F58">
        <v>513</v>
      </c>
      <c r="H58">
        <v>690</v>
      </c>
      <c r="J58">
        <v>989</v>
      </c>
      <c r="L58">
        <v>134</v>
      </c>
      <c r="N58">
        <v>464</v>
      </c>
      <c r="P58">
        <v>930</v>
      </c>
      <c r="R58">
        <v>791</v>
      </c>
      <c r="T58">
        <v>1143</v>
      </c>
      <c r="V58">
        <v>1058</v>
      </c>
      <c r="X58">
        <v>480</v>
      </c>
    </row>
    <row r="59" spans="1:30">
      <c r="A59" s="188" t="s">
        <v>293</v>
      </c>
      <c r="B59">
        <v>0</v>
      </c>
      <c r="D59">
        <v>0</v>
      </c>
      <c r="F59">
        <v>0</v>
      </c>
      <c r="H59">
        <v>0</v>
      </c>
      <c r="J59">
        <v>0</v>
      </c>
      <c r="L59">
        <v>0</v>
      </c>
      <c r="N59">
        <v>0</v>
      </c>
      <c r="P59">
        <v>0</v>
      </c>
      <c r="R59">
        <v>0</v>
      </c>
      <c r="T59">
        <v>0</v>
      </c>
      <c r="V59">
        <v>0</v>
      </c>
      <c r="X59">
        <v>0</v>
      </c>
    </row>
    <row r="60" spans="1:30">
      <c r="A60" s="189" t="s">
        <v>294</v>
      </c>
      <c r="B60">
        <v>822</v>
      </c>
      <c r="D60">
        <v>761</v>
      </c>
      <c r="F60">
        <v>513</v>
      </c>
      <c r="H60">
        <v>690</v>
      </c>
      <c r="J60">
        <v>989</v>
      </c>
      <c r="L60">
        <v>134</v>
      </c>
      <c r="N60">
        <v>464</v>
      </c>
      <c r="P60">
        <v>930</v>
      </c>
      <c r="R60">
        <v>791</v>
      </c>
      <c r="T60">
        <v>1143</v>
      </c>
      <c r="V60">
        <v>1058</v>
      </c>
      <c r="X60">
        <v>480</v>
      </c>
    </row>
    <row r="61" spans="1:30">
      <c r="A61" s="189" t="s">
        <v>295</v>
      </c>
      <c r="B61">
        <v>0</v>
      </c>
      <c r="D61">
        <v>0</v>
      </c>
      <c r="F61">
        <v>0</v>
      </c>
      <c r="H61">
        <v>0</v>
      </c>
      <c r="J61">
        <v>0</v>
      </c>
      <c r="L61">
        <v>0</v>
      </c>
      <c r="N61">
        <v>0</v>
      </c>
      <c r="P61">
        <v>0</v>
      </c>
      <c r="R61">
        <v>0</v>
      </c>
      <c r="T61">
        <v>0</v>
      </c>
      <c r="V61">
        <v>0</v>
      </c>
      <c r="X61">
        <v>0</v>
      </c>
    </row>
    <row r="62" spans="1:30">
      <c r="A62" s="189" t="s">
        <v>296</v>
      </c>
      <c r="B62">
        <v>704</v>
      </c>
      <c r="D62">
        <v>643</v>
      </c>
      <c r="F62">
        <v>276</v>
      </c>
      <c r="H62">
        <v>590</v>
      </c>
      <c r="J62">
        <v>802</v>
      </c>
      <c r="L62">
        <v>46</v>
      </c>
      <c r="N62">
        <v>185</v>
      </c>
      <c r="P62">
        <v>814</v>
      </c>
      <c r="R62">
        <v>630</v>
      </c>
      <c r="T62">
        <v>1043</v>
      </c>
      <c r="V62">
        <v>891</v>
      </c>
      <c r="X62">
        <v>264</v>
      </c>
    </row>
    <row r="63" spans="1:30">
      <c r="A63" s="189" t="s">
        <v>297</v>
      </c>
      <c r="B63">
        <v>0</v>
      </c>
      <c r="D63">
        <v>0</v>
      </c>
      <c r="F63">
        <v>0</v>
      </c>
      <c r="H63">
        <v>0</v>
      </c>
      <c r="J63">
        <v>0</v>
      </c>
      <c r="L63">
        <v>0</v>
      </c>
      <c r="N63">
        <v>0</v>
      </c>
      <c r="P63">
        <v>0</v>
      </c>
      <c r="R63">
        <v>0</v>
      </c>
      <c r="T63">
        <v>0</v>
      </c>
      <c r="V63">
        <v>0</v>
      </c>
      <c r="X63">
        <v>0</v>
      </c>
    </row>
    <row r="64" spans="1:30">
      <c r="A64" s="189" t="s">
        <v>3</v>
      </c>
      <c r="B64" s="3">
        <v>118</v>
      </c>
      <c r="C64" s="3"/>
      <c r="D64" s="3">
        <v>118</v>
      </c>
      <c r="E64" s="3"/>
      <c r="F64" s="3">
        <v>237</v>
      </c>
      <c r="G64" s="3"/>
      <c r="H64" s="3">
        <v>100</v>
      </c>
      <c r="I64" s="3"/>
      <c r="J64" s="3">
        <v>187</v>
      </c>
      <c r="K64" s="3"/>
      <c r="L64" s="3">
        <v>88</v>
      </c>
      <c r="M64" s="3"/>
      <c r="N64" s="3">
        <v>279</v>
      </c>
      <c r="O64" s="3"/>
      <c r="P64" s="3">
        <v>116</v>
      </c>
      <c r="Q64" s="3"/>
      <c r="R64" s="3">
        <v>161</v>
      </c>
      <c r="S64" s="3"/>
      <c r="T64" s="3">
        <v>100</v>
      </c>
      <c r="U64" s="3"/>
      <c r="V64" s="3">
        <v>167</v>
      </c>
      <c r="W64" s="3"/>
      <c r="X64" s="3">
        <v>216</v>
      </c>
      <c r="Y64" s="194"/>
    </row>
    <row r="65" spans="1:24">
      <c r="A65" s="188" t="s">
        <v>298</v>
      </c>
      <c r="B65">
        <v>0</v>
      </c>
      <c r="D65">
        <v>0</v>
      </c>
      <c r="F65">
        <v>0</v>
      </c>
      <c r="H65">
        <v>0</v>
      </c>
      <c r="J65">
        <v>0</v>
      </c>
      <c r="L65">
        <v>0</v>
      </c>
      <c r="N65">
        <v>0</v>
      </c>
      <c r="P65">
        <v>0</v>
      </c>
      <c r="R65">
        <v>0</v>
      </c>
      <c r="T65">
        <v>0</v>
      </c>
      <c r="V65">
        <v>0</v>
      </c>
      <c r="X65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D71"/>
  <sheetViews>
    <sheetView workbookViewId="0">
      <selection activeCell="Y7" sqref="Y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4.7109375" customWidth="1"/>
    <col min="8" max="11" width="4.42578125" customWidth="1"/>
    <col min="12" max="13" width="4.7109375" customWidth="1"/>
    <col min="14" max="15" width="5.140625" customWidth="1"/>
    <col min="16" max="17" width="4" customWidth="1"/>
    <col min="18" max="19" width="3.7109375" customWidth="1"/>
    <col min="20" max="21" width="4.28515625" customWidth="1"/>
    <col min="22" max="23" width="5.5703125" customWidth="1"/>
    <col min="24" max="25" width="5.7109375" customWidth="1"/>
    <col min="26" max="26" width="4.5703125" customWidth="1"/>
    <col min="29" max="29" width="8.42578125" customWidth="1"/>
  </cols>
  <sheetData>
    <row r="1" spans="1:30">
      <c r="A1" s="19" t="s">
        <v>289</v>
      </c>
    </row>
    <row r="2" spans="1:30" ht="15.75">
      <c r="A2" s="216" t="s">
        <v>269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299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60" t="s">
        <v>11</v>
      </c>
      <c r="B7" s="160" t="s">
        <v>1</v>
      </c>
      <c r="C7" s="160" t="s">
        <v>303</v>
      </c>
      <c r="D7" s="160" t="s">
        <v>2</v>
      </c>
      <c r="E7" s="160" t="s">
        <v>304</v>
      </c>
      <c r="F7" s="161" t="s">
        <v>3</v>
      </c>
      <c r="G7" s="161" t="s">
        <v>305</v>
      </c>
      <c r="H7" s="161" t="s">
        <v>4</v>
      </c>
      <c r="I7" s="161" t="s">
        <v>306</v>
      </c>
      <c r="J7" s="161" t="s">
        <v>3</v>
      </c>
      <c r="K7" s="161" t="s">
        <v>305</v>
      </c>
      <c r="L7" s="161" t="s">
        <v>1</v>
      </c>
      <c r="M7" s="161" t="s">
        <v>303</v>
      </c>
      <c r="N7" s="161" t="s">
        <v>58</v>
      </c>
      <c r="O7" s="161" t="s">
        <v>307</v>
      </c>
      <c r="P7" s="161" t="s">
        <v>4</v>
      </c>
      <c r="Q7" s="161" t="s">
        <v>306</v>
      </c>
      <c r="R7" s="161" t="s">
        <v>5</v>
      </c>
      <c r="S7" s="161" t="s">
        <v>308</v>
      </c>
      <c r="T7" s="161" t="s">
        <v>6</v>
      </c>
      <c r="U7" s="161" t="s">
        <v>309</v>
      </c>
      <c r="V7" s="161" t="s">
        <v>7</v>
      </c>
      <c r="W7" s="161" t="s">
        <v>310</v>
      </c>
      <c r="X7" s="161" t="s">
        <v>8</v>
      </c>
      <c r="Y7" s="161" t="s">
        <v>311</v>
      </c>
      <c r="Z7" s="160" t="s">
        <v>10</v>
      </c>
      <c r="AA7" s="160" t="s">
        <v>12</v>
      </c>
      <c r="AB7" s="160" t="s">
        <v>13</v>
      </c>
      <c r="AC7" s="162" t="s">
        <v>59</v>
      </c>
    </row>
    <row r="8" spans="1:30">
      <c r="A8" s="163" t="s">
        <v>14</v>
      </c>
      <c r="B8" s="163">
        <v>12</v>
      </c>
      <c r="C8" s="163"/>
      <c r="D8" s="163">
        <v>33</v>
      </c>
      <c r="E8" s="163"/>
      <c r="F8" s="164">
        <v>47</v>
      </c>
      <c r="G8" s="164"/>
      <c r="H8" s="164">
        <v>44</v>
      </c>
      <c r="I8" s="164"/>
      <c r="J8" s="164">
        <v>81</v>
      </c>
      <c r="K8" s="164"/>
      <c r="L8" s="164">
        <v>38</v>
      </c>
      <c r="M8" s="164"/>
      <c r="N8" s="164">
        <v>84</v>
      </c>
      <c r="O8" s="164"/>
      <c r="P8" s="164">
        <v>110</v>
      </c>
      <c r="Q8" s="164"/>
      <c r="R8" s="164">
        <v>77</v>
      </c>
      <c r="S8" s="164"/>
      <c r="T8" s="164">
        <v>105</v>
      </c>
      <c r="U8" s="164"/>
      <c r="V8" s="164">
        <v>68</v>
      </c>
      <c r="W8" s="164"/>
      <c r="X8" s="164">
        <v>41</v>
      </c>
      <c r="Y8" s="164"/>
      <c r="Z8" s="165">
        <f>SUM(B8:X8)</f>
        <v>740</v>
      </c>
      <c r="AA8" s="166">
        <f>+Z8/'[4]- Synthèse Statisti'!N18</f>
        <v>0.29225908372827802</v>
      </c>
      <c r="AB8" s="166">
        <f t="shared" ref="AB8:AB16" si="0">+Z8/1792</f>
        <v>0.41294642857142855</v>
      </c>
      <c r="AC8" s="163"/>
    </row>
    <row r="9" spans="1:30">
      <c r="A9" s="163" t="s">
        <v>15</v>
      </c>
      <c r="B9" s="163">
        <v>4</v>
      </c>
      <c r="C9" s="163"/>
      <c r="D9" s="163">
        <v>1</v>
      </c>
      <c r="E9" s="163"/>
      <c r="F9" s="164">
        <v>21</v>
      </c>
      <c r="G9" s="164"/>
      <c r="H9" s="164">
        <v>13</v>
      </c>
      <c r="I9" s="164"/>
      <c r="J9" s="164">
        <v>16</v>
      </c>
      <c r="K9" s="164"/>
      <c r="L9" s="164">
        <v>9</v>
      </c>
      <c r="M9" s="164"/>
      <c r="N9" s="164">
        <v>7</v>
      </c>
      <c r="O9" s="164"/>
      <c r="P9" s="164">
        <v>34</v>
      </c>
      <c r="Q9" s="164"/>
      <c r="R9" s="164">
        <v>7</v>
      </c>
      <c r="S9" s="164"/>
      <c r="T9" s="164">
        <v>35</v>
      </c>
      <c r="U9" s="164"/>
      <c r="V9" s="164">
        <v>6</v>
      </c>
      <c r="W9" s="164"/>
      <c r="X9" s="164">
        <v>4</v>
      </c>
      <c r="Y9" s="164"/>
      <c r="Z9" s="165">
        <f t="shared" ref="Z9:Z63" si="1">SUM(B9:X9)</f>
        <v>157</v>
      </c>
      <c r="AA9" s="166">
        <f>+Z9/'[4]- Synthèse Statisti'!N18</f>
        <v>6.2006319115323852E-2</v>
      </c>
      <c r="AB9" s="166">
        <f t="shared" si="0"/>
        <v>8.7611607142857137E-2</v>
      </c>
      <c r="AC9" s="167"/>
    </row>
    <row r="10" spans="1:30">
      <c r="A10" s="163" t="s">
        <v>16</v>
      </c>
      <c r="B10" s="163">
        <v>1</v>
      </c>
      <c r="C10" s="163"/>
      <c r="D10" s="163">
        <v>3</v>
      </c>
      <c r="E10" s="163"/>
      <c r="F10" s="164">
        <v>2</v>
      </c>
      <c r="G10" s="164"/>
      <c r="H10" s="164">
        <v>12</v>
      </c>
      <c r="I10" s="164"/>
      <c r="J10" s="164">
        <v>15</v>
      </c>
      <c r="K10" s="164"/>
      <c r="L10" s="164">
        <v>16</v>
      </c>
      <c r="M10" s="164"/>
      <c r="N10" s="164">
        <v>9</v>
      </c>
      <c r="O10" s="164"/>
      <c r="P10" s="164">
        <v>13</v>
      </c>
      <c r="Q10" s="164"/>
      <c r="R10" s="164">
        <v>11</v>
      </c>
      <c r="S10" s="164"/>
      <c r="T10" s="164">
        <v>12</v>
      </c>
      <c r="U10" s="164"/>
      <c r="V10" s="164">
        <v>6</v>
      </c>
      <c r="W10" s="164"/>
      <c r="X10" s="164">
        <v>8</v>
      </c>
      <c r="Y10" s="164"/>
      <c r="Z10" s="165">
        <f t="shared" si="1"/>
        <v>108</v>
      </c>
      <c r="AA10" s="166">
        <f>+Z10/'[4]- Synthèse Statisti'!N18</f>
        <v>4.2654028436018961E-2</v>
      </c>
      <c r="AB10" s="166">
        <f t="shared" si="0"/>
        <v>6.0267857142857144E-2</v>
      </c>
      <c r="AC10" s="167"/>
    </row>
    <row r="11" spans="1:30">
      <c r="A11" s="163" t="s">
        <v>17</v>
      </c>
      <c r="B11" s="163"/>
      <c r="C11" s="163"/>
      <c r="D11" s="163">
        <v>6</v>
      </c>
      <c r="E11" s="163"/>
      <c r="F11" s="164">
        <v>7</v>
      </c>
      <c r="G11" s="164"/>
      <c r="H11" s="164">
        <v>3</v>
      </c>
      <c r="I11" s="164"/>
      <c r="J11" s="164">
        <v>14</v>
      </c>
      <c r="K11" s="164"/>
      <c r="L11" s="164">
        <v>5</v>
      </c>
      <c r="M11" s="164"/>
      <c r="N11" s="164">
        <v>55</v>
      </c>
      <c r="O11" s="164"/>
      <c r="P11" s="164">
        <v>25</v>
      </c>
      <c r="Q11" s="164"/>
      <c r="R11" s="164">
        <v>36</v>
      </c>
      <c r="S11" s="164"/>
      <c r="T11" s="164">
        <v>29</v>
      </c>
      <c r="U11" s="164"/>
      <c r="V11" s="164">
        <v>42</v>
      </c>
      <c r="W11" s="164"/>
      <c r="X11" s="164">
        <v>4</v>
      </c>
      <c r="Y11" s="164"/>
      <c r="Z11" s="165">
        <f t="shared" si="1"/>
        <v>226</v>
      </c>
      <c r="AA11" s="166">
        <f>+Z11/'[4]- Synthèse Statisti'!N18</f>
        <v>8.9257503949447078E-2</v>
      </c>
      <c r="AB11" s="166">
        <f t="shared" si="0"/>
        <v>0.12611607142857142</v>
      </c>
      <c r="AC11" s="163"/>
    </row>
    <row r="12" spans="1:30">
      <c r="A12" s="163" t="s">
        <v>270</v>
      </c>
      <c r="B12" s="163"/>
      <c r="C12" s="163"/>
      <c r="D12" s="163"/>
      <c r="E12" s="163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>
        <v>1</v>
      </c>
      <c r="W12" s="164"/>
      <c r="X12" s="164"/>
      <c r="Y12" s="164"/>
      <c r="Z12" s="165">
        <f t="shared" si="1"/>
        <v>1</v>
      </c>
      <c r="AA12" s="166">
        <f>+Z12/'[4]- Synthèse Statisti'!N18</f>
        <v>3.9494470774091627E-4</v>
      </c>
      <c r="AB12" s="166">
        <f t="shared" si="0"/>
        <v>5.5803571428571425E-4</v>
      </c>
      <c r="AC12" s="167"/>
    </row>
    <row r="13" spans="1:30">
      <c r="A13" s="163" t="s">
        <v>60</v>
      </c>
      <c r="B13" s="163"/>
      <c r="C13" s="163"/>
      <c r="D13" s="163"/>
      <c r="E13" s="163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>
        <v>1</v>
      </c>
      <c r="S13" s="164"/>
      <c r="T13" s="164"/>
      <c r="U13" s="164"/>
      <c r="V13" s="164"/>
      <c r="W13" s="164"/>
      <c r="X13" s="164"/>
      <c r="Y13" s="164"/>
      <c r="Z13" s="165">
        <f t="shared" si="1"/>
        <v>1</v>
      </c>
      <c r="AA13" s="166">
        <f>+Z13/'[4]- Synthèse Statisti'!N18</f>
        <v>3.9494470774091627E-4</v>
      </c>
      <c r="AB13" s="166">
        <f t="shared" si="0"/>
        <v>5.5803571428571425E-4</v>
      </c>
      <c r="AC13" s="167"/>
    </row>
    <row r="14" spans="1:30">
      <c r="A14" s="163" t="s">
        <v>19</v>
      </c>
      <c r="B14" s="163"/>
      <c r="C14" s="163"/>
      <c r="D14" s="163"/>
      <c r="E14" s="163"/>
      <c r="F14" s="164">
        <v>1</v>
      </c>
      <c r="G14" s="164"/>
      <c r="H14" s="164">
        <v>3</v>
      </c>
      <c r="I14" s="164"/>
      <c r="J14" s="164">
        <v>10</v>
      </c>
      <c r="K14" s="164"/>
      <c r="L14" s="164">
        <v>7</v>
      </c>
      <c r="M14" s="164"/>
      <c r="N14" s="164">
        <v>4</v>
      </c>
      <c r="O14" s="164"/>
      <c r="P14" s="164"/>
      <c r="Q14" s="164"/>
      <c r="R14" s="164">
        <v>11</v>
      </c>
      <c r="S14" s="164"/>
      <c r="T14" s="164">
        <v>14</v>
      </c>
      <c r="U14" s="164"/>
      <c r="V14" s="164"/>
      <c r="W14" s="164"/>
      <c r="X14" s="164">
        <v>4</v>
      </c>
      <c r="Y14" s="164"/>
      <c r="Z14" s="165">
        <f t="shared" si="1"/>
        <v>54</v>
      </c>
      <c r="AA14" s="166">
        <f>+Z14/'[4]- Synthèse Statisti'!N18</f>
        <v>2.132701421800948E-2</v>
      </c>
      <c r="AB14" s="166">
        <f t="shared" si="0"/>
        <v>3.0133928571428572E-2</v>
      </c>
      <c r="AC14" s="167"/>
    </row>
    <row r="15" spans="1:30">
      <c r="A15" s="163" t="s">
        <v>20</v>
      </c>
      <c r="B15" s="163"/>
      <c r="C15" s="163"/>
      <c r="D15" s="163"/>
      <c r="E15" s="163"/>
      <c r="F15" s="164"/>
      <c r="G15" s="164"/>
      <c r="H15" s="164">
        <v>1</v>
      </c>
      <c r="I15" s="164"/>
      <c r="J15" s="164"/>
      <c r="K15" s="164"/>
      <c r="L15" s="164">
        <v>1</v>
      </c>
      <c r="M15" s="164"/>
      <c r="N15" s="164"/>
      <c r="O15" s="164"/>
      <c r="P15" s="164"/>
      <c r="Q15" s="164"/>
      <c r="R15" s="164">
        <v>1</v>
      </c>
      <c r="S15" s="164"/>
      <c r="T15" s="164">
        <v>2</v>
      </c>
      <c r="U15" s="164"/>
      <c r="V15" s="164"/>
      <c r="W15" s="164"/>
      <c r="X15" s="164"/>
      <c r="Y15" s="164"/>
      <c r="Z15" s="165">
        <f t="shared" si="1"/>
        <v>5</v>
      </c>
      <c r="AA15" s="166">
        <f>+Z15/'[4]- Synthèse Statisti'!N18</f>
        <v>1.9747235387045812E-3</v>
      </c>
      <c r="AB15" s="166">
        <f t="shared" si="0"/>
        <v>2.7901785714285715E-3</v>
      </c>
      <c r="AC15" s="167"/>
    </row>
    <row r="16" spans="1:30">
      <c r="A16" s="163" t="s">
        <v>21</v>
      </c>
      <c r="B16" s="163">
        <v>1</v>
      </c>
      <c r="C16" s="163"/>
      <c r="D16" s="163"/>
      <c r="E16" s="163"/>
      <c r="F16" s="164">
        <v>3</v>
      </c>
      <c r="G16" s="164"/>
      <c r="H16" s="164"/>
      <c r="I16" s="164"/>
      <c r="J16" s="164">
        <v>7</v>
      </c>
      <c r="K16" s="164"/>
      <c r="L16" s="164">
        <v>2</v>
      </c>
      <c r="M16" s="164"/>
      <c r="N16" s="164">
        <v>19</v>
      </c>
      <c r="O16" s="164"/>
      <c r="P16" s="164">
        <v>6</v>
      </c>
      <c r="Q16" s="164"/>
      <c r="R16" s="164">
        <v>4</v>
      </c>
      <c r="S16" s="164"/>
      <c r="T16" s="164">
        <v>21</v>
      </c>
      <c r="U16" s="164"/>
      <c r="V16" s="164">
        <v>2</v>
      </c>
      <c r="W16" s="164"/>
      <c r="X16" s="164">
        <v>1</v>
      </c>
      <c r="Y16" s="164"/>
      <c r="Z16" s="165">
        <f t="shared" si="1"/>
        <v>66</v>
      </c>
      <c r="AA16" s="166">
        <f>+Z16/'[4]- Synthèse Statisti'!N18</f>
        <v>2.6066350710900472E-2</v>
      </c>
      <c r="AB16" s="166">
        <f t="shared" si="0"/>
        <v>3.6830357142857144E-2</v>
      </c>
      <c r="AC16" s="167"/>
    </row>
    <row r="17" spans="1:29">
      <c r="A17" s="163" t="s">
        <v>22</v>
      </c>
      <c r="B17" s="163"/>
      <c r="C17" s="163"/>
      <c r="D17" s="163"/>
      <c r="E17" s="163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5"/>
      <c r="AA17" s="168"/>
      <c r="AB17" s="166"/>
      <c r="AC17" s="167"/>
    </row>
    <row r="18" spans="1:29">
      <c r="A18" s="163" t="s">
        <v>23</v>
      </c>
      <c r="B18" s="163"/>
      <c r="C18" s="163"/>
      <c r="D18" s="163"/>
      <c r="E18" s="163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>
        <v>15</v>
      </c>
      <c r="Q18" s="164"/>
      <c r="R18" s="164"/>
      <c r="S18" s="164"/>
      <c r="T18" s="164">
        <v>4</v>
      </c>
      <c r="U18" s="164"/>
      <c r="V18" s="164">
        <v>1</v>
      </c>
      <c r="W18" s="164"/>
      <c r="X18" s="164"/>
      <c r="Y18" s="164"/>
      <c r="Z18" s="165">
        <f t="shared" si="1"/>
        <v>20</v>
      </c>
      <c r="AA18" s="166">
        <f>+Z18/'[4]- Synthèse Statisti'!N18</f>
        <v>7.8988941548183249E-3</v>
      </c>
      <c r="AB18" s="166">
        <f t="shared" ref="AB18:AB30" si="2">+Z18/1792</f>
        <v>1.1160714285714286E-2</v>
      </c>
      <c r="AC18" s="167"/>
    </row>
    <row r="19" spans="1:29">
      <c r="A19" s="163" t="s">
        <v>24</v>
      </c>
      <c r="B19" s="163"/>
      <c r="C19" s="163"/>
      <c r="D19" s="163"/>
      <c r="E19" s="163"/>
      <c r="F19" s="164"/>
      <c r="G19" s="164"/>
      <c r="H19" s="164">
        <v>13</v>
      </c>
      <c r="I19" s="164"/>
      <c r="J19" s="164">
        <v>9</v>
      </c>
      <c r="K19" s="164"/>
      <c r="L19" s="164">
        <v>9</v>
      </c>
      <c r="M19" s="164"/>
      <c r="N19" s="164">
        <v>6</v>
      </c>
      <c r="O19" s="164"/>
      <c r="P19" s="164"/>
      <c r="Q19" s="164"/>
      <c r="R19" s="164">
        <v>1</v>
      </c>
      <c r="S19" s="164"/>
      <c r="T19" s="164"/>
      <c r="U19" s="164"/>
      <c r="V19" s="164">
        <v>5</v>
      </c>
      <c r="W19" s="164"/>
      <c r="X19" s="164">
        <v>3</v>
      </c>
      <c r="Y19" s="164"/>
      <c r="Z19" s="165">
        <f t="shared" si="1"/>
        <v>46</v>
      </c>
      <c r="AA19" s="166">
        <f>+Z19/'[4]- Synthèse Statisti'!N18</f>
        <v>1.8167456556082148E-2</v>
      </c>
      <c r="AB19" s="166">
        <f t="shared" si="2"/>
        <v>2.5669642857142856E-2</v>
      </c>
      <c r="AC19" s="167"/>
    </row>
    <row r="20" spans="1:29">
      <c r="A20" s="163" t="s">
        <v>25</v>
      </c>
      <c r="B20" s="163"/>
      <c r="C20" s="163"/>
      <c r="D20" s="163"/>
      <c r="E20" s="163"/>
      <c r="F20" s="164"/>
      <c r="G20" s="164"/>
      <c r="H20" s="164"/>
      <c r="I20" s="164"/>
      <c r="J20" s="164"/>
      <c r="K20" s="164"/>
      <c r="L20" s="164"/>
      <c r="M20" s="164"/>
      <c r="N20" s="164">
        <v>3</v>
      </c>
      <c r="O20" s="164"/>
      <c r="P20" s="164"/>
      <c r="Q20" s="164"/>
      <c r="R20" s="164">
        <v>2</v>
      </c>
      <c r="S20" s="164"/>
      <c r="T20" s="164">
        <v>3</v>
      </c>
      <c r="U20" s="164"/>
      <c r="V20" s="164"/>
      <c r="W20" s="164"/>
      <c r="X20" s="164"/>
      <c r="Y20" s="164"/>
      <c r="Z20" s="165">
        <f t="shared" si="1"/>
        <v>8</v>
      </c>
      <c r="AA20" s="166">
        <f>+Z20/'[4]- Synthèse Statisti'!N18</f>
        <v>3.1595576619273301E-3</v>
      </c>
      <c r="AB20" s="166">
        <f t="shared" si="2"/>
        <v>4.464285714285714E-3</v>
      </c>
      <c r="AC20" s="167"/>
    </row>
    <row r="21" spans="1:29">
      <c r="A21" s="163" t="s">
        <v>72</v>
      </c>
      <c r="B21" s="163"/>
      <c r="C21" s="163"/>
      <c r="D21" s="163"/>
      <c r="E21" s="163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>
        <v>1</v>
      </c>
      <c r="S21" s="164"/>
      <c r="T21" s="164"/>
      <c r="U21" s="164"/>
      <c r="V21" s="164"/>
      <c r="W21" s="164"/>
      <c r="X21" s="164"/>
      <c r="Y21" s="164"/>
      <c r="Z21" s="165">
        <f t="shared" si="1"/>
        <v>1</v>
      </c>
      <c r="AA21" s="166">
        <f>+Z21/'[4]- Synthèse Statisti'!N18</f>
        <v>3.9494470774091627E-4</v>
      </c>
      <c r="AB21" s="166">
        <f t="shared" si="2"/>
        <v>5.5803571428571425E-4</v>
      </c>
      <c r="AC21" s="167"/>
    </row>
    <row r="22" spans="1:29">
      <c r="A22" s="163" t="s">
        <v>146</v>
      </c>
      <c r="B22" s="163"/>
      <c r="C22" s="163"/>
      <c r="D22" s="163"/>
      <c r="E22" s="163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>
        <v>1</v>
      </c>
      <c r="S22" s="164"/>
      <c r="T22" s="164"/>
      <c r="U22" s="164"/>
      <c r="V22" s="164"/>
      <c r="W22" s="164"/>
      <c r="X22" s="164"/>
      <c r="Y22" s="164"/>
      <c r="Z22" s="165">
        <f t="shared" si="1"/>
        <v>1</v>
      </c>
      <c r="AA22" s="166">
        <f>+Z22/'[4]- Synthèse Statisti'!N18</f>
        <v>3.9494470774091627E-4</v>
      </c>
      <c r="AB22" s="166">
        <f t="shared" si="2"/>
        <v>5.5803571428571425E-4</v>
      </c>
      <c r="AC22" s="167"/>
    </row>
    <row r="23" spans="1:29">
      <c r="A23" s="163" t="s">
        <v>26</v>
      </c>
      <c r="B23" s="163"/>
      <c r="C23" s="163"/>
      <c r="D23" s="163"/>
      <c r="E23" s="163"/>
      <c r="F23" s="164"/>
      <c r="G23" s="164"/>
      <c r="H23" s="164"/>
      <c r="I23" s="164"/>
      <c r="J23" s="164">
        <v>3</v>
      </c>
      <c r="K23" s="164"/>
      <c r="L23" s="164">
        <v>2</v>
      </c>
      <c r="M23" s="164"/>
      <c r="N23" s="164">
        <v>6</v>
      </c>
      <c r="O23" s="164"/>
      <c r="P23" s="164">
        <v>1</v>
      </c>
      <c r="Q23" s="164"/>
      <c r="R23" s="164"/>
      <c r="S23" s="164"/>
      <c r="T23" s="164"/>
      <c r="U23" s="164"/>
      <c r="V23" s="164"/>
      <c r="W23" s="164"/>
      <c r="X23" s="164"/>
      <c r="Y23" s="164"/>
      <c r="Z23" s="165">
        <f t="shared" si="1"/>
        <v>12</v>
      </c>
      <c r="AA23" s="166">
        <f>+Z23/'[4]- Synthèse Statisti'!N18</f>
        <v>4.7393364928909956E-3</v>
      </c>
      <c r="AB23" s="166">
        <f t="shared" si="2"/>
        <v>6.6964285714285711E-3</v>
      </c>
      <c r="AC23" s="167"/>
    </row>
    <row r="24" spans="1:29">
      <c r="A24" s="163" t="s">
        <v>96</v>
      </c>
      <c r="B24" s="163"/>
      <c r="C24" s="163"/>
      <c r="D24" s="163"/>
      <c r="E24" s="163"/>
      <c r="F24" s="164"/>
      <c r="G24" s="164"/>
      <c r="H24" s="164"/>
      <c r="I24" s="164"/>
      <c r="J24" s="164"/>
      <c r="K24" s="164"/>
      <c r="L24" s="164"/>
      <c r="M24" s="164"/>
      <c r="N24" s="164">
        <v>4</v>
      </c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5">
        <f t="shared" si="1"/>
        <v>4</v>
      </c>
      <c r="AA24" s="166">
        <f>+Z24/'[4]- Synthèse Statisti'!N18</f>
        <v>1.5797788309636651E-3</v>
      </c>
      <c r="AB24" s="166">
        <f t="shared" si="2"/>
        <v>2.232142857142857E-3</v>
      </c>
      <c r="AC24" s="167"/>
    </row>
    <row r="25" spans="1:29">
      <c r="A25" s="163" t="s">
        <v>27</v>
      </c>
      <c r="B25" s="163"/>
      <c r="C25" s="163"/>
      <c r="D25" s="163">
        <v>2</v>
      </c>
      <c r="E25" s="163"/>
      <c r="F25" s="164"/>
      <c r="G25" s="164"/>
      <c r="H25" s="164">
        <v>3</v>
      </c>
      <c r="I25" s="164"/>
      <c r="J25" s="164">
        <v>6</v>
      </c>
      <c r="K25" s="164"/>
      <c r="L25" s="164">
        <v>1</v>
      </c>
      <c r="M25" s="164"/>
      <c r="N25" s="164">
        <v>14</v>
      </c>
      <c r="O25" s="164"/>
      <c r="P25" s="164">
        <v>39</v>
      </c>
      <c r="Q25" s="164"/>
      <c r="R25" s="164">
        <v>39</v>
      </c>
      <c r="S25" s="164"/>
      <c r="T25" s="164">
        <v>25</v>
      </c>
      <c r="U25" s="164"/>
      <c r="V25" s="164">
        <v>3</v>
      </c>
      <c r="W25" s="164"/>
      <c r="X25" s="164"/>
      <c r="Y25" s="164"/>
      <c r="Z25" s="165">
        <f t="shared" si="1"/>
        <v>132</v>
      </c>
      <c r="AA25" s="166">
        <f>+Z25/'[4]- Synthèse Statisti'!N18</f>
        <v>5.2132701421800945E-2</v>
      </c>
      <c r="AB25" s="166">
        <f t="shared" si="2"/>
        <v>7.3660714285714288E-2</v>
      </c>
      <c r="AC25" s="167"/>
    </row>
    <row r="26" spans="1:29">
      <c r="A26" s="163" t="s">
        <v>174</v>
      </c>
      <c r="B26" s="163"/>
      <c r="C26" s="163"/>
      <c r="D26" s="163"/>
      <c r="E26" s="163"/>
      <c r="F26" s="164"/>
      <c r="G26" s="164"/>
      <c r="H26" s="164">
        <v>1</v>
      </c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5">
        <f t="shared" si="1"/>
        <v>1</v>
      </c>
      <c r="AA26" s="166">
        <f>+Z26/'[4]- Synthèse Statisti'!N18</f>
        <v>3.9494470774091627E-4</v>
      </c>
      <c r="AB26" s="166">
        <f t="shared" si="2"/>
        <v>5.5803571428571425E-4</v>
      </c>
      <c r="AC26" s="167"/>
    </row>
    <row r="27" spans="1:29">
      <c r="A27" s="163" t="s">
        <v>28</v>
      </c>
      <c r="B27" s="163">
        <v>11</v>
      </c>
      <c r="C27" s="163"/>
      <c r="D27" s="163">
        <v>17</v>
      </c>
      <c r="E27" s="163"/>
      <c r="F27" s="164">
        <v>47</v>
      </c>
      <c r="G27" s="164"/>
      <c r="H27" s="164">
        <v>30</v>
      </c>
      <c r="I27" s="164"/>
      <c r="J27" s="164">
        <v>50</v>
      </c>
      <c r="K27" s="164"/>
      <c r="L27" s="164">
        <v>8</v>
      </c>
      <c r="M27" s="164"/>
      <c r="N27" s="164">
        <v>80</v>
      </c>
      <c r="O27" s="164"/>
      <c r="P27" s="164">
        <v>105</v>
      </c>
      <c r="Q27" s="164"/>
      <c r="R27" s="164">
        <v>48</v>
      </c>
      <c r="S27" s="164"/>
      <c r="T27" s="164">
        <v>61</v>
      </c>
      <c r="U27" s="164"/>
      <c r="V27" s="164">
        <v>49</v>
      </c>
      <c r="W27" s="164"/>
      <c r="X27" s="164">
        <v>23</v>
      </c>
      <c r="Y27" s="164"/>
      <c r="Z27" s="165">
        <f t="shared" si="1"/>
        <v>529</v>
      </c>
      <c r="AA27" s="166">
        <f>+Z27/'[4]- Synthèse Statisti'!N18</f>
        <v>0.20892575039494471</v>
      </c>
      <c r="AB27" s="166">
        <f t="shared" si="2"/>
        <v>0.29520089285714285</v>
      </c>
      <c r="AC27" s="167"/>
    </row>
    <row r="28" spans="1:29">
      <c r="A28" s="163" t="s">
        <v>29</v>
      </c>
      <c r="B28" s="163"/>
      <c r="C28" s="163"/>
      <c r="D28" s="163"/>
      <c r="E28" s="163"/>
      <c r="F28" s="164"/>
      <c r="G28" s="164"/>
      <c r="H28" s="164">
        <v>4</v>
      </c>
      <c r="I28" s="164"/>
      <c r="J28" s="164"/>
      <c r="K28" s="164"/>
      <c r="L28" s="164"/>
      <c r="M28" s="164"/>
      <c r="N28" s="164"/>
      <c r="O28" s="164"/>
      <c r="P28" s="164">
        <v>3</v>
      </c>
      <c r="Q28" s="164"/>
      <c r="R28" s="164"/>
      <c r="S28" s="164"/>
      <c r="T28" s="164"/>
      <c r="U28" s="164"/>
      <c r="V28" s="164"/>
      <c r="W28" s="164"/>
      <c r="X28" s="164"/>
      <c r="Y28" s="164"/>
      <c r="Z28" s="165">
        <f t="shared" si="1"/>
        <v>7</v>
      </c>
      <c r="AA28" s="166">
        <f>+Z28/'[4]- Synthèse Statisti'!N18</f>
        <v>2.764612954186414E-3</v>
      </c>
      <c r="AB28" s="166">
        <f t="shared" si="2"/>
        <v>3.90625E-3</v>
      </c>
      <c r="AC28" s="167"/>
    </row>
    <row r="29" spans="1:29">
      <c r="A29" s="163" t="s">
        <v>30</v>
      </c>
      <c r="B29" s="163">
        <v>1</v>
      </c>
      <c r="C29" s="163"/>
      <c r="D29" s="163"/>
      <c r="E29" s="163"/>
      <c r="F29" s="164">
        <v>2</v>
      </c>
      <c r="G29" s="164"/>
      <c r="H29" s="164">
        <v>7</v>
      </c>
      <c r="I29" s="164"/>
      <c r="J29" s="164">
        <v>3</v>
      </c>
      <c r="K29" s="164"/>
      <c r="L29" s="164">
        <v>4</v>
      </c>
      <c r="M29" s="164"/>
      <c r="N29" s="164">
        <v>8</v>
      </c>
      <c r="O29" s="164"/>
      <c r="P29" s="164">
        <v>11</v>
      </c>
      <c r="Q29" s="164"/>
      <c r="R29" s="164">
        <v>1</v>
      </c>
      <c r="S29" s="164"/>
      <c r="T29" s="164">
        <v>11</v>
      </c>
      <c r="U29" s="164"/>
      <c r="V29" s="164">
        <v>8</v>
      </c>
      <c r="W29" s="164"/>
      <c r="X29" s="164">
        <v>10</v>
      </c>
      <c r="Y29" s="164"/>
      <c r="Z29" s="165">
        <f t="shared" si="1"/>
        <v>66</v>
      </c>
      <c r="AA29" s="166">
        <f>+Z29/'[4]- Synthèse Statisti'!N18</f>
        <v>2.6066350710900472E-2</v>
      </c>
      <c r="AB29" s="166">
        <f t="shared" si="2"/>
        <v>3.6830357142857144E-2</v>
      </c>
      <c r="AC29" s="167"/>
    </row>
    <row r="30" spans="1:29">
      <c r="A30" s="163" t="s">
        <v>31</v>
      </c>
      <c r="B30" s="163"/>
      <c r="C30" s="163"/>
      <c r="D30" s="163"/>
      <c r="E30" s="163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>
        <v>1</v>
      </c>
      <c r="U30" s="164"/>
      <c r="V30" s="164"/>
      <c r="W30" s="164"/>
      <c r="X30" s="164"/>
      <c r="Y30" s="164"/>
      <c r="Z30" s="165">
        <f t="shared" si="1"/>
        <v>1</v>
      </c>
      <c r="AA30" s="166">
        <f>+Z30/'[4]- Synthèse Statisti'!N18</f>
        <v>3.9494470774091627E-4</v>
      </c>
      <c r="AB30" s="166">
        <f t="shared" si="2"/>
        <v>5.5803571428571425E-4</v>
      </c>
      <c r="AC30" s="167"/>
    </row>
    <row r="31" spans="1:29">
      <c r="A31" s="163" t="s">
        <v>32</v>
      </c>
      <c r="B31" s="163"/>
      <c r="C31" s="163"/>
      <c r="D31" s="163"/>
      <c r="E31" s="163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5"/>
      <c r="AA31" s="168"/>
      <c r="AB31" s="166"/>
      <c r="AC31" s="167"/>
    </row>
    <row r="32" spans="1:29">
      <c r="A32" s="163" t="s">
        <v>33</v>
      </c>
      <c r="B32" s="163"/>
      <c r="C32" s="163"/>
      <c r="D32" s="163"/>
      <c r="E32" s="163"/>
      <c r="F32" s="164"/>
      <c r="G32" s="164"/>
      <c r="H32" s="164"/>
      <c r="I32" s="164"/>
      <c r="J32" s="164"/>
      <c r="K32" s="164"/>
      <c r="L32" s="164"/>
      <c r="M32" s="164"/>
      <c r="N32" s="164">
        <v>2</v>
      </c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5">
        <f t="shared" si="1"/>
        <v>2</v>
      </c>
      <c r="AA32" s="166">
        <f>+Z32/'[4]- Synthèse Statisti'!N18</f>
        <v>7.8988941548183253E-4</v>
      </c>
      <c r="AB32" s="166">
        <f t="shared" ref="AB32:AB38" si="3">+Z32/1792</f>
        <v>1.1160714285714285E-3</v>
      </c>
      <c r="AC32" s="167"/>
    </row>
    <row r="33" spans="1:29">
      <c r="A33" s="163" t="s">
        <v>34</v>
      </c>
      <c r="B33" s="163"/>
      <c r="C33" s="163"/>
      <c r="D33" s="163"/>
      <c r="E33" s="163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>
        <v>4</v>
      </c>
      <c r="Q33" s="164"/>
      <c r="R33" s="164">
        <v>1</v>
      </c>
      <c r="S33" s="164"/>
      <c r="T33" s="164"/>
      <c r="U33" s="164"/>
      <c r="V33" s="164"/>
      <c r="W33" s="164"/>
      <c r="X33" s="164"/>
      <c r="Y33" s="164"/>
      <c r="Z33" s="165">
        <f t="shared" si="1"/>
        <v>5</v>
      </c>
      <c r="AA33" s="166">
        <f>+Z33/'[4]- Synthèse Statisti'!N18</f>
        <v>1.9747235387045812E-3</v>
      </c>
      <c r="AB33" s="166">
        <f t="shared" si="3"/>
        <v>2.7901785714285715E-3</v>
      </c>
      <c r="AC33" s="167"/>
    </row>
    <row r="34" spans="1:29">
      <c r="A34" s="163" t="s">
        <v>175</v>
      </c>
      <c r="B34" s="163"/>
      <c r="C34" s="163"/>
      <c r="D34" s="163"/>
      <c r="E34" s="163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>
        <v>2</v>
      </c>
      <c r="U34" s="164"/>
      <c r="V34" s="164"/>
      <c r="W34" s="164"/>
      <c r="X34" s="164"/>
      <c r="Y34" s="164"/>
      <c r="Z34" s="165">
        <f t="shared" si="1"/>
        <v>2</v>
      </c>
      <c r="AA34" s="166">
        <f>+Z34/'[4]- Synthèse Statisti'!N18</f>
        <v>7.8988941548183253E-4</v>
      </c>
      <c r="AB34" s="166">
        <f t="shared" si="3"/>
        <v>1.1160714285714285E-3</v>
      </c>
      <c r="AC34" s="167"/>
    </row>
    <row r="35" spans="1:29">
      <c r="A35" s="163" t="s">
        <v>35</v>
      </c>
      <c r="B35" s="163"/>
      <c r="C35" s="163"/>
      <c r="D35" s="163"/>
      <c r="E35" s="163"/>
      <c r="F35" s="164"/>
      <c r="G35" s="164"/>
      <c r="H35" s="164">
        <v>1</v>
      </c>
      <c r="I35" s="164"/>
      <c r="J35" s="164">
        <v>9</v>
      </c>
      <c r="K35" s="164"/>
      <c r="L35" s="164"/>
      <c r="M35" s="164"/>
      <c r="N35" s="164"/>
      <c r="O35" s="164"/>
      <c r="P35" s="164"/>
      <c r="Q35" s="164"/>
      <c r="R35" s="164">
        <v>7</v>
      </c>
      <c r="S35" s="164"/>
      <c r="T35" s="164">
        <v>18</v>
      </c>
      <c r="U35" s="164"/>
      <c r="V35" s="164"/>
      <c r="W35" s="164"/>
      <c r="X35" s="164"/>
      <c r="Y35" s="164"/>
      <c r="Z35" s="165">
        <f t="shared" si="1"/>
        <v>35</v>
      </c>
      <c r="AA35" s="166">
        <f>+Z35/'[4]- Synthèse Statisti'!N18</f>
        <v>1.3823064770932069E-2</v>
      </c>
      <c r="AB35" s="166">
        <f t="shared" si="3"/>
        <v>1.953125E-2</v>
      </c>
      <c r="AC35" s="167"/>
    </row>
    <row r="36" spans="1:29">
      <c r="A36" s="163" t="s">
        <v>36</v>
      </c>
      <c r="B36" s="163"/>
      <c r="C36" s="163"/>
      <c r="D36" s="163"/>
      <c r="E36" s="163"/>
      <c r="F36" s="164"/>
      <c r="G36" s="164"/>
      <c r="H36" s="164">
        <v>2</v>
      </c>
      <c r="I36" s="164"/>
      <c r="J36" s="164">
        <v>1</v>
      </c>
      <c r="K36" s="164"/>
      <c r="L36" s="164">
        <v>4</v>
      </c>
      <c r="M36" s="164"/>
      <c r="N36" s="164">
        <v>4</v>
      </c>
      <c r="O36" s="164"/>
      <c r="P36" s="164">
        <v>3</v>
      </c>
      <c r="Q36" s="164"/>
      <c r="R36" s="164">
        <v>17</v>
      </c>
      <c r="S36" s="164"/>
      <c r="T36" s="164">
        <v>9</v>
      </c>
      <c r="U36" s="164"/>
      <c r="V36" s="164">
        <v>2</v>
      </c>
      <c r="W36" s="164"/>
      <c r="X36" s="164"/>
      <c r="Y36" s="164"/>
      <c r="Z36" s="165">
        <f t="shared" si="1"/>
        <v>42</v>
      </c>
      <c r="AA36" s="166">
        <f>+Z36/'[4]- Synthèse Statisti'!N18</f>
        <v>1.6587677725118485E-2</v>
      </c>
      <c r="AB36" s="166">
        <f t="shared" si="3"/>
        <v>2.34375E-2</v>
      </c>
      <c r="AC36" s="167"/>
    </row>
    <row r="37" spans="1:29">
      <c r="A37" s="163" t="s">
        <v>271</v>
      </c>
      <c r="B37" s="163"/>
      <c r="C37" s="163"/>
      <c r="D37" s="163"/>
      <c r="E37" s="163"/>
      <c r="F37" s="164"/>
      <c r="G37" s="164"/>
      <c r="H37" s="164">
        <v>1</v>
      </c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5">
        <f t="shared" si="1"/>
        <v>1</v>
      </c>
      <c r="AA37" s="166">
        <f>+Z37/'[4]- Synthèse Statisti'!N18</f>
        <v>3.9494470774091627E-4</v>
      </c>
      <c r="AB37" s="166">
        <f t="shared" si="3"/>
        <v>5.5803571428571425E-4</v>
      </c>
      <c r="AC37" s="167"/>
    </row>
    <row r="38" spans="1:29">
      <c r="A38" s="163" t="s">
        <v>37</v>
      </c>
      <c r="B38" s="163"/>
      <c r="C38" s="163"/>
      <c r="D38" s="163"/>
      <c r="E38" s="163"/>
      <c r="F38" s="164"/>
      <c r="G38" s="164"/>
      <c r="H38" s="164"/>
      <c r="I38" s="164"/>
      <c r="J38" s="164">
        <v>1</v>
      </c>
      <c r="K38" s="164"/>
      <c r="L38" s="164">
        <v>1</v>
      </c>
      <c r="M38" s="164"/>
      <c r="N38" s="164">
        <v>1</v>
      </c>
      <c r="O38" s="164"/>
      <c r="P38" s="164"/>
      <c r="Q38" s="164"/>
      <c r="R38" s="164"/>
      <c r="S38" s="164"/>
      <c r="T38" s="164">
        <v>1</v>
      </c>
      <c r="U38" s="164"/>
      <c r="V38" s="164"/>
      <c r="W38" s="164"/>
      <c r="X38" s="164">
        <v>4</v>
      </c>
      <c r="Y38" s="164"/>
      <c r="Z38" s="165">
        <f t="shared" si="1"/>
        <v>8</v>
      </c>
      <c r="AA38" s="166">
        <f>+Z38/'[4]- Synthèse Statisti'!N18</f>
        <v>3.1595576619273301E-3</v>
      </c>
      <c r="AB38" s="166">
        <f t="shared" si="3"/>
        <v>4.464285714285714E-3</v>
      </c>
      <c r="AC38" s="167"/>
    </row>
    <row r="39" spans="1:29">
      <c r="A39" s="163" t="s">
        <v>38</v>
      </c>
      <c r="B39" s="163"/>
      <c r="C39" s="163"/>
      <c r="D39" s="163"/>
      <c r="E39" s="163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5"/>
      <c r="AA39" s="168"/>
      <c r="AB39" s="166"/>
      <c r="AC39" s="167"/>
    </row>
    <row r="40" spans="1:29">
      <c r="A40" s="163" t="s">
        <v>151</v>
      </c>
      <c r="B40" s="163"/>
      <c r="C40" s="163"/>
      <c r="D40" s="163"/>
      <c r="E40" s="163"/>
      <c r="F40" s="164"/>
      <c r="G40" s="164"/>
      <c r="H40" s="164"/>
      <c r="I40" s="164"/>
      <c r="J40" s="164"/>
      <c r="K40" s="164"/>
      <c r="L40" s="164"/>
      <c r="M40" s="164"/>
      <c r="N40" s="164">
        <v>4</v>
      </c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5">
        <f t="shared" si="1"/>
        <v>4</v>
      </c>
      <c r="AA40" s="166">
        <f>+Z40/'[4]- Synthèse Statisti'!N18</f>
        <v>1.5797788309636651E-3</v>
      </c>
      <c r="AB40" s="166">
        <f>+Z40/1792</f>
        <v>2.232142857142857E-3</v>
      </c>
      <c r="AC40" s="167"/>
    </row>
    <row r="41" spans="1:29">
      <c r="A41" s="163" t="s">
        <v>272</v>
      </c>
      <c r="B41" s="163"/>
      <c r="C41" s="163"/>
      <c r="D41" s="163"/>
      <c r="E41" s="163"/>
      <c r="F41" s="164"/>
      <c r="G41" s="164"/>
      <c r="H41" s="164"/>
      <c r="I41" s="164"/>
      <c r="J41" s="164">
        <v>2</v>
      </c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5">
        <f t="shared" si="1"/>
        <v>2</v>
      </c>
      <c r="AA41" s="166">
        <f>+Z41/'[4]- Synthèse Statisti'!N18</f>
        <v>7.8988941548183253E-4</v>
      </c>
      <c r="AB41" s="166">
        <f>+Z41/1792</f>
        <v>1.1160714285714285E-3</v>
      </c>
      <c r="AC41" s="167"/>
    </row>
    <row r="42" spans="1:29">
      <c r="A42" s="163" t="s">
        <v>39</v>
      </c>
      <c r="B42" s="163"/>
      <c r="C42" s="163"/>
      <c r="D42" s="163"/>
      <c r="E42" s="163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5"/>
      <c r="AA42" s="168"/>
      <c r="AB42" s="166"/>
      <c r="AC42" s="167"/>
    </row>
    <row r="43" spans="1:29">
      <c r="A43" s="163" t="s">
        <v>40</v>
      </c>
      <c r="B43" s="163"/>
      <c r="C43" s="163"/>
      <c r="D43" s="163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5"/>
      <c r="AA43" s="168"/>
      <c r="AB43" s="166"/>
      <c r="AC43" s="167"/>
    </row>
    <row r="44" spans="1:29">
      <c r="A44" s="163" t="s">
        <v>41</v>
      </c>
      <c r="B44" s="163"/>
      <c r="C44" s="163"/>
      <c r="D44" s="163"/>
      <c r="E44" s="163"/>
      <c r="F44" s="164"/>
      <c r="G44" s="164"/>
      <c r="H44" s="164">
        <v>1</v>
      </c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>
        <v>3</v>
      </c>
      <c r="U44" s="164"/>
      <c r="V44" s="164"/>
      <c r="W44" s="164"/>
      <c r="X44" s="164"/>
      <c r="Y44" s="164"/>
      <c r="Z44" s="165">
        <f t="shared" si="1"/>
        <v>4</v>
      </c>
      <c r="AA44" s="166">
        <f>+Z44/'[4]- Synthèse Statisti'!N18</f>
        <v>1.5797788309636651E-3</v>
      </c>
      <c r="AB44" s="166">
        <f>+Z44/1792</f>
        <v>2.232142857142857E-3</v>
      </c>
      <c r="AC44" s="167"/>
    </row>
    <row r="45" spans="1:29">
      <c r="A45" s="163" t="s">
        <v>42</v>
      </c>
      <c r="B45" s="163"/>
      <c r="C45" s="163"/>
      <c r="D45" s="163"/>
      <c r="E45" s="163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5"/>
      <c r="AA45" s="168"/>
      <c r="AB45" s="166"/>
      <c r="AC45" s="167"/>
    </row>
    <row r="46" spans="1:29">
      <c r="A46" s="163" t="s">
        <v>43</v>
      </c>
      <c r="B46" s="163"/>
      <c r="C46" s="163"/>
      <c r="D46" s="163"/>
      <c r="E46" s="163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>
        <v>1</v>
      </c>
      <c r="S46" s="164"/>
      <c r="T46" s="164"/>
      <c r="U46" s="164"/>
      <c r="V46" s="164"/>
      <c r="W46" s="164"/>
      <c r="X46" s="164"/>
      <c r="Y46" s="164"/>
      <c r="Z46" s="165">
        <f t="shared" si="1"/>
        <v>1</v>
      </c>
      <c r="AA46" s="166">
        <f>+Z46/'[4]- Synthèse Statisti'!N18</f>
        <v>3.9494470774091627E-4</v>
      </c>
      <c r="AB46" s="166">
        <f>+Z46/1792</f>
        <v>5.5803571428571425E-4</v>
      </c>
      <c r="AC46" s="167"/>
    </row>
    <row r="47" spans="1:29">
      <c r="A47" s="163" t="s">
        <v>273</v>
      </c>
      <c r="B47" s="163"/>
      <c r="C47" s="163"/>
      <c r="D47" s="163"/>
      <c r="E47" s="163"/>
      <c r="F47" s="164"/>
      <c r="G47" s="164"/>
      <c r="H47" s="164"/>
      <c r="I47" s="164"/>
      <c r="J47" s="164"/>
      <c r="K47" s="164"/>
      <c r="L47" s="164"/>
      <c r="M47" s="164"/>
      <c r="N47" s="164">
        <v>1</v>
      </c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5">
        <f t="shared" si="1"/>
        <v>1</v>
      </c>
      <c r="AA47" s="166">
        <f>+Z47/'[4]- Synthèse Statisti'!N18</f>
        <v>3.9494470774091627E-4</v>
      </c>
      <c r="AB47" s="166">
        <f>+Z47/1792</f>
        <v>5.5803571428571425E-4</v>
      </c>
      <c r="AC47" s="167"/>
    </row>
    <row r="48" spans="1:29">
      <c r="A48" s="163" t="s">
        <v>74</v>
      </c>
      <c r="B48" s="163"/>
      <c r="C48" s="163"/>
      <c r="D48" s="163"/>
      <c r="E48" s="163"/>
      <c r="F48" s="164"/>
      <c r="G48" s="164"/>
      <c r="H48" s="164"/>
      <c r="I48" s="164"/>
      <c r="J48" s="164">
        <v>7</v>
      </c>
      <c r="K48" s="164"/>
      <c r="L48" s="164"/>
      <c r="M48" s="164"/>
      <c r="N48" s="164">
        <v>15</v>
      </c>
      <c r="O48" s="164"/>
      <c r="P48" s="164">
        <v>5</v>
      </c>
      <c r="Q48" s="164"/>
      <c r="R48" s="164">
        <v>4</v>
      </c>
      <c r="S48" s="164"/>
      <c r="T48" s="164">
        <v>3</v>
      </c>
      <c r="U48" s="164"/>
      <c r="V48" s="164">
        <v>3</v>
      </c>
      <c r="W48" s="164"/>
      <c r="X48" s="164">
        <v>1</v>
      </c>
      <c r="Y48" s="164"/>
      <c r="Z48" s="165">
        <f t="shared" si="1"/>
        <v>38</v>
      </c>
      <c r="AA48" s="169">
        <f>+Z48/'[4]- Synthèse Statisti'!N18</f>
        <v>1.5007898894154818E-2</v>
      </c>
      <c r="AB48" s="166">
        <f>+Z48/1792</f>
        <v>2.1205357142857144E-2</v>
      </c>
      <c r="AC48" s="167"/>
    </row>
    <row r="49" spans="1:29">
      <c r="A49" s="163" t="s">
        <v>44</v>
      </c>
      <c r="B49" s="163"/>
      <c r="C49" s="163"/>
      <c r="D49" s="163"/>
      <c r="E49" s="163"/>
      <c r="F49" s="164"/>
      <c r="G49" s="164"/>
      <c r="H49" s="164">
        <v>1</v>
      </c>
      <c r="I49" s="164"/>
      <c r="J49" s="164"/>
      <c r="K49" s="164"/>
      <c r="L49" s="164"/>
      <c r="M49" s="164"/>
      <c r="N49" s="164"/>
      <c r="O49" s="164"/>
      <c r="P49" s="164">
        <v>1</v>
      </c>
      <c r="Q49" s="164"/>
      <c r="R49" s="164">
        <v>3</v>
      </c>
      <c r="S49" s="164"/>
      <c r="T49" s="164"/>
      <c r="U49" s="164"/>
      <c r="V49" s="164"/>
      <c r="W49" s="164"/>
      <c r="X49" s="164">
        <v>2</v>
      </c>
      <c r="Y49" s="164"/>
      <c r="Z49" s="165">
        <f t="shared" si="1"/>
        <v>7</v>
      </c>
      <c r="AA49" s="166">
        <f>+Z49/'[4]- Synthèse Statisti'!N18</f>
        <v>2.764612954186414E-3</v>
      </c>
      <c r="AB49" s="166">
        <f>+Z49/1792</f>
        <v>3.90625E-3</v>
      </c>
      <c r="AC49" s="167"/>
    </row>
    <row r="50" spans="1:29">
      <c r="A50" s="163" t="s">
        <v>45</v>
      </c>
      <c r="B50" s="163"/>
      <c r="C50" s="163"/>
      <c r="D50" s="163"/>
      <c r="E50" s="163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>
        <v>3</v>
      </c>
      <c r="S50" s="164"/>
      <c r="T50" s="164"/>
      <c r="U50" s="164"/>
      <c r="V50" s="164"/>
      <c r="W50" s="164"/>
      <c r="X50" s="164"/>
      <c r="Y50" s="164"/>
      <c r="Z50" s="165">
        <f t="shared" si="1"/>
        <v>3</v>
      </c>
      <c r="AA50" s="166">
        <f>+Z50/'[4]- Synthèse Statisti'!N18</f>
        <v>1.1848341232227489E-3</v>
      </c>
      <c r="AB50" s="166">
        <f>+Z50/1792</f>
        <v>1.6741071428571428E-3</v>
      </c>
      <c r="AC50" s="167"/>
    </row>
    <row r="51" spans="1:29">
      <c r="A51" s="163" t="s">
        <v>46</v>
      </c>
      <c r="B51" s="163"/>
      <c r="C51" s="163"/>
      <c r="D51" s="163"/>
      <c r="E51" s="163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5"/>
      <c r="AA51" s="170"/>
      <c r="AB51" s="166"/>
      <c r="AC51" s="167"/>
    </row>
    <row r="52" spans="1:29">
      <c r="A52" s="163" t="s">
        <v>47</v>
      </c>
      <c r="B52" s="163">
        <v>2</v>
      </c>
      <c r="C52" s="163"/>
      <c r="D52" s="163"/>
      <c r="E52" s="163"/>
      <c r="F52" s="164"/>
      <c r="G52" s="164"/>
      <c r="H52" s="164"/>
      <c r="I52" s="164"/>
      <c r="J52" s="164">
        <v>12</v>
      </c>
      <c r="K52" s="164"/>
      <c r="L52" s="164"/>
      <c r="M52" s="164"/>
      <c r="N52" s="164"/>
      <c r="O52" s="164"/>
      <c r="P52" s="164">
        <v>4</v>
      </c>
      <c r="Q52" s="164"/>
      <c r="R52" s="164">
        <v>1</v>
      </c>
      <c r="S52" s="164"/>
      <c r="T52" s="164"/>
      <c r="U52" s="164"/>
      <c r="V52" s="164">
        <v>1</v>
      </c>
      <c r="W52" s="164"/>
      <c r="X52" s="164"/>
      <c r="Y52" s="164"/>
      <c r="Z52" s="165">
        <f t="shared" si="1"/>
        <v>20</v>
      </c>
      <c r="AA52" s="166">
        <f>+Z52/'[4]- Synthèse Statisti'!N18</f>
        <v>7.8988941548183249E-3</v>
      </c>
      <c r="AB52" s="166">
        <f>+Z52/1792</f>
        <v>1.1160714285714286E-2</v>
      </c>
      <c r="AC52" s="167"/>
    </row>
    <row r="53" spans="1:29">
      <c r="A53" s="163" t="s">
        <v>48</v>
      </c>
      <c r="B53" s="163"/>
      <c r="C53" s="163"/>
      <c r="D53" s="163"/>
      <c r="E53" s="163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5"/>
      <c r="AA53" s="168"/>
      <c r="AB53" s="166"/>
      <c r="AC53" s="167"/>
    </row>
    <row r="54" spans="1:29">
      <c r="A54" s="163" t="s">
        <v>49</v>
      </c>
      <c r="B54" s="163"/>
      <c r="C54" s="163"/>
      <c r="D54" s="163"/>
      <c r="E54" s="163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5"/>
      <c r="AA54" s="168"/>
      <c r="AB54" s="166"/>
      <c r="AC54" s="167"/>
    </row>
    <row r="55" spans="1:29">
      <c r="A55" s="163" t="s">
        <v>50</v>
      </c>
      <c r="B55" s="163"/>
      <c r="C55" s="163"/>
      <c r="D55" s="163"/>
      <c r="E55" s="163"/>
      <c r="F55" s="164">
        <v>1</v>
      </c>
      <c r="G55" s="164"/>
      <c r="H55" s="164"/>
      <c r="I55" s="164"/>
      <c r="J55" s="164"/>
      <c r="K55" s="164"/>
      <c r="L55" s="164">
        <v>15</v>
      </c>
      <c r="M55" s="164"/>
      <c r="N55" s="164"/>
      <c r="O55" s="164"/>
      <c r="P55" s="164">
        <v>13</v>
      </c>
      <c r="Q55" s="164"/>
      <c r="R55" s="164"/>
      <c r="S55" s="164"/>
      <c r="T55" s="164"/>
      <c r="U55" s="164"/>
      <c r="V55" s="164"/>
      <c r="W55" s="164"/>
      <c r="X55" s="164">
        <v>1</v>
      </c>
      <c r="Y55" s="164"/>
      <c r="Z55" s="165">
        <f t="shared" si="1"/>
        <v>30</v>
      </c>
      <c r="AA55" s="166">
        <f>+Z55/'[4]- Synthèse Statisti'!N18</f>
        <v>1.1848341232227487E-2</v>
      </c>
      <c r="AB55" s="166">
        <f>+Z55/1792</f>
        <v>1.6741071428571428E-2</v>
      </c>
      <c r="AC55" s="167"/>
    </row>
    <row r="56" spans="1:29">
      <c r="A56" s="163" t="s">
        <v>51</v>
      </c>
      <c r="B56" s="163"/>
      <c r="C56" s="163"/>
      <c r="D56" s="163"/>
      <c r="E56" s="163"/>
      <c r="F56" s="164"/>
      <c r="G56" s="164"/>
      <c r="H56" s="164"/>
      <c r="I56" s="164"/>
      <c r="J56" s="164">
        <v>2</v>
      </c>
      <c r="K56" s="164"/>
      <c r="L56" s="164"/>
      <c r="M56" s="164"/>
      <c r="N56" s="164"/>
      <c r="O56" s="164"/>
      <c r="P56" s="164">
        <v>2</v>
      </c>
      <c r="Q56" s="164"/>
      <c r="R56" s="164">
        <v>1</v>
      </c>
      <c r="S56" s="164"/>
      <c r="T56" s="164"/>
      <c r="U56" s="164"/>
      <c r="V56" s="164">
        <v>2</v>
      </c>
      <c r="W56" s="164"/>
      <c r="X56" s="164">
        <v>1</v>
      </c>
      <c r="Y56" s="164"/>
      <c r="Z56" s="165">
        <f t="shared" si="1"/>
        <v>8</v>
      </c>
      <c r="AA56" s="166">
        <f>+Z56/'[4]- Synthèse Statisti'!N18</f>
        <v>3.1595576619273301E-3</v>
      </c>
      <c r="AB56" s="166">
        <f>+Z56/1792</f>
        <v>4.464285714285714E-3</v>
      </c>
      <c r="AC56" s="167"/>
    </row>
    <row r="57" spans="1:29">
      <c r="A57" s="163" t="s">
        <v>52</v>
      </c>
      <c r="B57" s="163">
        <v>2</v>
      </c>
      <c r="C57" s="163"/>
      <c r="D57" s="163"/>
      <c r="E57" s="163"/>
      <c r="F57" s="164"/>
      <c r="G57" s="164"/>
      <c r="H57" s="164">
        <v>15</v>
      </c>
      <c r="I57" s="164"/>
      <c r="J57" s="164">
        <v>3</v>
      </c>
      <c r="K57" s="164"/>
      <c r="L57" s="164">
        <v>3</v>
      </c>
      <c r="M57" s="164"/>
      <c r="N57" s="164">
        <v>9</v>
      </c>
      <c r="O57" s="164"/>
      <c r="P57" s="164">
        <v>14</v>
      </c>
      <c r="Q57" s="164"/>
      <c r="R57" s="164">
        <v>6</v>
      </c>
      <c r="S57" s="164"/>
      <c r="T57" s="164">
        <v>6</v>
      </c>
      <c r="U57" s="164"/>
      <c r="V57" s="164">
        <v>4</v>
      </c>
      <c r="W57" s="164"/>
      <c r="X57" s="164">
        <v>4</v>
      </c>
      <c r="Y57" s="164"/>
      <c r="Z57" s="165">
        <f t="shared" si="1"/>
        <v>66</v>
      </c>
      <c r="AA57" s="171">
        <f>+Z57/'[4]- Synthèse Statisti'!N18</f>
        <v>2.6066350710900472E-2</v>
      </c>
      <c r="AB57" s="166">
        <f>+Z57/1792</f>
        <v>3.6830357142857144E-2</v>
      </c>
      <c r="AC57" s="167"/>
    </row>
    <row r="58" spans="1:29">
      <c r="A58" s="163" t="s">
        <v>53</v>
      </c>
      <c r="B58" s="163"/>
      <c r="C58" s="163"/>
      <c r="D58" s="163"/>
      <c r="E58" s="163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5"/>
      <c r="AA58" s="168"/>
      <c r="AB58" s="166"/>
      <c r="AC58" s="167"/>
    </row>
    <row r="59" spans="1:29">
      <c r="A59" s="163" t="s">
        <v>54</v>
      </c>
      <c r="B59" s="163"/>
      <c r="C59" s="163"/>
      <c r="D59" s="163"/>
      <c r="E59" s="163"/>
      <c r="F59" s="164"/>
      <c r="G59" s="164"/>
      <c r="H59" s="164"/>
      <c r="I59" s="164"/>
      <c r="J59" s="164">
        <v>4</v>
      </c>
      <c r="K59" s="164"/>
      <c r="L59" s="164"/>
      <c r="M59" s="164"/>
      <c r="N59" s="164"/>
      <c r="O59" s="164"/>
      <c r="P59" s="164"/>
      <c r="Q59" s="164"/>
      <c r="R59" s="164">
        <v>4</v>
      </c>
      <c r="S59" s="164"/>
      <c r="T59" s="164">
        <v>21</v>
      </c>
      <c r="U59" s="164"/>
      <c r="V59" s="164">
        <v>9</v>
      </c>
      <c r="W59" s="164"/>
      <c r="X59" s="164">
        <v>2</v>
      </c>
      <c r="Y59" s="164"/>
      <c r="Z59" s="165">
        <f t="shared" si="1"/>
        <v>40</v>
      </c>
      <c r="AA59" s="166">
        <f>+Z59/'[4]- Synthèse Statisti'!N18</f>
        <v>1.579778830963665E-2</v>
      </c>
      <c r="AB59" s="166">
        <f>+Z59/1792</f>
        <v>2.2321428571428572E-2</v>
      </c>
      <c r="AC59" s="167"/>
    </row>
    <row r="60" spans="1:29">
      <c r="A60" s="163" t="s">
        <v>55</v>
      </c>
      <c r="B60" s="163"/>
      <c r="C60" s="163"/>
      <c r="D60" s="163"/>
      <c r="E60" s="163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5"/>
      <c r="AA60" s="168"/>
      <c r="AB60" s="166"/>
      <c r="AC60" s="167"/>
    </row>
    <row r="61" spans="1:29">
      <c r="A61" s="163" t="s">
        <v>224</v>
      </c>
      <c r="B61" s="163"/>
      <c r="C61" s="163"/>
      <c r="D61" s="163"/>
      <c r="E61" s="163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>
        <v>3</v>
      </c>
      <c r="Q61" s="164"/>
      <c r="R61" s="164"/>
      <c r="S61" s="164"/>
      <c r="T61" s="164"/>
      <c r="U61" s="164"/>
      <c r="V61" s="164"/>
      <c r="W61" s="164"/>
      <c r="X61" s="164"/>
      <c r="Y61" s="164"/>
      <c r="Z61" s="165">
        <f t="shared" si="1"/>
        <v>3</v>
      </c>
      <c r="AA61" s="166">
        <f>+Z61/'[4]- Synthèse Statisti'!N18</f>
        <v>1.1848341232227489E-3</v>
      </c>
      <c r="AB61" s="166">
        <f>+Z61/1792</f>
        <v>1.6741071428571428E-3</v>
      </c>
      <c r="AC61" s="167"/>
    </row>
    <row r="62" spans="1:29">
      <c r="A62" s="163" t="s">
        <v>56</v>
      </c>
      <c r="B62" s="163"/>
      <c r="C62" s="163"/>
      <c r="D62" s="163"/>
      <c r="E62" s="163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>
        <v>3</v>
      </c>
      <c r="U62" s="164"/>
      <c r="V62" s="164">
        <v>1</v>
      </c>
      <c r="W62" s="164"/>
      <c r="X62" s="164"/>
      <c r="Y62" s="164"/>
      <c r="Z62" s="165">
        <f t="shared" si="1"/>
        <v>4</v>
      </c>
      <c r="AA62" s="166">
        <f>+Z62/'[4]- Synthèse Statisti'!N18</f>
        <v>1.5797788309636651E-3</v>
      </c>
      <c r="AB62" s="166">
        <f>+Z62/1792</f>
        <v>2.232142857142857E-3</v>
      </c>
      <c r="AC62" s="167"/>
    </row>
    <row r="63" spans="1:29">
      <c r="A63" s="164" t="s">
        <v>197</v>
      </c>
      <c r="B63" s="172"/>
      <c r="C63" s="172"/>
      <c r="D63" s="172">
        <v>1</v>
      </c>
      <c r="E63" s="172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>
        <v>8</v>
      </c>
      <c r="S63" s="173"/>
      <c r="T63" s="173"/>
      <c r="U63" s="173"/>
      <c r="V63" s="173"/>
      <c r="W63" s="173"/>
      <c r="X63" s="173"/>
      <c r="Y63" s="173"/>
      <c r="Z63" s="165">
        <f t="shared" si="1"/>
        <v>9</v>
      </c>
      <c r="AA63" s="174">
        <f>+Z63/'[4]- Synthèse Statisti'!N18</f>
        <v>3.5545023696682463E-3</v>
      </c>
      <c r="AB63" s="174">
        <f>+Z63/1792</f>
        <v>5.0223214285714289E-3</v>
      </c>
      <c r="AC63" s="172"/>
    </row>
    <row r="64" spans="1:29">
      <c r="A64" s="188" t="s">
        <v>0</v>
      </c>
      <c r="B64">
        <v>34</v>
      </c>
      <c r="D64">
        <v>63</v>
      </c>
      <c r="F64">
        <v>131</v>
      </c>
      <c r="H64">
        <v>155</v>
      </c>
      <c r="J64">
        <v>255</v>
      </c>
      <c r="L64">
        <v>125</v>
      </c>
      <c r="N64">
        <v>335</v>
      </c>
      <c r="P64">
        <v>411</v>
      </c>
      <c r="R64">
        <v>297</v>
      </c>
      <c r="T64">
        <v>389</v>
      </c>
      <c r="V64">
        <v>213</v>
      </c>
      <c r="X64">
        <v>113</v>
      </c>
    </row>
    <row r="65" spans="1:25">
      <c r="A65" s="188" t="s">
        <v>293</v>
      </c>
      <c r="B65">
        <v>0</v>
      </c>
      <c r="D65">
        <v>0</v>
      </c>
      <c r="F65">
        <v>0</v>
      </c>
      <c r="H65">
        <v>0</v>
      </c>
      <c r="J65">
        <v>0</v>
      </c>
      <c r="L65">
        <v>0</v>
      </c>
      <c r="N65">
        <v>0</v>
      </c>
      <c r="P65">
        <v>0</v>
      </c>
      <c r="R65">
        <v>0</v>
      </c>
      <c r="T65">
        <v>0</v>
      </c>
      <c r="V65">
        <v>0</v>
      </c>
      <c r="X65">
        <v>0</v>
      </c>
    </row>
    <row r="66" spans="1:25">
      <c r="A66" s="189" t="s">
        <v>294</v>
      </c>
      <c r="B66">
        <v>34</v>
      </c>
      <c r="D66">
        <v>63</v>
      </c>
      <c r="F66">
        <v>131</v>
      </c>
      <c r="H66">
        <v>155</v>
      </c>
      <c r="J66">
        <v>255</v>
      </c>
      <c r="L66">
        <v>125</v>
      </c>
      <c r="N66">
        <v>335</v>
      </c>
      <c r="P66">
        <v>411</v>
      </c>
      <c r="R66">
        <v>297</v>
      </c>
      <c r="T66">
        <v>389</v>
      </c>
      <c r="V66">
        <v>213</v>
      </c>
      <c r="X66">
        <v>113</v>
      </c>
    </row>
    <row r="67" spans="1:25">
      <c r="A67" s="189" t="s">
        <v>295</v>
      </c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  <c r="N67">
        <v>0</v>
      </c>
      <c r="P67">
        <v>0</v>
      </c>
      <c r="R67">
        <v>0</v>
      </c>
      <c r="T67">
        <v>0</v>
      </c>
      <c r="V67">
        <v>0</v>
      </c>
      <c r="X67">
        <v>0</v>
      </c>
    </row>
    <row r="68" spans="1:25">
      <c r="A68" s="189" t="s">
        <v>296</v>
      </c>
      <c r="B68">
        <v>22</v>
      </c>
      <c r="D68">
        <v>30</v>
      </c>
      <c r="F68">
        <v>84</v>
      </c>
      <c r="H68">
        <v>111</v>
      </c>
      <c r="J68">
        <v>174</v>
      </c>
      <c r="L68">
        <v>87</v>
      </c>
      <c r="N68">
        <v>251</v>
      </c>
      <c r="P68">
        <v>301</v>
      </c>
      <c r="R68">
        <v>220</v>
      </c>
      <c r="T68">
        <v>284</v>
      </c>
      <c r="V68">
        <v>145</v>
      </c>
      <c r="X68">
        <v>72</v>
      </c>
    </row>
    <row r="69" spans="1:25">
      <c r="A69" s="189" t="s">
        <v>297</v>
      </c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0</v>
      </c>
      <c r="R69">
        <v>0</v>
      </c>
      <c r="T69">
        <v>0</v>
      </c>
      <c r="V69">
        <v>0</v>
      </c>
      <c r="X69">
        <v>0</v>
      </c>
    </row>
    <row r="70" spans="1:25">
      <c r="A70" s="189" t="s">
        <v>3</v>
      </c>
      <c r="B70" s="163">
        <v>12</v>
      </c>
      <c r="C70" s="163"/>
      <c r="D70" s="163">
        <v>33</v>
      </c>
      <c r="E70" s="163"/>
      <c r="F70" s="164">
        <v>47</v>
      </c>
      <c r="G70" s="164"/>
      <c r="H70" s="164">
        <v>44</v>
      </c>
      <c r="I70" s="164"/>
      <c r="J70" s="164">
        <v>81</v>
      </c>
      <c r="K70" s="164"/>
      <c r="L70" s="164">
        <v>38</v>
      </c>
      <c r="M70" s="164"/>
      <c r="N70" s="164">
        <v>84</v>
      </c>
      <c r="O70" s="164"/>
      <c r="P70" s="164">
        <v>110</v>
      </c>
      <c r="Q70" s="164"/>
      <c r="R70" s="164">
        <v>77</v>
      </c>
      <c r="S70" s="164"/>
      <c r="T70" s="164">
        <v>105</v>
      </c>
      <c r="U70" s="164"/>
      <c r="V70" s="164">
        <v>68</v>
      </c>
      <c r="W70" s="164"/>
      <c r="X70" s="164">
        <v>41</v>
      </c>
      <c r="Y70" s="208"/>
    </row>
    <row r="71" spans="1:25">
      <c r="A71" s="188" t="s">
        <v>298</v>
      </c>
      <c r="B71">
        <v>0</v>
      </c>
      <c r="D71">
        <v>0</v>
      </c>
      <c r="F71">
        <v>0</v>
      </c>
      <c r="H71">
        <v>0</v>
      </c>
      <c r="J71">
        <v>0</v>
      </c>
      <c r="L71">
        <v>0</v>
      </c>
      <c r="N71">
        <v>0</v>
      </c>
      <c r="P71">
        <v>0</v>
      </c>
      <c r="R71">
        <v>0</v>
      </c>
      <c r="T71">
        <v>0</v>
      </c>
      <c r="V71">
        <v>0</v>
      </c>
      <c r="X71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D59"/>
  <sheetViews>
    <sheetView workbookViewId="0">
      <selection activeCell="Y7" sqref="Y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4.140625" customWidth="1"/>
    <col min="26" max="26" width="4.5703125" customWidth="1"/>
    <col min="29" max="29" width="8.42578125" customWidth="1"/>
  </cols>
  <sheetData>
    <row r="1" spans="1:30">
      <c r="A1" s="19" t="s">
        <v>290</v>
      </c>
    </row>
    <row r="2" spans="1:30" ht="15.75">
      <c r="A2" s="216" t="s">
        <v>70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3">
        <v>6</v>
      </c>
      <c r="C8" s="3"/>
      <c r="D8" s="3">
        <v>2</v>
      </c>
      <c r="E8" s="3"/>
      <c r="F8" s="3">
        <v>11</v>
      </c>
      <c r="G8" s="3"/>
      <c r="H8" s="3">
        <v>7</v>
      </c>
      <c r="I8" s="3"/>
      <c r="J8" s="3">
        <v>14</v>
      </c>
      <c r="K8" s="3"/>
      <c r="L8" s="3">
        <v>4</v>
      </c>
      <c r="M8" s="3"/>
      <c r="N8" s="3">
        <v>20</v>
      </c>
      <c r="O8" s="3"/>
      <c r="P8" s="3">
        <v>0</v>
      </c>
      <c r="Q8" s="3"/>
      <c r="R8" s="3">
        <v>4</v>
      </c>
      <c r="S8" s="3"/>
      <c r="T8" s="3">
        <v>2</v>
      </c>
      <c r="U8" s="3"/>
      <c r="V8" s="3">
        <v>16</v>
      </c>
      <c r="W8" s="3"/>
      <c r="X8" s="3">
        <v>6</v>
      </c>
      <c r="Y8" s="3"/>
      <c r="Z8" s="15">
        <f>SUM(B8:X8)</f>
        <v>92</v>
      </c>
      <c r="AA8" s="72">
        <f>Z8/Z52</f>
        <v>0.16666666666666666</v>
      </c>
      <c r="AB8" s="72">
        <f>Z8/460</f>
        <v>0.2</v>
      </c>
      <c r="AC8" s="3"/>
      <c r="AD8" s="10"/>
    </row>
    <row r="9" spans="1:30">
      <c r="A9" s="3" t="s">
        <v>15</v>
      </c>
      <c r="B9" s="3">
        <v>0</v>
      </c>
      <c r="C9" s="3"/>
      <c r="D9" s="3">
        <v>0</v>
      </c>
      <c r="E9" s="3"/>
      <c r="F9" s="3">
        <v>0</v>
      </c>
      <c r="G9" s="3"/>
      <c r="H9" s="3">
        <v>8</v>
      </c>
      <c r="I9" s="3"/>
      <c r="J9" s="3">
        <v>2</v>
      </c>
      <c r="K9" s="3"/>
      <c r="L9" s="3">
        <v>0</v>
      </c>
      <c r="M9" s="3"/>
      <c r="N9" s="3">
        <v>0</v>
      </c>
      <c r="O9" s="3"/>
      <c r="P9" s="3">
        <v>1</v>
      </c>
      <c r="Q9" s="3"/>
      <c r="R9" s="3">
        <v>4</v>
      </c>
      <c r="S9" s="3"/>
      <c r="T9" s="3">
        <v>3</v>
      </c>
      <c r="U9" s="3"/>
      <c r="V9" s="3">
        <v>0</v>
      </c>
      <c r="W9" s="3"/>
      <c r="X9" s="3">
        <v>0</v>
      </c>
      <c r="Y9" s="3"/>
      <c r="Z9" s="15">
        <f t="shared" ref="Z9:Z51" si="0">SUM(B9:X9)</f>
        <v>18</v>
      </c>
      <c r="AA9" s="72">
        <f>Z9/Z52</f>
        <v>3.2608695652173912E-2</v>
      </c>
      <c r="AB9" s="72">
        <f>Z9/460</f>
        <v>3.9130434782608699E-2</v>
      </c>
      <c r="AC9" s="13"/>
      <c r="AD9" s="10"/>
    </row>
    <row r="10" spans="1:30">
      <c r="A10" s="3" t="s">
        <v>16</v>
      </c>
      <c r="B10" s="3">
        <v>0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0</v>
      </c>
      <c r="K10" s="3"/>
      <c r="L10" s="3">
        <v>0</v>
      </c>
      <c r="M10" s="3"/>
      <c r="N10" s="3">
        <v>1</v>
      </c>
      <c r="O10" s="3"/>
      <c r="P10" s="3">
        <v>0</v>
      </c>
      <c r="Q10" s="3"/>
      <c r="R10" s="3">
        <v>0</v>
      </c>
      <c r="S10" s="3"/>
      <c r="T10" s="3">
        <v>0</v>
      </c>
      <c r="U10" s="3"/>
      <c r="V10" s="3">
        <v>0</v>
      </c>
      <c r="W10" s="3"/>
      <c r="X10" s="3">
        <v>0</v>
      </c>
      <c r="Y10" s="3"/>
      <c r="Z10" s="15">
        <f t="shared" si="0"/>
        <v>1</v>
      </c>
      <c r="AA10" s="72">
        <f>Z10/Z52</f>
        <v>1.8115942028985507E-3</v>
      </c>
      <c r="AB10" s="72">
        <f>Z10/460</f>
        <v>2.1739130434782609E-3</v>
      </c>
      <c r="AC10" s="13"/>
      <c r="AD10" s="10"/>
    </row>
    <row r="11" spans="1:30">
      <c r="A11" s="3" t="s">
        <v>17</v>
      </c>
      <c r="B11" s="3">
        <v>0</v>
      </c>
      <c r="C11" s="3"/>
      <c r="D11" s="3">
        <v>0</v>
      </c>
      <c r="E11" s="3"/>
      <c r="F11" s="3">
        <v>0</v>
      </c>
      <c r="G11" s="3"/>
      <c r="H11" s="3">
        <v>0</v>
      </c>
      <c r="I11" s="3"/>
      <c r="J11" s="3">
        <v>2</v>
      </c>
      <c r="K11" s="3"/>
      <c r="L11" s="3">
        <v>0</v>
      </c>
      <c r="M11" s="3"/>
      <c r="N11" s="3">
        <v>5</v>
      </c>
      <c r="O11" s="3"/>
      <c r="P11" s="3">
        <v>0</v>
      </c>
      <c r="Q11" s="3"/>
      <c r="R11" s="3">
        <v>0</v>
      </c>
      <c r="S11" s="3"/>
      <c r="T11" s="3">
        <v>0</v>
      </c>
      <c r="U11" s="3"/>
      <c r="V11" s="3">
        <v>0</v>
      </c>
      <c r="W11" s="3"/>
      <c r="X11" s="3">
        <v>0</v>
      </c>
      <c r="Y11" s="3"/>
      <c r="Z11" s="15">
        <f t="shared" si="0"/>
        <v>7</v>
      </c>
      <c r="AA11" s="72">
        <f>Z11/Z52</f>
        <v>1.2681159420289856E-2</v>
      </c>
      <c r="AB11" s="72">
        <f t="shared" ref="AB11:AB51" si="1">Z11/460</f>
        <v>1.5217391304347827E-2</v>
      </c>
      <c r="AC11" s="3"/>
      <c r="AD11" s="10"/>
    </row>
    <row r="12" spans="1:30">
      <c r="A12" s="3" t="s">
        <v>18</v>
      </c>
      <c r="B12" s="3">
        <v>2</v>
      </c>
      <c r="C12" s="3"/>
      <c r="D12" s="3">
        <v>0</v>
      </c>
      <c r="E12" s="3"/>
      <c r="F12" s="3">
        <v>0</v>
      </c>
      <c r="G12" s="3"/>
      <c r="H12" s="3">
        <v>0</v>
      </c>
      <c r="I12" s="3"/>
      <c r="J12" s="3">
        <v>0</v>
      </c>
      <c r="K12" s="3"/>
      <c r="L12" s="3">
        <v>0</v>
      </c>
      <c r="M12" s="3"/>
      <c r="N12" s="3"/>
      <c r="O12" s="3"/>
      <c r="P12" s="3">
        <v>0</v>
      </c>
      <c r="Q12" s="3"/>
      <c r="R12" s="3">
        <v>0</v>
      </c>
      <c r="S12" s="3"/>
      <c r="T12" s="3">
        <v>0</v>
      </c>
      <c r="U12" s="3"/>
      <c r="V12" s="3">
        <v>0</v>
      </c>
      <c r="W12" s="3"/>
      <c r="X12" s="3">
        <v>0</v>
      </c>
      <c r="Y12" s="3"/>
      <c r="Z12" s="15">
        <f t="shared" si="0"/>
        <v>2</v>
      </c>
      <c r="AA12" s="72">
        <f>Z12/Z52</f>
        <v>3.6231884057971015E-3</v>
      </c>
      <c r="AB12" s="72">
        <f t="shared" si="1"/>
        <v>4.3478260869565218E-3</v>
      </c>
      <c r="AC12" s="13"/>
      <c r="AD12" s="10"/>
    </row>
    <row r="13" spans="1:30">
      <c r="A13" s="3" t="s">
        <v>19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0</v>
      </c>
      <c r="I13" s="3"/>
      <c r="J13" s="3">
        <v>0</v>
      </c>
      <c r="K13" s="3"/>
      <c r="L13" s="3">
        <v>0</v>
      </c>
      <c r="M13" s="3"/>
      <c r="N13" s="3">
        <v>0</v>
      </c>
      <c r="O13" s="3"/>
      <c r="P13" s="3">
        <v>0</v>
      </c>
      <c r="Q13" s="3"/>
      <c r="R13" s="3">
        <v>1</v>
      </c>
      <c r="S13" s="3"/>
      <c r="T13" s="3">
        <v>0</v>
      </c>
      <c r="U13" s="3"/>
      <c r="V13" s="3">
        <v>0</v>
      </c>
      <c r="W13" s="3"/>
      <c r="X13" s="3">
        <v>0</v>
      </c>
      <c r="Y13" s="3"/>
      <c r="Z13" s="15">
        <f t="shared" si="0"/>
        <v>1</v>
      </c>
      <c r="AA13" s="72">
        <f>Z13/Z52</f>
        <v>1.8115942028985507E-3</v>
      </c>
      <c r="AB13" s="72">
        <f t="shared" si="1"/>
        <v>2.1739130434782609E-3</v>
      </c>
      <c r="AC13" s="13"/>
      <c r="AD13" s="10"/>
    </row>
    <row r="14" spans="1:30">
      <c r="A14" s="3" t="s">
        <v>20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0</v>
      </c>
      <c r="I14" s="3"/>
      <c r="J14" s="3">
        <v>0</v>
      </c>
      <c r="K14" s="3"/>
      <c r="L14" s="3">
        <v>0</v>
      </c>
      <c r="M14" s="3"/>
      <c r="N14" s="3">
        <v>0</v>
      </c>
      <c r="O14" s="3"/>
      <c r="P14" s="3">
        <v>0</v>
      </c>
      <c r="Q14" s="3"/>
      <c r="R14" s="3">
        <v>0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15">
        <f t="shared" si="0"/>
        <v>0</v>
      </c>
      <c r="AA14" s="72">
        <f>Z14/Z52</f>
        <v>0</v>
      </c>
      <c r="AB14" s="72">
        <f t="shared" si="1"/>
        <v>0</v>
      </c>
      <c r="AC14" s="13"/>
      <c r="AD14" s="10"/>
    </row>
    <row r="15" spans="1:30">
      <c r="A15" s="3" t="s">
        <v>21</v>
      </c>
      <c r="B15" s="3">
        <v>0</v>
      </c>
      <c r="C15" s="3"/>
      <c r="D15" s="3">
        <v>0</v>
      </c>
      <c r="E15" s="3"/>
      <c r="F15" s="3">
        <v>0</v>
      </c>
      <c r="G15" s="3"/>
      <c r="H15" s="3">
        <v>0</v>
      </c>
      <c r="I15" s="3"/>
      <c r="J15" s="3">
        <v>0</v>
      </c>
      <c r="K15" s="3"/>
      <c r="L15" s="3">
        <v>0</v>
      </c>
      <c r="M15" s="3"/>
      <c r="N15" s="3">
        <v>0</v>
      </c>
      <c r="O15" s="3"/>
      <c r="P15" s="3">
        <v>0</v>
      </c>
      <c r="Q15" s="3"/>
      <c r="R15" s="3">
        <v>0</v>
      </c>
      <c r="S15" s="3"/>
      <c r="T15" s="3">
        <v>7</v>
      </c>
      <c r="U15" s="3"/>
      <c r="V15" s="3">
        <v>0</v>
      </c>
      <c r="W15" s="3"/>
      <c r="X15" s="3">
        <v>0</v>
      </c>
      <c r="Y15" s="3"/>
      <c r="Z15" s="15">
        <f t="shared" si="0"/>
        <v>7</v>
      </c>
      <c r="AA15" s="72">
        <f>Z15/Z52</f>
        <v>1.2681159420289856E-2</v>
      </c>
      <c r="AB15" s="72">
        <f t="shared" si="1"/>
        <v>1.5217391304347827E-2</v>
      </c>
      <c r="AC15" s="13"/>
      <c r="AD15" s="10"/>
    </row>
    <row r="16" spans="1:30">
      <c r="A16" s="3" t="s">
        <v>22</v>
      </c>
      <c r="B16" s="3">
        <v>0</v>
      </c>
      <c r="C16" s="3"/>
      <c r="D16" s="3">
        <v>0</v>
      </c>
      <c r="E16" s="3"/>
      <c r="F16" s="3">
        <v>0</v>
      </c>
      <c r="G16" s="3"/>
      <c r="H16" s="3">
        <v>0</v>
      </c>
      <c r="I16" s="3"/>
      <c r="J16" s="3">
        <v>0</v>
      </c>
      <c r="K16" s="3"/>
      <c r="L16" s="3">
        <v>0</v>
      </c>
      <c r="M16" s="3"/>
      <c r="N16" s="3">
        <v>0</v>
      </c>
      <c r="O16" s="3"/>
      <c r="P16" s="3">
        <v>0</v>
      </c>
      <c r="Q16" s="3"/>
      <c r="R16" s="3">
        <v>0</v>
      </c>
      <c r="S16" s="3"/>
      <c r="T16" s="3">
        <v>0</v>
      </c>
      <c r="U16" s="3"/>
      <c r="V16" s="3">
        <v>0</v>
      </c>
      <c r="W16" s="3"/>
      <c r="X16" s="3">
        <v>0</v>
      </c>
      <c r="Y16" s="3"/>
      <c r="Z16" s="15">
        <f t="shared" si="0"/>
        <v>0</v>
      </c>
      <c r="AA16" s="72">
        <f>Z16/Z52</f>
        <v>0</v>
      </c>
      <c r="AB16" s="72">
        <f t="shared" si="1"/>
        <v>0</v>
      </c>
      <c r="AC16" s="13"/>
      <c r="AD16" s="10"/>
    </row>
    <row r="17" spans="1:30">
      <c r="A17" s="3" t="s">
        <v>23</v>
      </c>
      <c r="B17" s="3">
        <v>0</v>
      </c>
      <c r="C17" s="3"/>
      <c r="D17" s="3">
        <v>0</v>
      </c>
      <c r="E17" s="3"/>
      <c r="F17" s="3">
        <v>0</v>
      </c>
      <c r="G17" s="3"/>
      <c r="H17" s="3">
        <v>0</v>
      </c>
      <c r="I17" s="3"/>
      <c r="J17" s="3">
        <v>0</v>
      </c>
      <c r="K17" s="3"/>
      <c r="L17" s="3">
        <v>0</v>
      </c>
      <c r="M17" s="3"/>
      <c r="N17" s="3">
        <v>0</v>
      </c>
      <c r="O17" s="3"/>
      <c r="P17" s="3">
        <v>0</v>
      </c>
      <c r="Q17" s="3"/>
      <c r="R17" s="3">
        <v>0</v>
      </c>
      <c r="S17" s="3"/>
      <c r="T17" s="3">
        <v>0</v>
      </c>
      <c r="U17" s="3"/>
      <c r="V17" s="3">
        <v>0</v>
      </c>
      <c r="W17" s="3"/>
      <c r="X17" s="3">
        <v>0</v>
      </c>
      <c r="Y17" s="3"/>
      <c r="Z17" s="15">
        <f t="shared" si="0"/>
        <v>0</v>
      </c>
      <c r="AA17" s="72">
        <f>Z17/Z52</f>
        <v>0</v>
      </c>
      <c r="AB17" s="72">
        <f t="shared" si="1"/>
        <v>0</v>
      </c>
      <c r="AC17" s="13"/>
      <c r="AD17" s="10"/>
    </row>
    <row r="18" spans="1:30">
      <c r="A18" s="3" t="s">
        <v>24</v>
      </c>
      <c r="B18" s="3">
        <v>0</v>
      </c>
      <c r="C18" s="3"/>
      <c r="D18" s="3">
        <v>0</v>
      </c>
      <c r="E18" s="3"/>
      <c r="F18" s="3">
        <v>0</v>
      </c>
      <c r="G18" s="3"/>
      <c r="H18" s="3">
        <v>0</v>
      </c>
      <c r="I18" s="3"/>
      <c r="J18" s="3">
        <v>0</v>
      </c>
      <c r="K18" s="3"/>
      <c r="L18" s="3">
        <v>0</v>
      </c>
      <c r="M18" s="3"/>
      <c r="N18" s="3">
        <v>0</v>
      </c>
      <c r="O18" s="3"/>
      <c r="P18" s="3">
        <v>0</v>
      </c>
      <c r="Q18" s="3"/>
      <c r="R18" s="3">
        <v>0</v>
      </c>
      <c r="S18" s="3"/>
      <c r="T18" s="3">
        <v>0</v>
      </c>
      <c r="U18" s="3"/>
      <c r="V18" s="3">
        <v>0</v>
      </c>
      <c r="W18" s="3"/>
      <c r="X18" s="3">
        <v>0</v>
      </c>
      <c r="Y18" s="3"/>
      <c r="Z18" s="15">
        <f t="shared" si="0"/>
        <v>0</v>
      </c>
      <c r="AA18" s="72">
        <f>Z18/Z52</f>
        <v>0</v>
      </c>
      <c r="AB18" s="72">
        <f t="shared" si="1"/>
        <v>0</v>
      </c>
      <c r="AC18" s="13"/>
      <c r="AD18" s="10"/>
    </row>
    <row r="19" spans="1:30">
      <c r="A19" s="3" t="s">
        <v>25</v>
      </c>
      <c r="B19" s="3">
        <v>0</v>
      </c>
      <c r="C19" s="3"/>
      <c r="D19" s="3">
        <v>0</v>
      </c>
      <c r="E19" s="3"/>
      <c r="F19" s="3">
        <v>0</v>
      </c>
      <c r="G19" s="3"/>
      <c r="H19" s="3">
        <v>0</v>
      </c>
      <c r="I19" s="3"/>
      <c r="J19" s="3">
        <v>0</v>
      </c>
      <c r="K19" s="3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15">
        <f t="shared" si="0"/>
        <v>0</v>
      </c>
      <c r="AA19" s="72">
        <f>Z19/Z52</f>
        <v>0</v>
      </c>
      <c r="AB19" s="72">
        <f t="shared" si="1"/>
        <v>0</v>
      </c>
      <c r="AC19" s="13"/>
      <c r="AD19" s="10"/>
    </row>
    <row r="20" spans="1:30">
      <c r="A20" s="3" t="s">
        <v>26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3">
        <v>0</v>
      </c>
      <c r="K20" s="3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0</v>
      </c>
      <c r="U20" s="3"/>
      <c r="V20" s="3">
        <v>0</v>
      </c>
      <c r="W20" s="3"/>
      <c r="X20" s="3">
        <v>0</v>
      </c>
      <c r="Y20" s="3"/>
      <c r="Z20" s="15">
        <f t="shared" si="0"/>
        <v>0</v>
      </c>
      <c r="AA20" s="72">
        <f>Z20/Z52</f>
        <v>0</v>
      </c>
      <c r="AB20" s="72">
        <f t="shared" si="1"/>
        <v>0</v>
      </c>
      <c r="AC20" s="13"/>
      <c r="AD20" s="10"/>
    </row>
    <row r="21" spans="1:30">
      <c r="A21" s="3" t="s">
        <v>27</v>
      </c>
      <c r="B21" s="3">
        <v>0</v>
      </c>
      <c r="C21" s="3"/>
      <c r="D21" s="3">
        <v>0</v>
      </c>
      <c r="E21" s="3"/>
      <c r="F21" s="3">
        <v>1</v>
      </c>
      <c r="G21" s="3"/>
      <c r="H21" s="3">
        <v>0</v>
      </c>
      <c r="I21" s="3"/>
      <c r="J21" s="3">
        <v>0</v>
      </c>
      <c r="K21" s="3"/>
      <c r="L21" s="3">
        <v>0</v>
      </c>
      <c r="M21" s="3"/>
      <c r="N21" s="3">
        <v>0</v>
      </c>
      <c r="O21" s="3"/>
      <c r="P21" s="3">
        <v>0</v>
      </c>
      <c r="Q21" s="3"/>
      <c r="R21" s="3">
        <v>0</v>
      </c>
      <c r="S21" s="3"/>
      <c r="T21" s="3">
        <v>2</v>
      </c>
      <c r="U21" s="3"/>
      <c r="V21" s="3">
        <v>2</v>
      </c>
      <c r="W21" s="3"/>
      <c r="X21" s="3">
        <v>1</v>
      </c>
      <c r="Y21" s="3"/>
      <c r="Z21" s="15">
        <f t="shared" si="0"/>
        <v>6</v>
      </c>
      <c r="AA21" s="72">
        <f>Z21/Z52</f>
        <v>1.0869565217391304E-2</v>
      </c>
      <c r="AB21" s="72">
        <f t="shared" si="1"/>
        <v>1.3043478260869565E-2</v>
      </c>
      <c r="AC21" s="13"/>
      <c r="AD21" s="10"/>
    </row>
    <row r="22" spans="1:30">
      <c r="A22" s="3" t="s">
        <v>28</v>
      </c>
      <c r="B22" s="3">
        <v>2</v>
      </c>
      <c r="C22" s="3"/>
      <c r="D22" s="3">
        <v>3</v>
      </c>
      <c r="E22" s="3"/>
      <c r="F22" s="3">
        <v>14</v>
      </c>
      <c r="G22" s="3"/>
      <c r="H22" s="3">
        <v>20</v>
      </c>
      <c r="I22" s="3"/>
      <c r="J22" s="3">
        <v>57</v>
      </c>
      <c r="K22" s="3"/>
      <c r="L22" s="3">
        <v>7</v>
      </c>
      <c r="M22" s="3"/>
      <c r="N22" s="3">
        <v>34</v>
      </c>
      <c r="O22" s="3"/>
      <c r="P22" s="3">
        <v>47</v>
      </c>
      <c r="Q22" s="3"/>
      <c r="R22" s="3">
        <v>22</v>
      </c>
      <c r="S22" s="3"/>
      <c r="T22" s="3">
        <v>26</v>
      </c>
      <c r="U22" s="3"/>
      <c r="V22" s="3">
        <v>42</v>
      </c>
      <c r="W22" s="3"/>
      <c r="X22" s="3">
        <v>120</v>
      </c>
      <c r="Y22" s="3"/>
      <c r="Z22" s="15">
        <f t="shared" si="0"/>
        <v>394</v>
      </c>
      <c r="AA22" s="72">
        <f>Z22/Z52</f>
        <v>0.71376811594202894</v>
      </c>
      <c r="AB22" s="72">
        <f t="shared" si="1"/>
        <v>0.85652173913043483</v>
      </c>
      <c r="AC22" s="13"/>
      <c r="AD22" s="10"/>
    </row>
    <row r="23" spans="1:30">
      <c r="A23" s="3" t="s">
        <v>29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15">
        <f t="shared" si="0"/>
        <v>0</v>
      </c>
      <c r="AA23" s="72">
        <f>Z23/Z52</f>
        <v>0</v>
      </c>
      <c r="AB23" s="72">
        <f t="shared" si="1"/>
        <v>0</v>
      </c>
      <c r="AC23" s="13"/>
      <c r="AD23" s="10"/>
    </row>
    <row r="24" spans="1:30">
      <c r="A24" s="3" t="s">
        <v>30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3">
        <v>0</v>
      </c>
      <c r="K24" s="3"/>
      <c r="L24" s="3">
        <v>0</v>
      </c>
      <c r="M24" s="3"/>
      <c r="N24" s="3">
        <v>0</v>
      </c>
      <c r="O24" s="3"/>
      <c r="P24" s="3">
        <v>0</v>
      </c>
      <c r="Q24" s="3"/>
      <c r="R24" s="3">
        <v>0</v>
      </c>
      <c r="S24" s="3"/>
      <c r="T24" s="3">
        <v>1</v>
      </c>
      <c r="U24" s="3"/>
      <c r="V24" s="3">
        <v>0</v>
      </c>
      <c r="W24" s="3"/>
      <c r="X24" s="3">
        <v>0</v>
      </c>
      <c r="Y24" s="3"/>
      <c r="Z24" s="15">
        <f t="shared" si="0"/>
        <v>1</v>
      </c>
      <c r="AA24" s="72">
        <f>Z24/Z52</f>
        <v>1.8115942028985507E-3</v>
      </c>
      <c r="AB24" s="72">
        <f t="shared" si="1"/>
        <v>2.1739130434782609E-3</v>
      </c>
      <c r="AC24" s="13"/>
      <c r="AD24" s="10"/>
    </row>
    <row r="25" spans="1:30">
      <c r="A25" s="3" t="s">
        <v>31</v>
      </c>
      <c r="B25" s="3">
        <v>0</v>
      </c>
      <c r="C25" s="3"/>
      <c r="D25" s="3">
        <v>0</v>
      </c>
      <c r="E25" s="3"/>
      <c r="F25" s="3">
        <v>0</v>
      </c>
      <c r="G25" s="3"/>
      <c r="H25" s="3">
        <v>0</v>
      </c>
      <c r="I25" s="3"/>
      <c r="J25" s="3">
        <v>0</v>
      </c>
      <c r="K25" s="3"/>
      <c r="L25" s="3">
        <v>0</v>
      </c>
      <c r="M25" s="3"/>
      <c r="N25" s="3">
        <v>0</v>
      </c>
      <c r="O25" s="3"/>
      <c r="P25" s="3">
        <v>0</v>
      </c>
      <c r="Q25" s="3"/>
      <c r="R25" s="3">
        <v>0</v>
      </c>
      <c r="S25" s="3"/>
      <c r="T25" s="3">
        <v>0</v>
      </c>
      <c r="U25" s="3"/>
      <c r="V25" s="3">
        <v>0</v>
      </c>
      <c r="W25" s="3"/>
      <c r="X25" s="3">
        <v>0</v>
      </c>
      <c r="Y25" s="3"/>
      <c r="Z25" s="15">
        <f t="shared" si="0"/>
        <v>0</v>
      </c>
      <c r="AA25" s="72">
        <f>Z25/Z52</f>
        <v>0</v>
      </c>
      <c r="AB25" s="72">
        <f t="shared" si="1"/>
        <v>0</v>
      </c>
      <c r="AC25" s="13"/>
      <c r="AD25" s="10"/>
    </row>
    <row r="26" spans="1:30">
      <c r="A26" s="3" t="s">
        <v>32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3">
        <v>0</v>
      </c>
      <c r="K26" s="3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0</v>
      </c>
      <c r="Y26" s="3"/>
      <c r="Z26" s="15">
        <f t="shared" si="0"/>
        <v>0</v>
      </c>
      <c r="AA26" s="72">
        <f>Z26/Z52</f>
        <v>0</v>
      </c>
      <c r="AB26" s="72">
        <f t="shared" si="1"/>
        <v>0</v>
      </c>
      <c r="AC26" s="13"/>
      <c r="AD26" s="10"/>
    </row>
    <row r="27" spans="1:30">
      <c r="A27" s="3" t="s">
        <v>33</v>
      </c>
      <c r="B27" s="3">
        <v>0</v>
      </c>
      <c r="C27" s="3"/>
      <c r="D27" s="3">
        <v>0</v>
      </c>
      <c r="E27" s="3"/>
      <c r="F27" s="3">
        <v>0</v>
      </c>
      <c r="G27" s="3"/>
      <c r="H27" s="3">
        <v>0</v>
      </c>
      <c r="I27" s="3"/>
      <c r="J27" s="3">
        <v>0</v>
      </c>
      <c r="K27" s="3"/>
      <c r="L27" s="3">
        <v>0</v>
      </c>
      <c r="M27" s="3"/>
      <c r="N27" s="3">
        <v>0</v>
      </c>
      <c r="O27" s="3"/>
      <c r="P27" s="3">
        <v>0</v>
      </c>
      <c r="Q27" s="3"/>
      <c r="R27" s="3">
        <v>0</v>
      </c>
      <c r="S27" s="3"/>
      <c r="T27" s="3">
        <v>0</v>
      </c>
      <c r="U27" s="3"/>
      <c r="V27" s="3">
        <v>0</v>
      </c>
      <c r="W27" s="3"/>
      <c r="X27" s="3">
        <v>0</v>
      </c>
      <c r="Y27" s="3"/>
      <c r="Z27" s="15">
        <f t="shared" si="0"/>
        <v>0</v>
      </c>
      <c r="AA27" s="72">
        <f>Z27/Z52</f>
        <v>0</v>
      </c>
      <c r="AB27" s="72">
        <f t="shared" si="1"/>
        <v>0</v>
      </c>
      <c r="AC27" s="13"/>
      <c r="AD27" s="10"/>
    </row>
    <row r="28" spans="1:30">
      <c r="A28" s="3" t="s">
        <v>34</v>
      </c>
      <c r="B28" s="3">
        <v>0</v>
      </c>
      <c r="C28" s="3"/>
      <c r="D28" s="3">
        <v>0</v>
      </c>
      <c r="E28" s="3"/>
      <c r="F28" s="3">
        <v>0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15">
        <f t="shared" si="0"/>
        <v>0</v>
      </c>
      <c r="AA28" s="72">
        <f>Z28/Z52</f>
        <v>0</v>
      </c>
      <c r="AB28" s="72">
        <f t="shared" si="1"/>
        <v>0</v>
      </c>
      <c r="AC28" s="13"/>
      <c r="AD28" s="10"/>
    </row>
    <row r="29" spans="1:30">
      <c r="A29" s="3" t="s">
        <v>60</v>
      </c>
      <c r="B29" s="3">
        <v>4</v>
      </c>
      <c r="C29" s="3"/>
      <c r="D29" s="3">
        <v>0</v>
      </c>
      <c r="E29" s="3"/>
      <c r="F29" s="3">
        <v>0</v>
      </c>
      <c r="G29" s="3"/>
      <c r="H29" s="3">
        <v>0</v>
      </c>
      <c r="I29" s="3"/>
      <c r="J29" s="3">
        <v>0</v>
      </c>
      <c r="K29" s="3"/>
      <c r="L29" s="3">
        <v>0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0</v>
      </c>
      <c r="U29" s="3"/>
      <c r="V29" s="3">
        <v>0</v>
      </c>
      <c r="W29" s="3"/>
      <c r="X29" s="3">
        <v>0</v>
      </c>
      <c r="Y29" s="3"/>
      <c r="Z29" s="15">
        <f t="shared" si="0"/>
        <v>4</v>
      </c>
      <c r="AA29" s="72">
        <f>Z29/Z52</f>
        <v>7.246376811594203E-3</v>
      </c>
      <c r="AB29" s="72">
        <f t="shared" si="1"/>
        <v>8.6956521739130436E-3</v>
      </c>
      <c r="AC29" s="13"/>
      <c r="AD29" s="10"/>
    </row>
    <row r="30" spans="1:30">
      <c r="A30" s="3" t="s">
        <v>35</v>
      </c>
      <c r="B30" s="3">
        <v>0</v>
      </c>
      <c r="C30" s="3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0</v>
      </c>
      <c r="Q30" s="3"/>
      <c r="R30" s="3">
        <v>0</v>
      </c>
      <c r="S30" s="3"/>
      <c r="T30" s="3">
        <v>0</v>
      </c>
      <c r="U30" s="3"/>
      <c r="V30" s="3">
        <v>0</v>
      </c>
      <c r="W30" s="3"/>
      <c r="X30" s="3">
        <v>0</v>
      </c>
      <c r="Y30" s="3"/>
      <c r="Z30" s="15">
        <f t="shared" si="0"/>
        <v>0</v>
      </c>
      <c r="AA30" s="72">
        <f>Z30/Z52</f>
        <v>0</v>
      </c>
      <c r="AB30" s="72">
        <f t="shared" si="1"/>
        <v>0</v>
      </c>
      <c r="AC30" s="13"/>
      <c r="AD30" s="10"/>
    </row>
    <row r="31" spans="1:30">
      <c r="A31" s="3" t="s">
        <v>36</v>
      </c>
      <c r="B31" s="3">
        <v>4</v>
      </c>
      <c r="C31" s="3"/>
      <c r="D31" s="3">
        <v>0</v>
      </c>
      <c r="E31" s="3"/>
      <c r="F31" s="3">
        <v>0</v>
      </c>
      <c r="G31" s="3"/>
      <c r="H31" s="3">
        <v>0</v>
      </c>
      <c r="I31" s="3"/>
      <c r="J31" s="3">
        <v>0</v>
      </c>
      <c r="K31" s="3"/>
      <c r="L31" s="3">
        <v>0</v>
      </c>
      <c r="M31" s="3"/>
      <c r="N31" s="3">
        <v>2</v>
      </c>
      <c r="O31" s="3"/>
      <c r="P31" s="3">
        <v>0</v>
      </c>
      <c r="Q31" s="3"/>
      <c r="R31" s="3">
        <v>0</v>
      </c>
      <c r="S31" s="3"/>
      <c r="T31" s="3">
        <v>1</v>
      </c>
      <c r="U31" s="3"/>
      <c r="V31" s="3">
        <v>6</v>
      </c>
      <c r="W31" s="3"/>
      <c r="X31" s="3">
        <v>0</v>
      </c>
      <c r="Y31" s="3"/>
      <c r="Z31" s="15">
        <f t="shared" si="0"/>
        <v>13</v>
      </c>
      <c r="AA31" s="72">
        <f>Z31/Z52</f>
        <v>2.355072463768116E-2</v>
      </c>
      <c r="AB31" s="72">
        <f t="shared" si="1"/>
        <v>2.8260869565217391E-2</v>
      </c>
      <c r="AC31" s="13"/>
      <c r="AD31" s="10"/>
    </row>
    <row r="32" spans="1:30">
      <c r="A32" s="3" t="s">
        <v>37</v>
      </c>
      <c r="B32" s="3">
        <v>0</v>
      </c>
      <c r="C32" s="3"/>
      <c r="D32" s="3">
        <v>0</v>
      </c>
      <c r="E32" s="3"/>
      <c r="F32" s="3">
        <v>0</v>
      </c>
      <c r="G32" s="3"/>
      <c r="H32" s="3">
        <v>0</v>
      </c>
      <c r="I32" s="3"/>
      <c r="J32" s="3">
        <v>0</v>
      </c>
      <c r="K32" s="3"/>
      <c r="L32" s="3">
        <v>0</v>
      </c>
      <c r="M32" s="3"/>
      <c r="N32" s="3">
        <v>0</v>
      </c>
      <c r="O32" s="3"/>
      <c r="P32" s="3">
        <v>0</v>
      </c>
      <c r="Q32" s="3"/>
      <c r="R32" s="3">
        <v>0</v>
      </c>
      <c r="S32" s="3"/>
      <c r="T32" s="3">
        <v>0</v>
      </c>
      <c r="U32" s="3"/>
      <c r="V32" s="3">
        <v>0</v>
      </c>
      <c r="W32" s="3"/>
      <c r="X32" s="3">
        <v>0</v>
      </c>
      <c r="Y32" s="3"/>
      <c r="Z32" s="15">
        <f t="shared" si="0"/>
        <v>0</v>
      </c>
      <c r="AA32" s="72">
        <f>Z32/Z52</f>
        <v>0</v>
      </c>
      <c r="AB32" s="72">
        <f t="shared" si="1"/>
        <v>0</v>
      </c>
      <c r="AC32" s="13"/>
      <c r="AD32" s="10"/>
    </row>
    <row r="33" spans="1:30">
      <c r="A33" s="3" t="s">
        <v>38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0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15">
        <f t="shared" si="0"/>
        <v>0</v>
      </c>
      <c r="AA33" s="72">
        <f>Z33/Z52</f>
        <v>0</v>
      </c>
      <c r="AB33" s="72">
        <f t="shared" si="1"/>
        <v>0</v>
      </c>
      <c r="AC33" s="13"/>
      <c r="AD33" s="10"/>
    </row>
    <row r="34" spans="1:30">
      <c r="A34" s="3" t="s">
        <v>39</v>
      </c>
      <c r="B34" s="3">
        <v>0</v>
      </c>
      <c r="C34" s="3"/>
      <c r="D34" s="3">
        <v>0</v>
      </c>
      <c r="E34" s="3"/>
      <c r="F34" s="3">
        <v>0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0</v>
      </c>
      <c r="O34" s="3"/>
      <c r="P34" s="3">
        <v>0</v>
      </c>
      <c r="Q34" s="3"/>
      <c r="R34" s="3">
        <v>0</v>
      </c>
      <c r="S34" s="3"/>
      <c r="T34" s="3">
        <v>0</v>
      </c>
      <c r="U34" s="3"/>
      <c r="V34" s="3">
        <v>0</v>
      </c>
      <c r="W34" s="3"/>
      <c r="X34" s="3">
        <v>0</v>
      </c>
      <c r="Y34" s="3"/>
      <c r="Z34" s="15">
        <f t="shared" si="0"/>
        <v>0</v>
      </c>
      <c r="AA34" s="72">
        <f>Z34/Z52</f>
        <v>0</v>
      </c>
      <c r="AB34" s="72">
        <f t="shared" si="1"/>
        <v>0</v>
      </c>
      <c r="AC34" s="13"/>
      <c r="AD34" s="10"/>
    </row>
    <row r="35" spans="1:30">
      <c r="A35" s="3" t="s">
        <v>40</v>
      </c>
      <c r="B35" s="3">
        <v>0</v>
      </c>
      <c r="C35" s="3"/>
      <c r="D35" s="3">
        <v>0</v>
      </c>
      <c r="E35" s="3"/>
      <c r="F35" s="3">
        <v>0</v>
      </c>
      <c r="G35" s="3"/>
      <c r="H35" s="3">
        <v>0</v>
      </c>
      <c r="I35" s="3"/>
      <c r="J35" s="3">
        <v>0</v>
      </c>
      <c r="K35" s="3"/>
      <c r="L35" s="3">
        <v>0</v>
      </c>
      <c r="M35" s="3"/>
      <c r="N35" s="3">
        <v>0</v>
      </c>
      <c r="O35" s="3"/>
      <c r="P35" s="3">
        <v>0</v>
      </c>
      <c r="Q35" s="3"/>
      <c r="R35" s="3">
        <v>0</v>
      </c>
      <c r="S35" s="3"/>
      <c r="T35" s="3">
        <v>0</v>
      </c>
      <c r="U35" s="3"/>
      <c r="V35" s="3">
        <v>0</v>
      </c>
      <c r="W35" s="3"/>
      <c r="X35" s="3">
        <v>0</v>
      </c>
      <c r="Y35" s="3"/>
      <c r="Z35" s="15">
        <f t="shared" si="0"/>
        <v>0</v>
      </c>
      <c r="AA35" s="72">
        <f>Z35/Z52</f>
        <v>0</v>
      </c>
      <c r="AB35" s="72">
        <f t="shared" si="1"/>
        <v>0</v>
      </c>
      <c r="AC35" s="13"/>
      <c r="AD35" s="10"/>
    </row>
    <row r="36" spans="1:30">
      <c r="A36" s="3" t="s">
        <v>41</v>
      </c>
      <c r="B36" s="3">
        <v>0</v>
      </c>
      <c r="C36" s="3"/>
      <c r="D36" s="3">
        <v>0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0</v>
      </c>
      <c r="U36" s="3"/>
      <c r="V36" s="3">
        <v>0</v>
      </c>
      <c r="W36" s="3"/>
      <c r="X36" s="3">
        <v>0</v>
      </c>
      <c r="Y36" s="3"/>
      <c r="Z36" s="15">
        <f t="shared" si="0"/>
        <v>0</v>
      </c>
      <c r="AA36" s="72">
        <f>Z36/Z52</f>
        <v>0</v>
      </c>
      <c r="AB36" s="72">
        <f t="shared" si="1"/>
        <v>0</v>
      </c>
      <c r="AC36" s="13"/>
      <c r="AD36" s="10"/>
    </row>
    <row r="37" spans="1:30">
      <c r="A37" s="3" t="s">
        <v>42</v>
      </c>
      <c r="B37" s="3">
        <v>0</v>
      </c>
      <c r="C37" s="3"/>
      <c r="D37" s="3">
        <v>0</v>
      </c>
      <c r="E37" s="3"/>
      <c r="F37" s="3">
        <v>0</v>
      </c>
      <c r="G37" s="3"/>
      <c r="H37" s="3">
        <v>0</v>
      </c>
      <c r="I37" s="3"/>
      <c r="J37" s="3">
        <v>0</v>
      </c>
      <c r="K37" s="3"/>
      <c r="L37" s="3">
        <v>0</v>
      </c>
      <c r="M37" s="3"/>
      <c r="N37" s="3">
        <v>0</v>
      </c>
      <c r="O37" s="3"/>
      <c r="P37" s="3">
        <v>0</v>
      </c>
      <c r="Q37" s="3"/>
      <c r="R37" s="3">
        <v>0</v>
      </c>
      <c r="S37" s="3"/>
      <c r="T37" s="3">
        <v>0</v>
      </c>
      <c r="U37" s="3"/>
      <c r="V37" s="3">
        <v>0</v>
      </c>
      <c r="W37" s="3"/>
      <c r="X37" s="3">
        <v>0</v>
      </c>
      <c r="Y37" s="3"/>
      <c r="Z37" s="15">
        <f t="shared" si="0"/>
        <v>0</v>
      </c>
      <c r="AA37" s="72">
        <f>Z37/Z52</f>
        <v>0</v>
      </c>
      <c r="AB37" s="72">
        <f t="shared" si="1"/>
        <v>0</v>
      </c>
      <c r="AC37" s="13"/>
      <c r="AD37" s="10"/>
    </row>
    <row r="38" spans="1:30">
      <c r="A38" s="3" t="s">
        <v>43</v>
      </c>
      <c r="B38" s="3">
        <v>0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15">
        <f t="shared" si="0"/>
        <v>0</v>
      </c>
      <c r="AA38" s="72">
        <f>Z38/Z52</f>
        <v>0</v>
      </c>
      <c r="AB38" s="72">
        <f>Z38/460</f>
        <v>0</v>
      </c>
      <c r="AC38" s="13"/>
      <c r="AD38" s="10"/>
    </row>
    <row r="39" spans="1:30">
      <c r="A39" s="3" t="s">
        <v>44</v>
      </c>
      <c r="B39" s="3">
        <v>0</v>
      </c>
      <c r="C39" s="3"/>
      <c r="D39" s="3">
        <v>0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15">
        <f t="shared" si="0"/>
        <v>0</v>
      </c>
      <c r="AA39" s="72">
        <f>Z39/Z52</f>
        <v>0</v>
      </c>
      <c r="AB39" s="72">
        <f t="shared" si="1"/>
        <v>0</v>
      </c>
      <c r="AC39" s="13"/>
      <c r="AD39" s="10"/>
    </row>
    <row r="40" spans="1:30">
      <c r="A40" s="3" t="s">
        <v>45</v>
      </c>
      <c r="B40" s="3">
        <v>0</v>
      </c>
      <c r="C40" s="3"/>
      <c r="D40" s="3">
        <v>0</v>
      </c>
      <c r="E40" s="3"/>
      <c r="F40" s="3">
        <v>0</v>
      </c>
      <c r="G40" s="3"/>
      <c r="H40" s="3">
        <v>0</v>
      </c>
      <c r="I40" s="3"/>
      <c r="J40" s="3">
        <v>0</v>
      </c>
      <c r="K40" s="3"/>
      <c r="L40" s="3">
        <v>0</v>
      </c>
      <c r="M40" s="3"/>
      <c r="N40" s="3">
        <v>0</v>
      </c>
      <c r="O40" s="3"/>
      <c r="P40" s="3">
        <v>0</v>
      </c>
      <c r="Q40" s="3"/>
      <c r="R40" s="3">
        <v>0</v>
      </c>
      <c r="S40" s="3"/>
      <c r="T40" s="3">
        <v>0</v>
      </c>
      <c r="U40" s="3"/>
      <c r="V40" s="3">
        <v>0</v>
      </c>
      <c r="W40" s="3"/>
      <c r="X40" s="3">
        <v>0</v>
      </c>
      <c r="Y40" s="3"/>
      <c r="Z40" s="15">
        <f t="shared" si="0"/>
        <v>0</v>
      </c>
      <c r="AA40" s="72">
        <f>Z40/Z52</f>
        <v>0</v>
      </c>
      <c r="AB40" s="72">
        <f t="shared" si="1"/>
        <v>0</v>
      </c>
      <c r="AC40" s="13"/>
      <c r="AD40" s="10"/>
    </row>
    <row r="41" spans="1:30">
      <c r="A41" s="3" t="s">
        <v>46</v>
      </c>
      <c r="B41" s="3">
        <v>0</v>
      </c>
      <c r="C41" s="3"/>
      <c r="D41" s="3">
        <v>0</v>
      </c>
      <c r="E41" s="3"/>
      <c r="F41" s="3">
        <v>0</v>
      </c>
      <c r="G41" s="3"/>
      <c r="H41" s="3">
        <v>0</v>
      </c>
      <c r="I41" s="3"/>
      <c r="J41" s="3">
        <v>0</v>
      </c>
      <c r="K41" s="3"/>
      <c r="L41" s="3">
        <v>0</v>
      </c>
      <c r="M41" s="3"/>
      <c r="N41" s="3">
        <v>0</v>
      </c>
      <c r="O41" s="3"/>
      <c r="P41" s="3">
        <v>0</v>
      </c>
      <c r="Q41" s="3"/>
      <c r="R41" s="3">
        <v>0</v>
      </c>
      <c r="S41" s="3"/>
      <c r="T41" s="3">
        <v>0</v>
      </c>
      <c r="U41" s="3"/>
      <c r="V41" s="3">
        <v>0</v>
      </c>
      <c r="W41" s="3"/>
      <c r="X41" s="3">
        <v>0</v>
      </c>
      <c r="Y41" s="3"/>
      <c r="Z41" s="15">
        <f t="shared" si="0"/>
        <v>0</v>
      </c>
      <c r="AA41" s="72">
        <f>Z41/Z52</f>
        <v>0</v>
      </c>
      <c r="AB41" s="72">
        <f t="shared" si="1"/>
        <v>0</v>
      </c>
      <c r="AC41" s="13"/>
      <c r="AD41" s="10"/>
    </row>
    <row r="42" spans="1:30">
      <c r="A42" s="3" t="s">
        <v>47</v>
      </c>
      <c r="B42" s="3">
        <v>0</v>
      </c>
      <c r="C42" s="3"/>
      <c r="D42" s="3">
        <v>0</v>
      </c>
      <c r="E42" s="3"/>
      <c r="F42" s="3">
        <v>0</v>
      </c>
      <c r="G42" s="3"/>
      <c r="H42" s="3">
        <v>0</v>
      </c>
      <c r="I42" s="3"/>
      <c r="J42" s="3">
        <v>0</v>
      </c>
      <c r="K42" s="3"/>
      <c r="L42" s="3">
        <v>0</v>
      </c>
      <c r="M42" s="3"/>
      <c r="N42" s="3">
        <v>0</v>
      </c>
      <c r="O42" s="3"/>
      <c r="P42" s="3">
        <v>0</v>
      </c>
      <c r="Q42" s="3"/>
      <c r="R42" s="3">
        <v>0</v>
      </c>
      <c r="S42" s="3"/>
      <c r="T42" s="3">
        <v>0</v>
      </c>
      <c r="U42" s="3"/>
      <c r="V42" s="3">
        <v>0</v>
      </c>
      <c r="W42" s="3"/>
      <c r="X42" s="3">
        <v>0</v>
      </c>
      <c r="Y42" s="3"/>
      <c r="Z42" s="15">
        <f t="shared" si="0"/>
        <v>0</v>
      </c>
      <c r="AA42" s="72">
        <f>Z42/Z52</f>
        <v>0</v>
      </c>
      <c r="AB42" s="72">
        <f t="shared" si="1"/>
        <v>0</v>
      </c>
      <c r="AC42" s="13"/>
      <c r="AD42" s="10"/>
    </row>
    <row r="43" spans="1:30">
      <c r="A43" s="3" t="s">
        <v>48</v>
      </c>
      <c r="B43" s="3">
        <v>0</v>
      </c>
      <c r="C43" s="3"/>
      <c r="D43" s="3">
        <v>0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15">
        <f t="shared" si="0"/>
        <v>0</v>
      </c>
      <c r="AA43" s="72">
        <f>Z43/Z52</f>
        <v>0</v>
      </c>
      <c r="AB43" s="72">
        <f t="shared" si="1"/>
        <v>0</v>
      </c>
      <c r="AC43" s="13"/>
      <c r="AD43" s="10"/>
    </row>
    <row r="44" spans="1:30">
      <c r="A44" s="3" t="s">
        <v>49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0</v>
      </c>
      <c r="O44" s="3"/>
      <c r="P44" s="3">
        <v>0</v>
      </c>
      <c r="Q44" s="3"/>
      <c r="R44" s="3">
        <v>0</v>
      </c>
      <c r="S44" s="3"/>
      <c r="T44" s="3">
        <v>0</v>
      </c>
      <c r="U44" s="3"/>
      <c r="V44" s="3">
        <v>0</v>
      </c>
      <c r="W44" s="3"/>
      <c r="X44" s="3">
        <v>0</v>
      </c>
      <c r="Y44" s="3"/>
      <c r="Z44" s="15">
        <f t="shared" si="0"/>
        <v>0</v>
      </c>
      <c r="AA44" s="72">
        <f>Z44/Z52</f>
        <v>0</v>
      </c>
      <c r="AB44" s="72">
        <f t="shared" si="1"/>
        <v>0</v>
      </c>
      <c r="AC44" s="13"/>
      <c r="AD44" s="10"/>
    </row>
    <row r="45" spans="1:30">
      <c r="A45" s="3" t="s">
        <v>50</v>
      </c>
      <c r="B45" s="3">
        <v>0</v>
      </c>
      <c r="C45" s="3"/>
      <c r="D45" s="3">
        <v>0</v>
      </c>
      <c r="E45" s="3"/>
      <c r="F45" s="3">
        <v>0</v>
      </c>
      <c r="G45" s="3"/>
      <c r="H45" s="3">
        <v>0</v>
      </c>
      <c r="I45" s="3"/>
      <c r="J45" s="3">
        <v>0</v>
      </c>
      <c r="K45" s="3"/>
      <c r="L45" s="3">
        <v>0</v>
      </c>
      <c r="M45" s="3"/>
      <c r="N45" s="3">
        <v>0</v>
      </c>
      <c r="O45" s="3"/>
      <c r="P45" s="3">
        <v>0</v>
      </c>
      <c r="Q45" s="3"/>
      <c r="R45" s="3">
        <v>0</v>
      </c>
      <c r="S45" s="3"/>
      <c r="T45" s="3">
        <v>0</v>
      </c>
      <c r="U45" s="3"/>
      <c r="V45" s="3">
        <v>0</v>
      </c>
      <c r="W45" s="3"/>
      <c r="X45" s="3">
        <v>0</v>
      </c>
      <c r="Y45" s="3"/>
      <c r="Z45" s="15">
        <f t="shared" si="0"/>
        <v>0</v>
      </c>
      <c r="AA45" s="72">
        <f>Z45/Z52</f>
        <v>0</v>
      </c>
      <c r="AB45" s="72">
        <f t="shared" si="1"/>
        <v>0</v>
      </c>
      <c r="AC45" s="13"/>
      <c r="AD45" s="10"/>
    </row>
    <row r="46" spans="1:30">
      <c r="A46" s="3" t="s">
        <v>51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0</v>
      </c>
      <c r="O46" s="3"/>
      <c r="P46" s="3">
        <v>0</v>
      </c>
      <c r="Q46" s="3"/>
      <c r="R46" s="3">
        <v>0</v>
      </c>
      <c r="S46" s="3"/>
      <c r="T46" s="3">
        <v>0</v>
      </c>
      <c r="U46" s="3"/>
      <c r="V46" s="3">
        <v>0</v>
      </c>
      <c r="W46" s="3"/>
      <c r="X46" s="3">
        <v>0</v>
      </c>
      <c r="Y46" s="3"/>
      <c r="Z46" s="15">
        <f t="shared" si="0"/>
        <v>0</v>
      </c>
      <c r="AA46" s="72">
        <f>Z46/Z52</f>
        <v>0</v>
      </c>
      <c r="AB46" s="72">
        <f t="shared" si="1"/>
        <v>0</v>
      </c>
      <c r="AC46" s="13"/>
      <c r="AD46" s="10"/>
    </row>
    <row r="47" spans="1:30">
      <c r="A47" s="3" t="s">
        <v>52</v>
      </c>
      <c r="B47" s="3">
        <v>0</v>
      </c>
      <c r="C47" s="3"/>
      <c r="D47" s="3">
        <v>0</v>
      </c>
      <c r="E47" s="3"/>
      <c r="F47" s="3">
        <v>2</v>
      </c>
      <c r="G47" s="3"/>
      <c r="H47" s="3">
        <v>0</v>
      </c>
      <c r="I47" s="3"/>
      <c r="J47" s="3">
        <v>0</v>
      </c>
      <c r="K47" s="3"/>
      <c r="L47" s="3">
        <v>0</v>
      </c>
      <c r="M47" s="3"/>
      <c r="N47" s="3">
        <v>1</v>
      </c>
      <c r="O47" s="3"/>
      <c r="P47" s="3">
        <v>0</v>
      </c>
      <c r="Q47" s="3"/>
      <c r="R47" s="3">
        <v>2</v>
      </c>
      <c r="S47" s="3"/>
      <c r="T47" s="3">
        <v>0</v>
      </c>
      <c r="U47" s="3"/>
      <c r="V47" s="3">
        <v>0</v>
      </c>
      <c r="W47" s="3"/>
      <c r="X47" s="3">
        <v>1</v>
      </c>
      <c r="Y47" s="3"/>
      <c r="Z47" s="15">
        <f t="shared" si="0"/>
        <v>6</v>
      </c>
      <c r="AA47" s="72">
        <f>Z47/Z52</f>
        <v>1.0869565217391304E-2</v>
      </c>
      <c r="AB47" s="72">
        <f t="shared" si="1"/>
        <v>1.3043478260869565E-2</v>
      </c>
      <c r="AC47" s="13"/>
      <c r="AD47" s="10"/>
    </row>
    <row r="48" spans="1:30">
      <c r="A48" s="3" t="s">
        <v>53</v>
      </c>
      <c r="B48" s="3">
        <v>0</v>
      </c>
      <c r="C48" s="3"/>
      <c r="D48" s="3">
        <v>0</v>
      </c>
      <c r="E48" s="3"/>
      <c r="F48" s="3">
        <v>0</v>
      </c>
      <c r="G48" s="3"/>
      <c r="H48" s="3">
        <v>0</v>
      </c>
      <c r="I48" s="3"/>
      <c r="J48" s="3">
        <v>0</v>
      </c>
      <c r="K48" s="3"/>
      <c r="L48" s="3">
        <v>0</v>
      </c>
      <c r="M48" s="3"/>
      <c r="N48" s="3">
        <v>0</v>
      </c>
      <c r="O48" s="3"/>
      <c r="P48" s="3">
        <v>0</v>
      </c>
      <c r="Q48" s="3"/>
      <c r="R48" s="3">
        <v>0</v>
      </c>
      <c r="S48" s="3"/>
      <c r="T48" s="3">
        <v>0</v>
      </c>
      <c r="U48" s="3"/>
      <c r="V48" s="3">
        <v>0</v>
      </c>
      <c r="W48" s="3"/>
      <c r="X48" s="3">
        <v>0</v>
      </c>
      <c r="Y48" s="3"/>
      <c r="Z48" s="15">
        <f t="shared" si="0"/>
        <v>0</v>
      </c>
      <c r="AA48" s="72">
        <f>Z48/Z52</f>
        <v>0</v>
      </c>
      <c r="AB48" s="72">
        <f t="shared" si="1"/>
        <v>0</v>
      </c>
      <c r="AC48" s="13"/>
      <c r="AD48" s="10"/>
    </row>
    <row r="49" spans="1:30">
      <c r="A49" s="3" t="s">
        <v>54</v>
      </c>
      <c r="B49" s="3">
        <v>0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0</v>
      </c>
      <c r="O49" s="3"/>
      <c r="P49" s="3">
        <v>0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15">
        <f t="shared" si="0"/>
        <v>0</v>
      </c>
      <c r="AA49" s="72">
        <f>Z49/Z52</f>
        <v>0</v>
      </c>
      <c r="AB49" s="72">
        <f t="shared" si="1"/>
        <v>0</v>
      </c>
      <c r="AC49" s="13"/>
      <c r="AD49" s="10"/>
    </row>
    <row r="50" spans="1:30">
      <c r="A50" s="3" t="s">
        <v>55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3">
        <v>0</v>
      </c>
      <c r="O50" s="3"/>
      <c r="P50" s="3">
        <v>0</v>
      </c>
      <c r="Q50" s="3"/>
      <c r="R50" s="3">
        <v>0</v>
      </c>
      <c r="S50" s="3"/>
      <c r="T50" s="3">
        <v>0</v>
      </c>
      <c r="U50" s="3"/>
      <c r="V50" s="3">
        <v>0</v>
      </c>
      <c r="W50" s="3"/>
      <c r="X50" s="3">
        <v>0</v>
      </c>
      <c r="Y50" s="3"/>
      <c r="Z50" s="15">
        <f t="shared" si="0"/>
        <v>0</v>
      </c>
      <c r="AA50" s="72">
        <f>Z50/Z52</f>
        <v>0</v>
      </c>
      <c r="AB50" s="72">
        <f t="shared" si="1"/>
        <v>0</v>
      </c>
      <c r="AC50" s="13"/>
      <c r="AD50" s="10"/>
    </row>
    <row r="51" spans="1:30">
      <c r="A51" s="3" t="s">
        <v>56</v>
      </c>
      <c r="B51" s="3">
        <v>0</v>
      </c>
      <c r="C51" s="3"/>
      <c r="D51" s="3">
        <v>0</v>
      </c>
      <c r="E51" s="3"/>
      <c r="F51" s="3">
        <v>0</v>
      </c>
      <c r="G51" s="3"/>
      <c r="H51" s="3">
        <v>0</v>
      </c>
      <c r="I51" s="3"/>
      <c r="J51" s="3">
        <v>0</v>
      </c>
      <c r="K51" s="3"/>
      <c r="L51" s="3">
        <v>0</v>
      </c>
      <c r="M51" s="3"/>
      <c r="N51" s="3">
        <v>0</v>
      </c>
      <c r="O51" s="3"/>
      <c r="P51" s="3">
        <v>0</v>
      </c>
      <c r="Q51" s="3"/>
      <c r="R51" s="3">
        <v>0</v>
      </c>
      <c r="S51" s="3"/>
      <c r="T51" s="3">
        <v>0</v>
      </c>
      <c r="U51" s="3"/>
      <c r="V51" s="3">
        <v>0</v>
      </c>
      <c r="W51" s="3"/>
      <c r="X51" s="3">
        <v>0</v>
      </c>
      <c r="Y51" s="3"/>
      <c r="Z51" s="15">
        <f t="shared" si="0"/>
        <v>0</v>
      </c>
      <c r="AA51" s="72">
        <f>Z51/Z52</f>
        <v>0</v>
      </c>
      <c r="AB51" s="72">
        <f t="shared" si="1"/>
        <v>0</v>
      </c>
      <c r="AC51" s="13"/>
      <c r="AD51" s="10"/>
    </row>
    <row r="52" spans="1:30">
      <c r="A52" s="188" t="s">
        <v>0</v>
      </c>
      <c r="B52" s="1">
        <v>18</v>
      </c>
      <c r="C52" s="1"/>
      <c r="D52" s="1">
        <v>5</v>
      </c>
      <c r="E52" s="1"/>
      <c r="F52" s="1">
        <v>28</v>
      </c>
      <c r="G52" s="1"/>
      <c r="H52" s="1">
        <v>35</v>
      </c>
      <c r="I52" s="1"/>
      <c r="J52" s="1">
        <v>75</v>
      </c>
      <c r="K52" s="1"/>
      <c r="L52" s="1">
        <v>11</v>
      </c>
      <c r="M52" s="1"/>
      <c r="N52" s="1">
        <v>63</v>
      </c>
      <c r="O52" s="1"/>
      <c r="P52" s="1">
        <v>48</v>
      </c>
      <c r="Q52" s="1"/>
      <c r="R52" s="1">
        <v>33</v>
      </c>
      <c r="S52" s="1"/>
      <c r="T52" s="1">
        <v>42</v>
      </c>
      <c r="U52" s="1"/>
      <c r="V52" s="1">
        <v>66</v>
      </c>
      <c r="W52" s="1"/>
      <c r="X52" s="1">
        <v>128</v>
      </c>
      <c r="Y52" s="1"/>
      <c r="Z52" s="175">
        <f t="shared" ref="Z52:AC52" si="2">SUM(Z8:Z51)</f>
        <v>552</v>
      </c>
      <c r="AA52" s="1">
        <f t="shared" si="2"/>
        <v>1</v>
      </c>
      <c r="AB52" s="1">
        <f t="shared" si="2"/>
        <v>1.2</v>
      </c>
      <c r="AC52" s="1">
        <f t="shared" si="2"/>
        <v>0</v>
      </c>
    </row>
    <row r="53" spans="1:30">
      <c r="A53" s="188" t="s">
        <v>293</v>
      </c>
      <c r="B53">
        <v>0</v>
      </c>
      <c r="D53">
        <v>0</v>
      </c>
      <c r="F53">
        <v>0</v>
      </c>
      <c r="H53">
        <v>0</v>
      </c>
      <c r="J53">
        <v>0</v>
      </c>
      <c r="L53">
        <v>0</v>
      </c>
      <c r="N53">
        <v>0</v>
      </c>
      <c r="P53">
        <v>0</v>
      </c>
      <c r="R53">
        <v>0</v>
      </c>
      <c r="T53">
        <v>0</v>
      </c>
      <c r="V53">
        <v>0</v>
      </c>
      <c r="X53">
        <v>0</v>
      </c>
    </row>
    <row r="54" spans="1:30">
      <c r="A54" s="189" t="s">
        <v>294</v>
      </c>
      <c r="B54" s="1">
        <v>18</v>
      </c>
      <c r="C54" s="1"/>
      <c r="D54" s="1">
        <v>5</v>
      </c>
      <c r="E54" s="1"/>
      <c r="F54" s="1">
        <v>28</v>
      </c>
      <c r="G54" s="1"/>
      <c r="H54" s="1">
        <v>35</v>
      </c>
      <c r="I54" s="1"/>
      <c r="J54" s="1">
        <v>75</v>
      </c>
      <c r="K54" s="1"/>
      <c r="L54" s="1">
        <v>11</v>
      </c>
      <c r="M54" s="1"/>
      <c r="N54" s="1">
        <v>63</v>
      </c>
      <c r="O54" s="1"/>
      <c r="P54" s="1">
        <v>48</v>
      </c>
      <c r="Q54" s="1"/>
      <c r="R54" s="1">
        <v>33</v>
      </c>
      <c r="S54" s="1"/>
      <c r="T54" s="1">
        <v>42</v>
      </c>
      <c r="U54" s="1"/>
      <c r="V54" s="1">
        <v>66</v>
      </c>
      <c r="W54" s="1"/>
      <c r="X54" s="1">
        <v>128</v>
      </c>
      <c r="Y54" s="1"/>
      <c r="Z54" s="44"/>
    </row>
    <row r="55" spans="1:30">
      <c r="A55" s="189" t="s">
        <v>295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</row>
    <row r="56" spans="1:30">
      <c r="A56" s="189" t="s">
        <v>296</v>
      </c>
      <c r="B56">
        <f>B54-B58</f>
        <v>12</v>
      </c>
      <c r="D56">
        <f t="shared" ref="D56:X56" si="3">D54-D58</f>
        <v>3</v>
      </c>
      <c r="F56">
        <f t="shared" si="3"/>
        <v>17</v>
      </c>
      <c r="H56">
        <f t="shared" si="3"/>
        <v>28</v>
      </c>
      <c r="J56">
        <f t="shared" si="3"/>
        <v>61</v>
      </c>
      <c r="L56">
        <f t="shared" si="3"/>
        <v>7</v>
      </c>
      <c r="N56">
        <f t="shared" si="3"/>
        <v>43</v>
      </c>
      <c r="P56">
        <f t="shared" si="3"/>
        <v>48</v>
      </c>
      <c r="R56">
        <f t="shared" si="3"/>
        <v>29</v>
      </c>
      <c r="T56">
        <f t="shared" si="3"/>
        <v>40</v>
      </c>
      <c r="V56">
        <f t="shared" si="3"/>
        <v>50</v>
      </c>
      <c r="X56">
        <f t="shared" si="3"/>
        <v>122</v>
      </c>
    </row>
    <row r="57" spans="1:30">
      <c r="A57" s="189" t="s">
        <v>297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  <row r="58" spans="1:30">
      <c r="A58" s="189" t="s">
        <v>3</v>
      </c>
      <c r="B58" s="3">
        <v>6</v>
      </c>
      <c r="C58" s="3"/>
      <c r="D58" s="3">
        <v>2</v>
      </c>
      <c r="E58" s="3"/>
      <c r="F58" s="3">
        <v>11</v>
      </c>
      <c r="G58" s="3"/>
      <c r="H58" s="3">
        <v>7</v>
      </c>
      <c r="I58" s="3"/>
      <c r="J58" s="3">
        <v>14</v>
      </c>
      <c r="K58" s="3"/>
      <c r="L58" s="3">
        <v>4</v>
      </c>
      <c r="M58" s="3"/>
      <c r="N58" s="3">
        <v>20</v>
      </c>
      <c r="O58" s="3"/>
      <c r="P58" s="3">
        <v>0</v>
      </c>
      <c r="Q58" s="3"/>
      <c r="R58" s="3">
        <v>4</v>
      </c>
      <c r="S58" s="3"/>
      <c r="T58" s="3">
        <v>2</v>
      </c>
      <c r="U58" s="3"/>
      <c r="V58" s="3">
        <v>16</v>
      </c>
      <c r="W58" s="3"/>
      <c r="X58" s="3">
        <v>6</v>
      </c>
      <c r="Y58" s="3"/>
      <c r="Z58" s="15"/>
    </row>
    <row r="59" spans="1:30">
      <c r="A59" s="188" t="s">
        <v>298</v>
      </c>
      <c r="B59">
        <v>0</v>
      </c>
      <c r="D59">
        <v>0</v>
      </c>
      <c r="F59">
        <v>0</v>
      </c>
      <c r="H59">
        <v>0</v>
      </c>
      <c r="J59">
        <v>0</v>
      </c>
      <c r="L59">
        <v>0</v>
      </c>
      <c r="N59">
        <v>0</v>
      </c>
      <c r="P59">
        <v>0</v>
      </c>
      <c r="R59">
        <v>0</v>
      </c>
      <c r="T59">
        <v>0</v>
      </c>
      <c r="V59">
        <v>0</v>
      </c>
      <c r="X5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62"/>
  <sheetViews>
    <sheetView topLeftCell="C25" workbookViewId="0">
      <selection activeCell="A55" sqref="A55:XFD55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4.28515625" customWidth="1"/>
    <col min="22" max="23" width="4" customWidth="1"/>
    <col min="24" max="25" width="5.28515625" customWidth="1"/>
    <col min="26" max="26" width="5.5703125" bestFit="1" customWidth="1"/>
    <col min="27" max="27" width="10.85546875" bestFit="1" customWidth="1"/>
    <col min="29" max="29" width="8.42578125" customWidth="1"/>
  </cols>
  <sheetData>
    <row r="1" spans="1:30">
      <c r="A1" s="19" t="s">
        <v>278</v>
      </c>
    </row>
    <row r="2" spans="1:30" ht="15.75">
      <c r="A2" s="216" t="s">
        <v>70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3">
        <v>29</v>
      </c>
      <c r="C8" s="3"/>
      <c r="D8" s="3">
        <v>12</v>
      </c>
      <c r="E8" s="3"/>
      <c r="F8" s="3">
        <v>18</v>
      </c>
      <c r="G8" s="3"/>
      <c r="H8" s="3">
        <v>4</v>
      </c>
      <c r="I8" s="3"/>
      <c r="J8" s="3">
        <v>14</v>
      </c>
      <c r="K8" s="3"/>
      <c r="L8" s="3">
        <v>9</v>
      </c>
      <c r="M8" s="3"/>
      <c r="N8" s="3">
        <v>15</v>
      </c>
      <c r="O8" s="3"/>
      <c r="P8" s="3">
        <v>59</v>
      </c>
      <c r="Q8" s="3"/>
      <c r="R8" s="3">
        <v>53</v>
      </c>
      <c r="S8" s="3"/>
      <c r="T8" s="3">
        <v>35</v>
      </c>
      <c r="U8" s="3"/>
      <c r="V8" s="3">
        <v>84</v>
      </c>
      <c r="W8" s="3"/>
      <c r="X8" s="3">
        <v>20</v>
      </c>
      <c r="Y8" s="3"/>
      <c r="Z8" s="15">
        <f>SUM(B8:X8)</f>
        <v>352</v>
      </c>
      <c r="AA8" s="29">
        <f>Z8*100/Z55</f>
        <v>20.681551116333726</v>
      </c>
      <c r="AB8" s="29"/>
      <c r="AC8" s="3"/>
      <c r="AD8" s="10"/>
    </row>
    <row r="9" spans="1:30">
      <c r="A9" s="3" t="s">
        <v>15</v>
      </c>
      <c r="B9" s="3">
        <v>96</v>
      </c>
      <c r="C9" s="3"/>
      <c r="D9" s="3"/>
      <c r="E9" s="3"/>
      <c r="F9" s="3">
        <v>93</v>
      </c>
      <c r="G9" s="3"/>
      <c r="H9" s="3">
        <v>5</v>
      </c>
      <c r="I9" s="3"/>
      <c r="J9" s="3">
        <v>11</v>
      </c>
      <c r="K9" s="3"/>
      <c r="L9" s="3">
        <v>7</v>
      </c>
      <c r="M9" s="3"/>
      <c r="N9" s="3">
        <v>11</v>
      </c>
      <c r="O9" s="3"/>
      <c r="P9" s="3">
        <v>25</v>
      </c>
      <c r="Q9" s="3"/>
      <c r="R9" s="3">
        <v>11</v>
      </c>
      <c r="S9" s="3"/>
      <c r="T9" s="3">
        <v>39</v>
      </c>
      <c r="U9" s="3"/>
      <c r="V9" s="3">
        <v>24</v>
      </c>
      <c r="W9" s="3"/>
      <c r="X9" s="3">
        <v>15</v>
      </c>
      <c r="Y9" s="3"/>
      <c r="Z9" s="15">
        <f t="shared" ref="Z9:Z54" si="0">SUM(B9:X9)</f>
        <v>337</v>
      </c>
      <c r="AA9" s="29">
        <f>Z9*100/Z55</f>
        <v>19.800235017626321</v>
      </c>
      <c r="AB9" s="29" t="e">
        <f>Z9*100/Z56</f>
        <v>#DIV/0!</v>
      </c>
      <c r="AC9" s="13"/>
      <c r="AD9" s="10"/>
    </row>
    <row r="10" spans="1:30">
      <c r="A10" s="3" t="s">
        <v>16</v>
      </c>
      <c r="B10" s="3"/>
      <c r="C10" s="3"/>
      <c r="D10" s="3"/>
      <c r="E10" s="3"/>
      <c r="F10" s="3"/>
      <c r="G10" s="3"/>
      <c r="H10" s="3">
        <v>2</v>
      </c>
      <c r="I10" s="3"/>
      <c r="J10" s="3">
        <v>4</v>
      </c>
      <c r="K10" s="3"/>
      <c r="L10" s="3">
        <v>4</v>
      </c>
      <c r="M10" s="3"/>
      <c r="N10" s="3">
        <v>17</v>
      </c>
      <c r="O10" s="3"/>
      <c r="P10" s="3">
        <v>20</v>
      </c>
      <c r="Q10" s="3"/>
      <c r="R10" s="3">
        <v>5</v>
      </c>
      <c r="S10" s="3"/>
      <c r="T10" s="3">
        <v>6</v>
      </c>
      <c r="U10" s="3"/>
      <c r="V10" s="3">
        <v>22</v>
      </c>
      <c r="W10" s="3"/>
      <c r="X10" s="3">
        <v>18</v>
      </c>
      <c r="Y10" s="3"/>
      <c r="Z10" s="15">
        <f t="shared" si="0"/>
        <v>98</v>
      </c>
      <c r="AA10" s="29">
        <f>Z10*100/Z55</f>
        <v>5.7579318448883665</v>
      </c>
      <c r="AB10" s="29" t="e">
        <f>Z10*100/Z56</f>
        <v>#DIV/0!</v>
      </c>
      <c r="AC10" s="13"/>
      <c r="AD10" s="10"/>
    </row>
    <row r="11" spans="1:30">
      <c r="A11" s="3" t="s">
        <v>17</v>
      </c>
      <c r="B11" s="3">
        <v>90</v>
      </c>
      <c r="C11" s="3"/>
      <c r="D11" s="3"/>
      <c r="E11" s="3"/>
      <c r="F11" s="3"/>
      <c r="G11" s="3"/>
      <c r="H11" s="3">
        <v>4</v>
      </c>
      <c r="I11" s="3"/>
      <c r="J11" s="3">
        <v>8</v>
      </c>
      <c r="K11" s="3"/>
      <c r="L11" s="3">
        <v>6</v>
      </c>
      <c r="M11" s="3"/>
      <c r="N11" s="3">
        <v>10</v>
      </c>
      <c r="O11" s="3"/>
      <c r="P11" s="3">
        <v>16</v>
      </c>
      <c r="Q11" s="3"/>
      <c r="R11" s="3">
        <v>37</v>
      </c>
      <c r="S11" s="3"/>
      <c r="T11" s="3">
        <v>35</v>
      </c>
      <c r="U11" s="3"/>
      <c r="V11" s="3">
        <v>24</v>
      </c>
      <c r="W11" s="3"/>
      <c r="X11" s="3">
        <v>13</v>
      </c>
      <c r="Y11" s="3"/>
      <c r="Z11" s="15">
        <f t="shared" si="0"/>
        <v>243</v>
      </c>
      <c r="AA11" s="29">
        <f>Z11*100/Z55</f>
        <v>14.277320799059929</v>
      </c>
      <c r="AB11" s="29" t="e">
        <f>Z11*100/Z56</f>
        <v>#DIV/0!</v>
      </c>
      <c r="AC11" s="3"/>
      <c r="AD11" s="10"/>
    </row>
    <row r="12" spans="1:30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5">
        <f t="shared" si="0"/>
        <v>0</v>
      </c>
      <c r="AA12" s="29">
        <f>Z12*100/Z55</f>
        <v>0</v>
      </c>
      <c r="AB12" s="29" t="e">
        <f>Z12*100/Z56</f>
        <v>#DIV/0!</v>
      </c>
      <c r="AC12" s="13"/>
      <c r="AD12" s="10"/>
    </row>
    <row r="13" spans="1:30">
      <c r="A13" s="3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2</v>
      </c>
      <c r="M13" s="3"/>
      <c r="N13" s="3"/>
      <c r="O13" s="3"/>
      <c r="P13" s="3"/>
      <c r="Q13" s="3"/>
      <c r="R13" s="3">
        <v>3</v>
      </c>
      <c r="S13" s="3"/>
      <c r="T13" s="3">
        <v>34</v>
      </c>
      <c r="U13" s="3"/>
      <c r="V13" s="3"/>
      <c r="W13" s="3"/>
      <c r="X13" s="3"/>
      <c r="Y13" s="3"/>
      <c r="Z13" s="15">
        <f t="shared" si="0"/>
        <v>39</v>
      </c>
      <c r="AA13" s="29">
        <f>Z13*100/Z55</f>
        <v>2.2914218566392481</v>
      </c>
      <c r="AB13" s="29" t="e">
        <f>Z13*100/Z56</f>
        <v>#DIV/0!</v>
      </c>
      <c r="AC13" s="13"/>
      <c r="AD13" s="10"/>
    </row>
    <row r="14" spans="1:30">
      <c r="A14" s="3" t="s">
        <v>20</v>
      </c>
      <c r="B14" s="3"/>
      <c r="C14" s="3"/>
      <c r="D14" s="3"/>
      <c r="E14" s="3"/>
      <c r="F14" s="3">
        <v>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1</v>
      </c>
      <c r="S14" s="3"/>
      <c r="T14" s="3">
        <v>2</v>
      </c>
      <c r="U14" s="3"/>
      <c r="V14" s="3"/>
      <c r="W14" s="3"/>
      <c r="X14" s="3"/>
      <c r="Y14" s="3"/>
      <c r="Z14" s="15">
        <f t="shared" si="0"/>
        <v>5</v>
      </c>
      <c r="AA14" s="29">
        <f>Z14*100/Z55</f>
        <v>0.29377203290246767</v>
      </c>
      <c r="AB14" s="29" t="e">
        <f>Z14*100/Z56</f>
        <v>#DIV/0!</v>
      </c>
      <c r="AC14" s="13"/>
      <c r="AD14" s="10"/>
    </row>
    <row r="15" spans="1:30">
      <c r="A15" s="3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>
        <v>2</v>
      </c>
      <c r="Q15" s="3"/>
      <c r="R15" s="3">
        <v>2</v>
      </c>
      <c r="S15" s="3"/>
      <c r="T15" s="3">
        <v>4</v>
      </c>
      <c r="U15" s="3"/>
      <c r="V15" s="3">
        <v>2</v>
      </c>
      <c r="W15" s="3"/>
      <c r="X15" s="3"/>
      <c r="Y15" s="3"/>
      <c r="Z15" s="15">
        <f t="shared" si="0"/>
        <v>11</v>
      </c>
      <c r="AA15" s="29">
        <f>Z15*100/Z55</f>
        <v>0.64629847238542892</v>
      </c>
      <c r="AB15" s="29" t="e">
        <f>Z15*100/Z56</f>
        <v>#DIV/0!</v>
      </c>
      <c r="AC15" s="13"/>
      <c r="AD15" s="10"/>
    </row>
    <row r="16" spans="1:30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3</v>
      </c>
      <c r="U16" s="3"/>
      <c r="V16" s="3"/>
      <c r="W16" s="3"/>
      <c r="X16" s="3"/>
      <c r="Y16" s="3"/>
      <c r="Z16" s="15">
        <f t="shared" si="0"/>
        <v>3</v>
      </c>
      <c r="AA16" s="29">
        <f>Z16*100/Z55</f>
        <v>0.1762632197414806</v>
      </c>
      <c r="AB16" s="29" t="e">
        <f>Z16*100/Z56</f>
        <v>#DIV/0!</v>
      </c>
      <c r="AC16" s="13"/>
      <c r="AD16" s="10"/>
    </row>
    <row r="17" spans="1:30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5">
        <f t="shared" si="0"/>
        <v>0</v>
      </c>
      <c r="AA17" s="29">
        <f>Z17*100/Z55</f>
        <v>0</v>
      </c>
      <c r="AB17" s="29" t="e">
        <f>Z17*100/Z56</f>
        <v>#DIV/0!</v>
      </c>
      <c r="AC17" s="13"/>
      <c r="AD17" s="10"/>
    </row>
    <row r="18" spans="1:30">
      <c r="A18" s="3" t="s">
        <v>24</v>
      </c>
      <c r="B18" s="3"/>
      <c r="C18" s="3"/>
      <c r="D18" s="3">
        <v>14</v>
      </c>
      <c r="E18" s="3"/>
      <c r="F18" s="3"/>
      <c r="G18" s="3"/>
      <c r="H18" s="3"/>
      <c r="I18" s="3"/>
      <c r="J18" s="3">
        <v>3</v>
      </c>
      <c r="K18" s="3"/>
      <c r="L18" s="3">
        <v>3</v>
      </c>
      <c r="M18" s="3"/>
      <c r="N18" s="3">
        <v>1</v>
      </c>
      <c r="O18" s="3"/>
      <c r="P18" s="3"/>
      <c r="Q18" s="3"/>
      <c r="R18" s="3">
        <v>1</v>
      </c>
      <c r="S18" s="3"/>
      <c r="T18" s="3"/>
      <c r="U18" s="3"/>
      <c r="V18" s="3">
        <v>1</v>
      </c>
      <c r="W18" s="3"/>
      <c r="X18" s="3">
        <v>1</v>
      </c>
      <c r="Y18" s="3"/>
      <c r="Z18" s="15">
        <f t="shared" si="0"/>
        <v>24</v>
      </c>
      <c r="AA18" s="29">
        <f>Z18*100/Z55</f>
        <v>1.4101057579318448</v>
      </c>
      <c r="AB18" s="29" t="e">
        <f>Z18*100/Z56</f>
        <v>#DIV/0!</v>
      </c>
      <c r="AC18" s="13"/>
      <c r="AD18" s="10"/>
    </row>
    <row r="19" spans="1:30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15">
        <f t="shared" si="0"/>
        <v>0</v>
      </c>
      <c r="AA19" s="29">
        <f>Z19*100/Z55</f>
        <v>0</v>
      </c>
      <c r="AB19" s="29" t="e">
        <f>Z19*100/Z56</f>
        <v>#DIV/0!</v>
      </c>
      <c r="AC19" s="13"/>
      <c r="AD19" s="10"/>
    </row>
    <row r="20" spans="1:30">
      <c r="A20" s="30" t="s">
        <v>72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5">
        <f t="shared" si="0"/>
        <v>1</v>
      </c>
      <c r="AA20" s="29">
        <f>Z20*100/Z55</f>
        <v>5.8754406580493537E-2</v>
      </c>
      <c r="AB20" s="29" t="e">
        <f>Z20*100/Z56</f>
        <v>#DIV/0!</v>
      </c>
      <c r="AC20" s="13"/>
      <c r="AD20" s="10"/>
    </row>
    <row r="21" spans="1:30">
      <c r="A21" s="30" t="s">
        <v>73</v>
      </c>
      <c r="B21" s="3"/>
      <c r="C21" s="3"/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15">
        <f t="shared" si="0"/>
        <v>1</v>
      </c>
      <c r="AA21" s="29">
        <f>Z21*100/Z55</f>
        <v>5.8754406580493537E-2</v>
      </c>
      <c r="AB21" s="29" t="e">
        <f>Z21*100/Z56</f>
        <v>#DIV/0!</v>
      </c>
      <c r="AC21" s="13"/>
      <c r="AD21" s="10"/>
    </row>
    <row r="22" spans="1:30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2</v>
      </c>
      <c r="S22" s="3"/>
      <c r="T22" s="3">
        <v>14</v>
      </c>
      <c r="U22" s="3"/>
      <c r="V22" s="3"/>
      <c r="W22" s="3"/>
      <c r="X22" s="3"/>
      <c r="Y22" s="3"/>
      <c r="Z22" s="15">
        <f t="shared" si="0"/>
        <v>16</v>
      </c>
      <c r="AA22" s="29">
        <f>Z22*100/Z55</f>
        <v>0.9400705052878966</v>
      </c>
      <c r="AB22" s="29" t="e">
        <f>Z22*100/Z56</f>
        <v>#DIV/0!</v>
      </c>
      <c r="AC22" s="13"/>
      <c r="AD22" s="10"/>
    </row>
    <row r="23" spans="1:30">
      <c r="A23" s="3" t="s">
        <v>27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v>7</v>
      </c>
      <c r="Q23" s="3"/>
      <c r="R23" s="3">
        <v>3</v>
      </c>
      <c r="S23" s="3"/>
      <c r="T23" s="3">
        <v>4</v>
      </c>
      <c r="U23" s="3"/>
      <c r="V23" s="3">
        <v>5</v>
      </c>
      <c r="W23" s="3"/>
      <c r="X23" s="3"/>
      <c r="Y23" s="3"/>
      <c r="Z23" s="15">
        <f t="shared" si="0"/>
        <v>19</v>
      </c>
      <c r="AA23" s="29">
        <f>Z23*100/Z55</f>
        <v>1.1163337250293772</v>
      </c>
      <c r="AB23" s="29" t="e">
        <f>Z23*100/Z56</f>
        <v>#DIV/0!</v>
      </c>
      <c r="AC23" s="13"/>
      <c r="AD23" s="10"/>
    </row>
    <row r="24" spans="1:30">
      <c r="A24" s="3" t="s">
        <v>28</v>
      </c>
      <c r="B24" s="3">
        <v>2</v>
      </c>
      <c r="C24" s="3"/>
      <c r="D24" s="3">
        <v>3</v>
      </c>
      <c r="E24" s="3"/>
      <c r="F24" s="3">
        <v>17</v>
      </c>
      <c r="G24" s="3"/>
      <c r="H24" s="3">
        <v>13</v>
      </c>
      <c r="I24" s="3"/>
      <c r="J24" s="3">
        <v>3</v>
      </c>
      <c r="K24" s="3"/>
      <c r="L24" s="3">
        <v>1</v>
      </c>
      <c r="M24" s="3"/>
      <c r="N24" s="3"/>
      <c r="O24" s="3"/>
      <c r="P24" s="3">
        <v>30</v>
      </c>
      <c r="Q24" s="3"/>
      <c r="R24" s="3">
        <v>6</v>
      </c>
      <c r="S24" s="3"/>
      <c r="T24" s="3">
        <v>32</v>
      </c>
      <c r="U24" s="3"/>
      <c r="V24" s="3">
        <v>18</v>
      </c>
      <c r="W24" s="3"/>
      <c r="X24" s="3">
        <v>23</v>
      </c>
      <c r="Y24" s="3"/>
      <c r="Z24" s="15">
        <f t="shared" si="0"/>
        <v>148</v>
      </c>
      <c r="AA24" s="29">
        <f>Z24*100/Z55</f>
        <v>8.695652173913043</v>
      </c>
      <c r="AB24" s="29" t="e">
        <f>Z24*100/Z56</f>
        <v>#DIV/0!</v>
      </c>
      <c r="AC24" s="13"/>
      <c r="AD24" s="10"/>
    </row>
    <row r="25" spans="1:30">
      <c r="A25" s="3" t="s">
        <v>61</v>
      </c>
      <c r="B25" s="3"/>
      <c r="C25" s="3"/>
      <c r="D25" s="3"/>
      <c r="E25" s="3"/>
      <c r="F25" s="3">
        <v>22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15">
        <f t="shared" si="0"/>
        <v>22</v>
      </c>
      <c r="AA25" s="29">
        <f>Z25*100/Z55</f>
        <v>1.2925969447708578</v>
      </c>
      <c r="AB25" s="29" t="e">
        <f>Z25*100/Z56</f>
        <v>#DIV/0!</v>
      </c>
      <c r="AC25" s="13"/>
      <c r="AD25" s="10"/>
    </row>
    <row r="26" spans="1:30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15">
        <f t="shared" si="0"/>
        <v>0</v>
      </c>
      <c r="AA26" s="29">
        <f>Z26*100/Z55</f>
        <v>0</v>
      </c>
      <c r="AB26" s="29" t="e">
        <f>Z26*100/Z56</f>
        <v>#DIV/0!</v>
      </c>
      <c r="AC26" s="13"/>
      <c r="AD26" s="10"/>
    </row>
    <row r="27" spans="1:30">
      <c r="A27" s="3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2</v>
      </c>
      <c r="M27" s="3"/>
      <c r="N27" s="3"/>
      <c r="O27" s="3"/>
      <c r="P27" s="3">
        <v>3</v>
      </c>
      <c r="Q27" s="3"/>
      <c r="R27" s="3">
        <v>7</v>
      </c>
      <c r="S27" s="3"/>
      <c r="T27" s="3">
        <v>2</v>
      </c>
      <c r="U27" s="3"/>
      <c r="V27" s="3"/>
      <c r="W27" s="3"/>
      <c r="X27" s="3"/>
      <c r="Y27" s="3"/>
      <c r="Z27" s="15">
        <f t="shared" si="0"/>
        <v>14</v>
      </c>
      <c r="AA27" s="29">
        <f>Z27*100/Z55</f>
        <v>0.82256169212690955</v>
      </c>
      <c r="AB27" s="29" t="e">
        <f>Z27*100/Z56</f>
        <v>#DIV/0!</v>
      </c>
      <c r="AC27" s="13"/>
      <c r="AD27" s="10"/>
    </row>
    <row r="28" spans="1:30">
      <c r="A28" s="3" t="s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15">
        <f t="shared" si="0"/>
        <v>0</v>
      </c>
      <c r="AA28" s="29">
        <f>Z28*100/Z55</f>
        <v>0</v>
      </c>
      <c r="AB28" s="29" t="e">
        <f>Z28*100/Z56</f>
        <v>#DIV/0!</v>
      </c>
      <c r="AC28" s="13"/>
      <c r="AD28" s="10"/>
    </row>
    <row r="29" spans="1:30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>
        <v>1</v>
      </c>
      <c r="S29" s="3"/>
      <c r="T29" s="3"/>
      <c r="U29" s="3"/>
      <c r="V29" s="3"/>
      <c r="W29" s="3"/>
      <c r="X29" s="3"/>
      <c r="Y29" s="3"/>
      <c r="Z29" s="15">
        <f t="shared" si="0"/>
        <v>1</v>
      </c>
      <c r="AA29" s="29">
        <f>Z29*100/Z55</f>
        <v>5.8754406580493537E-2</v>
      </c>
      <c r="AB29" s="29" t="e">
        <f>Z29*100/Z56</f>
        <v>#DIV/0!</v>
      </c>
      <c r="AC29" s="13"/>
      <c r="AD29" s="10"/>
    </row>
    <row r="30" spans="1:30">
      <c r="A30" s="3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5">
        <f t="shared" si="0"/>
        <v>0</v>
      </c>
      <c r="AA30" s="29">
        <f>Z30*100/Z55</f>
        <v>0</v>
      </c>
      <c r="AB30" s="29" t="e">
        <f>Z30*100/Z56</f>
        <v>#DIV/0!</v>
      </c>
      <c r="AC30" s="13"/>
      <c r="AD30" s="10"/>
    </row>
    <row r="31" spans="1:30">
      <c r="A31" s="3" t="s">
        <v>34</v>
      </c>
      <c r="B31" s="3"/>
      <c r="C31" s="3"/>
      <c r="D31" s="3"/>
      <c r="E31" s="3"/>
      <c r="F31" s="3">
        <v>1</v>
      </c>
      <c r="G31" s="3"/>
      <c r="H31" s="3"/>
      <c r="I31" s="3"/>
      <c r="J31" s="3"/>
      <c r="K31" s="3"/>
      <c r="L31" s="3"/>
      <c r="M31" s="3"/>
      <c r="N31" s="3"/>
      <c r="O31" s="3"/>
      <c r="P31" s="3">
        <v>4</v>
      </c>
      <c r="Q31" s="3"/>
      <c r="R31" s="3">
        <v>4</v>
      </c>
      <c r="S31" s="3"/>
      <c r="T31" s="3"/>
      <c r="U31" s="3"/>
      <c r="V31" s="3"/>
      <c r="W31" s="3"/>
      <c r="X31" s="3"/>
      <c r="Y31" s="3"/>
      <c r="Z31" s="15">
        <f t="shared" si="0"/>
        <v>9</v>
      </c>
      <c r="AA31" s="29">
        <f>Z31*100/Z55</f>
        <v>0.52878965922444188</v>
      </c>
      <c r="AB31" s="29" t="e">
        <f>Z31*100/Z56</f>
        <v>#DIV/0!</v>
      </c>
      <c r="AC31" s="13"/>
      <c r="AD31" s="10"/>
    </row>
    <row r="32" spans="1:30">
      <c r="A32" s="3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1</v>
      </c>
      <c r="Q32" s="3"/>
      <c r="R32" s="3">
        <v>2</v>
      </c>
      <c r="S32" s="3"/>
      <c r="T32" s="3">
        <v>2</v>
      </c>
      <c r="U32" s="3"/>
      <c r="V32" s="3"/>
      <c r="W32" s="3"/>
      <c r="X32" s="3"/>
      <c r="Y32" s="3"/>
      <c r="Z32" s="15">
        <f t="shared" si="0"/>
        <v>5</v>
      </c>
      <c r="AA32" s="29">
        <f>Z32*100/Z55</f>
        <v>0.29377203290246767</v>
      </c>
      <c r="AB32" s="29" t="e">
        <f>Z32*100/Z56</f>
        <v>#DIV/0!</v>
      </c>
      <c r="AC32" s="13"/>
      <c r="AD32" s="10"/>
    </row>
    <row r="33" spans="1:30">
      <c r="A33" s="3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14</v>
      </c>
      <c r="Q33" s="3"/>
      <c r="R33" s="3">
        <v>2</v>
      </c>
      <c r="S33" s="3"/>
      <c r="T33" s="3">
        <v>10</v>
      </c>
      <c r="U33" s="3"/>
      <c r="V33" s="3">
        <v>4</v>
      </c>
      <c r="W33" s="3"/>
      <c r="X33" s="3"/>
      <c r="Y33" s="3"/>
      <c r="Z33" s="15">
        <f t="shared" si="0"/>
        <v>30</v>
      </c>
      <c r="AA33" s="29">
        <f>Z33*100/Z55</f>
        <v>1.762632197414806</v>
      </c>
      <c r="AB33" s="29" t="e">
        <f>Z33*100/Z56</f>
        <v>#DIV/0!</v>
      </c>
      <c r="AC33" s="13"/>
      <c r="AD33" s="10"/>
    </row>
    <row r="34" spans="1:30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>
        <v>2</v>
      </c>
      <c r="K34" s="3"/>
      <c r="L34" s="3"/>
      <c r="M34" s="3"/>
      <c r="N34" s="3"/>
      <c r="O34" s="3"/>
      <c r="P34" s="3"/>
      <c r="Q34" s="3"/>
      <c r="R34" s="3"/>
      <c r="S34" s="3"/>
      <c r="T34" s="3">
        <v>1</v>
      </c>
      <c r="U34" s="3"/>
      <c r="V34" s="3">
        <v>2</v>
      </c>
      <c r="W34" s="3"/>
      <c r="X34" s="3"/>
      <c r="Y34" s="3"/>
      <c r="Z34" s="15">
        <f t="shared" si="0"/>
        <v>5</v>
      </c>
      <c r="AA34" s="29">
        <f>Z34*100/Z55</f>
        <v>0.29377203290246767</v>
      </c>
      <c r="AB34" s="29" t="e">
        <f>Z34*100/Z56</f>
        <v>#DIV/0!</v>
      </c>
      <c r="AC34" s="13"/>
      <c r="AD34" s="10"/>
    </row>
    <row r="35" spans="1:30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15">
        <f t="shared" si="0"/>
        <v>0</v>
      </c>
      <c r="AA35" s="29">
        <f>Z35*100/Z55</f>
        <v>0</v>
      </c>
      <c r="AB35" s="29" t="e">
        <f>Z35*100/Z56</f>
        <v>#DIV/0!</v>
      </c>
      <c r="AC35" s="13"/>
      <c r="AD35" s="10"/>
    </row>
    <row r="36" spans="1:30">
      <c r="A36" s="3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5">
        <f t="shared" si="0"/>
        <v>0</v>
      </c>
      <c r="AA36" s="29">
        <f>Z36*100/Z55</f>
        <v>0</v>
      </c>
      <c r="AB36" s="29" t="e">
        <f>Z36*100/Z56</f>
        <v>#DIV/0!</v>
      </c>
      <c r="AC36" s="13"/>
      <c r="AD36" s="10"/>
    </row>
    <row r="37" spans="1:30">
      <c r="A37" s="3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15">
        <f t="shared" si="0"/>
        <v>0</v>
      </c>
      <c r="AA37" s="29">
        <f>Z37*100/Z55</f>
        <v>0</v>
      </c>
      <c r="AB37" s="29" t="e">
        <f>Z37*100/Z56</f>
        <v>#DIV/0!</v>
      </c>
      <c r="AC37" s="13"/>
      <c r="AD37" s="10"/>
    </row>
    <row r="38" spans="1:30">
      <c r="A38" s="3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>
        <v>2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5">
        <f t="shared" si="0"/>
        <v>2</v>
      </c>
      <c r="AA38" s="29">
        <f>Z38*100/Z55</f>
        <v>0.11750881316098707</v>
      </c>
      <c r="AB38" s="29" t="e">
        <f>Z38*100/Z56</f>
        <v>#DIV/0!</v>
      </c>
      <c r="AC38" s="13"/>
      <c r="AD38" s="10"/>
    </row>
    <row r="39" spans="1:30">
      <c r="A39" s="3" t="s">
        <v>42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>
        <v>2</v>
      </c>
      <c r="W39" s="3"/>
      <c r="X39" s="3"/>
      <c r="Y39" s="3"/>
      <c r="Z39" s="15">
        <f t="shared" si="0"/>
        <v>2</v>
      </c>
      <c r="AA39" s="29">
        <f>Z39*100/Z55</f>
        <v>0.11750881316098707</v>
      </c>
      <c r="AB39" s="29" t="e">
        <f>Z39*100/Z56</f>
        <v>#DIV/0!</v>
      </c>
      <c r="AC39" s="13"/>
      <c r="AD39" s="10"/>
    </row>
    <row r="40" spans="1:30">
      <c r="A40" s="3" t="s">
        <v>43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5">
        <f t="shared" si="0"/>
        <v>0</v>
      </c>
      <c r="AA40" s="29">
        <f>Z40*100/Z55</f>
        <v>0</v>
      </c>
      <c r="AB40" s="29" t="e">
        <f>Z40*100/Z56</f>
        <v>#DIV/0!</v>
      </c>
      <c r="AC40" s="13"/>
      <c r="AD40" s="10"/>
    </row>
    <row r="41" spans="1:30">
      <c r="A41" s="3" t="s">
        <v>44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15">
        <f t="shared" si="0"/>
        <v>0</v>
      </c>
      <c r="AA41" s="29">
        <f>Z41*100/Z55</f>
        <v>0</v>
      </c>
      <c r="AB41" s="29" t="e">
        <f>Z41*100/Z56</f>
        <v>#DIV/0!</v>
      </c>
      <c r="AC41" s="13"/>
      <c r="AD41" s="10"/>
    </row>
    <row r="42" spans="1:30">
      <c r="A42" s="30" t="s">
        <v>74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3</v>
      </c>
      <c r="Q42" s="3"/>
      <c r="R42" s="3"/>
      <c r="S42" s="3"/>
      <c r="T42" s="3"/>
      <c r="U42" s="3"/>
      <c r="V42" s="3"/>
      <c r="W42" s="3"/>
      <c r="X42" s="3"/>
      <c r="Y42" s="3"/>
      <c r="Z42" s="15">
        <f t="shared" si="0"/>
        <v>3</v>
      </c>
      <c r="AA42" s="29">
        <f>Z42*100/Z55</f>
        <v>0.1762632197414806</v>
      </c>
      <c r="AB42" s="29" t="e">
        <f>Z42*100/Z56</f>
        <v>#DIV/0!</v>
      </c>
      <c r="AC42" s="13"/>
      <c r="AD42" s="10"/>
    </row>
    <row r="43" spans="1:30">
      <c r="A43" s="3" t="s">
        <v>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15">
        <f t="shared" si="0"/>
        <v>0</v>
      </c>
      <c r="AA43" s="29">
        <f>Z43*100/Z55</f>
        <v>0</v>
      </c>
      <c r="AB43" s="29" t="e">
        <f>Z43*100/Z56</f>
        <v>#DIV/0!</v>
      </c>
      <c r="AC43" s="13"/>
      <c r="AD43" s="10"/>
    </row>
    <row r="44" spans="1:30">
      <c r="A44" s="3" t="s">
        <v>46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15">
        <f t="shared" si="0"/>
        <v>0</v>
      </c>
      <c r="AA44" s="29">
        <f>Z44*100/Z55</f>
        <v>0</v>
      </c>
      <c r="AB44" s="29" t="e">
        <f>Z44*100/Z56</f>
        <v>#DIV/0!</v>
      </c>
      <c r="AC44" s="13"/>
      <c r="AD44" s="10"/>
    </row>
    <row r="45" spans="1:30">
      <c r="A45" s="3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15">
        <f t="shared" si="0"/>
        <v>0</v>
      </c>
      <c r="AA45" s="29">
        <f>Z45*100/Z55</f>
        <v>0</v>
      </c>
      <c r="AB45" s="29" t="e">
        <f>Z45*100/Z56</f>
        <v>#DIV/0!</v>
      </c>
      <c r="AC45" s="13"/>
      <c r="AD45" s="10"/>
    </row>
    <row r="46" spans="1:30">
      <c r="A46" s="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5">
        <f t="shared" si="0"/>
        <v>0</v>
      </c>
      <c r="AA46" s="29">
        <f>Z46*100/Z55</f>
        <v>0</v>
      </c>
      <c r="AB46" s="29" t="e">
        <f>Z46*100/Z56</f>
        <v>#DIV/0!</v>
      </c>
      <c r="AC46" s="13"/>
      <c r="AD46" s="10"/>
    </row>
    <row r="47" spans="1:30">
      <c r="A47" s="3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5">
        <f t="shared" si="0"/>
        <v>0</v>
      </c>
      <c r="AA47" s="29">
        <f>Z47*100/Z55</f>
        <v>0</v>
      </c>
      <c r="AB47" s="29" t="e">
        <f>Z47*100/Z56</f>
        <v>#DIV/0!</v>
      </c>
      <c r="AC47" s="13"/>
      <c r="AD47" s="10"/>
    </row>
    <row r="48" spans="1:30">
      <c r="A48" s="3" t="s">
        <v>50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4</v>
      </c>
      <c r="Q48" s="3"/>
      <c r="R48" s="3"/>
      <c r="S48" s="3"/>
      <c r="T48" s="3">
        <v>20</v>
      </c>
      <c r="U48" s="3"/>
      <c r="V48" s="3"/>
      <c r="W48" s="3"/>
      <c r="X48" s="3">
        <v>2</v>
      </c>
      <c r="Y48" s="3"/>
      <c r="Z48" s="15">
        <f t="shared" si="0"/>
        <v>26</v>
      </c>
      <c r="AA48" s="29">
        <f>Z48*100/Z55</f>
        <v>1.5276145710928319</v>
      </c>
      <c r="AB48" s="29" t="e">
        <f>Z48*100/Z56</f>
        <v>#DIV/0!</v>
      </c>
      <c r="AC48" s="13"/>
      <c r="AD48" s="10"/>
    </row>
    <row r="49" spans="1:30">
      <c r="A49" s="3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>
        <v>14</v>
      </c>
      <c r="U49" s="3"/>
      <c r="V49" s="3"/>
      <c r="W49" s="3"/>
      <c r="X49" s="3"/>
      <c r="Y49" s="3"/>
      <c r="Z49" s="15">
        <f t="shared" si="0"/>
        <v>14</v>
      </c>
      <c r="AA49" s="29">
        <f>Z49*100/Z55</f>
        <v>0.82256169212690955</v>
      </c>
      <c r="AB49" s="29" t="e">
        <f>Z49*100/Z56</f>
        <v>#DIV/0!</v>
      </c>
      <c r="AC49" s="13"/>
      <c r="AD49" s="10"/>
    </row>
    <row r="50" spans="1:30">
      <c r="A50" s="3" t="s">
        <v>52</v>
      </c>
      <c r="B50" s="3">
        <v>4</v>
      </c>
      <c r="C50" s="3"/>
      <c r="D50" s="3"/>
      <c r="E50" s="3"/>
      <c r="F50" s="3"/>
      <c r="G50" s="3"/>
      <c r="H50" s="3">
        <v>12</v>
      </c>
      <c r="I50" s="3"/>
      <c r="J50" s="3">
        <v>10</v>
      </c>
      <c r="K50" s="3"/>
      <c r="L50" s="3">
        <v>13</v>
      </c>
      <c r="M50" s="3"/>
      <c r="N50" s="3">
        <v>36</v>
      </c>
      <c r="O50" s="3"/>
      <c r="P50" s="3">
        <v>37</v>
      </c>
      <c r="Q50" s="3"/>
      <c r="R50" s="3">
        <v>29</v>
      </c>
      <c r="S50" s="3"/>
      <c r="T50" s="3">
        <v>46</v>
      </c>
      <c r="U50" s="3"/>
      <c r="V50" s="3">
        <v>50</v>
      </c>
      <c r="W50" s="3"/>
      <c r="X50" s="3">
        <v>19</v>
      </c>
      <c r="Y50" s="3"/>
      <c r="Z50" s="15">
        <f t="shared" si="0"/>
        <v>256</v>
      </c>
      <c r="AA50" s="29">
        <f>Z50*100/Z55</f>
        <v>15.041128084606346</v>
      </c>
      <c r="AB50" s="29" t="e">
        <f>Z50*100/Z56</f>
        <v>#DIV/0!</v>
      </c>
      <c r="AC50" s="13"/>
      <c r="AD50" s="10"/>
    </row>
    <row r="51" spans="1:30">
      <c r="A51" s="3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5">
        <f t="shared" si="0"/>
        <v>0</v>
      </c>
      <c r="AA51" s="29">
        <f>Z51*100/Z55</f>
        <v>0</v>
      </c>
      <c r="AB51" s="29" t="e">
        <f>Z51*100/Z56</f>
        <v>#DIV/0!</v>
      </c>
      <c r="AC51" s="13"/>
      <c r="AD51" s="10"/>
    </row>
    <row r="52" spans="1:30">
      <c r="A52" s="3" t="s">
        <v>54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>
        <v>6</v>
      </c>
      <c r="U52" s="3"/>
      <c r="V52" s="3">
        <v>2</v>
      </c>
      <c r="W52" s="3"/>
      <c r="X52" s="3">
        <v>4</v>
      </c>
      <c r="Y52" s="3"/>
      <c r="Z52" s="15">
        <f t="shared" si="0"/>
        <v>13</v>
      </c>
      <c r="AA52" s="29">
        <f>Z52*100/Z55</f>
        <v>0.76380728554641597</v>
      </c>
      <c r="AB52" s="29" t="e">
        <f>Z52*100/Z56</f>
        <v>#DIV/0!</v>
      </c>
      <c r="AC52" s="13"/>
      <c r="AD52" s="10"/>
    </row>
    <row r="53" spans="1:30">
      <c r="A53" s="3" t="s">
        <v>55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15">
        <f t="shared" si="0"/>
        <v>0</v>
      </c>
      <c r="AA53" s="29">
        <f>Z53*100/Z55</f>
        <v>0</v>
      </c>
      <c r="AB53" s="29" t="e">
        <f>Z53*100/Z56</f>
        <v>#DIV/0!</v>
      </c>
      <c r="AC53" s="13"/>
      <c r="AD53" s="10"/>
    </row>
    <row r="54" spans="1:30">
      <c r="A54" s="3" t="s">
        <v>56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>
        <v>3</v>
      </c>
      <c r="W54" s="3"/>
      <c r="X54" s="3"/>
      <c r="Y54" s="3"/>
      <c r="Z54" s="15">
        <f t="shared" si="0"/>
        <v>3</v>
      </c>
      <c r="AA54" s="29">
        <f>Z54*100/Z55</f>
        <v>0.1762632197414806</v>
      </c>
      <c r="AB54" s="29" t="e">
        <f>Z54*100/Z56</f>
        <v>#DIV/0!</v>
      </c>
      <c r="AC54" s="13"/>
      <c r="AD54" s="10"/>
    </row>
    <row r="55" spans="1:30">
      <c r="A55" s="188" t="s">
        <v>0</v>
      </c>
      <c r="B55">
        <v>221</v>
      </c>
      <c r="D55">
        <v>30</v>
      </c>
      <c r="F55">
        <v>153</v>
      </c>
      <c r="H55">
        <v>40</v>
      </c>
      <c r="J55">
        <v>55</v>
      </c>
      <c r="L55">
        <v>50</v>
      </c>
      <c r="N55">
        <v>92</v>
      </c>
      <c r="P55">
        <v>225</v>
      </c>
      <c r="R55">
        <v>169</v>
      </c>
      <c r="T55">
        <v>314</v>
      </c>
      <c r="V55">
        <v>243</v>
      </c>
      <c r="X55">
        <v>115</v>
      </c>
      <c r="Z55" s="32">
        <f>SUM(Z8:Z54)</f>
        <v>1702</v>
      </c>
    </row>
    <row r="56" spans="1:30">
      <c r="A56" s="188" t="s">
        <v>293</v>
      </c>
      <c r="B56">
        <v>0</v>
      </c>
      <c r="D56">
        <v>0</v>
      </c>
      <c r="F56">
        <v>0</v>
      </c>
      <c r="H56">
        <v>0</v>
      </c>
      <c r="J56">
        <v>0</v>
      </c>
      <c r="L56">
        <v>0</v>
      </c>
      <c r="N56">
        <v>0</v>
      </c>
      <c r="P56">
        <v>0</v>
      </c>
      <c r="R56">
        <v>0</v>
      </c>
      <c r="T56">
        <v>0</v>
      </c>
      <c r="V56">
        <v>0</v>
      </c>
      <c r="X56">
        <v>0</v>
      </c>
      <c r="Z56" s="32"/>
    </row>
    <row r="57" spans="1:30">
      <c r="A57" s="189" t="s">
        <v>294</v>
      </c>
      <c r="B57">
        <v>221</v>
      </c>
      <c r="D57">
        <v>30</v>
      </c>
      <c r="F57">
        <v>153</v>
      </c>
      <c r="H57">
        <v>40</v>
      </c>
      <c r="J57">
        <v>55</v>
      </c>
      <c r="L57">
        <v>50</v>
      </c>
      <c r="N57">
        <v>92</v>
      </c>
      <c r="P57">
        <v>225</v>
      </c>
      <c r="R57">
        <v>169</v>
      </c>
      <c r="T57">
        <v>314</v>
      </c>
      <c r="V57">
        <v>243</v>
      </c>
      <c r="X57">
        <v>115</v>
      </c>
    </row>
    <row r="58" spans="1:30">
      <c r="A58" s="189" t="s">
        <v>295</v>
      </c>
      <c r="B58">
        <v>0</v>
      </c>
      <c r="D58">
        <v>0</v>
      </c>
      <c r="F58">
        <v>0</v>
      </c>
      <c r="H58">
        <v>0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</row>
    <row r="59" spans="1:30">
      <c r="A59" s="189" t="s">
        <v>296</v>
      </c>
      <c r="B59">
        <v>192</v>
      </c>
      <c r="D59">
        <v>18</v>
      </c>
      <c r="F59">
        <v>135</v>
      </c>
      <c r="H59">
        <v>36</v>
      </c>
      <c r="J59">
        <v>41</v>
      </c>
      <c r="L59">
        <v>41</v>
      </c>
      <c r="N59">
        <v>77</v>
      </c>
      <c r="P59">
        <v>166</v>
      </c>
      <c r="R59">
        <v>116</v>
      </c>
      <c r="T59">
        <v>279</v>
      </c>
      <c r="V59">
        <v>159</v>
      </c>
      <c r="X59">
        <v>95</v>
      </c>
    </row>
    <row r="60" spans="1:30">
      <c r="A60" s="189" t="s">
        <v>297</v>
      </c>
      <c r="B60">
        <v>0</v>
      </c>
      <c r="D60">
        <v>0</v>
      </c>
      <c r="F60">
        <v>0</v>
      </c>
      <c r="H60">
        <v>0</v>
      </c>
      <c r="J60">
        <v>0</v>
      </c>
      <c r="L60">
        <v>0</v>
      </c>
      <c r="N60">
        <v>0</v>
      </c>
      <c r="P60">
        <v>0</v>
      </c>
      <c r="R60">
        <v>0</v>
      </c>
      <c r="T60">
        <v>0</v>
      </c>
      <c r="V60">
        <v>0</v>
      </c>
      <c r="X60">
        <v>0</v>
      </c>
    </row>
    <row r="61" spans="1:30">
      <c r="A61" s="189" t="s">
        <v>3</v>
      </c>
      <c r="B61" s="3">
        <v>29</v>
      </c>
      <c r="C61" s="3"/>
      <c r="D61" s="3">
        <v>12</v>
      </c>
      <c r="E61" s="3"/>
      <c r="F61" s="3">
        <v>18</v>
      </c>
      <c r="G61" s="3"/>
      <c r="H61" s="3">
        <v>4</v>
      </c>
      <c r="I61" s="3"/>
      <c r="J61" s="3">
        <v>14</v>
      </c>
      <c r="K61" s="3"/>
      <c r="L61" s="3">
        <v>9</v>
      </c>
      <c r="M61" s="3"/>
      <c r="N61" s="3">
        <v>15</v>
      </c>
      <c r="O61" s="3"/>
      <c r="P61" s="3">
        <v>59</v>
      </c>
      <c r="Q61" s="3"/>
      <c r="R61" s="3">
        <v>53</v>
      </c>
      <c r="S61" s="3"/>
      <c r="T61" s="3">
        <v>35</v>
      </c>
      <c r="U61" s="3"/>
      <c r="V61" s="3">
        <v>84</v>
      </c>
      <c r="W61" s="3"/>
      <c r="X61" s="3">
        <v>20</v>
      </c>
      <c r="Y61" s="194"/>
    </row>
    <row r="62" spans="1:30">
      <c r="A62" s="188" t="s">
        <v>298</v>
      </c>
      <c r="B62">
        <v>0</v>
      </c>
      <c r="D62">
        <v>0</v>
      </c>
      <c r="F62">
        <v>0</v>
      </c>
      <c r="H62">
        <v>0</v>
      </c>
      <c r="J62">
        <v>0</v>
      </c>
      <c r="L62">
        <v>0</v>
      </c>
      <c r="N62">
        <v>0</v>
      </c>
      <c r="P62">
        <v>0</v>
      </c>
      <c r="R62">
        <v>0</v>
      </c>
      <c r="T62">
        <v>0</v>
      </c>
      <c r="V62">
        <v>0</v>
      </c>
      <c r="X62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D34"/>
  <sheetViews>
    <sheetView topLeftCell="A4" workbookViewId="0">
      <selection activeCell="Y7" sqref="Y7"/>
    </sheetView>
  </sheetViews>
  <sheetFormatPr baseColWidth="10" defaultRowHeight="12.75"/>
  <cols>
    <col min="1" max="1" width="11.7109375" style="176" customWidth="1"/>
    <col min="2" max="3" width="3.42578125" style="176" customWidth="1"/>
    <col min="4" max="5" width="3.140625" style="176" customWidth="1"/>
    <col min="6" max="7" width="3.5703125" style="176" customWidth="1"/>
    <col min="8" max="9" width="3" style="176" customWidth="1"/>
    <col min="10" max="11" width="3.85546875" style="176" customWidth="1"/>
    <col min="12" max="13" width="3.5703125" style="176" customWidth="1"/>
    <col min="14" max="15" width="4.28515625" style="176" customWidth="1"/>
    <col min="16" max="17" width="4" style="176" customWidth="1"/>
    <col min="18" max="19" width="3.7109375" style="176" customWidth="1"/>
    <col min="20" max="21" width="4.85546875" style="176" customWidth="1"/>
    <col min="22" max="23" width="4.42578125" style="176" customWidth="1"/>
    <col min="24" max="25" width="5.5703125" style="176" customWidth="1"/>
    <col min="26" max="26" width="5.85546875" style="176" customWidth="1"/>
    <col min="27" max="28" width="11.42578125" style="176"/>
    <col min="29" max="29" width="8.42578125" style="176" customWidth="1"/>
    <col min="30" max="16384" width="11.42578125" style="176"/>
  </cols>
  <sheetData>
    <row r="1" spans="1:30">
      <c r="A1" s="187" t="s">
        <v>291</v>
      </c>
    </row>
    <row r="2" spans="1:30" ht="15.75">
      <c r="A2" s="219" t="s">
        <v>274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</row>
    <row r="4" spans="1:30">
      <c r="A4" s="220" t="s">
        <v>57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</row>
    <row r="5" spans="1:30">
      <c r="A5" s="178" t="s">
        <v>71</v>
      </c>
      <c r="B5" s="178">
        <v>2016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7"/>
      <c r="AA5" s="177"/>
      <c r="AB5" s="177"/>
      <c r="AC5" s="177">
        <v>2016</v>
      </c>
      <c r="AD5" s="177"/>
    </row>
    <row r="6" spans="1:30">
      <c r="A6" s="179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</row>
    <row r="7" spans="1:30" ht="45">
      <c r="A7" s="180" t="s">
        <v>11</v>
      </c>
      <c r="B7" s="180" t="s">
        <v>1</v>
      </c>
      <c r="C7" s="180" t="s">
        <v>303</v>
      </c>
      <c r="D7" s="180" t="s">
        <v>2</v>
      </c>
      <c r="E7" s="180" t="s">
        <v>304</v>
      </c>
      <c r="F7" s="180" t="s">
        <v>3</v>
      </c>
      <c r="G7" s="180" t="s">
        <v>305</v>
      </c>
      <c r="H7" s="180" t="s">
        <v>4</v>
      </c>
      <c r="I7" s="180" t="s">
        <v>306</v>
      </c>
      <c r="J7" s="180" t="s">
        <v>3</v>
      </c>
      <c r="K7" s="180" t="s">
        <v>305</v>
      </c>
      <c r="L7" s="180" t="s">
        <v>1</v>
      </c>
      <c r="M7" s="180" t="s">
        <v>303</v>
      </c>
      <c r="N7" s="180" t="s">
        <v>58</v>
      </c>
      <c r="O7" s="180" t="s">
        <v>307</v>
      </c>
      <c r="P7" s="180" t="s">
        <v>4</v>
      </c>
      <c r="Q7" s="180" t="s">
        <v>306</v>
      </c>
      <c r="R7" s="180" t="s">
        <v>5</v>
      </c>
      <c r="S7" s="180" t="s">
        <v>308</v>
      </c>
      <c r="T7" s="180" t="s">
        <v>6</v>
      </c>
      <c r="U7" s="180" t="s">
        <v>309</v>
      </c>
      <c r="V7" s="180" t="s">
        <v>7</v>
      </c>
      <c r="W7" s="180" t="s">
        <v>310</v>
      </c>
      <c r="X7" s="180" t="s">
        <v>8</v>
      </c>
      <c r="Y7" s="180" t="s">
        <v>311</v>
      </c>
      <c r="Z7" s="160" t="s">
        <v>10</v>
      </c>
      <c r="AA7" s="160" t="s">
        <v>12</v>
      </c>
      <c r="AB7" s="160" t="s">
        <v>13</v>
      </c>
      <c r="AC7" s="162" t="s">
        <v>59</v>
      </c>
      <c r="AD7" s="179"/>
    </row>
    <row r="8" spans="1:30">
      <c r="A8" s="163" t="s">
        <v>14</v>
      </c>
      <c r="B8" s="181">
        <v>8</v>
      </c>
      <c r="C8" s="181"/>
      <c r="D8" s="163">
        <v>30</v>
      </c>
      <c r="E8" s="163"/>
      <c r="F8" s="163">
        <v>6</v>
      </c>
      <c r="G8" s="163"/>
      <c r="H8" s="163">
        <v>11</v>
      </c>
      <c r="I8" s="163"/>
      <c r="J8" s="163">
        <v>19</v>
      </c>
      <c r="K8" s="163"/>
      <c r="L8" s="163">
        <v>11</v>
      </c>
      <c r="M8" s="163"/>
      <c r="N8" s="163">
        <v>19</v>
      </c>
      <c r="O8" s="163"/>
      <c r="P8" s="163">
        <v>101</v>
      </c>
      <c r="Q8" s="163"/>
      <c r="R8" s="181">
        <v>18</v>
      </c>
      <c r="S8" s="181"/>
      <c r="T8" s="163">
        <v>35</v>
      </c>
      <c r="U8" s="163"/>
      <c r="V8" s="163">
        <v>29</v>
      </c>
      <c r="W8" s="163"/>
      <c r="X8" s="163">
        <v>30</v>
      </c>
      <c r="Y8" s="163"/>
      <c r="Z8" s="165">
        <f>SUM(B8:X8)</f>
        <v>317</v>
      </c>
      <c r="AA8" s="168">
        <f>+Z8/$Z$27</f>
        <v>0.22498225691980128</v>
      </c>
      <c r="AB8" s="168" t="e">
        <f>+Z8/$Z$28</f>
        <v>#DIV/0!</v>
      </c>
      <c r="AC8" s="163"/>
      <c r="AD8" s="182"/>
    </row>
    <row r="9" spans="1:30">
      <c r="A9" s="163" t="s">
        <v>15</v>
      </c>
      <c r="B9" s="181">
        <v>10</v>
      </c>
      <c r="C9" s="181"/>
      <c r="D9" s="163">
        <v>6</v>
      </c>
      <c r="E9" s="163"/>
      <c r="F9" s="163"/>
      <c r="G9" s="163"/>
      <c r="H9" s="163">
        <v>2</v>
      </c>
      <c r="I9" s="163"/>
      <c r="J9" s="163">
        <v>8</v>
      </c>
      <c r="K9" s="163"/>
      <c r="L9" s="163">
        <v>8</v>
      </c>
      <c r="M9" s="163"/>
      <c r="N9" s="163">
        <v>10</v>
      </c>
      <c r="O9" s="163"/>
      <c r="P9" s="163">
        <v>8</v>
      </c>
      <c r="Q9" s="163"/>
      <c r="R9" s="181">
        <v>7</v>
      </c>
      <c r="S9" s="181"/>
      <c r="T9" s="163">
        <v>16</v>
      </c>
      <c r="U9" s="163"/>
      <c r="V9" s="163"/>
      <c r="W9" s="163"/>
      <c r="X9" s="163"/>
      <c r="Y9" s="163"/>
      <c r="Z9" s="165">
        <f t="shared" ref="Z9:Z26" si="0">SUM(B9:X9)</f>
        <v>75</v>
      </c>
      <c r="AA9" s="168">
        <f t="shared" ref="AA9:AA26" si="1">+Z9/$Z$27</f>
        <v>5.3229240596167494E-2</v>
      </c>
      <c r="AB9" s="168" t="e">
        <f t="shared" ref="AB9:AB26" si="2">+Z9/$Z$28</f>
        <v>#DIV/0!</v>
      </c>
      <c r="AC9" s="167"/>
      <c r="AD9" s="179"/>
    </row>
    <row r="10" spans="1:30">
      <c r="A10" s="163" t="s">
        <v>16</v>
      </c>
      <c r="B10" s="181"/>
      <c r="C10" s="181"/>
      <c r="D10" s="163"/>
      <c r="E10" s="163"/>
      <c r="F10" s="163"/>
      <c r="G10" s="163"/>
      <c r="H10" s="163"/>
      <c r="I10" s="163"/>
      <c r="J10" s="163"/>
      <c r="K10" s="163"/>
      <c r="L10" s="163">
        <v>5</v>
      </c>
      <c r="M10" s="163"/>
      <c r="N10" s="163"/>
      <c r="O10" s="163"/>
      <c r="P10" s="163"/>
      <c r="Q10" s="163"/>
      <c r="R10" s="181"/>
      <c r="S10" s="181"/>
      <c r="T10" s="163"/>
      <c r="U10" s="163"/>
      <c r="V10" s="163"/>
      <c r="W10" s="163"/>
      <c r="X10" s="163"/>
      <c r="Y10" s="163"/>
      <c r="Z10" s="165">
        <f t="shared" si="0"/>
        <v>5</v>
      </c>
      <c r="AA10" s="168">
        <f t="shared" si="1"/>
        <v>3.5486160397444995E-3</v>
      </c>
      <c r="AB10" s="168" t="e">
        <f t="shared" si="2"/>
        <v>#DIV/0!</v>
      </c>
      <c r="AC10" s="167"/>
      <c r="AD10" s="179"/>
    </row>
    <row r="11" spans="1:30">
      <c r="A11" s="163" t="s">
        <v>17</v>
      </c>
      <c r="B11" s="181">
        <v>15</v>
      </c>
      <c r="C11" s="181"/>
      <c r="D11" s="163">
        <v>3</v>
      </c>
      <c r="E11" s="163"/>
      <c r="F11" s="163"/>
      <c r="G11" s="163"/>
      <c r="H11" s="163">
        <v>6</v>
      </c>
      <c r="I11" s="163"/>
      <c r="J11" s="163">
        <v>16</v>
      </c>
      <c r="K11" s="163"/>
      <c r="L11" s="163">
        <v>13</v>
      </c>
      <c r="M11" s="163"/>
      <c r="N11" s="163">
        <v>16</v>
      </c>
      <c r="O11" s="163"/>
      <c r="P11" s="163">
        <v>58</v>
      </c>
      <c r="Q11" s="163"/>
      <c r="R11" s="181">
        <v>51</v>
      </c>
      <c r="S11" s="181"/>
      <c r="T11" s="163">
        <v>130</v>
      </c>
      <c r="U11" s="163"/>
      <c r="V11" s="163">
        <v>58</v>
      </c>
      <c r="W11" s="163"/>
      <c r="X11" s="163">
        <v>14</v>
      </c>
      <c r="Y11" s="163"/>
      <c r="Z11" s="165">
        <f t="shared" si="0"/>
        <v>380</v>
      </c>
      <c r="AA11" s="168">
        <f t="shared" si="1"/>
        <v>0.26969481902058196</v>
      </c>
      <c r="AB11" s="168" t="e">
        <f t="shared" si="2"/>
        <v>#DIV/0!</v>
      </c>
      <c r="AC11" s="163"/>
      <c r="AD11" s="179"/>
    </row>
    <row r="12" spans="1:30">
      <c r="A12" s="163" t="s">
        <v>19</v>
      </c>
      <c r="B12" s="181"/>
      <c r="C12" s="181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81">
        <v>2</v>
      </c>
      <c r="S12" s="181"/>
      <c r="T12" s="163"/>
      <c r="U12" s="163"/>
      <c r="V12" s="163"/>
      <c r="W12" s="163"/>
      <c r="X12" s="163"/>
      <c r="Y12" s="163"/>
      <c r="Z12" s="165">
        <f t="shared" si="0"/>
        <v>2</v>
      </c>
      <c r="AA12" s="168">
        <f t="shared" si="1"/>
        <v>1.4194464158977999E-3</v>
      </c>
      <c r="AB12" s="168" t="e">
        <f t="shared" si="2"/>
        <v>#DIV/0!</v>
      </c>
      <c r="AC12" s="167"/>
      <c r="AD12" s="179"/>
    </row>
    <row r="13" spans="1:30">
      <c r="A13" s="163" t="s">
        <v>21</v>
      </c>
      <c r="B13" s="181"/>
      <c r="C13" s="181"/>
      <c r="D13" s="163"/>
      <c r="E13" s="163"/>
      <c r="F13" s="163"/>
      <c r="G13" s="163"/>
      <c r="H13" s="163"/>
      <c r="I13" s="163"/>
      <c r="J13" s="163"/>
      <c r="K13" s="163"/>
      <c r="L13" s="163">
        <v>2</v>
      </c>
      <c r="M13" s="163"/>
      <c r="N13" s="163"/>
      <c r="O13" s="163"/>
      <c r="P13" s="163">
        <v>6</v>
      </c>
      <c r="Q13" s="163"/>
      <c r="R13" s="181"/>
      <c r="S13" s="181"/>
      <c r="T13" s="163"/>
      <c r="U13" s="163"/>
      <c r="V13" s="163">
        <v>5</v>
      </c>
      <c r="W13" s="163"/>
      <c r="X13" s="163"/>
      <c r="Y13" s="163"/>
      <c r="Z13" s="165">
        <f t="shared" si="0"/>
        <v>13</v>
      </c>
      <c r="AA13" s="168">
        <f t="shared" si="1"/>
        <v>9.2264017033356991E-3</v>
      </c>
      <c r="AB13" s="168" t="e">
        <f t="shared" si="2"/>
        <v>#DIV/0!</v>
      </c>
      <c r="AC13" s="167"/>
      <c r="AD13" s="179"/>
    </row>
    <row r="14" spans="1:30">
      <c r="A14" s="163" t="s">
        <v>168</v>
      </c>
      <c r="B14" s="181"/>
      <c r="C14" s="181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81">
        <v>5</v>
      </c>
      <c r="S14" s="181"/>
      <c r="T14" s="163"/>
      <c r="U14" s="163"/>
      <c r="V14" s="163"/>
      <c r="W14" s="163"/>
      <c r="X14" s="163"/>
      <c r="Y14" s="163"/>
      <c r="Z14" s="165">
        <f t="shared" si="0"/>
        <v>5</v>
      </c>
      <c r="AA14" s="168">
        <f t="shared" si="1"/>
        <v>3.5486160397444995E-3</v>
      </c>
      <c r="AB14" s="168" t="e">
        <f t="shared" si="2"/>
        <v>#DIV/0!</v>
      </c>
      <c r="AC14" s="167"/>
      <c r="AD14" s="179"/>
    </row>
    <row r="15" spans="1:30">
      <c r="A15" s="163" t="s">
        <v>25</v>
      </c>
      <c r="B15" s="181"/>
      <c r="C15" s="181"/>
      <c r="D15" s="163">
        <v>12</v>
      </c>
      <c r="E15" s="163"/>
      <c r="F15" s="163"/>
      <c r="G15" s="163"/>
      <c r="H15" s="163">
        <v>4</v>
      </c>
      <c r="I15" s="163"/>
      <c r="J15" s="163">
        <v>14</v>
      </c>
      <c r="K15" s="163"/>
      <c r="L15" s="163">
        <v>3</v>
      </c>
      <c r="M15" s="163"/>
      <c r="N15" s="163">
        <v>1</v>
      </c>
      <c r="O15" s="163"/>
      <c r="P15" s="163">
        <v>5</v>
      </c>
      <c r="Q15" s="163"/>
      <c r="R15" s="181">
        <v>12</v>
      </c>
      <c r="S15" s="181"/>
      <c r="T15" s="163">
        <v>6</v>
      </c>
      <c r="U15" s="163"/>
      <c r="V15" s="163"/>
      <c r="W15" s="163"/>
      <c r="X15" s="163">
        <v>8</v>
      </c>
      <c r="Y15" s="163"/>
      <c r="Z15" s="165">
        <f t="shared" si="0"/>
        <v>65</v>
      </c>
      <c r="AA15" s="168">
        <f t="shared" si="1"/>
        <v>4.6132008516678494E-2</v>
      </c>
      <c r="AB15" s="168" t="e">
        <f t="shared" si="2"/>
        <v>#DIV/0!</v>
      </c>
      <c r="AC15" s="167"/>
      <c r="AD15" s="179"/>
    </row>
    <row r="16" spans="1:30">
      <c r="A16" s="163" t="s">
        <v>275</v>
      </c>
      <c r="B16" s="181"/>
      <c r="C16" s="181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81"/>
      <c r="S16" s="181"/>
      <c r="T16" s="163"/>
      <c r="U16" s="163"/>
      <c r="V16" s="163">
        <v>1</v>
      </c>
      <c r="W16" s="163"/>
      <c r="X16" s="163"/>
      <c r="Y16" s="163"/>
      <c r="Z16" s="165">
        <f t="shared" si="0"/>
        <v>1</v>
      </c>
      <c r="AA16" s="168">
        <f t="shared" si="1"/>
        <v>7.0972320794889996E-4</v>
      </c>
      <c r="AB16" s="168" t="e">
        <f t="shared" si="2"/>
        <v>#DIV/0!</v>
      </c>
      <c r="AC16" s="167"/>
      <c r="AD16" s="179"/>
    </row>
    <row r="17" spans="1:30">
      <c r="A17" s="163" t="s">
        <v>27</v>
      </c>
      <c r="B17" s="181"/>
      <c r="C17" s="181"/>
      <c r="D17" s="163"/>
      <c r="E17" s="163"/>
      <c r="F17" s="163"/>
      <c r="G17" s="163"/>
      <c r="H17" s="163"/>
      <c r="I17" s="163"/>
      <c r="J17" s="163"/>
      <c r="K17" s="163"/>
      <c r="L17" s="163">
        <v>4</v>
      </c>
      <c r="M17" s="163"/>
      <c r="N17" s="163">
        <v>1</v>
      </c>
      <c r="O17" s="163"/>
      <c r="P17" s="163"/>
      <c r="Q17" s="163"/>
      <c r="R17" s="181"/>
      <c r="S17" s="181"/>
      <c r="T17" s="163"/>
      <c r="U17" s="163"/>
      <c r="V17" s="163"/>
      <c r="W17" s="163"/>
      <c r="X17" s="163"/>
      <c r="Y17" s="163"/>
      <c r="Z17" s="165">
        <f t="shared" si="0"/>
        <v>5</v>
      </c>
      <c r="AA17" s="168">
        <f t="shared" si="1"/>
        <v>3.5486160397444995E-3</v>
      </c>
      <c r="AB17" s="168" t="e">
        <f t="shared" si="2"/>
        <v>#DIV/0!</v>
      </c>
      <c r="AC17" s="167"/>
      <c r="AD17" s="179"/>
    </row>
    <row r="18" spans="1:30">
      <c r="A18" s="163" t="s">
        <v>28</v>
      </c>
      <c r="B18" s="181">
        <v>15</v>
      </c>
      <c r="C18" s="181"/>
      <c r="D18" s="163">
        <v>11</v>
      </c>
      <c r="E18" s="163"/>
      <c r="F18" s="163">
        <v>13</v>
      </c>
      <c r="G18" s="163"/>
      <c r="H18" s="163">
        <v>16</v>
      </c>
      <c r="I18" s="163"/>
      <c r="J18" s="163">
        <v>56</v>
      </c>
      <c r="K18" s="163"/>
      <c r="L18" s="163">
        <v>10</v>
      </c>
      <c r="M18" s="163"/>
      <c r="N18" s="163">
        <v>65</v>
      </c>
      <c r="O18" s="163"/>
      <c r="P18" s="163">
        <v>63</v>
      </c>
      <c r="Q18" s="163"/>
      <c r="R18" s="181">
        <v>44</v>
      </c>
      <c r="S18" s="181"/>
      <c r="T18" s="163">
        <v>49</v>
      </c>
      <c r="U18" s="163"/>
      <c r="V18" s="163">
        <v>42</v>
      </c>
      <c r="W18" s="163"/>
      <c r="X18" s="163">
        <v>35</v>
      </c>
      <c r="Y18" s="163"/>
      <c r="Z18" s="165">
        <f t="shared" si="0"/>
        <v>419</v>
      </c>
      <c r="AA18" s="168">
        <f t="shared" si="1"/>
        <v>0.29737402413058905</v>
      </c>
      <c r="AB18" s="168" t="e">
        <f t="shared" si="2"/>
        <v>#DIV/0!</v>
      </c>
      <c r="AC18" s="167"/>
      <c r="AD18" s="179"/>
    </row>
    <row r="19" spans="1:30">
      <c r="A19" s="163" t="s">
        <v>32</v>
      </c>
      <c r="B19" s="181"/>
      <c r="C19" s="181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81"/>
      <c r="S19" s="181"/>
      <c r="T19" s="163"/>
      <c r="U19" s="163"/>
      <c r="V19" s="163"/>
      <c r="W19" s="163"/>
      <c r="X19" s="163">
        <v>2</v>
      </c>
      <c r="Y19" s="163"/>
      <c r="Z19" s="165">
        <f t="shared" si="0"/>
        <v>2</v>
      </c>
      <c r="AA19" s="168">
        <f t="shared" si="1"/>
        <v>1.4194464158977999E-3</v>
      </c>
      <c r="AB19" s="168" t="e">
        <f t="shared" si="2"/>
        <v>#DIV/0!</v>
      </c>
      <c r="AC19" s="167"/>
      <c r="AD19" s="179"/>
    </row>
    <row r="20" spans="1:30">
      <c r="A20" s="163" t="s">
        <v>35</v>
      </c>
      <c r="B20" s="181"/>
      <c r="C20" s="181"/>
      <c r="D20" s="163"/>
      <c r="E20" s="163"/>
      <c r="F20" s="163"/>
      <c r="G20" s="163"/>
      <c r="H20" s="163"/>
      <c r="I20" s="163"/>
      <c r="J20" s="163"/>
      <c r="K20" s="163"/>
      <c r="L20" s="163">
        <v>12</v>
      </c>
      <c r="M20" s="163"/>
      <c r="N20" s="163"/>
      <c r="O20" s="163"/>
      <c r="P20" s="163"/>
      <c r="Q20" s="163"/>
      <c r="R20" s="181"/>
      <c r="S20" s="181"/>
      <c r="T20" s="163"/>
      <c r="U20" s="163"/>
      <c r="V20" s="163"/>
      <c r="W20" s="163"/>
      <c r="X20" s="163"/>
      <c r="Y20" s="163"/>
      <c r="Z20" s="165">
        <f t="shared" si="0"/>
        <v>12</v>
      </c>
      <c r="AA20" s="168">
        <f t="shared" si="1"/>
        <v>8.516678495386799E-3</v>
      </c>
      <c r="AB20" s="168" t="e">
        <f t="shared" si="2"/>
        <v>#DIV/0!</v>
      </c>
      <c r="AC20" s="167"/>
      <c r="AD20" s="179"/>
    </row>
    <row r="21" spans="1:30">
      <c r="A21" s="163" t="s">
        <v>36</v>
      </c>
      <c r="B21" s="181">
        <v>7</v>
      </c>
      <c r="C21" s="181"/>
      <c r="D21" s="163">
        <v>3</v>
      </c>
      <c r="E21" s="163"/>
      <c r="F21" s="163"/>
      <c r="G21" s="163"/>
      <c r="H21" s="163">
        <v>4</v>
      </c>
      <c r="I21" s="163"/>
      <c r="J21" s="163">
        <v>4</v>
      </c>
      <c r="K21" s="163"/>
      <c r="L21" s="163">
        <v>7</v>
      </c>
      <c r="M21" s="163"/>
      <c r="N21" s="163">
        <v>1</v>
      </c>
      <c r="O21" s="163"/>
      <c r="P21" s="163">
        <v>18</v>
      </c>
      <c r="Q21" s="163"/>
      <c r="R21" s="181">
        <v>11</v>
      </c>
      <c r="S21" s="181"/>
      <c r="T21" s="163">
        <v>2</v>
      </c>
      <c r="U21" s="163"/>
      <c r="V21" s="163">
        <v>6</v>
      </c>
      <c r="W21" s="163"/>
      <c r="X21" s="163"/>
      <c r="Y21" s="163"/>
      <c r="Z21" s="165">
        <f t="shared" si="0"/>
        <v>63</v>
      </c>
      <c r="AA21" s="168">
        <f t="shared" si="1"/>
        <v>4.4712562100780694E-2</v>
      </c>
      <c r="AB21" s="168" t="e">
        <f t="shared" si="2"/>
        <v>#DIV/0!</v>
      </c>
      <c r="AC21" s="167"/>
      <c r="AD21" s="179"/>
    </row>
    <row r="22" spans="1:30">
      <c r="A22" s="163" t="s">
        <v>37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>
        <v>1</v>
      </c>
      <c r="S22" s="163"/>
      <c r="T22" s="163"/>
      <c r="U22" s="163"/>
      <c r="V22" s="163"/>
      <c r="W22" s="163"/>
      <c r="X22" s="163">
        <v>2</v>
      </c>
      <c r="Y22" s="163"/>
      <c r="Z22" s="165">
        <f t="shared" si="0"/>
        <v>3</v>
      </c>
      <c r="AA22" s="168">
        <f t="shared" si="1"/>
        <v>2.1291696238466998E-3</v>
      </c>
      <c r="AB22" s="168" t="e">
        <f t="shared" si="2"/>
        <v>#DIV/0!</v>
      </c>
      <c r="AC22" s="167"/>
      <c r="AD22" s="179"/>
    </row>
    <row r="23" spans="1:30">
      <c r="A23" s="163" t="s">
        <v>42</v>
      </c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>
        <v>2</v>
      </c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5">
        <f t="shared" si="0"/>
        <v>2</v>
      </c>
      <c r="AA23" s="168">
        <f t="shared" si="1"/>
        <v>1.4194464158977999E-3</v>
      </c>
      <c r="AB23" s="168" t="e">
        <f t="shared" si="2"/>
        <v>#DIV/0!</v>
      </c>
      <c r="AC23" s="167"/>
      <c r="AD23" s="179"/>
    </row>
    <row r="24" spans="1:30">
      <c r="A24" s="163" t="s">
        <v>45</v>
      </c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>
        <v>3</v>
      </c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5">
        <f t="shared" si="0"/>
        <v>3</v>
      </c>
      <c r="AA24" s="168">
        <f t="shared" si="1"/>
        <v>2.1291696238466998E-3</v>
      </c>
      <c r="AB24" s="168" t="e">
        <f t="shared" si="2"/>
        <v>#DIV/0!</v>
      </c>
      <c r="AC24" s="167"/>
      <c r="AD24" s="179"/>
    </row>
    <row r="25" spans="1:30">
      <c r="A25" s="163" t="s">
        <v>47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>
        <v>1</v>
      </c>
      <c r="M25" s="163"/>
      <c r="N25" s="163">
        <v>4</v>
      </c>
      <c r="O25" s="163"/>
      <c r="P25" s="163">
        <v>5</v>
      </c>
      <c r="Q25" s="163"/>
      <c r="R25" s="163"/>
      <c r="S25" s="163"/>
      <c r="T25" s="163"/>
      <c r="U25" s="163"/>
      <c r="V25" s="163"/>
      <c r="W25" s="163"/>
      <c r="X25" s="163">
        <v>1</v>
      </c>
      <c r="Y25" s="163"/>
      <c r="Z25" s="165">
        <f t="shared" si="0"/>
        <v>11</v>
      </c>
      <c r="AA25" s="168">
        <f t="shared" si="1"/>
        <v>7.806955287437899E-3</v>
      </c>
      <c r="AB25" s="168" t="e">
        <f t="shared" si="2"/>
        <v>#DIV/0!</v>
      </c>
      <c r="AC25" s="167"/>
      <c r="AD25" s="179"/>
    </row>
    <row r="26" spans="1:30">
      <c r="A26" s="183" t="s">
        <v>52</v>
      </c>
      <c r="B26" s="163"/>
      <c r="C26" s="163"/>
      <c r="D26" s="163">
        <v>2</v>
      </c>
      <c r="E26" s="163"/>
      <c r="F26" s="163">
        <v>8</v>
      </c>
      <c r="G26" s="163"/>
      <c r="H26" s="163">
        <v>8</v>
      </c>
      <c r="I26" s="163"/>
      <c r="J26" s="163"/>
      <c r="K26" s="163"/>
      <c r="L26" s="163"/>
      <c r="M26" s="163"/>
      <c r="N26" s="163"/>
      <c r="O26" s="163"/>
      <c r="P26" s="163"/>
      <c r="Q26" s="163"/>
      <c r="R26" s="163">
        <v>4</v>
      </c>
      <c r="S26" s="163"/>
      <c r="T26" s="163">
        <v>4</v>
      </c>
      <c r="U26" s="163"/>
      <c r="V26" s="163"/>
      <c r="W26" s="163"/>
      <c r="X26" s="163"/>
      <c r="Y26" s="163"/>
      <c r="Z26" s="165">
        <f t="shared" si="0"/>
        <v>26</v>
      </c>
      <c r="AA26" s="168">
        <f t="shared" si="1"/>
        <v>1.8452803406671398E-2</v>
      </c>
      <c r="AB26" s="168" t="e">
        <f t="shared" si="2"/>
        <v>#DIV/0!</v>
      </c>
      <c r="AC26" s="167"/>
      <c r="AD26" s="179"/>
    </row>
    <row r="27" spans="1:30">
      <c r="A27" s="188" t="s">
        <v>0</v>
      </c>
      <c r="B27" s="181">
        <v>55</v>
      </c>
      <c r="C27" s="181"/>
      <c r="D27" s="181">
        <v>67</v>
      </c>
      <c r="E27" s="181"/>
      <c r="F27" s="181">
        <v>27</v>
      </c>
      <c r="G27" s="181"/>
      <c r="H27" s="181">
        <v>51</v>
      </c>
      <c r="I27" s="181"/>
      <c r="J27" s="181">
        <v>117</v>
      </c>
      <c r="K27" s="181"/>
      <c r="L27" s="181">
        <v>78</v>
      </c>
      <c r="M27" s="181"/>
      <c r="N27" s="181">
        <v>120</v>
      </c>
      <c r="O27" s="181"/>
      <c r="P27" s="181">
        <v>264</v>
      </c>
      <c r="Q27" s="181"/>
      <c r="R27" s="181">
        <v>155</v>
      </c>
      <c r="S27" s="181"/>
      <c r="T27" s="181">
        <v>242</v>
      </c>
      <c r="U27" s="181"/>
      <c r="V27" s="181">
        <v>141</v>
      </c>
      <c r="W27" s="181"/>
      <c r="X27" s="181">
        <v>92</v>
      </c>
      <c r="Y27" s="209"/>
      <c r="Z27" s="184">
        <f>SUM(Z8:Z26)</f>
        <v>1409</v>
      </c>
    </row>
    <row r="28" spans="1:30">
      <c r="A28" s="188" t="s">
        <v>293</v>
      </c>
      <c r="B28">
        <v>0</v>
      </c>
      <c r="C28"/>
      <c r="D28">
        <v>0</v>
      </c>
      <c r="E28"/>
      <c r="F28">
        <v>0</v>
      </c>
      <c r="G28"/>
      <c r="H28">
        <v>0</v>
      </c>
      <c r="I28"/>
      <c r="J28">
        <v>0</v>
      </c>
      <c r="K28"/>
      <c r="L28">
        <v>0</v>
      </c>
      <c r="M28"/>
      <c r="N28">
        <v>0</v>
      </c>
      <c r="O28"/>
      <c r="P28">
        <v>0</v>
      </c>
      <c r="Q28"/>
      <c r="R28">
        <v>0</v>
      </c>
      <c r="S28"/>
      <c r="T28">
        <v>0</v>
      </c>
      <c r="U28"/>
      <c r="V28">
        <v>0</v>
      </c>
      <c r="W28"/>
      <c r="X28">
        <v>0</v>
      </c>
      <c r="Y28"/>
      <c r="Z28" s="185"/>
    </row>
    <row r="29" spans="1:30">
      <c r="A29" s="189" t="s">
        <v>294</v>
      </c>
      <c r="B29" s="181">
        <v>55</v>
      </c>
      <c r="C29" s="181"/>
      <c r="D29" s="181">
        <v>67</v>
      </c>
      <c r="E29" s="181"/>
      <c r="F29" s="181">
        <v>27</v>
      </c>
      <c r="G29" s="181"/>
      <c r="H29" s="181">
        <v>51</v>
      </c>
      <c r="I29" s="181"/>
      <c r="J29" s="181">
        <v>117</v>
      </c>
      <c r="K29" s="181"/>
      <c r="L29" s="181">
        <v>78</v>
      </c>
      <c r="M29" s="181"/>
      <c r="N29" s="181">
        <v>120</v>
      </c>
      <c r="O29" s="181"/>
      <c r="P29" s="181">
        <v>264</v>
      </c>
      <c r="Q29" s="181"/>
      <c r="R29" s="181">
        <v>155</v>
      </c>
      <c r="S29" s="181"/>
      <c r="T29" s="181">
        <v>242</v>
      </c>
      <c r="U29" s="181"/>
      <c r="V29" s="181">
        <v>141</v>
      </c>
      <c r="W29" s="181"/>
      <c r="X29" s="181">
        <v>92</v>
      </c>
      <c r="Y29" s="210"/>
    </row>
    <row r="30" spans="1:30">
      <c r="A30" s="189" t="s">
        <v>295</v>
      </c>
      <c r="B30">
        <v>0</v>
      </c>
      <c r="C30"/>
      <c r="D30">
        <v>0</v>
      </c>
      <c r="E30"/>
      <c r="F30">
        <v>0</v>
      </c>
      <c r="G30"/>
      <c r="H30">
        <v>0</v>
      </c>
      <c r="I30"/>
      <c r="J30">
        <v>0</v>
      </c>
      <c r="K30"/>
      <c r="L30">
        <v>0</v>
      </c>
      <c r="M30"/>
      <c r="N30">
        <v>0</v>
      </c>
      <c r="O30"/>
      <c r="P30">
        <v>0</v>
      </c>
      <c r="Q30"/>
      <c r="R30">
        <v>0</v>
      </c>
      <c r="S30"/>
      <c r="T30">
        <v>0</v>
      </c>
      <c r="U30"/>
      <c r="V30">
        <v>0</v>
      </c>
      <c r="W30"/>
      <c r="X30">
        <v>0</v>
      </c>
      <c r="Y30"/>
    </row>
    <row r="31" spans="1:30">
      <c r="A31" s="189" t="s">
        <v>296</v>
      </c>
      <c r="B31" s="176">
        <v>47</v>
      </c>
      <c r="D31" s="176">
        <v>37</v>
      </c>
      <c r="F31" s="176">
        <v>21</v>
      </c>
      <c r="H31" s="176">
        <v>40</v>
      </c>
      <c r="J31" s="176">
        <v>98</v>
      </c>
      <c r="L31" s="176">
        <v>67</v>
      </c>
      <c r="N31" s="176">
        <v>101</v>
      </c>
      <c r="P31" s="176">
        <v>163</v>
      </c>
      <c r="R31" s="176">
        <v>137</v>
      </c>
      <c r="T31" s="176">
        <v>207</v>
      </c>
      <c r="V31" s="176">
        <v>112</v>
      </c>
      <c r="X31" s="176">
        <v>62</v>
      </c>
    </row>
    <row r="32" spans="1:30">
      <c r="A32" s="189" t="s">
        <v>297</v>
      </c>
      <c r="B32">
        <v>0</v>
      </c>
      <c r="C32"/>
      <c r="D32">
        <v>0</v>
      </c>
      <c r="E32"/>
      <c r="F32">
        <v>0</v>
      </c>
      <c r="G32"/>
      <c r="H32">
        <v>0</v>
      </c>
      <c r="I32"/>
      <c r="J32">
        <v>0</v>
      </c>
      <c r="K32"/>
      <c r="L32">
        <v>0</v>
      </c>
      <c r="M32"/>
      <c r="N32">
        <v>0</v>
      </c>
      <c r="O32"/>
      <c r="P32">
        <v>0</v>
      </c>
      <c r="Q32"/>
      <c r="R32">
        <v>0</v>
      </c>
      <c r="S32"/>
      <c r="T32">
        <v>0</v>
      </c>
      <c r="U32"/>
      <c r="V32">
        <v>0</v>
      </c>
      <c r="W32"/>
      <c r="X32">
        <v>0</v>
      </c>
      <c r="Y32"/>
    </row>
    <row r="33" spans="1:25">
      <c r="A33" s="189" t="s">
        <v>3</v>
      </c>
      <c r="B33" s="181">
        <v>8</v>
      </c>
      <c r="C33" s="181"/>
      <c r="D33" s="163">
        <v>30</v>
      </c>
      <c r="E33" s="163"/>
      <c r="F33" s="163">
        <v>6</v>
      </c>
      <c r="G33" s="163"/>
      <c r="H33" s="163">
        <v>11</v>
      </c>
      <c r="I33" s="163"/>
      <c r="J33" s="163">
        <v>19</v>
      </c>
      <c r="K33" s="163"/>
      <c r="L33" s="163">
        <v>11</v>
      </c>
      <c r="M33" s="163"/>
      <c r="N33" s="163">
        <v>19</v>
      </c>
      <c r="O33" s="163"/>
      <c r="P33" s="163">
        <v>101</v>
      </c>
      <c r="Q33" s="163"/>
      <c r="R33" s="181">
        <v>18</v>
      </c>
      <c r="S33" s="181"/>
      <c r="T33" s="163">
        <v>35</v>
      </c>
      <c r="U33" s="163"/>
      <c r="V33" s="163">
        <v>29</v>
      </c>
      <c r="W33" s="163"/>
      <c r="X33" s="163">
        <v>30</v>
      </c>
      <c r="Y33" s="211"/>
    </row>
    <row r="34" spans="1:25">
      <c r="A34" s="188" t="s">
        <v>298</v>
      </c>
      <c r="B34">
        <v>0</v>
      </c>
      <c r="C34"/>
      <c r="D34">
        <v>0</v>
      </c>
      <c r="E34"/>
      <c r="F34">
        <v>0</v>
      </c>
      <c r="G34"/>
      <c r="H34">
        <v>0</v>
      </c>
      <c r="I34"/>
      <c r="J34">
        <v>0</v>
      </c>
      <c r="K34"/>
      <c r="L34">
        <v>0</v>
      </c>
      <c r="M34"/>
      <c r="N34">
        <v>0</v>
      </c>
      <c r="O34"/>
      <c r="P34">
        <v>0</v>
      </c>
      <c r="Q34"/>
      <c r="R34">
        <v>0</v>
      </c>
      <c r="S34"/>
      <c r="T34">
        <v>0</v>
      </c>
      <c r="U34"/>
      <c r="V34">
        <v>0</v>
      </c>
      <c r="W34"/>
      <c r="X34">
        <v>0</v>
      </c>
      <c r="Y34"/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D58"/>
  <sheetViews>
    <sheetView workbookViewId="0">
      <selection activeCell="Y7" sqref="Y7"/>
    </sheetView>
  </sheetViews>
  <sheetFormatPr baseColWidth="10" defaultRowHeight="12.75"/>
  <cols>
    <col min="1" max="1" width="11.7109375" customWidth="1"/>
    <col min="2" max="26" width="5.7109375" customWidth="1"/>
    <col min="29" max="29" width="8.42578125" customWidth="1"/>
  </cols>
  <sheetData>
    <row r="1" spans="1:30">
      <c r="A1" s="19" t="s">
        <v>292</v>
      </c>
    </row>
    <row r="2" spans="1:30" ht="15.75">
      <c r="A2" s="216" t="s">
        <v>70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276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3">
        <v>17</v>
      </c>
      <c r="C8" s="3"/>
      <c r="D8" s="3">
        <v>10</v>
      </c>
      <c r="E8" s="3"/>
      <c r="F8" s="3">
        <v>44</v>
      </c>
      <c r="G8" s="3"/>
      <c r="H8" s="3">
        <v>4</v>
      </c>
      <c r="I8" s="3"/>
      <c r="J8" s="3">
        <v>33</v>
      </c>
      <c r="K8" s="3"/>
      <c r="L8" s="3">
        <v>1</v>
      </c>
      <c r="M8" s="3"/>
      <c r="N8" s="3">
        <v>9</v>
      </c>
      <c r="O8" s="3"/>
      <c r="P8" s="3">
        <v>14</v>
      </c>
      <c r="Q8" s="3"/>
      <c r="R8" s="3">
        <v>31</v>
      </c>
      <c r="S8" s="3"/>
      <c r="T8" s="3">
        <v>21</v>
      </c>
      <c r="U8" s="3"/>
      <c r="V8" s="3">
        <v>8</v>
      </c>
      <c r="W8" s="3"/>
      <c r="X8" s="3">
        <v>38</v>
      </c>
      <c r="Y8" s="3"/>
      <c r="Z8" s="186">
        <f>SUM(B8:X8)</f>
        <v>230</v>
      </c>
      <c r="AA8" s="29">
        <f>$Z8/$Z$51</f>
        <v>0.55155875299760193</v>
      </c>
      <c r="AB8" s="29">
        <f>$Z8/SUM($Z$9:$Z$50)</f>
        <v>1.2365591397849462</v>
      </c>
      <c r="AC8" s="3"/>
      <c r="AD8" s="10"/>
    </row>
    <row r="9" spans="1:30">
      <c r="A9" s="3" t="s">
        <v>15</v>
      </c>
      <c r="B9" s="3">
        <v>2</v>
      </c>
      <c r="C9" s="3"/>
      <c r="D9" s="3"/>
      <c r="E9" s="3"/>
      <c r="F9" s="3">
        <v>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/>
      <c r="V9" s="3"/>
      <c r="W9" s="3"/>
      <c r="X9" s="3">
        <v>1</v>
      </c>
      <c r="Y9" s="3"/>
      <c r="Z9" s="15">
        <f>SUM(B9:X9)</f>
        <v>8</v>
      </c>
      <c r="AA9" s="29">
        <f>$Z9/$Z$51</f>
        <v>1.9184652278177457E-2</v>
      </c>
      <c r="AB9" s="29">
        <f>$Z9/SUM($Z$9:$Z$50)</f>
        <v>4.3010752688172046E-2</v>
      </c>
      <c r="AC9" s="13"/>
      <c r="AD9" s="10"/>
    </row>
    <row r="10" spans="1:30">
      <c r="A10" s="3" t="s">
        <v>16</v>
      </c>
      <c r="B10" s="3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4</v>
      </c>
      <c r="U10" s="3"/>
      <c r="V10" s="3">
        <v>4</v>
      </c>
      <c r="W10" s="3"/>
      <c r="X10" s="3"/>
      <c r="Y10" s="3"/>
      <c r="Z10" s="15">
        <f t="shared" ref="Z10:Z50" si="0">SUM(B10:X10)</f>
        <v>10</v>
      </c>
      <c r="AA10" s="29">
        <f t="shared" ref="AA10:AA50" si="1">$Z10/$Z$51</f>
        <v>2.3980815347721823E-2</v>
      </c>
      <c r="AB10" s="29">
        <f t="shared" ref="AB10:AB50" si="2">$Z10/SUM($Z$9:$Z$50)</f>
        <v>5.3763440860215055E-2</v>
      </c>
      <c r="AC10" s="13"/>
      <c r="AD10" s="10"/>
    </row>
    <row r="11" spans="1:30">
      <c r="A11" s="3" t="s">
        <v>17</v>
      </c>
      <c r="B11" s="3"/>
      <c r="C11" s="3"/>
      <c r="D11" s="3"/>
      <c r="E11" s="3"/>
      <c r="F11" s="3">
        <v>2</v>
      </c>
      <c r="G11" s="3"/>
      <c r="H11" s="3">
        <v>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>
        <v>2</v>
      </c>
      <c r="W11" s="3"/>
      <c r="X11" s="3">
        <v>1</v>
      </c>
      <c r="Y11" s="3"/>
      <c r="Z11" s="15">
        <f t="shared" si="0"/>
        <v>7</v>
      </c>
      <c r="AA11" s="29">
        <f t="shared" si="1"/>
        <v>1.6786570743405275E-2</v>
      </c>
      <c r="AB11" s="29">
        <f t="shared" si="2"/>
        <v>3.7634408602150539E-2</v>
      </c>
      <c r="AC11" s="3"/>
      <c r="AD11" s="10"/>
    </row>
    <row r="12" spans="1:30" hidden="1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5">
        <f t="shared" si="0"/>
        <v>0</v>
      </c>
      <c r="AA12" s="29">
        <f t="shared" si="1"/>
        <v>0</v>
      </c>
      <c r="AB12" s="29">
        <f t="shared" si="2"/>
        <v>0</v>
      </c>
      <c r="AC12" s="13"/>
      <c r="AD12" s="10"/>
    </row>
    <row r="13" spans="1:30" hidden="1">
      <c r="A13" s="3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5">
        <f t="shared" si="0"/>
        <v>0</v>
      </c>
      <c r="AA13" s="29">
        <f t="shared" si="1"/>
        <v>0</v>
      </c>
      <c r="AB13" s="29">
        <f t="shared" si="2"/>
        <v>0</v>
      </c>
      <c r="AC13" s="13"/>
      <c r="AD13" s="10"/>
    </row>
    <row r="14" spans="1:30" hidden="1">
      <c r="A14" s="3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5">
        <f t="shared" si="0"/>
        <v>0</v>
      </c>
      <c r="AA14" s="29">
        <f t="shared" si="1"/>
        <v>0</v>
      </c>
      <c r="AB14" s="29">
        <f t="shared" si="2"/>
        <v>0</v>
      </c>
      <c r="AC14" s="13"/>
      <c r="AD14" s="10"/>
    </row>
    <row r="15" spans="1:30">
      <c r="A15" s="3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/>
      <c r="V15" s="3">
        <v>5</v>
      </c>
      <c r="W15" s="3"/>
      <c r="X15" s="3"/>
      <c r="Y15" s="3"/>
      <c r="Z15" s="15">
        <f t="shared" si="0"/>
        <v>6</v>
      </c>
      <c r="AA15" s="29">
        <f t="shared" si="1"/>
        <v>1.4388489208633094E-2</v>
      </c>
      <c r="AB15" s="29">
        <f t="shared" si="2"/>
        <v>3.2258064516129031E-2</v>
      </c>
      <c r="AC15" s="13"/>
      <c r="AD15" s="10"/>
    </row>
    <row r="16" spans="1:30" hidden="1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15">
        <f t="shared" si="0"/>
        <v>0</v>
      </c>
      <c r="AA16" s="29">
        <f t="shared" si="1"/>
        <v>0</v>
      </c>
      <c r="AB16" s="29">
        <f t="shared" si="2"/>
        <v>0</v>
      </c>
      <c r="AC16" s="13"/>
      <c r="AD16" s="10"/>
    </row>
    <row r="17" spans="1:30" hidden="1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5">
        <f t="shared" si="0"/>
        <v>0</v>
      </c>
      <c r="AA17" s="29">
        <f t="shared" si="1"/>
        <v>0</v>
      </c>
      <c r="AB17" s="29">
        <f t="shared" si="2"/>
        <v>0</v>
      </c>
      <c r="AC17" s="13"/>
      <c r="AD17" s="10"/>
    </row>
    <row r="18" spans="1:30" hidden="1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5">
        <f t="shared" si="0"/>
        <v>0</v>
      </c>
      <c r="AA18" s="29">
        <f t="shared" si="1"/>
        <v>0</v>
      </c>
      <c r="AB18" s="29">
        <f t="shared" si="2"/>
        <v>0</v>
      </c>
      <c r="AC18" s="13"/>
      <c r="AD18" s="10"/>
    </row>
    <row r="19" spans="1:30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15">
        <f t="shared" si="0"/>
        <v>1</v>
      </c>
      <c r="AA19" s="29">
        <f t="shared" si="1"/>
        <v>2.3980815347721821E-3</v>
      </c>
      <c r="AB19" s="29">
        <f t="shared" si="2"/>
        <v>5.3763440860215058E-3</v>
      </c>
      <c r="AC19" s="13"/>
      <c r="AD19" s="10"/>
    </row>
    <row r="20" spans="1:30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5">
        <f t="shared" si="0"/>
        <v>2</v>
      </c>
      <c r="AA20" s="29">
        <f t="shared" si="1"/>
        <v>4.7961630695443642E-3</v>
      </c>
      <c r="AB20" s="29">
        <f t="shared" si="2"/>
        <v>1.0752688172043012E-2</v>
      </c>
      <c r="AC20" s="13"/>
      <c r="AD20" s="10"/>
    </row>
    <row r="21" spans="1:30" hidden="1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15">
        <f t="shared" si="0"/>
        <v>0</v>
      </c>
      <c r="AA21" s="29">
        <f t="shared" si="1"/>
        <v>0</v>
      </c>
      <c r="AB21" s="29">
        <f t="shared" si="2"/>
        <v>0</v>
      </c>
      <c r="AC21" s="13"/>
      <c r="AD21" s="10"/>
    </row>
    <row r="22" spans="1:30">
      <c r="A22" s="3" t="s">
        <v>28</v>
      </c>
      <c r="B22" s="3"/>
      <c r="C22" s="3"/>
      <c r="D22" s="3">
        <v>7</v>
      </c>
      <c r="E22" s="3"/>
      <c r="F22" s="3">
        <v>4</v>
      </c>
      <c r="G22" s="3"/>
      <c r="H22" s="3">
        <v>6</v>
      </c>
      <c r="I22" s="3"/>
      <c r="J22" s="3">
        <v>8</v>
      </c>
      <c r="K22" s="3"/>
      <c r="L22" s="3">
        <v>5</v>
      </c>
      <c r="M22" s="3"/>
      <c r="N22" s="3">
        <v>7</v>
      </c>
      <c r="O22" s="3"/>
      <c r="P22" s="3">
        <v>26</v>
      </c>
      <c r="Q22" s="3"/>
      <c r="R22" s="3">
        <v>19</v>
      </c>
      <c r="S22" s="3"/>
      <c r="T22" s="3">
        <v>15</v>
      </c>
      <c r="U22" s="3"/>
      <c r="V22" s="3">
        <v>14</v>
      </c>
      <c r="W22" s="3"/>
      <c r="X22" s="3">
        <v>6</v>
      </c>
      <c r="Y22" s="3"/>
      <c r="Z22" s="186">
        <f t="shared" si="0"/>
        <v>117</v>
      </c>
      <c r="AA22" s="29">
        <f t="shared" si="1"/>
        <v>0.2805755395683453</v>
      </c>
      <c r="AB22" s="29">
        <f t="shared" si="2"/>
        <v>0.62903225806451613</v>
      </c>
      <c r="AC22" s="4" t="s">
        <v>277</v>
      </c>
      <c r="AD22" s="10"/>
    </row>
    <row r="23" spans="1:30" hidden="1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5">
        <f t="shared" si="0"/>
        <v>0</v>
      </c>
      <c r="AA23" s="29">
        <f t="shared" si="1"/>
        <v>0</v>
      </c>
      <c r="AB23" s="29">
        <f t="shared" si="2"/>
        <v>0</v>
      </c>
      <c r="AC23" s="13"/>
      <c r="AD23" s="10"/>
    </row>
    <row r="24" spans="1:30" hidden="1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15">
        <f t="shared" si="0"/>
        <v>0</v>
      </c>
      <c r="AA24" s="29">
        <f t="shared" si="1"/>
        <v>0</v>
      </c>
      <c r="AB24" s="29">
        <f t="shared" si="2"/>
        <v>0</v>
      </c>
      <c r="AC24" s="13"/>
      <c r="AD24" s="10"/>
    </row>
    <row r="25" spans="1:30" hidden="1">
      <c r="A25" s="3" t="s">
        <v>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15">
        <f t="shared" si="0"/>
        <v>0</v>
      </c>
      <c r="AA25" s="29">
        <f t="shared" si="1"/>
        <v>0</v>
      </c>
      <c r="AB25" s="29">
        <f t="shared" si="2"/>
        <v>0</v>
      </c>
      <c r="AC25" s="13"/>
      <c r="AD25" s="10"/>
    </row>
    <row r="26" spans="1:30" hidden="1">
      <c r="A26" s="3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15">
        <f t="shared" si="0"/>
        <v>0</v>
      </c>
      <c r="AA26" s="29">
        <f t="shared" si="1"/>
        <v>0</v>
      </c>
      <c r="AB26" s="29">
        <f t="shared" si="2"/>
        <v>0</v>
      </c>
      <c r="AC26" s="13"/>
      <c r="AD26" s="10"/>
    </row>
    <row r="27" spans="1:30" hidden="1">
      <c r="A27" s="3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5">
        <f t="shared" si="0"/>
        <v>0</v>
      </c>
      <c r="AA27" s="29">
        <f t="shared" si="1"/>
        <v>0</v>
      </c>
      <c r="AB27" s="29">
        <f t="shared" si="2"/>
        <v>0</v>
      </c>
      <c r="AC27" s="13"/>
      <c r="AD27" s="10"/>
    </row>
    <row r="28" spans="1:30" hidden="1">
      <c r="A28" s="3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15">
        <f t="shared" si="0"/>
        <v>0</v>
      </c>
      <c r="AA28" s="29">
        <f t="shared" si="1"/>
        <v>0</v>
      </c>
      <c r="AB28" s="29">
        <f t="shared" si="2"/>
        <v>0</v>
      </c>
      <c r="AC28" s="13"/>
      <c r="AD28" s="10"/>
    </row>
    <row r="29" spans="1:30" hidden="1">
      <c r="A29" s="3" t="s">
        <v>35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15">
        <f t="shared" si="0"/>
        <v>0</v>
      </c>
      <c r="AA29" s="29">
        <f t="shared" si="1"/>
        <v>0</v>
      </c>
      <c r="AB29" s="29">
        <f t="shared" si="2"/>
        <v>0</v>
      </c>
      <c r="AC29" s="13"/>
      <c r="AD29" s="10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3</v>
      </c>
      <c r="M30" s="3"/>
      <c r="N30" s="3">
        <v>2</v>
      </c>
      <c r="O30" s="3"/>
      <c r="P30" s="3">
        <v>8</v>
      </c>
      <c r="Q30" s="3"/>
      <c r="R30" s="3">
        <v>6</v>
      </c>
      <c r="S30" s="3"/>
      <c r="T30" s="3"/>
      <c r="U30" s="3"/>
      <c r="V30" s="3">
        <v>2</v>
      </c>
      <c r="W30" s="3"/>
      <c r="X30" s="3"/>
      <c r="Y30" s="3"/>
      <c r="Z30" s="15">
        <f t="shared" si="0"/>
        <v>21</v>
      </c>
      <c r="AA30" s="29">
        <f t="shared" si="1"/>
        <v>5.0359712230215826E-2</v>
      </c>
      <c r="AB30" s="29">
        <f t="shared" si="2"/>
        <v>0.11290322580645161</v>
      </c>
      <c r="AC30" s="13"/>
      <c r="AD30" s="10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7</v>
      </c>
      <c r="S31" s="3"/>
      <c r="T31" s="3"/>
      <c r="U31" s="3"/>
      <c r="V31" s="3">
        <v>1</v>
      </c>
      <c r="W31" s="3"/>
      <c r="X31" s="3"/>
      <c r="Y31" s="3"/>
      <c r="Z31" s="15">
        <f t="shared" si="0"/>
        <v>8</v>
      </c>
      <c r="AA31" s="29">
        <f t="shared" si="1"/>
        <v>1.9184652278177457E-2</v>
      </c>
      <c r="AB31" s="29">
        <f t="shared" si="2"/>
        <v>4.3010752688172046E-2</v>
      </c>
      <c r="AC31" s="13"/>
      <c r="AD31" s="10"/>
    </row>
    <row r="32" spans="1:30" hidden="1">
      <c r="A32" s="3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5">
        <f t="shared" si="0"/>
        <v>0</v>
      </c>
      <c r="AA32" s="29">
        <f t="shared" si="1"/>
        <v>0</v>
      </c>
      <c r="AB32" s="29">
        <f t="shared" si="2"/>
        <v>0</v>
      </c>
      <c r="AC32" s="13"/>
      <c r="AD32" s="10"/>
    </row>
    <row r="33" spans="1:30" hidden="1">
      <c r="A33" s="3" t="s">
        <v>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15">
        <f t="shared" si="0"/>
        <v>0</v>
      </c>
      <c r="AA33" s="29">
        <f t="shared" si="1"/>
        <v>0</v>
      </c>
      <c r="AB33" s="29">
        <f t="shared" si="2"/>
        <v>0</v>
      </c>
      <c r="AC33" s="13"/>
      <c r="AD33" s="10"/>
    </row>
    <row r="34" spans="1:30" hidden="1">
      <c r="A34" s="3" t="s">
        <v>40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5">
        <f t="shared" si="0"/>
        <v>0</v>
      </c>
      <c r="AA34" s="29">
        <f t="shared" si="1"/>
        <v>0</v>
      </c>
      <c r="AB34" s="29">
        <f t="shared" si="2"/>
        <v>0</v>
      </c>
      <c r="AC34" s="13"/>
      <c r="AD34" s="10"/>
    </row>
    <row r="35" spans="1:30" hidden="1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15">
        <f t="shared" si="0"/>
        <v>0</v>
      </c>
      <c r="AA35" s="29">
        <f t="shared" si="1"/>
        <v>0</v>
      </c>
      <c r="AB35" s="29">
        <f t="shared" si="2"/>
        <v>0</v>
      </c>
      <c r="AC35" s="13"/>
      <c r="AD35" s="10"/>
    </row>
    <row r="36" spans="1:30" hidden="1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5">
        <f t="shared" si="0"/>
        <v>0</v>
      </c>
      <c r="AA36" s="29">
        <f t="shared" si="1"/>
        <v>0</v>
      </c>
      <c r="AB36" s="29">
        <f t="shared" si="2"/>
        <v>0</v>
      </c>
      <c r="AC36" s="13"/>
      <c r="AD36" s="10"/>
    </row>
    <row r="37" spans="1:30" hidden="1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15">
        <f t="shared" si="0"/>
        <v>0</v>
      </c>
      <c r="AA37" s="29">
        <f t="shared" si="1"/>
        <v>0</v>
      </c>
      <c r="AB37" s="29">
        <f t="shared" si="2"/>
        <v>0</v>
      </c>
      <c r="AC37" s="13"/>
      <c r="AD37" s="10"/>
    </row>
    <row r="38" spans="1:30" hidden="1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5">
        <f t="shared" si="0"/>
        <v>0</v>
      </c>
      <c r="AA38" s="29">
        <f t="shared" si="1"/>
        <v>0</v>
      </c>
      <c r="AB38" s="29">
        <f t="shared" si="2"/>
        <v>0</v>
      </c>
      <c r="AC38" s="13"/>
      <c r="AD38" s="10"/>
    </row>
    <row r="39" spans="1:30" hidden="1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15">
        <f t="shared" si="0"/>
        <v>0</v>
      </c>
      <c r="AA39" s="29">
        <f t="shared" si="1"/>
        <v>0</v>
      </c>
      <c r="AB39" s="29">
        <f t="shared" si="2"/>
        <v>0</v>
      </c>
      <c r="AC39" s="13"/>
      <c r="AD39" s="10"/>
    </row>
    <row r="40" spans="1:30" hidden="1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5">
        <f t="shared" si="0"/>
        <v>0</v>
      </c>
      <c r="AA40" s="29">
        <f t="shared" si="1"/>
        <v>0</v>
      </c>
      <c r="AB40" s="29">
        <f t="shared" si="2"/>
        <v>0</v>
      </c>
      <c r="AC40" s="13"/>
      <c r="AD40" s="10"/>
    </row>
    <row r="41" spans="1:30" hidden="1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15">
        <f t="shared" si="0"/>
        <v>0</v>
      </c>
      <c r="AA41" s="29">
        <f t="shared" si="1"/>
        <v>0</v>
      </c>
      <c r="AB41" s="29">
        <f t="shared" si="2"/>
        <v>0</v>
      </c>
      <c r="AC41" s="13"/>
      <c r="AD41" s="10"/>
    </row>
    <row r="42" spans="1:30" hidden="1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5">
        <f t="shared" si="0"/>
        <v>0</v>
      </c>
      <c r="AA42" s="29">
        <f t="shared" si="1"/>
        <v>0</v>
      </c>
      <c r="AB42" s="29">
        <f t="shared" si="2"/>
        <v>0</v>
      </c>
      <c r="AC42" s="13"/>
      <c r="AD42" s="10"/>
    </row>
    <row r="43" spans="1:30" hidden="1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15">
        <f t="shared" si="0"/>
        <v>0</v>
      </c>
      <c r="AA43" s="29">
        <f t="shared" si="1"/>
        <v>0</v>
      </c>
      <c r="AB43" s="29">
        <f t="shared" si="2"/>
        <v>0</v>
      </c>
      <c r="AC43" s="13"/>
      <c r="AD43" s="10"/>
    </row>
    <row r="44" spans="1:30" hidden="1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15">
        <f t="shared" si="0"/>
        <v>0</v>
      </c>
      <c r="AA44" s="29">
        <f t="shared" si="1"/>
        <v>0</v>
      </c>
      <c r="AB44" s="29">
        <f t="shared" si="2"/>
        <v>0</v>
      </c>
      <c r="AC44" s="13"/>
      <c r="AD44" s="10"/>
    </row>
    <row r="45" spans="1:30" hidden="1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15">
        <f t="shared" si="0"/>
        <v>0</v>
      </c>
      <c r="AA45" s="29">
        <f t="shared" si="1"/>
        <v>0</v>
      </c>
      <c r="AB45" s="29">
        <f t="shared" si="2"/>
        <v>0</v>
      </c>
      <c r="AC45" s="13"/>
      <c r="AD45" s="10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6</v>
      </c>
      <c r="U46" s="3"/>
      <c r="V46" s="3"/>
      <c r="W46" s="3"/>
      <c r="X46" s="3"/>
      <c r="Y46" s="3"/>
      <c r="Z46" s="15">
        <f t="shared" si="0"/>
        <v>6</v>
      </c>
      <c r="AA46" s="29">
        <f t="shared" si="1"/>
        <v>1.4388489208633094E-2</v>
      </c>
      <c r="AB46" s="29">
        <f t="shared" si="2"/>
        <v>3.2258064516129031E-2</v>
      </c>
      <c r="AC46" s="13"/>
      <c r="AD46" s="10"/>
    </row>
    <row r="47" spans="1:30" hidden="1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5">
        <f t="shared" si="0"/>
        <v>0</v>
      </c>
      <c r="AA47" s="29">
        <f t="shared" si="1"/>
        <v>0</v>
      </c>
      <c r="AB47" s="29">
        <f t="shared" si="2"/>
        <v>0</v>
      </c>
      <c r="AC47" s="13"/>
      <c r="AD47" s="10"/>
    </row>
    <row r="48" spans="1:30" hidden="1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5">
        <f t="shared" si="0"/>
        <v>0</v>
      </c>
      <c r="AA48" s="29">
        <f t="shared" si="1"/>
        <v>0</v>
      </c>
      <c r="AB48" s="29">
        <f t="shared" si="2"/>
        <v>0</v>
      </c>
      <c r="AC48" s="13"/>
      <c r="AD48" s="10"/>
    </row>
    <row r="49" spans="1:30" hidden="1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15">
        <f t="shared" si="0"/>
        <v>0</v>
      </c>
      <c r="AA49" s="29">
        <f t="shared" si="1"/>
        <v>0</v>
      </c>
      <c r="AB49" s="29">
        <f t="shared" si="2"/>
        <v>0</v>
      </c>
      <c r="AC49" s="13"/>
      <c r="AD49" s="10"/>
    </row>
    <row r="50" spans="1:30" hidden="1">
      <c r="A50" s="3" t="s">
        <v>56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5">
        <f t="shared" si="0"/>
        <v>0</v>
      </c>
      <c r="AA50" s="29">
        <f t="shared" si="1"/>
        <v>0</v>
      </c>
      <c r="AB50" s="29">
        <f t="shared" si="2"/>
        <v>0</v>
      </c>
      <c r="AC50" s="13"/>
      <c r="AD50" s="10"/>
    </row>
    <row r="51" spans="1:30">
      <c r="A51" s="188" t="s">
        <v>0</v>
      </c>
      <c r="B51">
        <v>21</v>
      </c>
      <c r="D51">
        <v>17</v>
      </c>
      <c r="F51">
        <v>54</v>
      </c>
      <c r="H51">
        <v>12</v>
      </c>
      <c r="J51">
        <v>42</v>
      </c>
      <c r="L51">
        <v>9</v>
      </c>
      <c r="N51">
        <v>20</v>
      </c>
      <c r="P51">
        <v>48</v>
      </c>
      <c r="R51">
        <v>63</v>
      </c>
      <c r="T51">
        <v>48</v>
      </c>
      <c r="V51" s="27">
        <v>36</v>
      </c>
      <c r="W51" s="212"/>
      <c r="X51" s="28">
        <v>46</v>
      </c>
      <c r="Y51" s="28"/>
      <c r="Z51" s="22">
        <f>SUM(Z8:Z50)+1</f>
        <v>417</v>
      </c>
    </row>
    <row r="52" spans="1:30">
      <c r="A52" s="188" t="s">
        <v>293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  <c r="Z52" s="22">
        <f>SUM(Z9:Z50)+1</f>
        <v>187</v>
      </c>
    </row>
    <row r="53" spans="1:30">
      <c r="A53" s="189" t="s">
        <v>294</v>
      </c>
      <c r="B53">
        <v>21</v>
      </c>
      <c r="D53">
        <v>17</v>
      </c>
      <c r="F53">
        <v>54</v>
      </c>
      <c r="H53">
        <v>12</v>
      </c>
      <c r="J53">
        <v>42</v>
      </c>
      <c r="L53">
        <v>9</v>
      </c>
      <c r="N53">
        <v>20</v>
      </c>
      <c r="P53">
        <v>48</v>
      </c>
      <c r="R53">
        <v>63</v>
      </c>
      <c r="T53">
        <v>48</v>
      </c>
      <c r="V53" s="27">
        <v>36</v>
      </c>
      <c r="W53" s="212"/>
      <c r="X53" s="28">
        <v>46</v>
      </c>
      <c r="Y53" s="213"/>
      <c r="Z53" s="44"/>
    </row>
    <row r="54" spans="1:30">
      <c r="A54" s="189" t="s">
        <v>295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9" t="s">
        <v>296</v>
      </c>
      <c r="B55">
        <v>4</v>
      </c>
      <c r="D55">
        <v>7</v>
      </c>
      <c r="F55">
        <v>10</v>
      </c>
      <c r="H55">
        <v>8</v>
      </c>
      <c r="J55">
        <v>9</v>
      </c>
      <c r="L55">
        <v>8</v>
      </c>
      <c r="N55">
        <v>11</v>
      </c>
      <c r="P55">
        <v>34</v>
      </c>
      <c r="R55">
        <v>32</v>
      </c>
      <c r="T55">
        <v>27</v>
      </c>
      <c r="V55">
        <v>28</v>
      </c>
      <c r="X55">
        <v>8</v>
      </c>
    </row>
    <row r="56" spans="1:30">
      <c r="A56" s="189" t="s">
        <v>297</v>
      </c>
      <c r="B56">
        <v>0</v>
      </c>
      <c r="D56">
        <v>0</v>
      </c>
      <c r="F56">
        <v>0</v>
      </c>
      <c r="H56">
        <v>0</v>
      </c>
      <c r="J56">
        <v>0</v>
      </c>
      <c r="L56">
        <v>0</v>
      </c>
      <c r="N56">
        <v>0</v>
      </c>
      <c r="P56">
        <v>0</v>
      </c>
      <c r="R56">
        <v>0</v>
      </c>
      <c r="T56">
        <v>0</v>
      </c>
      <c r="V56">
        <v>0</v>
      </c>
      <c r="X56">
        <v>0</v>
      </c>
    </row>
    <row r="57" spans="1:30">
      <c r="A57" s="189" t="s">
        <v>3</v>
      </c>
      <c r="B57" s="3">
        <v>17</v>
      </c>
      <c r="C57" s="3"/>
      <c r="D57" s="3">
        <v>10</v>
      </c>
      <c r="E57" s="3"/>
      <c r="F57" s="3">
        <v>44</v>
      </c>
      <c r="G57" s="3"/>
      <c r="H57" s="3">
        <v>4</v>
      </c>
      <c r="I57" s="3"/>
      <c r="J57" s="3">
        <v>33</v>
      </c>
      <c r="K57" s="3"/>
      <c r="L57" s="3">
        <v>1</v>
      </c>
      <c r="M57" s="3"/>
      <c r="N57" s="3">
        <v>9</v>
      </c>
      <c r="O57" s="3"/>
      <c r="P57" s="3">
        <v>14</v>
      </c>
      <c r="Q57" s="3"/>
      <c r="R57" s="3">
        <v>31</v>
      </c>
      <c r="S57" s="3"/>
      <c r="T57" s="3">
        <v>21</v>
      </c>
      <c r="U57" s="3"/>
      <c r="V57" s="3">
        <v>8</v>
      </c>
      <c r="W57" s="3"/>
      <c r="X57" s="3">
        <v>38</v>
      </c>
      <c r="Y57" s="194"/>
    </row>
    <row r="58" spans="1:30">
      <c r="A58" s="188" t="s">
        <v>298</v>
      </c>
      <c r="B58">
        <v>0</v>
      </c>
      <c r="D58">
        <v>0</v>
      </c>
      <c r="F58">
        <v>0</v>
      </c>
      <c r="H58">
        <v>0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87"/>
  <sheetViews>
    <sheetView workbookViewId="0">
      <selection activeCell="A15" sqref="A15:XFD15"/>
    </sheetView>
  </sheetViews>
  <sheetFormatPr baseColWidth="10" defaultRowHeight="12.75"/>
  <cols>
    <col min="2" max="5" width="7" customWidth="1"/>
    <col min="6" max="7" width="6.42578125" customWidth="1"/>
    <col min="8" max="9" width="7.28515625" customWidth="1"/>
    <col min="10" max="11" width="6.42578125" customWidth="1"/>
    <col min="12" max="13" width="5" customWidth="1"/>
    <col min="14" max="15" width="6.7109375" customWidth="1"/>
    <col min="16" max="17" width="7.5703125" customWidth="1"/>
    <col min="18" max="19" width="5.7109375" customWidth="1"/>
    <col min="20" max="21" width="7.5703125" customWidth="1"/>
    <col min="22" max="23" width="7.28515625" customWidth="1"/>
    <col min="24" max="25" width="5.85546875" customWidth="1"/>
    <col min="26" max="26" width="8.5703125" customWidth="1"/>
    <col min="30" max="31" width="17.140625" customWidth="1"/>
  </cols>
  <sheetData>
    <row r="1" spans="1:31" ht="15.75">
      <c r="A1" s="217" t="s">
        <v>69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</row>
    <row r="2" spans="1:31">
      <c r="A2" s="10" t="s">
        <v>75</v>
      </c>
    </row>
    <row r="3" spans="1:31">
      <c r="A3" s="214" t="s">
        <v>57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</row>
    <row r="4" spans="1:3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33" t="s">
        <v>76</v>
      </c>
      <c r="AE4" s="34">
        <f>SUM('[1]STAT TO'!B200:L200)</f>
        <v>19371</v>
      </c>
    </row>
    <row r="5" spans="1:31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33" t="s">
        <v>77</v>
      </c>
      <c r="AE5" s="35">
        <v>100</v>
      </c>
    </row>
    <row r="6" spans="1:3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45">
      <c r="A7" s="36" t="s">
        <v>11</v>
      </c>
      <c r="B7" s="36" t="s">
        <v>1</v>
      </c>
      <c r="C7" s="36" t="s">
        <v>303</v>
      </c>
      <c r="D7" s="36" t="s">
        <v>2</v>
      </c>
      <c r="E7" s="36" t="s">
        <v>304</v>
      </c>
      <c r="F7" s="36" t="s">
        <v>3</v>
      </c>
      <c r="G7" s="36" t="s">
        <v>305</v>
      </c>
      <c r="H7" s="36" t="s">
        <v>4</v>
      </c>
      <c r="I7" s="36" t="s">
        <v>306</v>
      </c>
      <c r="J7" s="36" t="s">
        <v>3</v>
      </c>
      <c r="K7" s="36" t="s">
        <v>305</v>
      </c>
      <c r="L7" s="36" t="s">
        <v>1</v>
      </c>
      <c r="M7" s="36" t="s">
        <v>303</v>
      </c>
      <c r="N7" s="36" t="s">
        <v>58</v>
      </c>
      <c r="O7" s="36" t="s">
        <v>307</v>
      </c>
      <c r="P7" s="36" t="s">
        <v>4</v>
      </c>
      <c r="Q7" s="36" t="s">
        <v>306</v>
      </c>
      <c r="R7" s="36" t="s">
        <v>5</v>
      </c>
      <c r="S7" s="36" t="s">
        <v>308</v>
      </c>
      <c r="T7" s="36" t="s">
        <v>6</v>
      </c>
      <c r="U7" s="36" t="s">
        <v>309</v>
      </c>
      <c r="V7" s="36" t="s">
        <v>7</v>
      </c>
      <c r="W7" s="36" t="s">
        <v>310</v>
      </c>
      <c r="X7" s="36" t="s">
        <v>8</v>
      </c>
      <c r="Y7" s="36" t="s">
        <v>311</v>
      </c>
      <c r="Z7" s="37" t="s">
        <v>10</v>
      </c>
      <c r="AA7" s="37" t="s">
        <v>12</v>
      </c>
      <c r="AB7" s="37" t="s">
        <v>13</v>
      </c>
      <c r="AC7" s="38" t="s">
        <v>59</v>
      </c>
      <c r="AD7" s="10"/>
    </row>
    <row r="8" spans="1:31">
      <c r="A8" s="3" t="s">
        <v>14</v>
      </c>
      <c r="B8" s="3">
        <v>193</v>
      </c>
      <c r="C8" s="3"/>
      <c r="D8" s="3">
        <v>125</v>
      </c>
      <c r="E8" s="3"/>
      <c r="F8" s="3">
        <v>243</v>
      </c>
      <c r="G8" s="3"/>
      <c r="H8" s="3">
        <v>204</v>
      </c>
      <c r="I8" s="3"/>
      <c r="J8" s="3">
        <v>223</v>
      </c>
      <c r="K8" s="3"/>
      <c r="L8" s="3">
        <v>160</v>
      </c>
      <c r="M8" s="3"/>
      <c r="N8" s="3">
        <v>427</v>
      </c>
      <c r="O8" s="3"/>
      <c r="P8" s="3">
        <v>749</v>
      </c>
      <c r="Q8" s="3"/>
      <c r="R8" s="3">
        <v>474</v>
      </c>
      <c r="S8" s="3"/>
      <c r="T8" s="3">
        <v>493</v>
      </c>
      <c r="U8" s="3"/>
      <c r="V8" s="3">
        <v>385</v>
      </c>
      <c r="W8" s="3"/>
      <c r="X8" s="3">
        <v>290</v>
      </c>
      <c r="Y8" s="3"/>
      <c r="Z8" s="15">
        <f>SUM(B8:X8)</f>
        <v>3966</v>
      </c>
      <c r="AA8" s="39">
        <f t="shared" ref="AA8:AA39" si="0">$AE$5*Z8/$Z$80</f>
        <v>16.371517027863778</v>
      </c>
      <c r="AB8" s="39">
        <f t="shared" ref="AB8:AB38" si="1">$AE$5*Z8/$AE$4</f>
        <v>20.473904289917918</v>
      </c>
      <c r="AC8" s="3"/>
      <c r="AD8" s="10"/>
    </row>
    <row r="9" spans="1:31">
      <c r="A9" s="3" t="s">
        <v>78</v>
      </c>
      <c r="B9" s="3">
        <v>20</v>
      </c>
      <c r="C9" s="3"/>
      <c r="D9" s="3">
        <v>36</v>
      </c>
      <c r="E9" s="3"/>
      <c r="F9" s="3">
        <v>25</v>
      </c>
      <c r="G9" s="3"/>
      <c r="H9" s="3">
        <v>95</v>
      </c>
      <c r="I9" s="3"/>
      <c r="J9" s="3">
        <v>226</v>
      </c>
      <c r="K9" s="3"/>
      <c r="L9" s="3">
        <v>84</v>
      </c>
      <c r="M9" s="3"/>
      <c r="N9" s="3">
        <v>255</v>
      </c>
      <c r="O9" s="3"/>
      <c r="P9" s="3">
        <v>274</v>
      </c>
      <c r="Q9" s="3"/>
      <c r="R9" s="3">
        <v>307</v>
      </c>
      <c r="S9" s="3"/>
      <c r="T9" s="3">
        <v>460</v>
      </c>
      <c r="U9" s="3"/>
      <c r="V9" s="3">
        <v>280</v>
      </c>
      <c r="W9" s="3"/>
      <c r="X9" s="3">
        <v>65</v>
      </c>
      <c r="Y9" s="3"/>
      <c r="Z9" s="15">
        <f t="shared" ref="Z9:Z70" si="2">SUM(B9:X9)</f>
        <v>2127</v>
      </c>
      <c r="AA9" s="39">
        <f t="shared" si="0"/>
        <v>8.780185758513932</v>
      </c>
      <c r="AB9" s="39">
        <f t="shared" si="1"/>
        <v>10.980331423261577</v>
      </c>
      <c r="AC9" s="13"/>
      <c r="AD9" s="10"/>
    </row>
    <row r="10" spans="1:31">
      <c r="A10" s="3" t="s">
        <v>79</v>
      </c>
      <c r="B10" s="3">
        <v>99</v>
      </c>
      <c r="C10" s="3"/>
      <c r="D10" s="3">
        <v>38</v>
      </c>
      <c r="E10" s="3"/>
      <c r="F10" s="3">
        <v>35</v>
      </c>
      <c r="G10" s="3"/>
      <c r="H10" s="3">
        <v>88</v>
      </c>
      <c r="I10" s="3"/>
      <c r="J10" s="3">
        <v>87</v>
      </c>
      <c r="K10" s="3"/>
      <c r="L10" s="3">
        <v>173</v>
      </c>
      <c r="M10" s="3"/>
      <c r="N10" s="3">
        <v>315</v>
      </c>
      <c r="O10" s="3"/>
      <c r="P10" s="3">
        <v>163</v>
      </c>
      <c r="Q10" s="3"/>
      <c r="R10" s="3">
        <v>283</v>
      </c>
      <c r="S10" s="3"/>
      <c r="T10" s="3">
        <v>280</v>
      </c>
      <c r="U10" s="3"/>
      <c r="V10" s="3">
        <v>199</v>
      </c>
      <c r="W10" s="3"/>
      <c r="X10" s="3">
        <v>108</v>
      </c>
      <c r="Y10" s="3"/>
      <c r="Z10" s="15">
        <f t="shared" si="2"/>
        <v>1868</v>
      </c>
      <c r="AA10" s="39">
        <f t="shared" si="0"/>
        <v>7.7110423116615063</v>
      </c>
      <c r="AB10" s="39">
        <f t="shared" si="1"/>
        <v>9.6432811935367297</v>
      </c>
      <c r="AC10" s="13"/>
      <c r="AD10" s="10"/>
    </row>
    <row r="11" spans="1:31">
      <c r="A11" s="3" t="s">
        <v>80</v>
      </c>
      <c r="B11" s="3">
        <v>20</v>
      </c>
      <c r="C11" s="3"/>
      <c r="D11" s="3">
        <v>10</v>
      </c>
      <c r="E11" s="3"/>
      <c r="F11" s="3">
        <v>56</v>
      </c>
      <c r="G11" s="3"/>
      <c r="H11" s="3">
        <v>148</v>
      </c>
      <c r="I11" s="3"/>
      <c r="J11" s="3">
        <v>53</v>
      </c>
      <c r="K11" s="3"/>
      <c r="L11" s="3">
        <v>112</v>
      </c>
      <c r="M11" s="3"/>
      <c r="N11" s="3">
        <v>276</v>
      </c>
      <c r="O11" s="3"/>
      <c r="P11" s="3">
        <v>235</v>
      </c>
      <c r="Q11" s="3"/>
      <c r="R11" s="3">
        <v>456</v>
      </c>
      <c r="S11" s="3"/>
      <c r="T11" s="3">
        <v>609</v>
      </c>
      <c r="U11" s="3"/>
      <c r="V11" s="3">
        <v>533</v>
      </c>
      <c r="W11" s="3"/>
      <c r="X11" s="3">
        <v>37</v>
      </c>
      <c r="Y11" s="3"/>
      <c r="Z11" s="15">
        <f t="shared" si="2"/>
        <v>2545</v>
      </c>
      <c r="AA11" s="39">
        <f t="shared" si="0"/>
        <v>10.505675954592363</v>
      </c>
      <c r="AB11" s="39">
        <f t="shared" si="1"/>
        <v>13.138196272778897</v>
      </c>
      <c r="AC11" s="3"/>
      <c r="AD11" s="10"/>
    </row>
    <row r="12" spans="1:31">
      <c r="A12" s="3" t="s">
        <v>60</v>
      </c>
      <c r="B12" s="3"/>
      <c r="C12" s="3"/>
      <c r="D12" s="3"/>
      <c r="E12" s="3"/>
      <c r="F12" s="3"/>
      <c r="G12" s="3"/>
      <c r="H12" s="3"/>
      <c r="I12" s="3"/>
      <c r="J12" s="3">
        <v>2</v>
      </c>
      <c r="K12" s="3"/>
      <c r="L12" s="3">
        <v>0</v>
      </c>
      <c r="M12" s="3"/>
      <c r="N12" s="3"/>
      <c r="O12" s="3"/>
      <c r="P12" s="3">
        <v>0</v>
      </c>
      <c r="Q12" s="3"/>
      <c r="R12" s="3">
        <v>1</v>
      </c>
      <c r="S12" s="3"/>
      <c r="T12" s="3">
        <v>3</v>
      </c>
      <c r="U12" s="3"/>
      <c r="V12" s="3">
        <v>3</v>
      </c>
      <c r="W12" s="3"/>
      <c r="X12" s="3">
        <v>0</v>
      </c>
      <c r="Y12" s="3"/>
      <c r="Z12" s="15">
        <f t="shared" si="2"/>
        <v>9</v>
      </c>
      <c r="AA12" s="39">
        <f t="shared" si="0"/>
        <v>3.7151702786377708E-2</v>
      </c>
      <c r="AB12" s="39">
        <f t="shared" si="1"/>
        <v>4.6461204893913581E-2</v>
      </c>
      <c r="AC12" s="13"/>
      <c r="AD12" s="10"/>
    </row>
    <row r="13" spans="1:31">
      <c r="A13" s="3" t="s">
        <v>81</v>
      </c>
      <c r="B13" s="3">
        <v>4</v>
      </c>
      <c r="C13" s="3"/>
      <c r="D13" s="3">
        <v>2</v>
      </c>
      <c r="E13" s="3"/>
      <c r="F13" s="3">
        <v>12</v>
      </c>
      <c r="G13" s="3"/>
      <c r="H13" s="3">
        <v>57</v>
      </c>
      <c r="I13" s="3"/>
      <c r="J13" s="3">
        <v>53</v>
      </c>
      <c r="K13" s="3"/>
      <c r="L13" s="3">
        <v>39</v>
      </c>
      <c r="M13" s="3"/>
      <c r="N13" s="3">
        <v>10</v>
      </c>
      <c r="O13" s="3"/>
      <c r="P13" s="3">
        <v>69</v>
      </c>
      <c r="Q13" s="3"/>
      <c r="R13" s="3">
        <v>37</v>
      </c>
      <c r="S13" s="3"/>
      <c r="T13" s="3">
        <v>103</v>
      </c>
      <c r="U13" s="3"/>
      <c r="V13" s="3">
        <v>58</v>
      </c>
      <c r="W13" s="3"/>
      <c r="X13" s="3">
        <v>10</v>
      </c>
      <c r="Y13" s="3"/>
      <c r="Z13" s="15">
        <f t="shared" si="2"/>
        <v>454</v>
      </c>
      <c r="AA13" s="39">
        <f t="shared" si="0"/>
        <v>1.8740970072239422</v>
      </c>
      <c r="AB13" s="39">
        <f t="shared" si="1"/>
        <v>2.343709669092974</v>
      </c>
      <c r="AC13" s="13"/>
      <c r="AD13" s="10"/>
    </row>
    <row r="14" spans="1:31">
      <c r="A14" s="3" t="s">
        <v>82</v>
      </c>
      <c r="B14" s="3"/>
      <c r="C14" s="3"/>
      <c r="D14" s="3">
        <v>4</v>
      </c>
      <c r="E14" s="3"/>
      <c r="F14" s="3"/>
      <c r="G14" s="3"/>
      <c r="H14" s="3">
        <v>1</v>
      </c>
      <c r="I14" s="3"/>
      <c r="J14" s="3">
        <v>14</v>
      </c>
      <c r="K14" s="3"/>
      <c r="L14" s="3">
        <v>4</v>
      </c>
      <c r="M14" s="3"/>
      <c r="N14" s="3">
        <v>4</v>
      </c>
      <c r="O14" s="3"/>
      <c r="P14" s="3">
        <v>11</v>
      </c>
      <c r="Q14" s="3"/>
      <c r="R14" s="3">
        <v>21</v>
      </c>
      <c r="S14" s="3"/>
      <c r="T14" s="3">
        <v>3</v>
      </c>
      <c r="U14" s="3"/>
      <c r="V14" s="3"/>
      <c r="W14" s="3"/>
      <c r="X14" s="3">
        <v>5</v>
      </c>
      <c r="Y14" s="3"/>
      <c r="Z14" s="15">
        <f t="shared" si="2"/>
        <v>67</v>
      </c>
      <c r="AA14" s="39">
        <f t="shared" si="0"/>
        <v>0.27657378740970073</v>
      </c>
      <c r="AB14" s="39">
        <f t="shared" si="1"/>
        <v>0.34587785865469001</v>
      </c>
      <c r="AC14" s="13"/>
      <c r="AD14" s="10"/>
    </row>
    <row r="15" spans="1:31">
      <c r="A15" s="3" t="s">
        <v>21</v>
      </c>
      <c r="B15" s="3"/>
      <c r="C15" s="3"/>
      <c r="D15" s="3">
        <v>2</v>
      </c>
      <c r="E15" s="3"/>
      <c r="F15" s="3">
        <v>5</v>
      </c>
      <c r="G15" s="3"/>
      <c r="H15" s="3">
        <v>24</v>
      </c>
      <c r="I15" s="3"/>
      <c r="J15" s="3">
        <v>24</v>
      </c>
      <c r="K15" s="3"/>
      <c r="L15" s="3">
        <v>11</v>
      </c>
      <c r="M15" s="3"/>
      <c r="N15" s="3">
        <v>94</v>
      </c>
      <c r="O15" s="3"/>
      <c r="P15" s="3">
        <v>51</v>
      </c>
      <c r="Q15" s="3"/>
      <c r="R15" s="3">
        <v>82</v>
      </c>
      <c r="S15" s="3"/>
      <c r="T15" s="3">
        <v>118</v>
      </c>
      <c r="U15" s="3"/>
      <c r="V15" s="3">
        <v>67</v>
      </c>
      <c r="W15" s="3"/>
      <c r="X15" s="3">
        <v>10</v>
      </c>
      <c r="Y15" s="3"/>
      <c r="Z15" s="15">
        <f t="shared" si="2"/>
        <v>488</v>
      </c>
      <c r="AA15" s="39">
        <f t="shared" si="0"/>
        <v>2.0144478844169247</v>
      </c>
      <c r="AB15" s="39">
        <f t="shared" si="1"/>
        <v>2.5192297764699809</v>
      </c>
      <c r="AC15" s="13"/>
      <c r="AD15" s="10"/>
    </row>
    <row r="16" spans="1:31">
      <c r="A16" s="3" t="s">
        <v>83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15">
        <f t="shared" si="2"/>
        <v>0</v>
      </c>
      <c r="AA16" s="39">
        <f t="shared" si="0"/>
        <v>0</v>
      </c>
      <c r="AB16" s="39">
        <f t="shared" si="1"/>
        <v>0</v>
      </c>
      <c r="AC16" s="13"/>
      <c r="AD16" s="10"/>
    </row>
    <row r="17" spans="1:30">
      <c r="A17" s="3" t="s">
        <v>84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5">
        <f t="shared" si="2"/>
        <v>0</v>
      </c>
      <c r="AA17" s="39">
        <f t="shared" si="0"/>
        <v>0</v>
      </c>
      <c r="AB17" s="39">
        <f t="shared" si="1"/>
        <v>0</v>
      </c>
      <c r="AC17" s="13"/>
      <c r="AD17" s="10"/>
    </row>
    <row r="18" spans="1:30">
      <c r="A18" s="3" t="s">
        <v>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5">
        <f t="shared" si="2"/>
        <v>0</v>
      </c>
      <c r="AA18" s="39">
        <f t="shared" si="0"/>
        <v>0</v>
      </c>
      <c r="AB18" s="39">
        <f t="shared" si="1"/>
        <v>0</v>
      </c>
      <c r="AC18" s="13"/>
      <c r="AD18" s="10"/>
    </row>
    <row r="19" spans="1:30">
      <c r="A19" s="3" t="s">
        <v>85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95"/>
      <c r="N19" s="31"/>
      <c r="O19" s="31"/>
      <c r="P19" s="3"/>
      <c r="Q19" s="3"/>
      <c r="R19" s="3"/>
      <c r="S19" s="3"/>
      <c r="T19" s="3"/>
      <c r="U19" s="3"/>
      <c r="V19" s="3"/>
      <c r="W19" s="3"/>
      <c r="X19" s="3"/>
      <c r="Y19" s="3"/>
      <c r="Z19" s="15">
        <f t="shared" si="2"/>
        <v>0</v>
      </c>
      <c r="AA19" s="39">
        <f t="shared" si="0"/>
        <v>0</v>
      </c>
      <c r="AB19" s="39">
        <f t="shared" si="1"/>
        <v>0</v>
      </c>
      <c r="AC19" s="13"/>
      <c r="AD19" s="10"/>
    </row>
    <row r="20" spans="1:30">
      <c r="A20" s="3" t="s">
        <v>86</v>
      </c>
      <c r="B20" s="3">
        <v>13</v>
      </c>
      <c r="C20" s="3"/>
      <c r="D20" s="3"/>
      <c r="E20" s="3"/>
      <c r="F20" s="3">
        <v>5</v>
      </c>
      <c r="G20" s="3"/>
      <c r="H20" s="3">
        <v>32</v>
      </c>
      <c r="I20" s="3"/>
      <c r="J20" s="3">
        <v>31</v>
      </c>
      <c r="K20" s="3"/>
      <c r="L20" s="3">
        <v>13</v>
      </c>
      <c r="M20" s="3"/>
      <c r="N20" s="3">
        <v>41</v>
      </c>
      <c r="O20" s="3"/>
      <c r="P20" s="3">
        <v>7</v>
      </c>
      <c r="Q20" s="3"/>
      <c r="R20" s="3">
        <v>37</v>
      </c>
      <c r="S20" s="3"/>
      <c r="T20" s="3">
        <v>62</v>
      </c>
      <c r="U20" s="3"/>
      <c r="V20" s="3">
        <v>62</v>
      </c>
      <c r="W20" s="3"/>
      <c r="X20" s="3">
        <v>15</v>
      </c>
      <c r="Y20" s="3"/>
      <c r="Z20" s="15">
        <f t="shared" si="2"/>
        <v>318</v>
      </c>
      <c r="AA20" s="39">
        <f t="shared" si="0"/>
        <v>1.3126934984520124</v>
      </c>
      <c r="AB20" s="39">
        <f t="shared" si="1"/>
        <v>1.6416292395849466</v>
      </c>
      <c r="AC20" s="13"/>
      <c r="AD20" s="10"/>
    </row>
    <row r="21" spans="1:30">
      <c r="A21" s="3" t="s">
        <v>87</v>
      </c>
      <c r="B21" s="3"/>
      <c r="C21" s="3"/>
      <c r="D21" s="3"/>
      <c r="E21" s="3"/>
      <c r="F21" s="3"/>
      <c r="G21" s="3"/>
      <c r="H21" s="3">
        <v>1</v>
      </c>
      <c r="I21" s="3"/>
      <c r="J21" s="3"/>
      <c r="K21" s="3"/>
      <c r="L21" s="3"/>
      <c r="M21" s="3"/>
      <c r="N21" s="3"/>
      <c r="O21" s="3"/>
      <c r="P21" s="3">
        <v>0</v>
      </c>
      <c r="Q21" s="3"/>
      <c r="R21" s="3"/>
      <c r="S21" s="3"/>
      <c r="T21" s="3">
        <v>1</v>
      </c>
      <c r="U21" s="3"/>
      <c r="V21" s="3">
        <v>1</v>
      </c>
      <c r="W21" s="3"/>
      <c r="X21" s="3"/>
      <c r="Y21" s="3"/>
      <c r="Z21" s="15">
        <f t="shared" si="2"/>
        <v>3</v>
      </c>
      <c r="AA21" s="39">
        <f t="shared" si="0"/>
        <v>1.238390092879257E-2</v>
      </c>
      <c r="AB21" s="39">
        <f t="shared" si="1"/>
        <v>1.5487068297971194E-2</v>
      </c>
      <c r="AC21" s="13"/>
      <c r="AD21" s="10"/>
    </row>
    <row r="22" spans="1:30">
      <c r="A22" s="3" t="s">
        <v>88</v>
      </c>
      <c r="B22" s="3">
        <v>8</v>
      </c>
      <c r="C22" s="3"/>
      <c r="D22" s="3">
        <v>16</v>
      </c>
      <c r="E22" s="3"/>
      <c r="F22" s="3"/>
      <c r="G22" s="3"/>
      <c r="H22" s="3">
        <v>1</v>
      </c>
      <c r="I22" s="3"/>
      <c r="J22" s="3">
        <v>26</v>
      </c>
      <c r="K22" s="3"/>
      <c r="L22" s="3">
        <v>15</v>
      </c>
      <c r="M22" s="3"/>
      <c r="N22" s="3">
        <v>51</v>
      </c>
      <c r="O22" s="3"/>
      <c r="P22" s="3">
        <v>35</v>
      </c>
      <c r="Q22" s="3"/>
      <c r="R22" s="3">
        <v>34</v>
      </c>
      <c r="S22" s="3"/>
      <c r="T22" s="3">
        <v>45</v>
      </c>
      <c r="U22" s="3"/>
      <c r="V22" s="3">
        <v>45</v>
      </c>
      <c r="W22" s="3"/>
      <c r="X22" s="3">
        <v>16</v>
      </c>
      <c r="Y22" s="3"/>
      <c r="Z22" s="15">
        <f t="shared" si="2"/>
        <v>292</v>
      </c>
      <c r="AA22" s="39">
        <f t="shared" si="0"/>
        <v>1.2053663570691435</v>
      </c>
      <c r="AB22" s="39">
        <f t="shared" si="1"/>
        <v>1.5074079810025296</v>
      </c>
      <c r="AC22" s="13"/>
      <c r="AD22" s="10"/>
    </row>
    <row r="23" spans="1:30">
      <c r="A23" s="3" t="s">
        <v>89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5">
        <f t="shared" si="2"/>
        <v>2</v>
      </c>
      <c r="AA23" s="39">
        <f t="shared" si="0"/>
        <v>8.2559339525283791E-3</v>
      </c>
      <c r="AB23" s="39">
        <f t="shared" si="1"/>
        <v>1.0324712198647463E-2</v>
      </c>
      <c r="AC23" s="13"/>
      <c r="AD23" s="10"/>
    </row>
    <row r="24" spans="1:30">
      <c r="A24" s="3" t="s">
        <v>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15">
        <f t="shared" si="2"/>
        <v>0</v>
      </c>
      <c r="AA24" s="39">
        <f t="shared" si="0"/>
        <v>0</v>
      </c>
      <c r="AB24" s="39">
        <f t="shared" si="1"/>
        <v>0</v>
      </c>
      <c r="AC24" s="13"/>
      <c r="AD24" s="10"/>
    </row>
    <row r="25" spans="1:30">
      <c r="A25" s="3" t="s">
        <v>91</v>
      </c>
      <c r="B25" s="3">
        <v>5</v>
      </c>
      <c r="C25" s="3"/>
      <c r="D25" s="3">
        <v>1</v>
      </c>
      <c r="E25" s="3"/>
      <c r="F25" s="3"/>
      <c r="G25" s="3"/>
      <c r="H25" s="3">
        <v>3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>
        <v>1</v>
      </c>
      <c r="S25" s="3"/>
      <c r="T25" s="3"/>
      <c r="U25" s="3"/>
      <c r="V25" s="3"/>
      <c r="W25" s="3"/>
      <c r="X25" s="3">
        <v>4</v>
      </c>
      <c r="Y25" s="3"/>
      <c r="Z25" s="15">
        <f t="shared" si="2"/>
        <v>15</v>
      </c>
      <c r="AA25" s="39">
        <f t="shared" si="0"/>
        <v>6.1919504643962849E-2</v>
      </c>
      <c r="AB25" s="39">
        <f t="shared" si="1"/>
        <v>7.7435341489855966E-2</v>
      </c>
      <c r="AC25" s="13"/>
      <c r="AD25" s="10"/>
    </row>
    <row r="26" spans="1:30">
      <c r="A26" s="3" t="s">
        <v>92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/>
      <c r="O26" s="3"/>
      <c r="P26" s="3"/>
      <c r="Q26" s="3"/>
      <c r="R26" s="3">
        <v>2</v>
      </c>
      <c r="S26" s="3"/>
      <c r="T26" s="3"/>
      <c r="U26" s="3"/>
      <c r="V26" s="3"/>
      <c r="W26" s="3"/>
      <c r="X26" s="3"/>
      <c r="Y26" s="3"/>
      <c r="Z26" s="15">
        <f t="shared" si="2"/>
        <v>3</v>
      </c>
      <c r="AA26" s="39">
        <f t="shared" si="0"/>
        <v>1.238390092879257E-2</v>
      </c>
      <c r="AB26" s="39">
        <f t="shared" si="1"/>
        <v>1.5487068297971194E-2</v>
      </c>
      <c r="AC26" s="13"/>
      <c r="AD26" s="10"/>
    </row>
    <row r="27" spans="1:30">
      <c r="A27" s="3" t="s">
        <v>93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7</v>
      </c>
      <c r="U27" s="3"/>
      <c r="V27" s="3"/>
      <c r="W27" s="3"/>
      <c r="X27" s="3"/>
      <c r="Y27" s="3"/>
      <c r="Z27" s="15">
        <f t="shared" si="2"/>
        <v>7</v>
      </c>
      <c r="AA27" s="39">
        <f t="shared" si="0"/>
        <v>2.8895768833849329E-2</v>
      </c>
      <c r="AB27" s="39">
        <f t="shared" si="1"/>
        <v>3.6136492695266122E-2</v>
      </c>
      <c r="AC27" s="13"/>
      <c r="AD27" s="10"/>
    </row>
    <row r="28" spans="1:30">
      <c r="A28" s="3" t="s">
        <v>94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2</v>
      </c>
      <c r="S28" s="3"/>
      <c r="T28" s="3"/>
      <c r="U28" s="3"/>
      <c r="V28" s="3"/>
      <c r="W28" s="3"/>
      <c r="X28" s="3"/>
      <c r="Y28" s="3"/>
      <c r="Z28" s="15">
        <f t="shared" si="2"/>
        <v>2</v>
      </c>
      <c r="AA28" s="39">
        <f t="shared" si="0"/>
        <v>8.2559339525283791E-3</v>
      </c>
      <c r="AB28" s="39">
        <f t="shared" si="1"/>
        <v>1.0324712198647463E-2</v>
      </c>
      <c r="AC28" s="13"/>
      <c r="AD28" s="10"/>
    </row>
    <row r="29" spans="1:30">
      <c r="A29" s="3" t="s">
        <v>95</v>
      </c>
      <c r="B29" s="3"/>
      <c r="C29" s="3"/>
      <c r="D29" s="3">
        <v>2</v>
      </c>
      <c r="E29" s="3"/>
      <c r="F29" s="3"/>
      <c r="G29" s="3"/>
      <c r="H29" s="3">
        <v>6</v>
      </c>
      <c r="I29" s="3"/>
      <c r="J29" s="3">
        <v>9</v>
      </c>
      <c r="K29" s="3"/>
      <c r="L29" s="3">
        <v>3</v>
      </c>
      <c r="M29" s="3"/>
      <c r="N29" s="3">
        <v>2</v>
      </c>
      <c r="O29" s="3"/>
      <c r="P29" s="3">
        <v>4</v>
      </c>
      <c r="Q29" s="3"/>
      <c r="R29" s="3">
        <v>29</v>
      </c>
      <c r="S29" s="3"/>
      <c r="T29" s="3">
        <v>39</v>
      </c>
      <c r="U29" s="3"/>
      <c r="V29" s="3">
        <v>39</v>
      </c>
      <c r="W29" s="3"/>
      <c r="X29" s="3">
        <v>1</v>
      </c>
      <c r="Y29" s="3"/>
      <c r="Z29" s="15">
        <f t="shared" si="2"/>
        <v>134</v>
      </c>
      <c r="AA29" s="39">
        <f t="shared" si="0"/>
        <v>0.55314757481940147</v>
      </c>
      <c r="AB29" s="39">
        <f t="shared" si="1"/>
        <v>0.69175571730938001</v>
      </c>
      <c r="AC29" s="13"/>
      <c r="AD29" s="10"/>
    </row>
    <row r="30" spans="1:30">
      <c r="A30" s="3" t="s">
        <v>96</v>
      </c>
      <c r="B30" s="3"/>
      <c r="C30" s="3"/>
      <c r="D30" s="3"/>
      <c r="E30" s="3"/>
      <c r="F30" s="3">
        <v>10</v>
      </c>
      <c r="G30" s="3"/>
      <c r="H30" s="3"/>
      <c r="I30" s="3"/>
      <c r="J30" s="3"/>
      <c r="K30" s="3"/>
      <c r="L30" s="3">
        <v>2</v>
      </c>
      <c r="M30" s="3"/>
      <c r="N30" s="3">
        <v>1</v>
      </c>
      <c r="O30" s="3"/>
      <c r="P30" s="3"/>
      <c r="Q30" s="3"/>
      <c r="R30" s="3"/>
      <c r="S30" s="3"/>
      <c r="T30" s="3"/>
      <c r="U30" s="3"/>
      <c r="V30" s="3">
        <v>0</v>
      </c>
      <c r="W30" s="3"/>
      <c r="X30" s="3"/>
      <c r="Y30" s="3"/>
      <c r="Z30" s="15">
        <f t="shared" si="2"/>
        <v>13</v>
      </c>
      <c r="AA30" s="39">
        <f t="shared" si="0"/>
        <v>5.3663570691434466E-2</v>
      </c>
      <c r="AB30" s="39">
        <f t="shared" si="1"/>
        <v>6.7110629291208507E-2</v>
      </c>
      <c r="AC30" s="13"/>
      <c r="AD30" s="10"/>
    </row>
    <row r="31" spans="1:30">
      <c r="A31" s="3" t="s">
        <v>97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v>2</v>
      </c>
      <c r="O31" s="3"/>
      <c r="P31" s="3"/>
      <c r="Q31" s="3"/>
      <c r="R31" s="3"/>
      <c r="S31" s="3"/>
      <c r="T31" s="3">
        <v>1</v>
      </c>
      <c r="U31" s="3"/>
      <c r="V31" s="3">
        <v>182</v>
      </c>
      <c r="W31" s="3"/>
      <c r="X31" s="3"/>
      <c r="Y31" s="3"/>
      <c r="Z31" s="15">
        <f t="shared" si="2"/>
        <v>185</v>
      </c>
      <c r="AA31" s="39">
        <f t="shared" si="0"/>
        <v>0.76367389060887514</v>
      </c>
      <c r="AB31" s="39">
        <f t="shared" si="1"/>
        <v>0.95503587837489035</v>
      </c>
      <c r="AC31" s="13"/>
      <c r="AD31" s="10"/>
    </row>
    <row r="32" spans="1:30">
      <c r="A32" s="3" t="s">
        <v>98</v>
      </c>
      <c r="B32" s="3">
        <v>14</v>
      </c>
      <c r="C32" s="3"/>
      <c r="D32" s="3">
        <v>7</v>
      </c>
      <c r="E32" s="3"/>
      <c r="F32" s="3">
        <v>17</v>
      </c>
      <c r="G32" s="3"/>
      <c r="H32" s="3">
        <v>11</v>
      </c>
      <c r="I32" s="3"/>
      <c r="J32" s="3">
        <v>15</v>
      </c>
      <c r="K32" s="3"/>
      <c r="L32" s="3">
        <v>35</v>
      </c>
      <c r="M32" s="3"/>
      <c r="N32" s="3">
        <v>107</v>
      </c>
      <c r="O32" s="3"/>
      <c r="P32" s="3">
        <v>488</v>
      </c>
      <c r="Q32" s="3"/>
      <c r="R32" s="3">
        <v>209</v>
      </c>
      <c r="S32" s="3"/>
      <c r="T32" s="3">
        <v>182</v>
      </c>
      <c r="U32" s="3"/>
      <c r="V32" s="3">
        <v>1</v>
      </c>
      <c r="W32" s="3"/>
      <c r="X32" s="3">
        <v>31</v>
      </c>
      <c r="Y32" s="3"/>
      <c r="Z32" s="15">
        <f t="shared" si="2"/>
        <v>1117</v>
      </c>
      <c r="AA32" s="39">
        <f t="shared" si="0"/>
        <v>4.6109391124870998</v>
      </c>
      <c r="AB32" s="39">
        <f t="shared" si="1"/>
        <v>5.7663517629446082</v>
      </c>
      <c r="AC32" s="13"/>
      <c r="AD32" s="10"/>
    </row>
    <row r="33" spans="1:30">
      <c r="A33" s="3" t="s">
        <v>99</v>
      </c>
      <c r="B33" s="3">
        <v>4</v>
      </c>
      <c r="C33" s="3"/>
      <c r="D33" s="3">
        <v>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13</v>
      </c>
      <c r="U33" s="3"/>
      <c r="V33" s="3"/>
      <c r="W33" s="3"/>
      <c r="X33" s="3"/>
      <c r="Y33" s="3"/>
      <c r="Z33" s="15">
        <f t="shared" si="2"/>
        <v>19</v>
      </c>
      <c r="AA33" s="39">
        <f t="shared" si="0"/>
        <v>7.8431372549019607E-2</v>
      </c>
      <c r="AB33" s="39">
        <f t="shared" si="1"/>
        <v>9.8084765887150899E-2</v>
      </c>
      <c r="AC33" s="13"/>
      <c r="AD33" s="10"/>
    </row>
    <row r="34" spans="1:30">
      <c r="A34" s="3" t="s">
        <v>100</v>
      </c>
      <c r="B34" s="3">
        <v>130</v>
      </c>
      <c r="C34" s="3"/>
      <c r="D34" s="3">
        <v>90</v>
      </c>
      <c r="E34" s="3"/>
      <c r="F34" s="3">
        <v>365</v>
      </c>
      <c r="G34" s="3"/>
      <c r="H34" s="3">
        <v>441</v>
      </c>
      <c r="I34" s="3"/>
      <c r="J34" s="3">
        <v>467</v>
      </c>
      <c r="K34" s="3"/>
      <c r="L34" s="3">
        <v>197</v>
      </c>
      <c r="M34" s="3"/>
      <c r="N34" s="3">
        <v>541</v>
      </c>
      <c r="O34" s="3"/>
      <c r="P34" s="3">
        <v>857</v>
      </c>
      <c r="Q34" s="3"/>
      <c r="R34" s="3">
        <v>599</v>
      </c>
      <c r="S34" s="3"/>
      <c r="T34" s="3">
        <v>900</v>
      </c>
      <c r="U34" s="3"/>
      <c r="V34" s="3">
        <v>534</v>
      </c>
      <c r="W34" s="3"/>
      <c r="X34" s="3">
        <v>211</v>
      </c>
      <c r="Y34" s="3"/>
      <c r="Z34" s="15">
        <f t="shared" si="2"/>
        <v>5332</v>
      </c>
      <c r="AA34" s="39">
        <f t="shared" si="0"/>
        <v>22.010319917440661</v>
      </c>
      <c r="AB34" s="39">
        <f t="shared" si="1"/>
        <v>27.525682721594137</v>
      </c>
      <c r="AC34" s="13"/>
      <c r="AD34" s="10"/>
    </row>
    <row r="35" spans="1:30">
      <c r="A35" s="3" t="s">
        <v>101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15">
        <f t="shared" si="2"/>
        <v>0</v>
      </c>
      <c r="AA35" s="39">
        <f t="shared" si="0"/>
        <v>0</v>
      </c>
      <c r="AB35" s="39">
        <f t="shared" si="1"/>
        <v>0</v>
      </c>
      <c r="AC35" s="13"/>
      <c r="AD35" s="10"/>
    </row>
    <row r="36" spans="1:30">
      <c r="A36" s="3" t="s">
        <v>102</v>
      </c>
      <c r="B36" s="3">
        <v>3</v>
      </c>
      <c r="C36" s="3"/>
      <c r="D36" s="3"/>
      <c r="E36" s="3"/>
      <c r="F36" s="3">
        <v>11</v>
      </c>
      <c r="G36" s="3"/>
      <c r="H36" s="3">
        <v>38</v>
      </c>
      <c r="I36" s="3"/>
      <c r="J36" s="3">
        <v>29</v>
      </c>
      <c r="K36" s="3"/>
      <c r="L36" s="3"/>
      <c r="M36" s="3"/>
      <c r="N36" s="3"/>
      <c r="O36" s="3"/>
      <c r="P36" s="3"/>
      <c r="Q36" s="3"/>
      <c r="R36" s="3">
        <v>3</v>
      </c>
      <c r="S36" s="3"/>
      <c r="T36" s="3">
        <v>1</v>
      </c>
      <c r="U36" s="3"/>
      <c r="V36" s="3"/>
      <c r="W36" s="3"/>
      <c r="X36" s="3"/>
      <c r="Y36" s="3"/>
      <c r="Z36" s="15">
        <f t="shared" si="2"/>
        <v>85</v>
      </c>
      <c r="AA36" s="39">
        <f t="shared" si="0"/>
        <v>0.35087719298245612</v>
      </c>
      <c r="AB36" s="39">
        <f t="shared" si="1"/>
        <v>0.43880026844251718</v>
      </c>
      <c r="AC36" s="13"/>
      <c r="AD36" s="10"/>
    </row>
    <row r="37" spans="1:30">
      <c r="A37" s="3" t="s">
        <v>103</v>
      </c>
      <c r="B37" s="3">
        <v>14</v>
      </c>
      <c r="C37" s="3"/>
      <c r="D37" s="3">
        <v>6</v>
      </c>
      <c r="E37" s="3"/>
      <c r="F37" s="3">
        <v>8</v>
      </c>
      <c r="G37" s="3"/>
      <c r="H37" s="3">
        <v>5</v>
      </c>
      <c r="I37" s="3"/>
      <c r="J37" s="3"/>
      <c r="K37" s="3"/>
      <c r="L37" s="3">
        <v>26</v>
      </c>
      <c r="M37" s="3"/>
      <c r="N37" s="3">
        <v>140</v>
      </c>
      <c r="O37" s="3"/>
      <c r="P37" s="3">
        <v>173</v>
      </c>
      <c r="Q37" s="3"/>
      <c r="R37" s="3">
        <v>161</v>
      </c>
      <c r="S37" s="3"/>
      <c r="T37" s="3">
        <v>216</v>
      </c>
      <c r="U37" s="3"/>
      <c r="V37" s="3">
        <v>136</v>
      </c>
      <c r="W37" s="3"/>
      <c r="X37" s="3">
        <v>51</v>
      </c>
      <c r="Y37" s="3"/>
      <c r="Z37" s="15">
        <f t="shared" si="2"/>
        <v>936</v>
      </c>
      <c r="AA37" s="39">
        <f t="shared" si="0"/>
        <v>3.8637770897832819</v>
      </c>
      <c r="AB37" s="39">
        <f t="shared" si="1"/>
        <v>4.8319653089670123</v>
      </c>
      <c r="AC37" s="13"/>
      <c r="AD37" s="10"/>
    </row>
    <row r="38" spans="1:30">
      <c r="A38" s="3" t="s">
        <v>104</v>
      </c>
      <c r="B38" s="3">
        <v>1</v>
      </c>
      <c r="C38" s="3"/>
      <c r="D38" s="3"/>
      <c r="E38" s="3"/>
      <c r="F38" s="3">
        <v>5</v>
      </c>
      <c r="G38" s="3"/>
      <c r="H38" s="3">
        <v>2</v>
      </c>
      <c r="I38" s="3"/>
      <c r="J38" s="3">
        <v>4</v>
      </c>
      <c r="K38" s="3"/>
      <c r="L38" s="3"/>
      <c r="M38" s="3"/>
      <c r="N38" s="3"/>
      <c r="O38" s="3"/>
      <c r="P38" s="3"/>
      <c r="Q38" s="3"/>
      <c r="R38" s="3">
        <v>4</v>
      </c>
      <c r="S38" s="3"/>
      <c r="T38" s="3">
        <v>2</v>
      </c>
      <c r="U38" s="3"/>
      <c r="V38" s="3">
        <v>20</v>
      </c>
      <c r="W38" s="3"/>
      <c r="X38" s="3">
        <v>3</v>
      </c>
      <c r="Y38" s="3"/>
      <c r="Z38" s="15">
        <f t="shared" si="2"/>
        <v>41</v>
      </c>
      <c r="AA38" s="39">
        <f t="shared" si="0"/>
        <v>0.16924664602683179</v>
      </c>
      <c r="AB38" s="39">
        <f t="shared" si="1"/>
        <v>0.21165660007227299</v>
      </c>
      <c r="AC38" s="13"/>
      <c r="AD38" s="10"/>
    </row>
    <row r="39" spans="1:30">
      <c r="A39" s="3" t="s">
        <v>105</v>
      </c>
      <c r="B39" s="3"/>
      <c r="C39" s="3"/>
      <c r="D39" s="3">
        <v>1</v>
      </c>
      <c r="E39" s="3"/>
      <c r="F39" s="3"/>
      <c r="G39" s="3"/>
      <c r="H39" s="3"/>
      <c r="I39" s="3"/>
      <c r="J39" s="3"/>
      <c r="K39" s="3"/>
      <c r="L39" s="3">
        <v>2</v>
      </c>
      <c r="M39" s="3"/>
      <c r="N39" s="3">
        <v>3</v>
      </c>
      <c r="O39" s="3"/>
      <c r="P39" s="3">
        <v>1</v>
      </c>
      <c r="Q39" s="3"/>
      <c r="R39" s="3">
        <v>6</v>
      </c>
      <c r="S39" s="3"/>
      <c r="T39" s="3"/>
      <c r="U39" s="3"/>
      <c r="V39" s="3">
        <v>0</v>
      </c>
      <c r="W39" s="3"/>
      <c r="X39" s="3"/>
      <c r="Y39" s="3"/>
      <c r="Z39" s="15">
        <f t="shared" si="2"/>
        <v>13</v>
      </c>
      <c r="AA39" s="39">
        <f t="shared" si="0"/>
        <v>5.3663570691434466E-2</v>
      </c>
      <c r="AB39" s="39">
        <f t="shared" ref="AB39:AB69" si="3">$AE$5*Z39/$AE$4</f>
        <v>6.7110629291208507E-2</v>
      </c>
      <c r="AC39" s="13"/>
      <c r="AD39" s="10"/>
    </row>
    <row r="40" spans="1:30">
      <c r="A40" s="3" t="s">
        <v>106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5">
        <f t="shared" si="2"/>
        <v>0</v>
      </c>
      <c r="AA40" s="39">
        <f t="shared" ref="AA40:AA71" si="4">$AE$5*Z40/$Z$80</f>
        <v>0</v>
      </c>
      <c r="AB40" s="39">
        <f t="shared" si="3"/>
        <v>0</v>
      </c>
      <c r="AC40" s="13"/>
      <c r="AD40" s="10"/>
    </row>
    <row r="41" spans="1:30">
      <c r="A41" s="3" t="s">
        <v>67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>
        <v>2</v>
      </c>
      <c r="S41" s="3"/>
      <c r="T41" s="3"/>
      <c r="U41" s="3"/>
      <c r="V41" s="3">
        <v>2</v>
      </c>
      <c r="W41" s="3"/>
      <c r="X41" s="3"/>
      <c r="Y41" s="3"/>
      <c r="Z41" s="15">
        <f t="shared" si="2"/>
        <v>4</v>
      </c>
      <c r="AA41" s="39">
        <f t="shared" si="4"/>
        <v>1.6511867905056758E-2</v>
      </c>
      <c r="AB41" s="39">
        <f t="shared" si="3"/>
        <v>2.0649424397294926E-2</v>
      </c>
      <c r="AC41" s="13"/>
      <c r="AD41" s="10"/>
    </row>
    <row r="42" spans="1:30">
      <c r="A42" s="3" t="s">
        <v>107</v>
      </c>
      <c r="B42" s="3"/>
      <c r="C42" s="3"/>
      <c r="D42" s="3"/>
      <c r="E42" s="3"/>
      <c r="F42" s="3"/>
      <c r="G42" s="3"/>
      <c r="H42" s="3">
        <v>7</v>
      </c>
      <c r="I42" s="3"/>
      <c r="J42" s="3">
        <v>2</v>
      </c>
      <c r="K42" s="3"/>
      <c r="L42" s="3"/>
      <c r="M42" s="3"/>
      <c r="N42" s="3">
        <v>8</v>
      </c>
      <c r="O42" s="3"/>
      <c r="P42" s="3">
        <v>2</v>
      </c>
      <c r="Q42" s="3"/>
      <c r="R42" s="3">
        <v>3</v>
      </c>
      <c r="S42" s="3"/>
      <c r="T42" s="3">
        <v>8</v>
      </c>
      <c r="U42" s="3"/>
      <c r="V42" s="3">
        <v>2</v>
      </c>
      <c r="W42" s="3"/>
      <c r="X42" s="3">
        <v>4</v>
      </c>
      <c r="Y42" s="3"/>
      <c r="Z42" s="15">
        <f t="shared" si="2"/>
        <v>36</v>
      </c>
      <c r="AA42" s="39">
        <f t="shared" si="4"/>
        <v>0.14860681114551083</v>
      </c>
      <c r="AB42" s="39">
        <f t="shared" si="3"/>
        <v>0.18584481957565432</v>
      </c>
      <c r="AC42" s="13"/>
      <c r="AD42" s="10"/>
    </row>
    <row r="43" spans="1:30">
      <c r="A43" s="3" t="s">
        <v>108</v>
      </c>
      <c r="B43" s="3"/>
      <c r="C43" s="3"/>
      <c r="D43" s="3"/>
      <c r="E43" s="3"/>
      <c r="F43" s="3">
        <v>2</v>
      </c>
      <c r="G43" s="3"/>
      <c r="H43" s="3">
        <v>2</v>
      </c>
      <c r="I43" s="3"/>
      <c r="J43" s="3">
        <v>1</v>
      </c>
      <c r="K43" s="3"/>
      <c r="L43" s="3">
        <v>4</v>
      </c>
      <c r="M43" s="3"/>
      <c r="N43" s="3">
        <v>4</v>
      </c>
      <c r="O43" s="3"/>
      <c r="P43" s="3">
        <v>5</v>
      </c>
      <c r="Q43" s="3"/>
      <c r="R43" s="3">
        <v>9</v>
      </c>
      <c r="S43" s="3"/>
      <c r="T43" s="3">
        <v>40</v>
      </c>
      <c r="U43" s="3"/>
      <c r="V43" s="3">
        <v>20</v>
      </c>
      <c r="W43" s="3"/>
      <c r="X43" s="3">
        <v>2</v>
      </c>
      <c r="Y43" s="3"/>
      <c r="Z43" s="15">
        <f t="shared" si="2"/>
        <v>89</v>
      </c>
      <c r="AA43" s="39">
        <f t="shared" si="4"/>
        <v>0.36738906088751289</v>
      </c>
      <c r="AB43" s="39">
        <f t="shared" si="3"/>
        <v>0.45944969283981207</v>
      </c>
      <c r="AC43" s="13"/>
      <c r="AD43" s="10"/>
    </row>
    <row r="44" spans="1:30">
      <c r="A44" s="3" t="s">
        <v>109</v>
      </c>
      <c r="B44" s="3">
        <v>6</v>
      </c>
      <c r="C44" s="3"/>
      <c r="D44" s="3">
        <v>7</v>
      </c>
      <c r="E44" s="3"/>
      <c r="F44" s="3">
        <v>142</v>
      </c>
      <c r="G44" s="3"/>
      <c r="H44" s="3">
        <v>42</v>
      </c>
      <c r="I44" s="3"/>
      <c r="J44" s="3">
        <v>126</v>
      </c>
      <c r="K44" s="3"/>
      <c r="L44" s="3">
        <v>93</v>
      </c>
      <c r="M44" s="3"/>
      <c r="N44" s="3">
        <v>213</v>
      </c>
      <c r="O44" s="3"/>
      <c r="P44" s="3">
        <v>621</v>
      </c>
      <c r="Q44" s="3"/>
      <c r="R44" s="3">
        <v>244</v>
      </c>
      <c r="S44" s="3"/>
      <c r="T44" s="3">
        <v>265</v>
      </c>
      <c r="U44" s="3"/>
      <c r="V44" s="3">
        <v>165</v>
      </c>
      <c r="W44" s="3"/>
      <c r="X44" s="3">
        <v>36</v>
      </c>
      <c r="Y44" s="3"/>
      <c r="Z44" s="15">
        <f t="shared" si="2"/>
        <v>1960</v>
      </c>
      <c r="AA44" s="39">
        <f t="shared" si="4"/>
        <v>8.090815273477812</v>
      </c>
      <c r="AB44" s="39">
        <f t="shared" si="3"/>
        <v>10.118217954674513</v>
      </c>
      <c r="AC44" s="13"/>
      <c r="AD44" s="10"/>
    </row>
    <row r="45" spans="1:30">
      <c r="A45" s="3" t="s">
        <v>110</v>
      </c>
      <c r="B45" s="3"/>
      <c r="C45" s="3"/>
      <c r="D45" s="3">
        <v>1</v>
      </c>
      <c r="E45" s="3"/>
      <c r="F45" s="3">
        <v>14</v>
      </c>
      <c r="G45" s="3"/>
      <c r="H45" s="3"/>
      <c r="I45" s="3"/>
      <c r="J45" s="3"/>
      <c r="K45" s="3"/>
      <c r="L45" s="3">
        <v>1</v>
      </c>
      <c r="M45" s="3"/>
      <c r="N45" s="3">
        <v>1</v>
      </c>
      <c r="O45" s="3"/>
      <c r="P45" s="3">
        <v>4</v>
      </c>
      <c r="Q45" s="3"/>
      <c r="R45" s="3">
        <v>1</v>
      </c>
      <c r="S45" s="3"/>
      <c r="T45" s="3">
        <v>19</v>
      </c>
      <c r="U45" s="3"/>
      <c r="V45" s="3">
        <v>10</v>
      </c>
      <c r="W45" s="3"/>
      <c r="X45" s="3"/>
      <c r="Y45" s="3"/>
      <c r="Z45" s="15">
        <f t="shared" si="2"/>
        <v>51</v>
      </c>
      <c r="AA45" s="39">
        <f t="shared" si="4"/>
        <v>0.21052631578947367</v>
      </c>
      <c r="AB45" s="39">
        <f t="shared" si="3"/>
        <v>0.26328016106551028</v>
      </c>
      <c r="AC45" s="13"/>
      <c r="AD45" s="10"/>
    </row>
    <row r="46" spans="1:30">
      <c r="A46" s="3" t="s">
        <v>111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5">
        <f t="shared" si="2"/>
        <v>0</v>
      </c>
      <c r="AA46" s="39">
        <f t="shared" si="4"/>
        <v>0</v>
      </c>
      <c r="AB46" s="39">
        <f t="shared" si="3"/>
        <v>0</v>
      </c>
      <c r="AC46" s="13"/>
      <c r="AD46" s="10"/>
    </row>
    <row r="47" spans="1:30">
      <c r="A47" s="3" t="s">
        <v>112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>
        <v>25</v>
      </c>
      <c r="S47" s="3"/>
      <c r="T47" s="3"/>
      <c r="U47" s="3"/>
      <c r="V47" s="3"/>
      <c r="W47" s="3"/>
      <c r="X47" s="3"/>
      <c r="Y47" s="3"/>
      <c r="Z47" s="15">
        <f t="shared" si="2"/>
        <v>25</v>
      </c>
      <c r="AA47" s="39">
        <f t="shared" si="4"/>
        <v>0.10319917440660474</v>
      </c>
      <c r="AB47" s="39">
        <f t="shared" si="3"/>
        <v>0.12905890248309329</v>
      </c>
      <c r="AC47" s="13"/>
      <c r="AD47" s="10"/>
    </row>
    <row r="48" spans="1:30">
      <c r="A48" s="3" t="s">
        <v>113</v>
      </c>
      <c r="B48" s="3">
        <v>2</v>
      </c>
      <c r="C48" s="3"/>
      <c r="D48" s="3"/>
      <c r="E48" s="3"/>
      <c r="F48" s="3"/>
      <c r="G48" s="3"/>
      <c r="H48" s="3"/>
      <c r="I48" s="3"/>
      <c r="J48" s="3">
        <v>2</v>
      </c>
      <c r="K48" s="3"/>
      <c r="L48" s="3"/>
      <c r="M48" s="3"/>
      <c r="N48" s="3"/>
      <c r="O48" s="3"/>
      <c r="P48" s="3"/>
      <c r="Q48" s="3"/>
      <c r="R48" s="3"/>
      <c r="S48" s="3"/>
      <c r="T48" s="3">
        <v>27</v>
      </c>
      <c r="U48" s="3"/>
      <c r="V48" s="3">
        <v>3</v>
      </c>
      <c r="W48" s="3"/>
      <c r="X48" s="3"/>
      <c r="Y48" s="3"/>
      <c r="Z48" s="15">
        <f t="shared" si="2"/>
        <v>34</v>
      </c>
      <c r="AA48" s="39">
        <f t="shared" si="4"/>
        <v>0.14035087719298245</v>
      </c>
      <c r="AB48" s="39">
        <f t="shared" si="3"/>
        <v>0.17552010737700688</v>
      </c>
      <c r="AC48" s="13"/>
      <c r="AD48" s="10"/>
    </row>
    <row r="49" spans="1:30">
      <c r="A49" s="3" t="s">
        <v>114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1</v>
      </c>
      <c r="Q49" s="3"/>
      <c r="R49" s="3">
        <v>1</v>
      </c>
      <c r="S49" s="3"/>
      <c r="T49" s="3"/>
      <c r="U49" s="3"/>
      <c r="V49" s="3"/>
      <c r="W49" s="3"/>
      <c r="X49" s="3"/>
      <c r="Y49" s="3"/>
      <c r="Z49" s="15">
        <f t="shared" si="2"/>
        <v>2</v>
      </c>
      <c r="AA49" s="39">
        <f t="shared" si="4"/>
        <v>8.2559339525283791E-3</v>
      </c>
      <c r="AB49" s="39">
        <f t="shared" si="3"/>
        <v>1.0324712198647463E-2</v>
      </c>
      <c r="AC49" s="13"/>
      <c r="AD49" s="10"/>
    </row>
    <row r="50" spans="1:30">
      <c r="A50" s="3" t="s">
        <v>115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>
        <v>1</v>
      </c>
      <c r="S50" s="3"/>
      <c r="T50" s="3"/>
      <c r="U50" s="3"/>
      <c r="V50" s="3"/>
      <c r="W50" s="3"/>
      <c r="X50" s="3"/>
      <c r="Y50" s="3"/>
      <c r="Z50" s="15">
        <f t="shared" si="2"/>
        <v>1</v>
      </c>
      <c r="AA50" s="39">
        <f t="shared" si="4"/>
        <v>4.1279669762641896E-3</v>
      </c>
      <c r="AB50" s="39">
        <f t="shared" si="3"/>
        <v>5.1623560993237314E-3</v>
      </c>
      <c r="AC50" s="13"/>
      <c r="AD50" s="10"/>
    </row>
    <row r="51" spans="1:30">
      <c r="A51" s="3" t="s">
        <v>116</v>
      </c>
      <c r="B51" s="3"/>
      <c r="C51" s="3"/>
      <c r="D51" s="3"/>
      <c r="E51" s="3"/>
      <c r="F51" s="3">
        <v>10</v>
      </c>
      <c r="G51" s="3"/>
      <c r="H51" s="3">
        <v>2</v>
      </c>
      <c r="I51" s="3"/>
      <c r="J51" s="3"/>
      <c r="K51" s="3"/>
      <c r="L51" s="3"/>
      <c r="M51" s="3"/>
      <c r="N51" s="3"/>
      <c r="O51" s="3"/>
      <c r="P51" s="3"/>
      <c r="Q51" s="3"/>
      <c r="R51" s="3">
        <v>35</v>
      </c>
      <c r="S51" s="3"/>
      <c r="T51" s="3"/>
      <c r="U51" s="3"/>
      <c r="V51" s="3"/>
      <c r="W51" s="3"/>
      <c r="X51" s="3">
        <v>1</v>
      </c>
      <c r="Y51" s="3"/>
      <c r="Z51" s="15">
        <f t="shared" si="2"/>
        <v>48</v>
      </c>
      <c r="AA51" s="39">
        <f t="shared" si="4"/>
        <v>0.19814241486068113</v>
      </c>
      <c r="AB51" s="39">
        <f t="shared" si="3"/>
        <v>0.24779309276753911</v>
      </c>
      <c r="AC51" s="13"/>
      <c r="AD51" s="10"/>
    </row>
    <row r="52" spans="1:30">
      <c r="A52" s="3" t="s">
        <v>117</v>
      </c>
      <c r="B52" s="3"/>
      <c r="C52" s="3"/>
      <c r="D52" s="3"/>
      <c r="E52" s="3"/>
      <c r="F52" s="3"/>
      <c r="G52" s="3"/>
      <c r="H52" s="3"/>
      <c r="I52" s="3"/>
      <c r="J52" s="3">
        <v>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</v>
      </c>
      <c r="Y52" s="3"/>
      <c r="Z52" s="15">
        <f t="shared" si="2"/>
        <v>6</v>
      </c>
      <c r="AA52" s="39">
        <f t="shared" si="4"/>
        <v>2.4767801857585141E-2</v>
      </c>
      <c r="AB52" s="39">
        <f t="shared" si="3"/>
        <v>3.0974136595942389E-2</v>
      </c>
      <c r="AC52" s="13"/>
      <c r="AD52" s="10"/>
    </row>
    <row r="53" spans="1:30">
      <c r="A53" s="3" t="s">
        <v>118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8</v>
      </c>
      <c r="Y53" s="3"/>
      <c r="Z53" s="15">
        <f t="shared" si="2"/>
        <v>8</v>
      </c>
      <c r="AA53" s="39">
        <f t="shared" si="4"/>
        <v>3.3023735810113516E-2</v>
      </c>
      <c r="AB53" s="39">
        <f t="shared" si="3"/>
        <v>4.1298848794589851E-2</v>
      </c>
      <c r="AC53" s="13"/>
      <c r="AD53" s="10"/>
    </row>
    <row r="54" spans="1:30">
      <c r="A54" s="3" t="s">
        <v>119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15">
        <f t="shared" si="2"/>
        <v>0</v>
      </c>
      <c r="AA54" s="39">
        <f t="shared" si="4"/>
        <v>0</v>
      </c>
      <c r="AB54" s="39">
        <f t="shared" si="3"/>
        <v>0</v>
      </c>
      <c r="AC54" s="13"/>
      <c r="AD54" s="10"/>
    </row>
    <row r="55" spans="1:30">
      <c r="A55" s="3" t="s">
        <v>120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5">
        <f t="shared" si="2"/>
        <v>0</v>
      </c>
      <c r="AA55" s="39">
        <f t="shared" si="4"/>
        <v>0</v>
      </c>
      <c r="AB55" s="39">
        <f t="shared" si="3"/>
        <v>0</v>
      </c>
      <c r="AC55" s="13"/>
      <c r="AD55" s="10"/>
    </row>
    <row r="56" spans="1:30">
      <c r="A56" s="3" t="s">
        <v>121</v>
      </c>
      <c r="B56" s="3">
        <v>5</v>
      </c>
      <c r="C56" s="3"/>
      <c r="D56" s="3"/>
      <c r="E56" s="3"/>
      <c r="F56" s="3">
        <v>5</v>
      </c>
      <c r="G56" s="3"/>
      <c r="H56" s="3"/>
      <c r="I56" s="3"/>
      <c r="J56" s="3"/>
      <c r="K56" s="3"/>
      <c r="L56" s="3">
        <v>1</v>
      </c>
      <c r="M56" s="3"/>
      <c r="N56" s="3">
        <v>4</v>
      </c>
      <c r="O56" s="3"/>
      <c r="P56" s="3">
        <v>6</v>
      </c>
      <c r="Q56" s="3"/>
      <c r="R56" s="3">
        <v>2</v>
      </c>
      <c r="S56" s="3"/>
      <c r="T56" s="3">
        <v>5</v>
      </c>
      <c r="U56" s="3"/>
      <c r="V56" s="3">
        <v>5</v>
      </c>
      <c r="W56" s="3"/>
      <c r="X56" s="3">
        <v>1</v>
      </c>
      <c r="Y56" s="3"/>
      <c r="Z56" s="15">
        <f t="shared" si="2"/>
        <v>34</v>
      </c>
      <c r="AA56" s="39">
        <f t="shared" si="4"/>
        <v>0.14035087719298245</v>
      </c>
      <c r="AB56" s="39">
        <f t="shared" si="3"/>
        <v>0.17552010737700688</v>
      </c>
      <c r="AC56" s="13"/>
      <c r="AD56" s="10"/>
    </row>
    <row r="57" spans="1:30">
      <c r="A57" s="3" t="s">
        <v>122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5">
        <f t="shared" si="2"/>
        <v>0</v>
      </c>
      <c r="AA57" s="39">
        <f t="shared" si="4"/>
        <v>0</v>
      </c>
      <c r="AB57" s="39">
        <f t="shared" si="3"/>
        <v>0</v>
      </c>
      <c r="AC57" s="13"/>
      <c r="AD57" s="10"/>
    </row>
    <row r="58" spans="1:30">
      <c r="A58" s="3" t="s">
        <v>123</v>
      </c>
      <c r="B58" s="3">
        <v>2</v>
      </c>
      <c r="C58" s="3"/>
      <c r="D58" s="3"/>
      <c r="E58" s="3"/>
      <c r="F58" s="3">
        <v>7</v>
      </c>
      <c r="G58" s="3"/>
      <c r="H58" s="3">
        <v>5</v>
      </c>
      <c r="I58" s="3"/>
      <c r="J58" s="3">
        <v>3</v>
      </c>
      <c r="K58" s="3"/>
      <c r="L58" s="3">
        <v>6</v>
      </c>
      <c r="M58" s="3"/>
      <c r="N58" s="3"/>
      <c r="O58" s="3"/>
      <c r="P58" s="3">
        <v>2</v>
      </c>
      <c r="Q58" s="3"/>
      <c r="R58" s="3">
        <v>33</v>
      </c>
      <c r="S58" s="3"/>
      <c r="T58" s="3">
        <v>17</v>
      </c>
      <c r="U58" s="3"/>
      <c r="V58" s="3">
        <v>7</v>
      </c>
      <c r="W58" s="3"/>
      <c r="X58" s="3">
        <v>6</v>
      </c>
      <c r="Y58" s="3"/>
      <c r="Z58" s="15">
        <f t="shared" si="2"/>
        <v>88</v>
      </c>
      <c r="AA58" s="39">
        <f t="shared" si="4"/>
        <v>0.36326109391124872</v>
      </c>
      <c r="AB58" s="39">
        <f t="shared" si="3"/>
        <v>0.45428733674048838</v>
      </c>
      <c r="AC58" s="13"/>
      <c r="AD58" s="10"/>
    </row>
    <row r="59" spans="1:30">
      <c r="A59" s="3" t="s">
        <v>124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>
        <v>80</v>
      </c>
      <c r="W59" s="3"/>
      <c r="X59" s="3"/>
      <c r="Y59" s="3"/>
      <c r="Z59" s="15">
        <f t="shared" si="2"/>
        <v>80</v>
      </c>
      <c r="AA59" s="39">
        <f t="shared" si="4"/>
        <v>0.33023735810113519</v>
      </c>
      <c r="AB59" s="39">
        <f t="shared" si="3"/>
        <v>0.41298848794589849</v>
      </c>
      <c r="AC59" s="13"/>
      <c r="AD59" s="10"/>
    </row>
    <row r="60" spans="1:30">
      <c r="A60" s="3" t="s">
        <v>65</v>
      </c>
      <c r="B60" s="3">
        <v>37</v>
      </c>
      <c r="C60" s="3"/>
      <c r="D60" s="3">
        <v>43</v>
      </c>
      <c r="E60" s="3"/>
      <c r="F60" s="3">
        <v>5</v>
      </c>
      <c r="G60" s="3"/>
      <c r="H60" s="3">
        <v>2</v>
      </c>
      <c r="I60" s="3"/>
      <c r="J60" s="3">
        <v>15</v>
      </c>
      <c r="K60" s="3"/>
      <c r="L60" s="3">
        <v>5</v>
      </c>
      <c r="M60" s="3"/>
      <c r="N60" s="3">
        <v>9</v>
      </c>
      <c r="O60" s="3"/>
      <c r="P60" s="3">
        <v>25</v>
      </c>
      <c r="Q60" s="3"/>
      <c r="R60" s="3">
        <v>56</v>
      </c>
      <c r="S60" s="3"/>
      <c r="T60" s="3">
        <v>26</v>
      </c>
      <c r="U60" s="3"/>
      <c r="V60" s="3">
        <v>1</v>
      </c>
      <c r="W60" s="3"/>
      <c r="X60" s="3">
        <v>145</v>
      </c>
      <c r="Y60" s="3"/>
      <c r="Z60" s="15">
        <f t="shared" si="2"/>
        <v>369</v>
      </c>
      <c r="AA60" s="39">
        <f t="shared" si="4"/>
        <v>1.5232198142414861</v>
      </c>
      <c r="AB60" s="39">
        <f t="shared" si="3"/>
        <v>1.9049094006504568</v>
      </c>
      <c r="AC60" s="13"/>
      <c r="AD60" s="10"/>
    </row>
    <row r="61" spans="1:30">
      <c r="A61" s="3" t="s">
        <v>125</v>
      </c>
      <c r="B61" s="3"/>
      <c r="C61" s="3"/>
      <c r="D61" s="3"/>
      <c r="E61" s="3"/>
      <c r="F61" s="3"/>
      <c r="G61" s="3"/>
      <c r="H61" s="3">
        <v>3</v>
      </c>
      <c r="I61" s="3"/>
      <c r="J61" s="3">
        <v>3</v>
      </c>
      <c r="K61" s="3"/>
      <c r="L61" s="3"/>
      <c r="M61" s="3"/>
      <c r="N61" s="3">
        <v>1</v>
      </c>
      <c r="O61" s="3"/>
      <c r="P61" s="3">
        <v>4</v>
      </c>
      <c r="Q61" s="3"/>
      <c r="R61" s="3">
        <v>2</v>
      </c>
      <c r="S61" s="3"/>
      <c r="T61" s="3">
        <v>1</v>
      </c>
      <c r="U61" s="3"/>
      <c r="V61" s="3"/>
      <c r="W61" s="3"/>
      <c r="X61" s="3">
        <v>8</v>
      </c>
      <c r="Y61" s="3"/>
      <c r="Z61" s="15">
        <f t="shared" si="2"/>
        <v>22</v>
      </c>
      <c r="AA61" s="39">
        <f t="shared" si="4"/>
        <v>9.0815273477812181E-2</v>
      </c>
      <c r="AB61" s="39">
        <f t="shared" si="3"/>
        <v>0.11357183418512209</v>
      </c>
      <c r="AC61" s="13"/>
      <c r="AD61" s="10"/>
    </row>
    <row r="62" spans="1:30">
      <c r="A62" s="3" t="s">
        <v>126</v>
      </c>
      <c r="B62" s="3"/>
      <c r="C62" s="3"/>
      <c r="D62" s="3"/>
      <c r="E62" s="3"/>
      <c r="F62" s="3"/>
      <c r="G62" s="3"/>
      <c r="H62" s="3">
        <v>2</v>
      </c>
      <c r="I62" s="3"/>
      <c r="J62" s="3"/>
      <c r="K62" s="3"/>
      <c r="L62" s="3"/>
      <c r="M62" s="3"/>
      <c r="N62" s="3"/>
      <c r="O62" s="3"/>
      <c r="P62" s="3"/>
      <c r="Q62" s="3"/>
      <c r="R62" s="3">
        <v>23</v>
      </c>
      <c r="S62" s="3"/>
      <c r="T62" s="3"/>
      <c r="U62" s="3"/>
      <c r="V62" s="3"/>
      <c r="W62" s="3"/>
      <c r="X62" s="3"/>
      <c r="Y62" s="3"/>
      <c r="Z62" s="15">
        <f t="shared" si="2"/>
        <v>25</v>
      </c>
      <c r="AA62" s="39">
        <f t="shared" si="4"/>
        <v>0.10319917440660474</v>
      </c>
      <c r="AB62" s="39">
        <f t="shared" si="3"/>
        <v>0.12905890248309329</v>
      </c>
      <c r="AC62" s="13"/>
      <c r="AD62" s="10"/>
    </row>
    <row r="63" spans="1:30">
      <c r="A63" s="3" t="s">
        <v>127</v>
      </c>
      <c r="B63" s="3"/>
      <c r="C63" s="3"/>
      <c r="D63" s="3"/>
      <c r="E63" s="3"/>
      <c r="F63" s="3"/>
      <c r="G63" s="3"/>
      <c r="H63" s="3">
        <v>6</v>
      </c>
      <c r="I63" s="3"/>
      <c r="J63" s="3"/>
      <c r="K63" s="3"/>
      <c r="L63" s="3">
        <v>2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15">
        <f t="shared" si="2"/>
        <v>8</v>
      </c>
      <c r="AA63" s="39">
        <f t="shared" si="4"/>
        <v>3.3023735810113516E-2</v>
      </c>
      <c r="AB63" s="39">
        <f t="shared" si="3"/>
        <v>4.1298848794589851E-2</v>
      </c>
      <c r="AC63" s="13"/>
      <c r="AD63" s="10"/>
    </row>
    <row r="64" spans="1:30">
      <c r="A64" s="3" t="s">
        <v>47</v>
      </c>
      <c r="B64" s="3">
        <v>9</v>
      </c>
      <c r="C64" s="3"/>
      <c r="D64" s="3">
        <v>2</v>
      </c>
      <c r="E64" s="3"/>
      <c r="F64" s="3">
        <v>7</v>
      </c>
      <c r="G64" s="3"/>
      <c r="H64" s="3">
        <v>8</v>
      </c>
      <c r="I64" s="3"/>
      <c r="J64" s="3">
        <v>7</v>
      </c>
      <c r="K64" s="3"/>
      <c r="L64" s="3"/>
      <c r="M64" s="3"/>
      <c r="N64" s="3"/>
      <c r="O64" s="3"/>
      <c r="P64" s="3"/>
      <c r="Q64" s="3"/>
      <c r="R64" s="3">
        <v>7</v>
      </c>
      <c r="S64" s="3"/>
      <c r="T64" s="3">
        <v>20</v>
      </c>
      <c r="U64" s="3"/>
      <c r="V64" s="3">
        <v>20</v>
      </c>
      <c r="W64" s="3"/>
      <c r="X64" s="3">
        <v>17</v>
      </c>
      <c r="Y64" s="3"/>
      <c r="Z64" s="15">
        <f t="shared" si="2"/>
        <v>97</v>
      </c>
      <c r="AA64" s="39">
        <f t="shared" si="4"/>
        <v>0.40041279669762642</v>
      </c>
      <c r="AB64" s="39">
        <f t="shared" si="3"/>
        <v>0.50074854163440197</v>
      </c>
      <c r="AC64" s="13"/>
      <c r="AD64" s="10"/>
    </row>
    <row r="65" spans="1:31">
      <c r="A65" s="3" t="s">
        <v>128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15">
        <f t="shared" si="2"/>
        <v>0</v>
      </c>
      <c r="AA65" s="39">
        <f t="shared" si="4"/>
        <v>0</v>
      </c>
      <c r="AB65" s="39">
        <f t="shared" si="3"/>
        <v>0</v>
      </c>
      <c r="AC65" s="13"/>
      <c r="AD65" s="10"/>
    </row>
    <row r="66" spans="1:31">
      <c r="A66" s="3" t="s">
        <v>129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>
        <v>8</v>
      </c>
      <c r="U66" s="3"/>
      <c r="V66" s="3"/>
      <c r="W66" s="3"/>
      <c r="X66" s="3">
        <v>9</v>
      </c>
      <c r="Y66" s="3"/>
      <c r="Z66" s="15">
        <f t="shared" si="2"/>
        <v>17</v>
      </c>
      <c r="AA66" s="39">
        <f t="shared" si="4"/>
        <v>7.0175438596491224E-2</v>
      </c>
      <c r="AB66" s="39">
        <f t="shared" si="3"/>
        <v>8.7760053688503439E-2</v>
      </c>
      <c r="AC66" s="13"/>
      <c r="AD66" s="10"/>
    </row>
    <row r="67" spans="1:31">
      <c r="A67" s="3" t="s">
        <v>130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15">
        <f t="shared" si="2"/>
        <v>0</v>
      </c>
      <c r="AA67" s="39">
        <f t="shared" si="4"/>
        <v>0</v>
      </c>
      <c r="AB67" s="39">
        <f t="shared" si="3"/>
        <v>0</v>
      </c>
      <c r="AC67" s="13"/>
      <c r="AD67" s="10"/>
    </row>
    <row r="68" spans="1:31">
      <c r="A68" s="3" t="s">
        <v>131</v>
      </c>
      <c r="B68" s="3"/>
      <c r="C68" s="3"/>
      <c r="D68" s="3"/>
      <c r="E68" s="3"/>
      <c r="F68" s="3">
        <v>8</v>
      </c>
      <c r="G68" s="3"/>
      <c r="H68" s="3">
        <v>15</v>
      </c>
      <c r="I68" s="3"/>
      <c r="J68" s="3"/>
      <c r="K68" s="3"/>
      <c r="L68" s="3">
        <v>17</v>
      </c>
      <c r="M68" s="3"/>
      <c r="N68" s="3">
        <v>18</v>
      </c>
      <c r="O68" s="3"/>
      <c r="P68" s="3"/>
      <c r="Q68" s="3"/>
      <c r="R68" s="3"/>
      <c r="S68" s="3"/>
      <c r="T68" s="3">
        <v>14</v>
      </c>
      <c r="U68" s="3"/>
      <c r="V68" s="3"/>
      <c r="W68" s="3"/>
      <c r="X68" s="3">
        <v>4</v>
      </c>
      <c r="Y68" s="3"/>
      <c r="Z68" s="15">
        <f t="shared" si="2"/>
        <v>76</v>
      </c>
      <c r="AA68" s="39">
        <f t="shared" si="4"/>
        <v>0.31372549019607843</v>
      </c>
      <c r="AB68" s="39">
        <f t="shared" si="3"/>
        <v>0.39233906354860359</v>
      </c>
      <c r="AC68" s="13"/>
      <c r="AD68" s="10"/>
    </row>
    <row r="69" spans="1:31">
      <c r="A69" s="3" t="s">
        <v>132</v>
      </c>
      <c r="B69" s="3">
        <v>10</v>
      </c>
      <c r="C69" s="3"/>
      <c r="D69" s="3"/>
      <c r="E69" s="3"/>
      <c r="F69" s="3"/>
      <c r="G69" s="3"/>
      <c r="H69" s="3">
        <v>33</v>
      </c>
      <c r="I69" s="3"/>
      <c r="J69" s="3">
        <v>2</v>
      </c>
      <c r="K69" s="3"/>
      <c r="L69" s="3">
        <v>3</v>
      </c>
      <c r="M69" s="3"/>
      <c r="N69" s="3">
        <v>12</v>
      </c>
      <c r="O69" s="3"/>
      <c r="P69" s="3">
        <v>4</v>
      </c>
      <c r="Q69" s="3"/>
      <c r="R69" s="3">
        <v>21</v>
      </c>
      <c r="S69" s="3"/>
      <c r="T69" s="3">
        <v>49</v>
      </c>
      <c r="U69" s="3"/>
      <c r="V69" s="3">
        <v>35</v>
      </c>
      <c r="W69" s="3"/>
      <c r="X69" s="3">
        <v>12</v>
      </c>
      <c r="Y69" s="3"/>
      <c r="Z69" s="15">
        <f t="shared" si="2"/>
        <v>181</v>
      </c>
      <c r="AA69" s="39">
        <f t="shared" si="4"/>
        <v>0.74716202270381837</v>
      </c>
      <c r="AB69" s="39">
        <f t="shared" si="3"/>
        <v>0.93438645397759534</v>
      </c>
      <c r="AC69" s="13"/>
      <c r="AD69" s="10"/>
    </row>
    <row r="70" spans="1:31">
      <c r="A70" s="3" t="s">
        <v>133</v>
      </c>
      <c r="B70" s="3">
        <v>9</v>
      </c>
      <c r="C70" s="3"/>
      <c r="D70" s="3">
        <v>11</v>
      </c>
      <c r="E70" s="3"/>
      <c r="F70" s="3">
        <v>13</v>
      </c>
      <c r="G70" s="3"/>
      <c r="H70" s="3">
        <v>26</v>
      </c>
      <c r="I70" s="3"/>
      <c r="J70" s="3">
        <v>80</v>
      </c>
      <c r="K70" s="3"/>
      <c r="L70" s="3">
        <v>45</v>
      </c>
      <c r="M70" s="3"/>
      <c r="N70" s="3">
        <v>55</v>
      </c>
      <c r="O70" s="3"/>
      <c r="P70" s="3">
        <v>36</v>
      </c>
      <c r="Q70" s="3"/>
      <c r="R70" s="3">
        <v>68</v>
      </c>
      <c r="S70" s="3"/>
      <c r="T70" s="3">
        <v>111</v>
      </c>
      <c r="U70" s="3"/>
      <c r="V70" s="3">
        <v>51</v>
      </c>
      <c r="W70" s="3"/>
      <c r="X70" s="3">
        <v>41</v>
      </c>
      <c r="Y70" s="3"/>
      <c r="Z70" s="15">
        <f t="shared" si="2"/>
        <v>546</v>
      </c>
      <c r="AA70" s="39">
        <f t="shared" si="4"/>
        <v>2.2538699690402475</v>
      </c>
      <c r="AB70" s="39">
        <f t="shared" ref="AB70:AB79" si="5">$AE$5*Z70/$AE$4</f>
        <v>2.8186464302307574</v>
      </c>
      <c r="AC70" s="13"/>
      <c r="AD70" s="10"/>
    </row>
    <row r="71" spans="1:31">
      <c r="A71" s="3" t="s">
        <v>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>
        <v>1</v>
      </c>
      <c r="S71" s="3"/>
      <c r="T71" s="3"/>
      <c r="U71" s="3"/>
      <c r="V71" s="3"/>
      <c r="W71" s="3"/>
      <c r="X71" s="3"/>
      <c r="Y71" s="3"/>
      <c r="Z71" s="15">
        <f t="shared" ref="Z71:Z79" si="6">SUM(B71:X71)</f>
        <v>1</v>
      </c>
      <c r="AA71" s="39">
        <f t="shared" si="4"/>
        <v>4.1279669762641896E-3</v>
      </c>
      <c r="AB71" s="39">
        <f t="shared" si="5"/>
        <v>5.1623560993237314E-3</v>
      </c>
      <c r="AC71" s="13"/>
      <c r="AD71" s="10"/>
    </row>
    <row r="72" spans="1:31">
      <c r="A72" s="3" t="s">
        <v>134</v>
      </c>
      <c r="B72" s="3"/>
      <c r="C72" s="3"/>
      <c r="D72" s="3"/>
      <c r="E72" s="3"/>
      <c r="F72" s="3"/>
      <c r="G72" s="3"/>
      <c r="H72" s="3"/>
      <c r="I72" s="3"/>
      <c r="J72" s="3">
        <v>2</v>
      </c>
      <c r="K72" s="3"/>
      <c r="L72" s="3"/>
      <c r="M72" s="3"/>
      <c r="N72" s="3">
        <v>2</v>
      </c>
      <c r="O72" s="3"/>
      <c r="P72" s="3"/>
      <c r="Q72" s="3"/>
      <c r="R72" s="3">
        <v>16</v>
      </c>
      <c r="S72" s="3"/>
      <c r="T72" s="3"/>
      <c r="U72" s="3"/>
      <c r="V72" s="3"/>
      <c r="W72" s="3"/>
      <c r="X72" s="3"/>
      <c r="Y72" s="3"/>
      <c r="Z72" s="15">
        <f t="shared" si="6"/>
        <v>20</v>
      </c>
      <c r="AA72" s="39">
        <f t="shared" ref="AA72:AA103" si="7">$AE$5*Z72/$Z$80</f>
        <v>8.2559339525283798E-2</v>
      </c>
      <c r="AB72" s="39">
        <f t="shared" si="5"/>
        <v>0.10324712198647462</v>
      </c>
      <c r="AC72" s="13"/>
      <c r="AD72" s="10"/>
    </row>
    <row r="73" spans="1:31">
      <c r="A73" s="3" t="s">
        <v>135</v>
      </c>
      <c r="B73" s="3"/>
      <c r="C73" s="3"/>
      <c r="D73" s="3"/>
      <c r="E73" s="3"/>
      <c r="F73" s="3">
        <v>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15">
        <f t="shared" si="6"/>
        <v>4</v>
      </c>
      <c r="AA73" s="39">
        <f t="shared" si="7"/>
        <v>1.6511867905056758E-2</v>
      </c>
      <c r="AB73" s="39">
        <f t="shared" si="5"/>
        <v>2.0649424397294926E-2</v>
      </c>
      <c r="AC73" s="13"/>
      <c r="AD73" s="10"/>
    </row>
    <row r="74" spans="1:31">
      <c r="A74" s="3" t="s">
        <v>136</v>
      </c>
      <c r="B74" s="3">
        <v>6</v>
      </c>
      <c r="C74" s="3"/>
      <c r="D74" s="3">
        <v>16</v>
      </c>
      <c r="E74" s="3"/>
      <c r="F74" s="3">
        <v>9</v>
      </c>
      <c r="G74" s="3"/>
      <c r="H74" s="3">
        <v>10</v>
      </c>
      <c r="I74" s="3"/>
      <c r="J74" s="3">
        <v>19</v>
      </c>
      <c r="K74" s="3"/>
      <c r="L74" s="3">
        <v>6</v>
      </c>
      <c r="M74" s="3"/>
      <c r="N74" s="3">
        <v>6</v>
      </c>
      <c r="O74" s="3"/>
      <c r="P74" s="3">
        <v>23</v>
      </c>
      <c r="Q74" s="3"/>
      <c r="R74" s="3">
        <v>24</v>
      </c>
      <c r="S74" s="3"/>
      <c r="T74" s="3">
        <v>45</v>
      </c>
      <c r="U74" s="3"/>
      <c r="V74" s="3">
        <v>20</v>
      </c>
      <c r="W74" s="3"/>
      <c r="X74" s="3">
        <v>17</v>
      </c>
      <c r="Y74" s="3"/>
      <c r="Z74" s="15">
        <f t="shared" si="6"/>
        <v>201</v>
      </c>
      <c r="AA74" s="39">
        <f t="shared" si="7"/>
        <v>0.8297213622291022</v>
      </c>
      <c r="AB74" s="39">
        <f t="shared" si="5"/>
        <v>1.03763357596407</v>
      </c>
      <c r="AC74" s="13"/>
      <c r="AD74" s="10"/>
    </row>
    <row r="75" spans="1:31">
      <c r="A75" s="3" t="s">
        <v>137</v>
      </c>
      <c r="B75" s="3">
        <v>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>
        <v>2</v>
      </c>
      <c r="U75" s="3"/>
      <c r="V75" s="3"/>
      <c r="W75" s="3"/>
      <c r="X75" s="3">
        <v>7</v>
      </c>
      <c r="Y75" s="3"/>
      <c r="Z75" s="15">
        <f t="shared" si="6"/>
        <v>10</v>
      </c>
      <c r="AA75" s="39">
        <f t="shared" si="7"/>
        <v>4.1279669762641899E-2</v>
      </c>
      <c r="AB75" s="39">
        <f t="shared" si="5"/>
        <v>5.1623560993237311E-2</v>
      </c>
      <c r="AC75" s="13"/>
      <c r="AD75" s="10"/>
    </row>
    <row r="76" spans="1:31">
      <c r="A76" s="3" t="s">
        <v>138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8</v>
      </c>
      <c r="Q76" s="3"/>
      <c r="R76" s="3"/>
      <c r="S76" s="3"/>
      <c r="T76" s="3"/>
      <c r="U76" s="3"/>
      <c r="V76" s="3"/>
      <c r="W76" s="3"/>
      <c r="X76" s="3"/>
      <c r="Y76" s="3"/>
      <c r="Z76" s="15">
        <f t="shared" si="6"/>
        <v>8</v>
      </c>
      <c r="AA76" s="39">
        <f t="shared" si="7"/>
        <v>3.3023735810113516E-2</v>
      </c>
      <c r="AB76" s="39">
        <f t="shared" si="5"/>
        <v>4.1298848794589851E-2</v>
      </c>
      <c r="AC76" s="13"/>
      <c r="AD76" s="10"/>
    </row>
    <row r="77" spans="1:31">
      <c r="A77" s="3" t="s">
        <v>139</v>
      </c>
      <c r="B77" s="3"/>
      <c r="C77" s="3"/>
      <c r="D77" s="3"/>
      <c r="E77" s="3"/>
      <c r="F77" s="3"/>
      <c r="G77" s="3"/>
      <c r="H77" s="3">
        <v>2</v>
      </c>
      <c r="I77" s="3"/>
      <c r="J77" s="3"/>
      <c r="K77" s="3"/>
      <c r="L77" s="3">
        <v>6</v>
      </c>
      <c r="M77" s="3"/>
      <c r="N77" s="3"/>
      <c r="O77" s="3"/>
      <c r="P77" s="3"/>
      <c r="Q77" s="3"/>
      <c r="R77" s="3">
        <v>8</v>
      </c>
      <c r="S77" s="3"/>
      <c r="T77" s="3">
        <v>16</v>
      </c>
      <c r="U77" s="3"/>
      <c r="V77" s="3">
        <v>2</v>
      </c>
      <c r="W77" s="3"/>
      <c r="X77" s="3">
        <v>7</v>
      </c>
      <c r="Y77" s="3"/>
      <c r="Z77" s="15">
        <f t="shared" si="6"/>
        <v>41</v>
      </c>
      <c r="AA77" s="39">
        <f t="shared" si="7"/>
        <v>0.16924664602683179</v>
      </c>
      <c r="AB77" s="39">
        <f t="shared" si="5"/>
        <v>0.21165660007227299</v>
      </c>
      <c r="AC77" s="13"/>
      <c r="AD77" s="10"/>
    </row>
    <row r="78" spans="1:31">
      <c r="A78" s="3" t="s">
        <v>140</v>
      </c>
      <c r="B78" s="3">
        <v>2</v>
      </c>
      <c r="C78" s="3"/>
      <c r="D78" s="18">
        <v>2</v>
      </c>
      <c r="E78" s="18"/>
      <c r="F78" s="3">
        <v>15</v>
      </c>
      <c r="G78" s="3"/>
      <c r="H78" s="3"/>
      <c r="I78" s="3"/>
      <c r="J78" s="3">
        <v>3</v>
      </c>
      <c r="K78" s="3"/>
      <c r="L78" s="3">
        <v>1</v>
      </c>
      <c r="M78" s="3"/>
      <c r="N78" s="3"/>
      <c r="O78" s="3"/>
      <c r="P78" s="3">
        <v>14</v>
      </c>
      <c r="Q78" s="3"/>
      <c r="R78" s="3">
        <v>19</v>
      </c>
      <c r="S78" s="3"/>
      <c r="T78" s="3">
        <v>15</v>
      </c>
      <c r="U78" s="3"/>
      <c r="V78" s="3"/>
      <c r="W78" s="3"/>
      <c r="X78" s="3">
        <v>21</v>
      </c>
      <c r="Y78" s="3"/>
      <c r="Z78" s="15">
        <f t="shared" si="6"/>
        <v>92</v>
      </c>
      <c r="AA78" s="39">
        <f t="shared" si="7"/>
        <v>0.37977296181630549</v>
      </c>
      <c r="AB78" s="39">
        <f t="shared" si="5"/>
        <v>0.47493676113778327</v>
      </c>
      <c r="AC78" s="13"/>
      <c r="AD78" s="10"/>
    </row>
    <row r="79" spans="1:31">
      <c r="A79" s="3" t="s">
        <v>141</v>
      </c>
      <c r="B79" s="3"/>
      <c r="C79" s="3"/>
      <c r="D79" s="18"/>
      <c r="E79" s="1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15">
        <f t="shared" si="6"/>
        <v>0</v>
      </c>
      <c r="AA79" s="39">
        <f t="shared" si="7"/>
        <v>0</v>
      </c>
      <c r="AB79" s="39">
        <f t="shared" si="5"/>
        <v>0</v>
      </c>
      <c r="AC79" s="40"/>
      <c r="AD79" s="10"/>
    </row>
    <row r="80" spans="1:31">
      <c r="A80" s="188" t="s">
        <v>0</v>
      </c>
      <c r="B80" s="41">
        <v>619</v>
      </c>
      <c r="C80" s="41"/>
      <c r="D80" s="41">
        <v>424</v>
      </c>
      <c r="E80" s="41"/>
      <c r="F80" s="41">
        <v>1038</v>
      </c>
      <c r="G80" s="41"/>
      <c r="H80" s="41">
        <v>1322</v>
      </c>
      <c r="I80" s="41"/>
      <c r="J80" s="41">
        <v>1536</v>
      </c>
      <c r="K80" s="41"/>
      <c r="L80" s="41">
        <v>1067</v>
      </c>
      <c r="M80" s="41"/>
      <c r="N80" s="41">
        <v>2608</v>
      </c>
      <c r="O80" s="41"/>
      <c r="P80" s="41">
        <v>3872</v>
      </c>
      <c r="Q80" s="41"/>
      <c r="R80" s="41">
        <v>3349</v>
      </c>
      <c r="S80" s="41"/>
      <c r="T80" s="41">
        <v>4226</v>
      </c>
      <c r="U80" s="41"/>
      <c r="V80" s="41">
        <v>2968</v>
      </c>
      <c r="W80" s="41"/>
      <c r="X80" s="41">
        <v>1205</v>
      </c>
      <c r="Y80" s="41"/>
      <c r="Z80" s="41">
        <f t="shared" ref="Z80:AA80" si="8">SUM(Z8:Z79)</f>
        <v>24225</v>
      </c>
      <c r="AA80" s="41">
        <f t="shared" si="8"/>
        <v>100.00000000000004</v>
      </c>
      <c r="AB80" s="19"/>
      <c r="AC80" s="19"/>
      <c r="AD80" s="19"/>
      <c r="AE80" s="19"/>
    </row>
    <row r="81" spans="1:25">
      <c r="A81" s="188" t="s">
        <v>293</v>
      </c>
      <c r="B81">
        <v>0</v>
      </c>
      <c r="D81">
        <v>0</v>
      </c>
      <c r="F81">
        <v>0</v>
      </c>
      <c r="H81">
        <v>0</v>
      </c>
      <c r="J81">
        <v>0</v>
      </c>
      <c r="L81">
        <v>0</v>
      </c>
      <c r="N81">
        <v>0</v>
      </c>
      <c r="P81">
        <v>0</v>
      </c>
      <c r="R81">
        <v>0</v>
      </c>
      <c r="T81">
        <v>0</v>
      </c>
      <c r="V81">
        <v>0</v>
      </c>
      <c r="X81">
        <v>0</v>
      </c>
    </row>
    <row r="82" spans="1:25">
      <c r="A82" s="189" t="s">
        <v>294</v>
      </c>
      <c r="B82" s="41">
        <v>619</v>
      </c>
      <c r="C82" s="41"/>
      <c r="D82" s="41">
        <v>424</v>
      </c>
      <c r="E82" s="41"/>
      <c r="F82" s="41">
        <v>1038</v>
      </c>
      <c r="G82" s="41"/>
      <c r="H82" s="41">
        <v>1322</v>
      </c>
      <c r="I82" s="41"/>
      <c r="J82" s="41">
        <v>1536</v>
      </c>
      <c r="K82" s="41"/>
      <c r="L82" s="41">
        <v>1067</v>
      </c>
      <c r="M82" s="41"/>
      <c r="N82" s="41">
        <v>2608</v>
      </c>
      <c r="O82" s="41"/>
      <c r="P82" s="41">
        <v>3872</v>
      </c>
      <c r="Q82" s="41"/>
      <c r="R82" s="41">
        <v>3349</v>
      </c>
      <c r="S82" s="41"/>
      <c r="T82" s="41">
        <v>4226</v>
      </c>
      <c r="U82" s="41"/>
      <c r="V82" s="41">
        <v>2968</v>
      </c>
      <c r="W82" s="41"/>
      <c r="X82" s="41">
        <v>1205</v>
      </c>
      <c r="Y82" s="196"/>
    </row>
    <row r="83" spans="1:25">
      <c r="A83" s="189" t="s">
        <v>295</v>
      </c>
      <c r="B83">
        <v>0</v>
      </c>
      <c r="D83">
        <v>0</v>
      </c>
      <c r="F83">
        <v>0</v>
      </c>
      <c r="H83">
        <v>0</v>
      </c>
      <c r="J83">
        <v>0</v>
      </c>
      <c r="L83">
        <v>0</v>
      </c>
      <c r="N83">
        <v>0</v>
      </c>
      <c r="P83">
        <v>0</v>
      </c>
      <c r="R83">
        <v>0</v>
      </c>
      <c r="T83">
        <v>0</v>
      </c>
      <c r="V83">
        <v>0</v>
      </c>
      <c r="X83">
        <v>0</v>
      </c>
    </row>
    <row r="84" spans="1:25">
      <c r="A84" s="189" t="s">
        <v>296</v>
      </c>
      <c r="B84">
        <v>426</v>
      </c>
      <c r="D84">
        <v>125</v>
      </c>
      <c r="F84">
        <v>795</v>
      </c>
      <c r="H84">
        <v>1118</v>
      </c>
      <c r="J84">
        <v>1313</v>
      </c>
      <c r="L84">
        <v>907</v>
      </c>
      <c r="N84">
        <v>2181</v>
      </c>
      <c r="P84">
        <v>3123</v>
      </c>
      <c r="R84">
        <v>2875</v>
      </c>
      <c r="T84">
        <v>3733</v>
      </c>
      <c r="V84">
        <v>2583</v>
      </c>
      <c r="X84">
        <f t="shared" ref="X84" si="9" xml:space="preserve"> X82-X86</f>
        <v>915</v>
      </c>
    </row>
    <row r="85" spans="1:25">
      <c r="A85" s="189" t="s">
        <v>297</v>
      </c>
      <c r="B85">
        <v>0</v>
      </c>
      <c r="D85">
        <v>0</v>
      </c>
      <c r="F85">
        <v>0</v>
      </c>
      <c r="H85">
        <v>0</v>
      </c>
      <c r="J85">
        <v>0</v>
      </c>
      <c r="L85">
        <v>0</v>
      </c>
      <c r="N85">
        <v>0</v>
      </c>
      <c r="P85">
        <v>0</v>
      </c>
      <c r="R85">
        <v>0</v>
      </c>
      <c r="T85">
        <v>0</v>
      </c>
      <c r="V85">
        <v>0</v>
      </c>
      <c r="X85">
        <v>0</v>
      </c>
    </row>
    <row r="86" spans="1:25">
      <c r="A86" s="189" t="s">
        <v>3</v>
      </c>
      <c r="B86" s="3">
        <v>193</v>
      </c>
      <c r="C86" s="3"/>
      <c r="D86" s="3">
        <v>125</v>
      </c>
      <c r="E86" s="3"/>
      <c r="F86" s="3">
        <v>243</v>
      </c>
      <c r="G86" s="3"/>
      <c r="H86" s="3">
        <v>204</v>
      </c>
      <c r="I86" s="3"/>
      <c r="J86" s="3">
        <v>223</v>
      </c>
      <c r="K86" s="3"/>
      <c r="L86" s="3">
        <v>160</v>
      </c>
      <c r="M86" s="3"/>
      <c r="N86" s="3">
        <v>427</v>
      </c>
      <c r="O86" s="3"/>
      <c r="P86" s="3">
        <v>749</v>
      </c>
      <c r="Q86" s="3"/>
      <c r="R86" s="3">
        <v>474</v>
      </c>
      <c r="S86" s="3"/>
      <c r="T86" s="3">
        <v>493</v>
      </c>
      <c r="U86" s="3"/>
      <c r="V86" s="3">
        <v>385</v>
      </c>
      <c r="W86" s="3"/>
      <c r="X86" s="3">
        <v>290</v>
      </c>
      <c r="Y86" s="194"/>
    </row>
    <row r="87" spans="1:25">
      <c r="A87" s="188" t="s">
        <v>298</v>
      </c>
      <c r="B87">
        <v>0</v>
      </c>
      <c r="D87">
        <v>0</v>
      </c>
      <c r="F87">
        <v>0</v>
      </c>
      <c r="H87">
        <v>0</v>
      </c>
      <c r="J87">
        <v>0</v>
      </c>
      <c r="L87">
        <v>0</v>
      </c>
      <c r="N87">
        <v>0</v>
      </c>
      <c r="P87">
        <v>0</v>
      </c>
      <c r="R87">
        <v>0</v>
      </c>
      <c r="T87">
        <v>0</v>
      </c>
      <c r="V87">
        <v>0</v>
      </c>
      <c r="X87">
        <v>0</v>
      </c>
    </row>
  </sheetData>
  <mergeCells count="2">
    <mergeCell ref="A1:AB1"/>
    <mergeCell ref="A3:A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61"/>
  <sheetViews>
    <sheetView topLeftCell="A4" workbookViewId="0">
      <selection activeCell="A29" sqref="A29"/>
    </sheetView>
  </sheetViews>
  <sheetFormatPr baseColWidth="10" defaultRowHeight="12.75"/>
  <cols>
    <col min="1" max="1" width="11.7109375" customWidth="1"/>
    <col min="2" max="3" width="8.5703125" customWidth="1"/>
    <col min="4" max="5" width="7.28515625" customWidth="1"/>
    <col min="6" max="7" width="7.42578125" customWidth="1"/>
    <col min="8" max="9" width="8.85546875" customWidth="1"/>
    <col min="10" max="11" width="6.85546875" customWidth="1"/>
    <col min="12" max="15" width="8.85546875" customWidth="1"/>
    <col min="16" max="17" width="8.42578125" customWidth="1"/>
    <col min="18" max="19" width="8.28515625" customWidth="1"/>
    <col min="20" max="21" width="9.28515625" customWidth="1"/>
    <col min="22" max="23" width="7.7109375" customWidth="1"/>
    <col min="24" max="25" width="8.5703125" customWidth="1"/>
    <col min="26" max="26" width="6.85546875" customWidth="1"/>
    <col min="29" max="29" width="8.42578125" customWidth="1"/>
  </cols>
  <sheetData>
    <row r="1" spans="1:30">
      <c r="A1" s="19" t="s">
        <v>279</v>
      </c>
    </row>
    <row r="2" spans="1:30" ht="15.75">
      <c r="A2" s="216" t="s">
        <v>70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42">
        <v>83</v>
      </c>
      <c r="C8" s="42"/>
      <c r="D8" s="42">
        <v>191</v>
      </c>
      <c r="E8" s="42"/>
      <c r="F8" s="42">
        <v>842</v>
      </c>
      <c r="G8" s="42"/>
      <c r="H8" s="42">
        <v>212</v>
      </c>
      <c r="I8" s="42"/>
      <c r="J8" s="42">
        <v>169</v>
      </c>
      <c r="K8" s="42"/>
      <c r="L8" s="42">
        <v>165</v>
      </c>
      <c r="M8" s="42"/>
      <c r="N8" s="42">
        <v>330</v>
      </c>
      <c r="O8" s="42"/>
      <c r="P8" s="42">
        <v>427</v>
      </c>
      <c r="Q8" s="42"/>
      <c r="R8" s="42">
        <v>534</v>
      </c>
      <c r="S8" s="42"/>
      <c r="T8" s="42">
        <v>262</v>
      </c>
      <c r="U8" s="42"/>
      <c r="V8" s="42">
        <v>328</v>
      </c>
      <c r="W8" s="42"/>
      <c r="X8" s="42">
        <v>297</v>
      </c>
      <c r="Y8" s="42"/>
      <c r="Z8" s="15">
        <f>SUM(B8:X8)</f>
        <v>3840</v>
      </c>
      <c r="AA8" s="43" t="e">
        <f>+Z8/Z55</f>
        <v>#DIV/0!</v>
      </c>
      <c r="AB8" s="29"/>
      <c r="AC8" s="3"/>
      <c r="AD8" s="10"/>
    </row>
    <row r="9" spans="1:30">
      <c r="A9" s="3" t="s">
        <v>15</v>
      </c>
      <c r="B9" s="42">
        <v>0</v>
      </c>
      <c r="C9" s="42"/>
      <c r="D9" s="42">
        <v>1</v>
      </c>
      <c r="E9" s="42"/>
      <c r="F9" s="42">
        <v>0</v>
      </c>
      <c r="G9" s="42"/>
      <c r="H9" s="42">
        <v>10</v>
      </c>
      <c r="I9" s="42"/>
      <c r="J9" s="42">
        <v>0</v>
      </c>
      <c r="K9" s="42"/>
      <c r="L9" s="42">
        <v>4</v>
      </c>
      <c r="M9" s="42"/>
      <c r="N9" s="42">
        <v>1</v>
      </c>
      <c r="O9" s="42"/>
      <c r="P9" s="42">
        <v>2</v>
      </c>
      <c r="Q9" s="42"/>
      <c r="R9" s="42">
        <v>3</v>
      </c>
      <c r="S9" s="42"/>
      <c r="T9" s="42">
        <v>2</v>
      </c>
      <c r="U9" s="42"/>
      <c r="V9" s="42">
        <v>2</v>
      </c>
      <c r="W9" s="42"/>
      <c r="X9" s="42">
        <v>5</v>
      </c>
      <c r="Y9" s="42"/>
      <c r="Z9" s="15">
        <f t="shared" ref="Z9:Z53" si="0">SUM(B9:X9)</f>
        <v>30</v>
      </c>
      <c r="AA9" s="43" t="e">
        <f>+Z9*100/Z55</f>
        <v>#DIV/0!</v>
      </c>
      <c r="AB9" s="29">
        <f>+Z9/398</f>
        <v>7.5376884422110546E-2</v>
      </c>
      <c r="AC9" s="13"/>
      <c r="AD9" s="10"/>
    </row>
    <row r="10" spans="1:30">
      <c r="A10" s="3" t="s">
        <v>16</v>
      </c>
      <c r="B10" s="42">
        <v>2</v>
      </c>
      <c r="C10" s="42"/>
      <c r="D10" s="42">
        <v>6</v>
      </c>
      <c r="E10" s="42"/>
      <c r="F10" s="42">
        <v>14</v>
      </c>
      <c r="G10" s="42"/>
      <c r="H10" s="42">
        <v>0</v>
      </c>
      <c r="I10" s="42"/>
      <c r="J10" s="42">
        <v>8</v>
      </c>
      <c r="K10" s="42"/>
      <c r="L10" s="42">
        <v>1</v>
      </c>
      <c r="M10" s="42"/>
      <c r="N10" s="42">
        <v>11</v>
      </c>
      <c r="O10" s="42"/>
      <c r="P10" s="42">
        <v>4</v>
      </c>
      <c r="Q10" s="42"/>
      <c r="R10" s="42"/>
      <c r="S10" s="42"/>
      <c r="T10" s="42">
        <v>12</v>
      </c>
      <c r="U10" s="42"/>
      <c r="V10" s="42">
        <v>5</v>
      </c>
      <c r="W10" s="42"/>
      <c r="X10" s="42">
        <v>19</v>
      </c>
      <c r="Y10" s="42"/>
      <c r="Z10" s="15">
        <f t="shared" si="0"/>
        <v>82</v>
      </c>
      <c r="AA10" s="43" t="e">
        <f>+Z10/Z55</f>
        <v>#DIV/0!</v>
      </c>
      <c r="AB10" s="29">
        <f>+Z10/398</f>
        <v>0.20603015075376885</v>
      </c>
      <c r="AC10" s="13"/>
      <c r="AD10" s="10"/>
    </row>
    <row r="11" spans="1:30">
      <c r="A11" s="3" t="s">
        <v>17</v>
      </c>
      <c r="B11" s="42">
        <v>3</v>
      </c>
      <c r="C11" s="42"/>
      <c r="D11" s="42">
        <v>0</v>
      </c>
      <c r="E11" s="42"/>
      <c r="F11" s="42">
        <v>2</v>
      </c>
      <c r="G11" s="42"/>
      <c r="H11" s="42">
        <v>0</v>
      </c>
      <c r="I11" s="42"/>
      <c r="J11" s="42">
        <v>3</v>
      </c>
      <c r="K11" s="42"/>
      <c r="L11" s="42">
        <v>1</v>
      </c>
      <c r="M11" s="42"/>
      <c r="N11" s="42">
        <v>3</v>
      </c>
      <c r="O11" s="42"/>
      <c r="P11" s="42">
        <v>1</v>
      </c>
      <c r="Q11" s="42"/>
      <c r="R11" s="42">
        <v>4</v>
      </c>
      <c r="S11" s="42"/>
      <c r="T11" s="42">
        <v>2</v>
      </c>
      <c r="U11" s="42"/>
      <c r="V11" s="42">
        <v>0</v>
      </c>
      <c r="W11" s="42"/>
      <c r="X11" s="42">
        <v>0</v>
      </c>
      <c r="Y11" s="42"/>
      <c r="Z11" s="15">
        <f t="shared" si="0"/>
        <v>19</v>
      </c>
      <c r="AA11" s="43" t="e">
        <f>+Z11/Z55</f>
        <v>#DIV/0!</v>
      </c>
      <c r="AB11" s="29">
        <f t="shared" ref="AB11:AB53" si="1">+Z11/398</f>
        <v>4.7738693467336682E-2</v>
      </c>
      <c r="AC11" s="3"/>
      <c r="AD11" s="10"/>
    </row>
    <row r="12" spans="1:30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5">
        <f t="shared" si="0"/>
        <v>0</v>
      </c>
      <c r="AA12" s="29" t="e">
        <f>+Z12/Z55</f>
        <v>#DIV/0!</v>
      </c>
      <c r="AB12" s="29">
        <f t="shared" si="1"/>
        <v>0</v>
      </c>
      <c r="AC12" s="13"/>
      <c r="AD12" s="10"/>
    </row>
    <row r="13" spans="1:30">
      <c r="A13" s="3" t="s">
        <v>19</v>
      </c>
      <c r="B13" s="42">
        <v>0</v>
      </c>
      <c r="C13" s="42"/>
      <c r="D13" s="42">
        <v>0</v>
      </c>
      <c r="E13" s="42"/>
      <c r="F13" s="42">
        <v>0</v>
      </c>
      <c r="G13" s="42"/>
      <c r="H13" s="42">
        <v>0</v>
      </c>
      <c r="I13" s="42"/>
      <c r="J13" s="42">
        <v>3</v>
      </c>
      <c r="K13" s="42"/>
      <c r="L13" s="42">
        <v>0</v>
      </c>
      <c r="M13" s="42"/>
      <c r="N13" s="42">
        <v>0</v>
      </c>
      <c r="O13" s="42"/>
      <c r="P13" s="42">
        <v>5</v>
      </c>
      <c r="Q13" s="42"/>
      <c r="R13" s="42">
        <v>2</v>
      </c>
      <c r="S13" s="42"/>
      <c r="T13" s="42"/>
      <c r="U13" s="42"/>
      <c r="V13" s="42">
        <v>2</v>
      </c>
      <c r="W13" s="42"/>
      <c r="X13" s="42">
        <v>0</v>
      </c>
      <c r="Y13" s="42"/>
      <c r="Z13" s="15">
        <f t="shared" si="0"/>
        <v>12</v>
      </c>
      <c r="AA13" s="29" t="e">
        <f>+Z13/Z55</f>
        <v>#DIV/0!</v>
      </c>
      <c r="AB13" s="29">
        <f t="shared" si="1"/>
        <v>3.015075376884422E-2</v>
      </c>
      <c r="AC13" s="13"/>
      <c r="AD13" s="10"/>
    </row>
    <row r="14" spans="1:30">
      <c r="A14" s="3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5">
        <f t="shared" si="0"/>
        <v>0</v>
      </c>
      <c r="AA14" s="29" t="e">
        <f>+Z14/Z55</f>
        <v>#DIV/0!</v>
      </c>
      <c r="AB14" s="29">
        <f t="shared" si="1"/>
        <v>0</v>
      </c>
      <c r="AC14" s="13"/>
      <c r="AD14" s="10"/>
    </row>
    <row r="15" spans="1:30">
      <c r="A15" s="3" t="s">
        <v>21</v>
      </c>
      <c r="B15" s="42">
        <v>1</v>
      </c>
      <c r="C15" s="42"/>
      <c r="D15" s="42">
        <v>0</v>
      </c>
      <c r="E15" s="42"/>
      <c r="F15" s="42">
        <v>0</v>
      </c>
      <c r="G15" s="42"/>
      <c r="H15" s="42">
        <v>0</v>
      </c>
      <c r="I15" s="42"/>
      <c r="J15" s="42">
        <v>0</v>
      </c>
      <c r="K15" s="42"/>
      <c r="L15" s="42">
        <v>0</v>
      </c>
      <c r="M15" s="42"/>
      <c r="N15" s="42">
        <v>0</v>
      </c>
      <c r="O15" s="42"/>
      <c r="P15" s="42">
        <v>0</v>
      </c>
      <c r="Q15" s="42"/>
      <c r="R15" s="42">
        <v>0</v>
      </c>
      <c r="S15" s="42"/>
      <c r="T15" s="42">
        <v>0</v>
      </c>
      <c r="U15" s="42"/>
      <c r="V15" s="42">
        <v>2</v>
      </c>
      <c r="W15" s="42"/>
      <c r="X15" s="42">
        <v>0</v>
      </c>
      <c r="Y15" s="42"/>
      <c r="Z15" s="15">
        <f t="shared" si="0"/>
        <v>3</v>
      </c>
      <c r="AA15" s="29" t="e">
        <f>+Z15/Z55</f>
        <v>#DIV/0!</v>
      </c>
      <c r="AB15" s="29">
        <f t="shared" si="1"/>
        <v>7.537688442211055E-3</v>
      </c>
      <c r="AC15" s="13"/>
      <c r="AD15" s="10"/>
    </row>
    <row r="16" spans="1:30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15">
        <f t="shared" si="0"/>
        <v>0</v>
      </c>
      <c r="AA16" s="29" t="e">
        <f>+Z16/Z55</f>
        <v>#DIV/0!</v>
      </c>
      <c r="AB16" s="29">
        <f t="shared" si="1"/>
        <v>0</v>
      </c>
      <c r="AC16" s="13"/>
      <c r="AD16" s="10"/>
    </row>
    <row r="17" spans="1:31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5">
        <f t="shared" si="0"/>
        <v>0</v>
      </c>
      <c r="AA17" s="29" t="e">
        <f>+Z17/Z55</f>
        <v>#DIV/0!</v>
      </c>
      <c r="AB17" s="29">
        <f t="shared" si="1"/>
        <v>0</v>
      </c>
      <c r="AC17" s="13"/>
      <c r="AD17" s="10"/>
    </row>
    <row r="18" spans="1:31">
      <c r="A18" s="3" t="s">
        <v>24</v>
      </c>
      <c r="B18" s="42">
        <v>1</v>
      </c>
      <c r="C18" s="42"/>
      <c r="D18" s="42">
        <v>0</v>
      </c>
      <c r="E18" s="42"/>
      <c r="F18" s="42">
        <v>1</v>
      </c>
      <c r="G18" s="42"/>
      <c r="H18" s="42">
        <v>0</v>
      </c>
      <c r="I18" s="42"/>
      <c r="J18" s="42">
        <v>0</v>
      </c>
      <c r="K18" s="42"/>
      <c r="L18" s="42">
        <v>3</v>
      </c>
      <c r="M18" s="42"/>
      <c r="N18" s="42">
        <v>0</v>
      </c>
      <c r="O18" s="42"/>
      <c r="P18" s="42">
        <v>0</v>
      </c>
      <c r="Q18" s="42"/>
      <c r="R18" s="42">
        <v>0</v>
      </c>
      <c r="S18" s="42"/>
      <c r="T18" s="42">
        <v>0</v>
      </c>
      <c r="U18" s="42"/>
      <c r="V18" s="42">
        <v>1</v>
      </c>
      <c r="W18" s="42"/>
      <c r="X18" s="42">
        <v>0</v>
      </c>
      <c r="Y18" s="42"/>
      <c r="Z18" s="15">
        <f t="shared" si="0"/>
        <v>6</v>
      </c>
      <c r="AA18" s="29" t="e">
        <f>+Z18/Z55</f>
        <v>#DIV/0!</v>
      </c>
      <c r="AB18" s="29">
        <f t="shared" si="1"/>
        <v>1.507537688442211E-2</v>
      </c>
      <c r="AC18" s="13"/>
      <c r="AD18" s="10"/>
    </row>
    <row r="19" spans="1:31">
      <c r="A19" s="3" t="s">
        <v>142</v>
      </c>
      <c r="B19" s="42">
        <v>1</v>
      </c>
      <c r="C19" s="42"/>
      <c r="D19" s="42">
        <v>0</v>
      </c>
      <c r="E19" s="42"/>
      <c r="F19" s="42">
        <v>0</v>
      </c>
      <c r="G19" s="42"/>
      <c r="H19" s="42">
        <v>0</v>
      </c>
      <c r="I19" s="42"/>
      <c r="J19" s="42">
        <v>0</v>
      </c>
      <c r="K19" s="42"/>
      <c r="L19" s="42">
        <v>0</v>
      </c>
      <c r="M19" s="42"/>
      <c r="N19" s="42">
        <v>0</v>
      </c>
      <c r="O19" s="42"/>
      <c r="P19" s="42">
        <v>0</v>
      </c>
      <c r="Q19" s="42"/>
      <c r="R19" s="42">
        <v>0</v>
      </c>
      <c r="S19" s="42"/>
      <c r="T19" s="42">
        <v>0</v>
      </c>
      <c r="U19" s="42"/>
      <c r="V19" s="42">
        <v>0</v>
      </c>
      <c r="W19" s="42"/>
      <c r="X19" s="42">
        <v>0</v>
      </c>
      <c r="Y19" s="42"/>
      <c r="Z19" s="15">
        <f t="shared" si="0"/>
        <v>1</v>
      </c>
      <c r="AA19" s="29" t="e">
        <f>+Z19/Z55</f>
        <v>#DIV/0!</v>
      </c>
      <c r="AB19" s="29">
        <f t="shared" si="1"/>
        <v>2.5125628140703518E-3</v>
      </c>
      <c r="AC19" s="13"/>
      <c r="AD19" s="10"/>
    </row>
    <row r="20" spans="1:31">
      <c r="A20" s="3" t="s">
        <v>25</v>
      </c>
      <c r="B20" s="42">
        <v>0</v>
      </c>
      <c r="C20" s="42"/>
      <c r="D20" s="42">
        <v>0</v>
      </c>
      <c r="E20" s="42"/>
      <c r="F20" s="42">
        <v>0</v>
      </c>
      <c r="G20" s="42"/>
      <c r="H20" s="42">
        <v>0</v>
      </c>
      <c r="I20" s="42"/>
      <c r="J20" s="42">
        <v>1</v>
      </c>
      <c r="K20" s="42"/>
      <c r="L20" s="42">
        <v>0</v>
      </c>
      <c r="M20" s="42"/>
      <c r="N20" s="42">
        <v>0</v>
      </c>
      <c r="O20" s="42"/>
      <c r="P20" s="42">
        <v>0</v>
      </c>
      <c r="Q20" s="42"/>
      <c r="R20" s="42">
        <v>0</v>
      </c>
      <c r="S20" s="42"/>
      <c r="T20" s="42">
        <v>0</v>
      </c>
      <c r="U20" s="42"/>
      <c r="V20" s="42">
        <v>0</v>
      </c>
      <c r="W20" s="42"/>
      <c r="X20" s="42">
        <v>2</v>
      </c>
      <c r="Y20" s="42"/>
      <c r="Z20" s="15">
        <f t="shared" si="0"/>
        <v>3</v>
      </c>
      <c r="AA20" s="29" t="e">
        <f>+Z20/Z55</f>
        <v>#DIV/0!</v>
      </c>
      <c r="AB20" s="29">
        <f t="shared" si="1"/>
        <v>7.537688442211055E-3</v>
      </c>
      <c r="AC20" s="13"/>
      <c r="AD20" s="10"/>
    </row>
    <row r="21" spans="1:31">
      <c r="A21" s="3" t="s">
        <v>26</v>
      </c>
      <c r="B21" s="42">
        <v>1</v>
      </c>
      <c r="C21" s="42"/>
      <c r="D21" s="42">
        <v>0</v>
      </c>
      <c r="E21" s="42"/>
      <c r="F21" s="42">
        <v>0</v>
      </c>
      <c r="G21" s="42"/>
      <c r="H21" s="42">
        <v>0</v>
      </c>
      <c r="I21" s="42"/>
      <c r="J21" s="42">
        <v>0</v>
      </c>
      <c r="K21" s="42"/>
      <c r="L21" s="42">
        <v>0</v>
      </c>
      <c r="M21" s="42"/>
      <c r="N21" s="42">
        <v>0</v>
      </c>
      <c r="O21" s="42"/>
      <c r="P21" s="42">
        <v>0</v>
      </c>
      <c r="Q21" s="42"/>
      <c r="R21" s="42">
        <v>0</v>
      </c>
      <c r="S21" s="42"/>
      <c r="T21" s="42">
        <v>0</v>
      </c>
      <c r="U21" s="42"/>
      <c r="V21" s="42">
        <v>0</v>
      </c>
      <c r="W21" s="42"/>
      <c r="X21" s="42">
        <v>0</v>
      </c>
      <c r="Y21" s="42"/>
      <c r="Z21" s="15">
        <f t="shared" si="0"/>
        <v>1</v>
      </c>
      <c r="AA21" s="29" t="e">
        <f>+Z21/Z55</f>
        <v>#DIV/0!</v>
      </c>
      <c r="AB21" s="29">
        <f t="shared" si="1"/>
        <v>2.5125628140703518E-3</v>
      </c>
      <c r="AC21" s="13"/>
      <c r="AD21" s="10"/>
    </row>
    <row r="22" spans="1:31">
      <c r="A22" s="3" t="s">
        <v>27</v>
      </c>
      <c r="B22" s="42">
        <v>0</v>
      </c>
      <c r="C22" s="42"/>
      <c r="D22" s="42">
        <v>0</v>
      </c>
      <c r="E22" s="42"/>
      <c r="F22" s="42">
        <v>0</v>
      </c>
      <c r="G22" s="42"/>
      <c r="H22" s="42">
        <v>0</v>
      </c>
      <c r="I22" s="42"/>
      <c r="J22" s="42">
        <v>0</v>
      </c>
      <c r="K22" s="42"/>
      <c r="L22" s="42">
        <v>0</v>
      </c>
      <c r="M22" s="42"/>
      <c r="N22" s="42">
        <v>0</v>
      </c>
      <c r="O22" s="42"/>
      <c r="P22" s="42">
        <v>0</v>
      </c>
      <c r="Q22" s="42"/>
      <c r="R22" s="42">
        <v>0</v>
      </c>
      <c r="S22" s="42"/>
      <c r="T22" s="42">
        <v>0</v>
      </c>
      <c r="U22" s="42"/>
      <c r="V22" s="42">
        <v>0</v>
      </c>
      <c r="W22" s="42"/>
      <c r="X22" s="42">
        <v>2</v>
      </c>
      <c r="Y22" s="42"/>
      <c r="Z22" s="15">
        <f t="shared" si="0"/>
        <v>2</v>
      </c>
      <c r="AA22" s="29" t="e">
        <f>+Z22/Z55</f>
        <v>#DIV/0!</v>
      </c>
      <c r="AB22" s="29">
        <f t="shared" si="1"/>
        <v>5.0251256281407036E-3</v>
      </c>
      <c r="AC22" s="13"/>
      <c r="AD22" s="10"/>
    </row>
    <row r="23" spans="1:31">
      <c r="A23" s="3" t="s">
        <v>28</v>
      </c>
      <c r="B23" s="42">
        <v>4</v>
      </c>
      <c r="C23" s="42"/>
      <c r="D23" s="42">
        <v>4</v>
      </c>
      <c r="E23" s="42"/>
      <c r="F23" s="42">
        <v>6</v>
      </c>
      <c r="G23" s="42"/>
      <c r="H23" s="42">
        <v>10</v>
      </c>
      <c r="I23" s="42"/>
      <c r="J23" s="42">
        <v>7</v>
      </c>
      <c r="K23" s="42"/>
      <c r="L23" s="42">
        <v>8</v>
      </c>
      <c r="M23" s="42"/>
      <c r="N23" s="42">
        <v>12</v>
      </c>
      <c r="O23" s="42"/>
      <c r="P23" s="42">
        <v>14</v>
      </c>
      <c r="Q23" s="42"/>
      <c r="R23" s="42">
        <v>13</v>
      </c>
      <c r="S23" s="42"/>
      <c r="T23" s="42">
        <v>22</v>
      </c>
      <c r="U23" s="42"/>
      <c r="V23" s="42">
        <v>14</v>
      </c>
      <c r="W23" s="42"/>
      <c r="X23" s="42">
        <v>10</v>
      </c>
      <c r="Y23" s="42"/>
      <c r="Z23" s="15">
        <f t="shared" si="0"/>
        <v>124</v>
      </c>
      <c r="AA23" s="29" t="e">
        <f>+Z23/Z55</f>
        <v>#DIV/0!</v>
      </c>
      <c r="AB23" s="29">
        <f t="shared" si="1"/>
        <v>0.31155778894472363</v>
      </c>
      <c r="AC23" s="13"/>
      <c r="AD23" s="10"/>
    </row>
    <row r="24" spans="1:31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15">
        <f t="shared" si="0"/>
        <v>0</v>
      </c>
      <c r="AA24" s="29" t="e">
        <f>+Z24/Z55</f>
        <v>#DIV/0!</v>
      </c>
      <c r="AB24" s="29">
        <f t="shared" si="1"/>
        <v>0</v>
      </c>
      <c r="AC24" s="13"/>
      <c r="AD24" s="10"/>
    </row>
    <row r="25" spans="1:31">
      <c r="A25" s="3" t="s">
        <v>30</v>
      </c>
      <c r="B25" s="42">
        <v>0</v>
      </c>
      <c r="C25" s="42"/>
      <c r="D25" s="42">
        <v>0</v>
      </c>
      <c r="E25" s="42"/>
      <c r="F25" s="42">
        <v>0</v>
      </c>
      <c r="G25" s="42"/>
      <c r="H25" s="42">
        <v>0</v>
      </c>
      <c r="I25" s="42"/>
      <c r="J25" s="42">
        <v>0</v>
      </c>
      <c r="K25" s="42"/>
      <c r="L25" s="42">
        <v>0</v>
      </c>
      <c r="M25" s="42"/>
      <c r="N25" s="42">
        <v>0</v>
      </c>
      <c r="O25" s="42"/>
      <c r="P25" s="42">
        <v>0</v>
      </c>
      <c r="Q25" s="42"/>
      <c r="R25" s="42">
        <v>2</v>
      </c>
      <c r="S25" s="42"/>
      <c r="T25" s="42">
        <v>0</v>
      </c>
      <c r="U25" s="42"/>
      <c r="V25" s="42">
        <v>0</v>
      </c>
      <c r="W25" s="42"/>
      <c r="X25" s="42">
        <v>0</v>
      </c>
      <c r="Y25" s="42"/>
      <c r="Z25" s="15">
        <f t="shared" si="0"/>
        <v>2</v>
      </c>
      <c r="AA25" s="29" t="e">
        <f>+Z25/Z55</f>
        <v>#DIV/0!</v>
      </c>
      <c r="AB25" s="29">
        <f t="shared" si="1"/>
        <v>5.0251256281407036E-3</v>
      </c>
      <c r="AC25" s="13"/>
      <c r="AD25" s="10"/>
    </row>
    <row r="26" spans="1:31">
      <c r="A26" s="3" t="s">
        <v>31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>
        <v>0</v>
      </c>
      <c r="M26" s="42"/>
      <c r="N26" s="42">
        <v>0</v>
      </c>
      <c r="O26" s="42"/>
      <c r="P26" s="42">
        <v>0</v>
      </c>
      <c r="Q26" s="42"/>
      <c r="R26" s="42">
        <v>2</v>
      </c>
      <c r="S26" s="42"/>
      <c r="T26" s="42">
        <v>0</v>
      </c>
      <c r="U26" s="42"/>
      <c r="V26" s="42">
        <v>0</v>
      </c>
      <c r="W26" s="42"/>
      <c r="X26" s="42">
        <v>0</v>
      </c>
      <c r="Y26" s="42"/>
      <c r="Z26" s="15">
        <f t="shared" si="0"/>
        <v>2</v>
      </c>
      <c r="AA26" s="29" t="e">
        <f>+Z26/Z55</f>
        <v>#DIV/0!</v>
      </c>
      <c r="AB26" s="29">
        <f t="shared" si="1"/>
        <v>5.0251256281407036E-3</v>
      </c>
      <c r="AC26" s="13"/>
      <c r="AD26" s="10"/>
    </row>
    <row r="27" spans="1:31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5">
        <f t="shared" si="0"/>
        <v>0</v>
      </c>
      <c r="AA27" s="29" t="e">
        <f>+Z27/Z55</f>
        <v>#DIV/0!</v>
      </c>
      <c r="AB27" s="29">
        <f t="shared" si="1"/>
        <v>0</v>
      </c>
      <c r="AC27" s="13"/>
      <c r="AD27" s="10"/>
    </row>
    <row r="28" spans="1:31">
      <c r="A28" s="3" t="s">
        <v>33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15">
        <f t="shared" si="0"/>
        <v>0</v>
      </c>
      <c r="AA28" s="29" t="e">
        <f>+Z28/Z55</f>
        <v>#DIV/0!</v>
      </c>
      <c r="AB28" s="29">
        <f t="shared" si="1"/>
        <v>0</v>
      </c>
      <c r="AC28" s="13"/>
      <c r="AD28" s="10"/>
      <c r="AE28" s="44"/>
    </row>
    <row r="29" spans="1:31">
      <c r="A29" s="3" t="s">
        <v>34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15">
        <f t="shared" si="0"/>
        <v>0</v>
      </c>
      <c r="AA29" s="29" t="e">
        <f>+Z29/Z55</f>
        <v>#DIV/0!</v>
      </c>
      <c r="AB29" s="29">
        <f t="shared" si="1"/>
        <v>0</v>
      </c>
      <c r="AC29" s="13"/>
      <c r="AD29" s="10"/>
    </row>
    <row r="30" spans="1:31">
      <c r="A30" s="3" t="s">
        <v>35</v>
      </c>
      <c r="B30" s="42">
        <v>0</v>
      </c>
      <c r="C30" s="42"/>
      <c r="D30" s="42">
        <v>2</v>
      </c>
      <c r="E30" s="42"/>
      <c r="F30" s="42">
        <v>1</v>
      </c>
      <c r="G30" s="42"/>
      <c r="H30" s="42">
        <v>0</v>
      </c>
      <c r="I30" s="42"/>
      <c r="J30" s="42">
        <v>0</v>
      </c>
      <c r="K30" s="42"/>
      <c r="L30" s="42">
        <v>0</v>
      </c>
      <c r="M30" s="42"/>
      <c r="N30" s="42">
        <v>0</v>
      </c>
      <c r="O30" s="42"/>
      <c r="P30" s="42">
        <v>0</v>
      </c>
      <c r="Q30" s="42"/>
      <c r="R30" s="42">
        <v>3</v>
      </c>
      <c r="S30" s="42"/>
      <c r="T30" s="42">
        <v>0</v>
      </c>
      <c r="U30" s="42"/>
      <c r="V30" s="42">
        <v>0</v>
      </c>
      <c r="W30" s="42"/>
      <c r="X30" s="42">
        <v>0</v>
      </c>
      <c r="Y30" s="42"/>
      <c r="Z30" s="15">
        <f t="shared" si="0"/>
        <v>6</v>
      </c>
      <c r="AA30" s="29" t="e">
        <f>+Z30/Z55</f>
        <v>#DIV/0!</v>
      </c>
      <c r="AB30" s="29">
        <f t="shared" si="1"/>
        <v>1.507537688442211E-2</v>
      </c>
      <c r="AC30" s="13"/>
      <c r="AD30" s="45"/>
    </row>
    <row r="31" spans="1:31">
      <c r="A31" s="3" t="s">
        <v>36</v>
      </c>
      <c r="B31" s="42">
        <v>0</v>
      </c>
      <c r="C31" s="42"/>
      <c r="D31" s="42">
        <v>0</v>
      </c>
      <c r="E31" s="42"/>
      <c r="F31" s="42">
        <v>1</v>
      </c>
      <c r="G31" s="42"/>
      <c r="H31" s="42">
        <v>0</v>
      </c>
      <c r="I31" s="42"/>
      <c r="J31" s="42">
        <v>2</v>
      </c>
      <c r="K31" s="42"/>
      <c r="L31" s="42">
        <v>1</v>
      </c>
      <c r="M31" s="42"/>
      <c r="N31" s="42">
        <v>0</v>
      </c>
      <c r="O31" s="42"/>
      <c r="P31" s="42">
        <v>2</v>
      </c>
      <c r="Q31" s="42"/>
      <c r="R31" s="42">
        <v>4</v>
      </c>
      <c r="S31" s="42"/>
      <c r="T31" s="42">
        <v>4</v>
      </c>
      <c r="U31" s="42"/>
      <c r="V31" s="42">
        <v>5</v>
      </c>
      <c r="W31" s="42"/>
      <c r="X31" s="42">
        <v>0</v>
      </c>
      <c r="Y31" s="42"/>
      <c r="Z31" s="15">
        <f t="shared" si="0"/>
        <v>19</v>
      </c>
      <c r="AA31" s="43" t="e">
        <f>+Z31/Z55</f>
        <v>#DIV/0!</v>
      </c>
      <c r="AB31" s="29">
        <f t="shared" si="1"/>
        <v>4.7738693467336682E-2</v>
      </c>
      <c r="AC31" s="13"/>
      <c r="AD31" s="10"/>
    </row>
    <row r="32" spans="1:31">
      <c r="A32" s="3" t="s">
        <v>37</v>
      </c>
      <c r="B32" s="42">
        <v>0</v>
      </c>
      <c r="C32" s="42"/>
      <c r="D32" s="42">
        <v>0</v>
      </c>
      <c r="E32" s="42"/>
      <c r="F32" s="42">
        <v>0</v>
      </c>
      <c r="G32" s="42"/>
      <c r="H32" s="42">
        <v>0</v>
      </c>
      <c r="I32" s="42"/>
      <c r="J32" s="42">
        <v>0</v>
      </c>
      <c r="K32" s="42"/>
      <c r="L32" s="42">
        <v>0</v>
      </c>
      <c r="M32" s="42"/>
      <c r="N32" s="42">
        <v>0</v>
      </c>
      <c r="O32" s="42"/>
      <c r="P32" s="42">
        <v>1</v>
      </c>
      <c r="Q32" s="42"/>
      <c r="R32" s="42">
        <v>0</v>
      </c>
      <c r="S32" s="42"/>
      <c r="T32" s="42">
        <v>0</v>
      </c>
      <c r="U32" s="42"/>
      <c r="V32" s="42">
        <v>0</v>
      </c>
      <c r="W32" s="42"/>
      <c r="X32" s="42">
        <v>0</v>
      </c>
      <c r="Y32" s="42"/>
      <c r="Z32" s="15">
        <f t="shared" si="0"/>
        <v>1</v>
      </c>
      <c r="AA32" s="29" t="e">
        <f>+Z32/Z55</f>
        <v>#DIV/0!</v>
      </c>
      <c r="AB32" s="29">
        <f t="shared" si="1"/>
        <v>2.5125628140703518E-3</v>
      </c>
      <c r="AC32" s="13"/>
      <c r="AD32" s="10"/>
    </row>
    <row r="33" spans="1:30">
      <c r="A33" s="3" t="s">
        <v>38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15">
        <f t="shared" si="0"/>
        <v>0</v>
      </c>
      <c r="AA33" s="29" t="e">
        <f>+Z33/Z55</f>
        <v>#DIV/0!</v>
      </c>
      <c r="AB33" s="29">
        <f t="shared" si="1"/>
        <v>0</v>
      </c>
      <c r="AC33" s="13"/>
      <c r="AD33" s="10"/>
    </row>
    <row r="34" spans="1:30">
      <c r="A34" s="3" t="s">
        <v>39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5">
        <f t="shared" si="0"/>
        <v>0</v>
      </c>
      <c r="AA34" s="29" t="e">
        <f>+Z34/Z55</f>
        <v>#DIV/0!</v>
      </c>
      <c r="AB34" s="29">
        <f t="shared" si="1"/>
        <v>0</v>
      </c>
      <c r="AC34" s="13"/>
      <c r="AD34" s="10"/>
    </row>
    <row r="35" spans="1:30">
      <c r="A35" s="3" t="s">
        <v>40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15">
        <f t="shared" si="0"/>
        <v>0</v>
      </c>
      <c r="AA35" s="29" t="e">
        <f>+Z35/Z55</f>
        <v>#DIV/0!</v>
      </c>
      <c r="AB35" s="29">
        <f t="shared" si="1"/>
        <v>0</v>
      </c>
      <c r="AC35" s="13"/>
      <c r="AD35" s="10"/>
    </row>
    <row r="36" spans="1:30">
      <c r="A36" s="3" t="s">
        <v>41</v>
      </c>
      <c r="B36" s="42">
        <v>0</v>
      </c>
      <c r="C36" s="42"/>
      <c r="D36" s="42">
        <v>0</v>
      </c>
      <c r="E36" s="42"/>
      <c r="F36" s="42">
        <v>0</v>
      </c>
      <c r="G36" s="42"/>
      <c r="H36" s="42">
        <v>0</v>
      </c>
      <c r="I36" s="42"/>
      <c r="J36" s="42">
        <v>0</v>
      </c>
      <c r="K36" s="42"/>
      <c r="L36" s="42">
        <v>0</v>
      </c>
      <c r="M36" s="42"/>
      <c r="N36" s="42">
        <v>1</v>
      </c>
      <c r="O36" s="42"/>
      <c r="P36" s="42">
        <v>0</v>
      </c>
      <c r="Q36" s="42"/>
      <c r="R36" s="42">
        <v>0</v>
      </c>
      <c r="S36" s="42"/>
      <c r="T36" s="42">
        <v>0</v>
      </c>
      <c r="U36" s="42"/>
      <c r="V36" s="42">
        <v>0</v>
      </c>
      <c r="W36" s="42"/>
      <c r="X36" s="42">
        <v>0</v>
      </c>
      <c r="Y36" s="42"/>
      <c r="Z36" s="15">
        <f t="shared" si="0"/>
        <v>1</v>
      </c>
      <c r="AA36" s="29" t="e">
        <f>+Z36/Z55</f>
        <v>#DIV/0!</v>
      </c>
      <c r="AB36" s="29">
        <f t="shared" si="1"/>
        <v>2.5125628140703518E-3</v>
      </c>
      <c r="AC36" s="13"/>
      <c r="AD36" s="10"/>
    </row>
    <row r="37" spans="1:30">
      <c r="A37" s="3" t="s">
        <v>42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15">
        <f t="shared" si="0"/>
        <v>0</v>
      </c>
      <c r="AA37" s="29" t="e">
        <f>+Z37/Z55</f>
        <v>#DIV/0!</v>
      </c>
      <c r="AB37" s="29">
        <f t="shared" si="1"/>
        <v>0</v>
      </c>
      <c r="AC37" s="13"/>
      <c r="AD37" s="10"/>
    </row>
    <row r="38" spans="1:30">
      <c r="A38" s="3" t="s">
        <v>43</v>
      </c>
      <c r="B38" s="42">
        <v>0</v>
      </c>
      <c r="C38" s="42"/>
      <c r="D38" s="42">
        <v>0</v>
      </c>
      <c r="E38" s="42"/>
      <c r="F38" s="42">
        <v>1</v>
      </c>
      <c r="G38" s="42"/>
      <c r="H38" s="42">
        <v>0</v>
      </c>
      <c r="I38" s="42"/>
      <c r="J38" s="42">
        <v>0</v>
      </c>
      <c r="K38" s="42"/>
      <c r="L38" s="42">
        <v>0</v>
      </c>
      <c r="M38" s="42"/>
      <c r="N38" s="42">
        <v>0</v>
      </c>
      <c r="O38" s="42"/>
      <c r="P38" s="42">
        <v>0</v>
      </c>
      <c r="Q38" s="42"/>
      <c r="R38" s="42">
        <v>0</v>
      </c>
      <c r="S38" s="42"/>
      <c r="T38" s="42">
        <v>0</v>
      </c>
      <c r="U38" s="42"/>
      <c r="V38" s="42">
        <v>0</v>
      </c>
      <c r="W38" s="42"/>
      <c r="X38" s="42">
        <v>0</v>
      </c>
      <c r="Y38" s="42"/>
      <c r="Z38" s="15">
        <f t="shared" si="0"/>
        <v>1</v>
      </c>
      <c r="AA38" s="29" t="e">
        <f>+Z38/Z55</f>
        <v>#DIV/0!</v>
      </c>
      <c r="AB38" s="29">
        <f t="shared" si="1"/>
        <v>2.5125628140703518E-3</v>
      </c>
      <c r="AC38" s="13"/>
      <c r="AD38" s="10"/>
    </row>
    <row r="39" spans="1:30">
      <c r="A39" s="3" t="s">
        <v>74</v>
      </c>
      <c r="B39" s="42">
        <v>0</v>
      </c>
      <c r="C39" s="42"/>
      <c r="D39" s="42">
        <v>0</v>
      </c>
      <c r="E39" s="42"/>
      <c r="F39" s="42">
        <v>0</v>
      </c>
      <c r="G39" s="42"/>
      <c r="H39" s="42">
        <v>0</v>
      </c>
      <c r="I39" s="42"/>
      <c r="J39" s="42">
        <v>2</v>
      </c>
      <c r="K39" s="42"/>
      <c r="L39" s="42">
        <v>0</v>
      </c>
      <c r="M39" s="42"/>
      <c r="N39" s="42">
        <v>2</v>
      </c>
      <c r="O39" s="42"/>
      <c r="P39" s="42">
        <v>0</v>
      </c>
      <c r="Q39" s="42"/>
      <c r="R39" s="42">
        <v>0</v>
      </c>
      <c r="S39" s="42"/>
      <c r="T39" s="42">
        <v>2</v>
      </c>
      <c r="U39" s="42"/>
      <c r="V39" s="42">
        <v>4</v>
      </c>
      <c r="W39" s="42"/>
      <c r="X39" s="42">
        <v>0</v>
      </c>
      <c r="Y39" s="42"/>
      <c r="Z39" s="15">
        <f t="shared" si="0"/>
        <v>10</v>
      </c>
      <c r="AA39" s="29" t="e">
        <f>+Z39/Z55</f>
        <v>#DIV/0!</v>
      </c>
      <c r="AB39" s="29">
        <f t="shared" si="1"/>
        <v>2.5125628140703519E-2</v>
      </c>
      <c r="AC39" s="13"/>
      <c r="AD39" s="10"/>
    </row>
    <row r="40" spans="1:30">
      <c r="A40" s="3" t="s">
        <v>44</v>
      </c>
      <c r="B40" s="42"/>
      <c r="C40" s="42"/>
      <c r="D40" s="42"/>
      <c r="E40" s="42"/>
      <c r="F40" s="42">
        <v>1</v>
      </c>
      <c r="G40" s="42"/>
      <c r="H40" s="42">
        <v>0</v>
      </c>
      <c r="I40" s="42"/>
      <c r="J40" s="42">
        <v>0</v>
      </c>
      <c r="K40" s="42"/>
      <c r="L40" s="42">
        <v>0</v>
      </c>
      <c r="M40" s="42"/>
      <c r="N40" s="42">
        <v>0</v>
      </c>
      <c r="O40" s="42"/>
      <c r="P40" s="42">
        <v>0</v>
      </c>
      <c r="Q40" s="42"/>
      <c r="R40" s="42">
        <v>0</v>
      </c>
      <c r="S40" s="42"/>
      <c r="T40" s="42">
        <v>2</v>
      </c>
      <c r="U40" s="42"/>
      <c r="V40" s="42">
        <v>0</v>
      </c>
      <c r="W40" s="42"/>
      <c r="X40" s="42">
        <v>0</v>
      </c>
      <c r="Y40" s="42"/>
      <c r="Z40" s="15">
        <f t="shared" si="0"/>
        <v>3</v>
      </c>
      <c r="AA40" s="29" t="e">
        <f>+Z40/Z55</f>
        <v>#DIV/0!</v>
      </c>
      <c r="AB40" s="29">
        <f t="shared" si="1"/>
        <v>7.537688442211055E-3</v>
      </c>
      <c r="AC40" s="13"/>
      <c r="AD40" s="10"/>
    </row>
    <row r="41" spans="1:30">
      <c r="A41" s="3" t="s">
        <v>45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>
        <v>4</v>
      </c>
      <c r="M41" s="42"/>
      <c r="N41" s="42">
        <v>0</v>
      </c>
      <c r="O41" s="42"/>
      <c r="P41" s="42">
        <v>0</v>
      </c>
      <c r="Q41" s="42"/>
      <c r="R41" s="42">
        <v>0</v>
      </c>
      <c r="S41" s="42"/>
      <c r="T41" s="42">
        <v>0</v>
      </c>
      <c r="U41" s="42"/>
      <c r="V41" s="42">
        <v>0</v>
      </c>
      <c r="W41" s="42"/>
      <c r="X41" s="42">
        <v>0</v>
      </c>
      <c r="Y41" s="42"/>
      <c r="Z41" s="15">
        <f t="shared" si="0"/>
        <v>4</v>
      </c>
      <c r="AA41" s="29" t="e">
        <f>+Z41/Z55</f>
        <v>#DIV/0!</v>
      </c>
      <c r="AB41" s="29">
        <f t="shared" si="1"/>
        <v>1.0050251256281407E-2</v>
      </c>
      <c r="AC41" s="13"/>
      <c r="AD41" s="10"/>
    </row>
    <row r="42" spans="1:30">
      <c r="A42" s="3" t="s">
        <v>46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5">
        <f t="shared" si="0"/>
        <v>0</v>
      </c>
      <c r="AA42" s="29" t="e">
        <f>+Z42/Z55</f>
        <v>#DIV/0!</v>
      </c>
      <c r="AB42" s="29">
        <f t="shared" si="1"/>
        <v>0</v>
      </c>
      <c r="AC42" s="13"/>
      <c r="AD42" s="10"/>
    </row>
    <row r="43" spans="1:30">
      <c r="A43" s="3" t="s">
        <v>47</v>
      </c>
      <c r="B43" s="42">
        <v>0</v>
      </c>
      <c r="C43" s="42"/>
      <c r="D43" s="42">
        <v>0</v>
      </c>
      <c r="E43" s="42"/>
      <c r="F43" s="42">
        <v>0</v>
      </c>
      <c r="G43" s="42"/>
      <c r="H43" s="42">
        <v>0</v>
      </c>
      <c r="I43" s="42"/>
      <c r="J43" s="42">
        <v>0</v>
      </c>
      <c r="K43" s="42"/>
      <c r="L43" s="42">
        <v>0</v>
      </c>
      <c r="M43" s="42"/>
      <c r="N43" s="42">
        <v>0</v>
      </c>
      <c r="O43" s="42"/>
      <c r="P43" s="42">
        <v>0</v>
      </c>
      <c r="Q43" s="42"/>
      <c r="R43" s="42">
        <v>0</v>
      </c>
      <c r="S43" s="42"/>
      <c r="T43" s="42">
        <v>3</v>
      </c>
      <c r="U43" s="42"/>
      <c r="V43" s="42">
        <v>0</v>
      </c>
      <c r="W43" s="42"/>
      <c r="X43" s="42">
        <v>1</v>
      </c>
      <c r="Y43" s="42"/>
      <c r="Z43" s="15">
        <f t="shared" si="0"/>
        <v>4</v>
      </c>
      <c r="AA43" s="29" t="e">
        <f>+Z43/Z55</f>
        <v>#DIV/0!</v>
      </c>
      <c r="AB43" s="29">
        <f t="shared" si="1"/>
        <v>1.0050251256281407E-2</v>
      </c>
      <c r="AC43" s="13"/>
      <c r="AD43" s="10"/>
    </row>
    <row r="44" spans="1:30">
      <c r="A44" s="3" t="s">
        <v>48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15">
        <f t="shared" si="0"/>
        <v>0</v>
      </c>
      <c r="AA44" s="29" t="e">
        <f>+Z44/Z55</f>
        <v>#DIV/0!</v>
      </c>
      <c r="AB44" s="29">
        <f t="shared" si="1"/>
        <v>0</v>
      </c>
      <c r="AC44" s="13"/>
      <c r="AD44" s="10"/>
    </row>
    <row r="45" spans="1:30">
      <c r="A45" s="3" t="s">
        <v>49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15">
        <f t="shared" si="0"/>
        <v>0</v>
      </c>
      <c r="AA45" s="29" t="e">
        <f>+Z45/Z55</f>
        <v>#DIV/0!</v>
      </c>
      <c r="AB45" s="29">
        <f t="shared" si="1"/>
        <v>0</v>
      </c>
      <c r="AC45" s="13"/>
      <c r="AD45" s="10"/>
    </row>
    <row r="46" spans="1:30">
      <c r="A46" s="3" t="s">
        <v>50</v>
      </c>
      <c r="B46" s="42">
        <v>1</v>
      </c>
      <c r="C46" s="42"/>
      <c r="D46" s="42">
        <v>0</v>
      </c>
      <c r="E46" s="42"/>
      <c r="F46" s="42">
        <v>1</v>
      </c>
      <c r="G46" s="42"/>
      <c r="H46" s="42">
        <v>0</v>
      </c>
      <c r="I46" s="42"/>
      <c r="J46" s="42">
        <v>0</v>
      </c>
      <c r="K46" s="42"/>
      <c r="L46" s="42">
        <v>3</v>
      </c>
      <c r="M46" s="42"/>
      <c r="N46" s="42">
        <v>24</v>
      </c>
      <c r="O46" s="42"/>
      <c r="P46" s="42">
        <v>5</v>
      </c>
      <c r="Q46" s="42"/>
      <c r="R46" s="42">
        <v>8</v>
      </c>
      <c r="S46" s="42"/>
      <c r="T46" s="42">
        <v>2</v>
      </c>
      <c r="U46" s="42"/>
      <c r="V46" s="42">
        <v>7</v>
      </c>
      <c r="W46" s="42"/>
      <c r="X46" s="42">
        <v>0</v>
      </c>
      <c r="Y46" s="42"/>
      <c r="Z46" s="15">
        <f t="shared" si="0"/>
        <v>51</v>
      </c>
      <c r="AA46" s="29" t="e">
        <f>+Z46/Z55</f>
        <v>#DIV/0!</v>
      </c>
      <c r="AB46" s="29">
        <f t="shared" si="1"/>
        <v>0.12814070351758794</v>
      </c>
      <c r="AC46" s="13"/>
      <c r="AD46" s="10"/>
    </row>
    <row r="47" spans="1:30">
      <c r="A47" s="3" t="s">
        <v>56</v>
      </c>
      <c r="B47" s="42">
        <v>0</v>
      </c>
      <c r="C47" s="42"/>
      <c r="D47" s="42">
        <v>0</v>
      </c>
      <c r="E47" s="42"/>
      <c r="F47" s="42">
        <v>0</v>
      </c>
      <c r="G47" s="42"/>
      <c r="H47" s="42">
        <v>0</v>
      </c>
      <c r="I47" s="42"/>
      <c r="J47" s="42">
        <v>2</v>
      </c>
      <c r="K47" s="42"/>
      <c r="L47" s="42">
        <v>2</v>
      </c>
      <c r="M47" s="42"/>
      <c r="N47" s="42">
        <v>0</v>
      </c>
      <c r="O47" s="42"/>
      <c r="P47" s="42">
        <v>0</v>
      </c>
      <c r="Q47" s="42"/>
      <c r="R47" s="42">
        <v>0</v>
      </c>
      <c r="S47" s="42"/>
      <c r="T47" s="42"/>
      <c r="U47" s="42"/>
      <c r="V47" s="42">
        <v>0</v>
      </c>
      <c r="W47" s="42"/>
      <c r="X47" s="42">
        <v>0</v>
      </c>
      <c r="Y47" s="42"/>
      <c r="Z47" s="15">
        <f t="shared" si="0"/>
        <v>4</v>
      </c>
      <c r="AA47" s="29" t="e">
        <f>+Z47/Z55</f>
        <v>#DIV/0!</v>
      </c>
      <c r="AB47" s="29">
        <f t="shared" si="1"/>
        <v>1.0050251256281407E-2</v>
      </c>
      <c r="AC47" s="13"/>
      <c r="AD47" s="10"/>
    </row>
    <row r="48" spans="1:30">
      <c r="A48" s="3" t="s">
        <v>51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5">
        <f t="shared" si="0"/>
        <v>0</v>
      </c>
      <c r="AA48" s="29" t="e">
        <f>+Z48/Z55</f>
        <v>#DIV/0!</v>
      </c>
      <c r="AB48" s="29">
        <f t="shared" si="1"/>
        <v>0</v>
      </c>
      <c r="AC48" s="13"/>
      <c r="AD48" s="10"/>
    </row>
    <row r="49" spans="1:30">
      <c r="A49" s="3" t="s">
        <v>52</v>
      </c>
      <c r="B49" s="42">
        <v>0</v>
      </c>
      <c r="C49" s="42"/>
      <c r="D49" s="42">
        <v>0</v>
      </c>
      <c r="E49" s="42"/>
      <c r="F49" s="42">
        <v>0</v>
      </c>
      <c r="G49" s="42"/>
      <c r="H49" s="42">
        <v>0</v>
      </c>
      <c r="I49" s="42"/>
      <c r="J49" s="42">
        <v>0</v>
      </c>
      <c r="K49" s="42"/>
      <c r="L49" s="42">
        <v>2</v>
      </c>
      <c r="M49" s="42"/>
      <c r="N49" s="42">
        <v>2</v>
      </c>
      <c r="O49" s="42"/>
      <c r="P49" s="42">
        <v>2</v>
      </c>
      <c r="Q49" s="42"/>
      <c r="R49" s="42">
        <v>0</v>
      </c>
      <c r="S49" s="42"/>
      <c r="T49" s="42">
        <v>0</v>
      </c>
      <c r="U49" s="42"/>
      <c r="V49" s="42">
        <v>0</v>
      </c>
      <c r="W49" s="42"/>
      <c r="X49" s="42">
        <v>0</v>
      </c>
      <c r="Y49" s="42"/>
      <c r="Z49" s="15">
        <f t="shared" si="0"/>
        <v>6</v>
      </c>
      <c r="AA49" s="29" t="e">
        <f>+Z49/Z55</f>
        <v>#DIV/0!</v>
      </c>
      <c r="AB49" s="29">
        <f t="shared" si="1"/>
        <v>1.507537688442211E-2</v>
      </c>
      <c r="AC49" s="13"/>
      <c r="AD49" s="10"/>
    </row>
    <row r="50" spans="1:30">
      <c r="A50" s="3" t="s">
        <v>53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5">
        <f t="shared" si="0"/>
        <v>0</v>
      </c>
      <c r="AA50" s="29" t="e">
        <f>+Z50/Z55</f>
        <v>#DIV/0!</v>
      </c>
      <c r="AB50" s="29">
        <f t="shared" si="1"/>
        <v>0</v>
      </c>
      <c r="AC50" s="13"/>
      <c r="AD50" s="10"/>
    </row>
    <row r="51" spans="1:30">
      <c r="A51" s="3" t="s">
        <v>54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5">
        <f t="shared" si="0"/>
        <v>0</v>
      </c>
      <c r="AA51" s="29" t="e">
        <f>+Z51/Z55</f>
        <v>#DIV/0!</v>
      </c>
      <c r="AB51" s="29">
        <f t="shared" si="1"/>
        <v>0</v>
      </c>
      <c r="AC51" s="13"/>
      <c r="AD51" s="10"/>
    </row>
    <row r="52" spans="1:30">
      <c r="A52" s="3" t="s">
        <v>55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15">
        <f t="shared" si="0"/>
        <v>0</v>
      </c>
      <c r="AA52" s="29" t="e">
        <f>+Z52/Z55</f>
        <v>#DIV/0!</v>
      </c>
      <c r="AB52" s="29">
        <f t="shared" si="1"/>
        <v>0</v>
      </c>
      <c r="AC52" s="13"/>
      <c r="AD52" s="10"/>
    </row>
    <row r="53" spans="1:30">
      <c r="A53" s="3" t="s">
        <v>197</v>
      </c>
      <c r="B53" s="42"/>
      <c r="C53" s="42"/>
      <c r="D53" s="42"/>
      <c r="E53" s="42"/>
      <c r="F53" s="42"/>
      <c r="G53" s="42"/>
      <c r="H53" s="42">
        <v>0</v>
      </c>
      <c r="I53" s="42"/>
      <c r="J53" s="42">
        <v>1</v>
      </c>
      <c r="K53" s="42"/>
      <c r="L53" s="42">
        <v>0</v>
      </c>
      <c r="M53" s="42"/>
      <c r="N53" s="42">
        <v>0</v>
      </c>
      <c r="O53" s="42"/>
      <c r="P53" s="42">
        <v>0</v>
      </c>
      <c r="Q53" s="42"/>
      <c r="R53" s="42">
        <v>0</v>
      </c>
      <c r="S53" s="42"/>
      <c r="T53" s="42">
        <v>0</v>
      </c>
      <c r="U53" s="42"/>
      <c r="V53" s="42">
        <v>0</v>
      </c>
      <c r="W53" s="42"/>
      <c r="X53" s="42">
        <v>0</v>
      </c>
      <c r="Y53" s="42"/>
      <c r="Z53" s="15">
        <f t="shared" si="0"/>
        <v>1</v>
      </c>
      <c r="AA53" s="29" t="e">
        <f>+Z53/Z55</f>
        <v>#DIV/0!</v>
      </c>
      <c r="AB53" s="29">
        <f t="shared" si="1"/>
        <v>2.5125628140703518E-3</v>
      </c>
      <c r="AC53" s="13"/>
      <c r="AD53" s="10"/>
    </row>
    <row r="54" spans="1:30">
      <c r="A54" s="188" t="s">
        <v>0</v>
      </c>
      <c r="B54" s="190">
        <v>97</v>
      </c>
      <c r="C54" s="190"/>
      <c r="D54" s="190">
        <v>204</v>
      </c>
      <c r="E54" s="190"/>
      <c r="F54" s="190">
        <v>870</v>
      </c>
      <c r="G54" s="190"/>
      <c r="H54" s="190">
        <v>232</v>
      </c>
      <c r="I54" s="190"/>
      <c r="J54" s="190">
        <v>198</v>
      </c>
      <c r="K54" s="190"/>
      <c r="L54" s="190">
        <v>194</v>
      </c>
      <c r="M54" s="190"/>
      <c r="N54" s="190">
        <v>386</v>
      </c>
      <c r="O54" s="190"/>
      <c r="P54" s="190">
        <v>463</v>
      </c>
      <c r="Q54" s="190"/>
      <c r="R54" s="190">
        <v>575</v>
      </c>
      <c r="S54" s="190"/>
      <c r="T54" s="190">
        <v>313</v>
      </c>
      <c r="U54" s="190"/>
      <c r="V54" s="190">
        <v>370</v>
      </c>
      <c r="W54" s="190"/>
      <c r="X54" s="190">
        <v>336</v>
      </c>
      <c r="Y54" s="190"/>
    </row>
    <row r="55" spans="1:30">
      <c r="A55" s="188" t="s">
        <v>293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  <c r="Z55" s="9"/>
    </row>
    <row r="56" spans="1:30">
      <c r="A56" s="189" t="s">
        <v>294</v>
      </c>
      <c r="B56" s="190">
        <v>97</v>
      </c>
      <c r="C56" s="190"/>
      <c r="D56" s="190">
        <v>204</v>
      </c>
      <c r="E56" s="190"/>
      <c r="F56" s="190">
        <v>870</v>
      </c>
      <c r="G56" s="190"/>
      <c r="H56" s="190">
        <v>232</v>
      </c>
      <c r="I56" s="190"/>
      <c r="J56" s="190">
        <v>198</v>
      </c>
      <c r="K56" s="190"/>
      <c r="L56" s="190">
        <v>194</v>
      </c>
      <c r="M56" s="190"/>
      <c r="N56" s="190">
        <v>386</v>
      </c>
      <c r="O56" s="190"/>
      <c r="P56" s="190">
        <v>463</v>
      </c>
      <c r="Q56" s="190"/>
      <c r="R56" s="190">
        <v>575</v>
      </c>
      <c r="S56" s="190"/>
      <c r="T56" s="190">
        <v>313</v>
      </c>
      <c r="U56" s="190"/>
      <c r="V56" s="190">
        <v>370</v>
      </c>
      <c r="W56" s="190"/>
      <c r="X56" s="190">
        <v>336</v>
      </c>
      <c r="Y56" s="190"/>
    </row>
    <row r="57" spans="1:30">
      <c r="A57" s="189" t="s">
        <v>295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  <row r="58" spans="1:30">
      <c r="A58" s="189" t="s">
        <v>296</v>
      </c>
      <c r="B58" s="190">
        <v>14</v>
      </c>
      <c r="C58" s="190"/>
      <c r="D58" s="190">
        <v>13</v>
      </c>
      <c r="E58" s="190"/>
      <c r="F58" s="190">
        <v>28</v>
      </c>
      <c r="G58" s="190"/>
      <c r="H58" s="190">
        <v>20</v>
      </c>
      <c r="I58" s="190"/>
      <c r="J58" s="190">
        <v>29</v>
      </c>
      <c r="K58" s="190"/>
      <c r="L58" s="190">
        <v>29</v>
      </c>
      <c r="M58" s="190"/>
      <c r="N58" s="190">
        <v>56</v>
      </c>
      <c r="O58" s="190"/>
      <c r="P58" s="190">
        <v>36</v>
      </c>
      <c r="Q58" s="190"/>
      <c r="R58" s="190">
        <v>41</v>
      </c>
      <c r="S58" s="190"/>
      <c r="T58" s="190">
        <v>51</v>
      </c>
      <c r="U58" s="190"/>
      <c r="V58" s="190">
        <v>42</v>
      </c>
      <c r="W58" s="190"/>
      <c r="X58" s="190">
        <v>39</v>
      </c>
      <c r="Y58" s="190"/>
    </row>
    <row r="59" spans="1:30">
      <c r="A59" s="189" t="s">
        <v>297</v>
      </c>
      <c r="B59">
        <v>0</v>
      </c>
      <c r="D59">
        <v>0</v>
      </c>
      <c r="F59">
        <v>0</v>
      </c>
      <c r="H59">
        <v>0</v>
      </c>
      <c r="J59">
        <v>0</v>
      </c>
      <c r="L59">
        <v>0</v>
      </c>
      <c r="N59">
        <v>0</v>
      </c>
      <c r="P59">
        <v>0</v>
      </c>
      <c r="R59">
        <v>0</v>
      </c>
      <c r="T59">
        <v>0</v>
      </c>
      <c r="V59">
        <v>0</v>
      </c>
      <c r="X59">
        <v>0</v>
      </c>
    </row>
    <row r="60" spans="1:30">
      <c r="A60" s="189" t="s">
        <v>3</v>
      </c>
      <c r="B60" s="42">
        <v>83</v>
      </c>
      <c r="C60" s="42"/>
      <c r="D60" s="42">
        <v>191</v>
      </c>
      <c r="E60" s="42"/>
      <c r="F60" s="42">
        <v>842</v>
      </c>
      <c r="G60" s="42"/>
      <c r="H60" s="42">
        <v>212</v>
      </c>
      <c r="I60" s="42"/>
      <c r="J60" s="42">
        <v>169</v>
      </c>
      <c r="K60" s="42"/>
      <c r="L60" s="42">
        <v>165</v>
      </c>
      <c r="M60" s="42"/>
      <c r="N60" s="42">
        <v>330</v>
      </c>
      <c r="O60" s="42"/>
      <c r="P60" s="42">
        <v>427</v>
      </c>
      <c r="Q60" s="42"/>
      <c r="R60" s="42">
        <v>534</v>
      </c>
      <c r="S60" s="42"/>
      <c r="T60" s="42">
        <v>262</v>
      </c>
      <c r="U60" s="42"/>
      <c r="V60" s="42">
        <v>328</v>
      </c>
      <c r="W60" s="42"/>
      <c r="X60" s="42">
        <v>297</v>
      </c>
      <c r="Y60" s="197"/>
    </row>
    <row r="61" spans="1:30">
      <c r="A61" s="188" t="s">
        <v>298</v>
      </c>
      <c r="B61">
        <v>0</v>
      </c>
      <c r="D61">
        <v>0</v>
      </c>
      <c r="F61">
        <v>0</v>
      </c>
      <c r="H61">
        <v>0</v>
      </c>
      <c r="J61">
        <v>0</v>
      </c>
      <c r="L61">
        <v>0</v>
      </c>
      <c r="N61">
        <v>0</v>
      </c>
      <c r="P61">
        <v>0</v>
      </c>
      <c r="R61">
        <v>0</v>
      </c>
      <c r="T61">
        <v>0</v>
      </c>
      <c r="V61">
        <v>0</v>
      </c>
      <c r="X61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90"/>
  <sheetViews>
    <sheetView topLeftCell="A70" workbookViewId="0">
      <selection activeCell="Y87" sqref="Y87"/>
    </sheetView>
  </sheetViews>
  <sheetFormatPr baseColWidth="10" defaultRowHeight="12.75"/>
  <cols>
    <col min="1" max="1" width="11.7109375" customWidth="1"/>
    <col min="2" max="5" width="4.28515625" customWidth="1"/>
    <col min="6" max="7" width="5.7109375" customWidth="1"/>
    <col min="8" max="9" width="5.85546875" customWidth="1"/>
    <col min="10" max="11" width="6.85546875" customWidth="1"/>
    <col min="12" max="13" width="5.7109375" customWidth="1"/>
    <col min="14" max="15" width="4.85546875" customWidth="1"/>
    <col min="16" max="17" width="7" customWidth="1"/>
    <col min="18" max="19" width="5" customWidth="1"/>
    <col min="20" max="21" width="6.7109375" customWidth="1"/>
    <col min="22" max="23" width="5.42578125" customWidth="1"/>
    <col min="24" max="25" width="5.5703125" customWidth="1"/>
    <col min="26" max="26" width="7.7109375" customWidth="1"/>
    <col min="29" max="29" width="8.42578125" customWidth="1"/>
    <col min="30" max="30" width="5.7109375" customWidth="1"/>
  </cols>
  <sheetData>
    <row r="1" spans="1:30">
      <c r="A1" s="19" t="s">
        <v>280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30" ht="15.75">
      <c r="A2" s="216" t="s">
        <v>163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3" spans="1:30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61">
        <v>2016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8"/>
      <c r="AA5" s="8"/>
      <c r="AB5" s="8"/>
      <c r="AC5" s="8"/>
      <c r="AD5" s="8"/>
    </row>
    <row r="6" spans="1:30">
      <c r="A6" s="1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10"/>
      <c r="AA6" s="10"/>
      <c r="AB6" s="10"/>
      <c r="AC6" s="10"/>
      <c r="AD6" s="10"/>
    </row>
    <row r="7" spans="1:30" ht="45">
      <c r="A7" s="62" t="s">
        <v>11</v>
      </c>
      <c r="B7" s="63" t="s">
        <v>1</v>
      </c>
      <c r="C7" s="63" t="s">
        <v>303</v>
      </c>
      <c r="D7" s="63" t="s">
        <v>2</v>
      </c>
      <c r="E7" s="63" t="s">
        <v>304</v>
      </c>
      <c r="F7" s="63" t="s">
        <v>3</v>
      </c>
      <c r="G7" s="63" t="s">
        <v>305</v>
      </c>
      <c r="H7" s="63" t="s">
        <v>4</v>
      </c>
      <c r="I7" s="63" t="s">
        <v>306</v>
      </c>
      <c r="J7" s="63" t="s">
        <v>3</v>
      </c>
      <c r="K7" s="63" t="s">
        <v>305</v>
      </c>
      <c r="L7" s="63" t="s">
        <v>1</v>
      </c>
      <c r="M7" s="63" t="s">
        <v>303</v>
      </c>
      <c r="N7" s="63" t="s">
        <v>58</v>
      </c>
      <c r="O7" s="63" t="s">
        <v>307</v>
      </c>
      <c r="P7" s="63" t="s">
        <v>4</v>
      </c>
      <c r="Q7" s="63" t="s">
        <v>306</v>
      </c>
      <c r="R7" s="63" t="s">
        <v>5</v>
      </c>
      <c r="S7" s="63" t="s">
        <v>308</v>
      </c>
      <c r="T7" s="63" t="s">
        <v>6</v>
      </c>
      <c r="U7" s="63" t="s">
        <v>309</v>
      </c>
      <c r="V7" s="63" t="s">
        <v>7</v>
      </c>
      <c r="W7" s="63" t="s">
        <v>310</v>
      </c>
      <c r="X7" s="63" t="s">
        <v>8</v>
      </c>
      <c r="Y7" s="198" t="s">
        <v>311</v>
      </c>
      <c r="Z7" s="64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 ht="13.5" thickBot="1">
      <c r="A8" s="65" t="s">
        <v>14</v>
      </c>
      <c r="B8" s="66">
        <v>427</v>
      </c>
      <c r="C8" s="66"/>
      <c r="D8" s="66">
        <v>247</v>
      </c>
      <c r="E8" s="66"/>
      <c r="F8" s="66">
        <v>719</v>
      </c>
      <c r="G8" s="66"/>
      <c r="H8" s="66">
        <v>366</v>
      </c>
      <c r="I8" s="66"/>
      <c r="J8" s="66">
        <v>556</v>
      </c>
      <c r="K8" s="66"/>
      <c r="L8" s="66">
        <v>415</v>
      </c>
      <c r="M8" s="66"/>
      <c r="N8" s="66">
        <v>777</v>
      </c>
      <c r="O8" s="66"/>
      <c r="P8" s="66">
        <v>1317</v>
      </c>
      <c r="Q8" s="66"/>
      <c r="R8" s="66">
        <v>970</v>
      </c>
      <c r="S8" s="66"/>
      <c r="T8" s="66">
        <v>1136</v>
      </c>
      <c r="U8" s="66"/>
      <c r="V8" s="66">
        <v>824</v>
      </c>
      <c r="W8" s="66"/>
      <c r="X8" s="66">
        <v>628</v>
      </c>
      <c r="Y8" s="199"/>
      <c r="Z8" s="67">
        <f t="shared" ref="Z8:Z70" si="0">SUM(B8:X8)</f>
        <v>8382</v>
      </c>
      <c r="AA8" s="68">
        <f t="shared" ref="AA8:AA39" si="1">+Z8/Z$83</f>
        <v>0.28113365755492203</v>
      </c>
      <c r="AB8" s="18"/>
      <c r="AC8" s="18"/>
    </row>
    <row r="9" spans="1:30" ht="13.5" thickBot="1">
      <c r="A9" s="65" t="s">
        <v>164</v>
      </c>
      <c r="B9" s="66">
        <v>34</v>
      </c>
      <c r="C9" s="66"/>
      <c r="D9" s="66">
        <v>41</v>
      </c>
      <c r="E9" s="66"/>
      <c r="F9" s="66">
        <v>81</v>
      </c>
      <c r="G9" s="66"/>
      <c r="H9" s="66">
        <v>65</v>
      </c>
      <c r="I9" s="66"/>
      <c r="J9" s="66">
        <v>224</v>
      </c>
      <c r="K9" s="66"/>
      <c r="L9" s="66">
        <v>96</v>
      </c>
      <c r="M9" s="66"/>
      <c r="N9" s="66">
        <v>241</v>
      </c>
      <c r="O9" s="66"/>
      <c r="P9" s="66">
        <v>272</v>
      </c>
      <c r="Q9" s="66"/>
      <c r="R9" s="66">
        <v>416</v>
      </c>
      <c r="S9" s="66"/>
      <c r="T9" s="66">
        <v>432</v>
      </c>
      <c r="U9" s="66"/>
      <c r="V9" s="66">
        <v>285</v>
      </c>
      <c r="W9" s="66"/>
      <c r="X9" s="66">
        <v>72</v>
      </c>
      <c r="Y9" s="199"/>
      <c r="Z9" s="67">
        <f t="shared" si="0"/>
        <v>2259</v>
      </c>
      <c r="AA9" s="68">
        <f t="shared" si="1"/>
        <v>7.5767231259433174E-2</v>
      </c>
      <c r="AB9" s="73">
        <f t="shared" ref="AB9:AB72" si="2">+Z9/21437</f>
        <v>0.10537855110323273</v>
      </c>
      <c r="AC9" s="13"/>
      <c r="AD9" s="10"/>
    </row>
    <row r="10" spans="1:30" ht="13.5" thickBot="1">
      <c r="A10" s="65" t="s">
        <v>16</v>
      </c>
      <c r="B10" s="66">
        <v>85</v>
      </c>
      <c r="C10" s="66"/>
      <c r="D10" s="66">
        <v>39</v>
      </c>
      <c r="E10" s="66"/>
      <c r="F10" s="66">
        <v>93</v>
      </c>
      <c r="G10" s="66"/>
      <c r="H10" s="66">
        <v>58</v>
      </c>
      <c r="I10" s="66"/>
      <c r="J10" s="66">
        <v>226</v>
      </c>
      <c r="K10" s="66"/>
      <c r="L10" s="66">
        <v>329</v>
      </c>
      <c r="M10" s="66"/>
      <c r="N10" s="66">
        <v>343</v>
      </c>
      <c r="O10" s="66"/>
      <c r="P10" s="66">
        <v>173</v>
      </c>
      <c r="Q10" s="66"/>
      <c r="R10" s="66">
        <v>305</v>
      </c>
      <c r="S10" s="66"/>
      <c r="T10" s="66">
        <v>590</v>
      </c>
      <c r="U10" s="66"/>
      <c r="V10" s="66">
        <v>362</v>
      </c>
      <c r="W10" s="66"/>
      <c r="X10" s="66">
        <v>161</v>
      </c>
      <c r="Y10" s="199"/>
      <c r="Z10" s="67">
        <f t="shared" si="0"/>
        <v>2764</v>
      </c>
      <c r="AA10" s="68">
        <f t="shared" si="1"/>
        <v>9.2705014254569854E-2</v>
      </c>
      <c r="AB10" s="73">
        <f t="shared" si="2"/>
        <v>0.1289359518589355</v>
      </c>
      <c r="AC10" s="13"/>
      <c r="AD10" s="10"/>
    </row>
    <row r="11" spans="1:30" ht="13.5" thickBot="1">
      <c r="A11" s="74" t="s">
        <v>165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>
        <v>1</v>
      </c>
      <c r="Q11" s="69"/>
      <c r="R11" s="69"/>
      <c r="S11" s="69"/>
      <c r="T11" s="69">
        <v>2</v>
      </c>
      <c r="U11" s="69"/>
      <c r="V11" s="69"/>
      <c r="W11" s="69"/>
      <c r="X11" s="69">
        <v>4</v>
      </c>
      <c r="Y11" s="200"/>
      <c r="Z11" s="70">
        <f t="shared" si="0"/>
        <v>7</v>
      </c>
      <c r="AA11" s="71">
        <f t="shared" si="1"/>
        <v>2.347811504276371E-4</v>
      </c>
      <c r="AB11" s="72">
        <f t="shared" si="2"/>
        <v>3.2653822829686988E-4</v>
      </c>
      <c r="AC11" s="13"/>
      <c r="AD11" s="10"/>
    </row>
    <row r="12" spans="1:30" ht="13.5" thickBot="1">
      <c r="A12" s="74" t="s">
        <v>166</v>
      </c>
      <c r="B12" s="69"/>
      <c r="C12" s="69"/>
      <c r="D12" s="69">
        <v>2</v>
      </c>
      <c r="E12" s="69"/>
      <c r="F12" s="69"/>
      <c r="G12" s="69"/>
      <c r="H12" s="69"/>
      <c r="I12" s="69"/>
      <c r="J12" s="69"/>
      <c r="K12" s="69"/>
      <c r="L12" s="69"/>
      <c r="M12" s="69"/>
      <c r="N12" s="69">
        <v>4</v>
      </c>
      <c r="O12" s="69"/>
      <c r="P12" s="69">
        <v>2</v>
      </c>
      <c r="Q12" s="69"/>
      <c r="R12" s="69"/>
      <c r="S12" s="69"/>
      <c r="T12" s="69">
        <v>2</v>
      </c>
      <c r="U12" s="69"/>
      <c r="V12" s="69"/>
      <c r="W12" s="69"/>
      <c r="X12" s="69">
        <v>2</v>
      </c>
      <c r="Y12" s="200"/>
      <c r="Z12" s="70">
        <f t="shared" si="0"/>
        <v>12</v>
      </c>
      <c r="AA12" s="71">
        <f t="shared" si="1"/>
        <v>4.0248197216166361E-4</v>
      </c>
      <c r="AB12" s="72">
        <f t="shared" si="2"/>
        <v>5.5977981993749122E-4</v>
      </c>
      <c r="AC12" s="13"/>
      <c r="AD12" s="10"/>
    </row>
    <row r="13" spans="1:30" ht="13.5" thickBot="1">
      <c r="A13" s="74" t="s">
        <v>19</v>
      </c>
      <c r="B13" s="69">
        <v>29</v>
      </c>
      <c r="C13" s="69"/>
      <c r="D13" s="69">
        <v>6</v>
      </c>
      <c r="E13" s="69"/>
      <c r="F13" s="69">
        <v>27</v>
      </c>
      <c r="G13" s="69"/>
      <c r="H13" s="69">
        <v>66</v>
      </c>
      <c r="I13" s="69"/>
      <c r="J13" s="69">
        <v>62</v>
      </c>
      <c r="K13" s="69"/>
      <c r="L13" s="69">
        <v>76</v>
      </c>
      <c r="M13" s="69"/>
      <c r="N13" s="69">
        <v>41</v>
      </c>
      <c r="O13" s="69"/>
      <c r="P13" s="69">
        <v>41</v>
      </c>
      <c r="Q13" s="69"/>
      <c r="R13" s="69">
        <v>91</v>
      </c>
      <c r="S13" s="69"/>
      <c r="T13" s="69">
        <v>93</v>
      </c>
      <c r="U13" s="69"/>
      <c r="V13" s="69">
        <v>64</v>
      </c>
      <c r="W13" s="69"/>
      <c r="X13" s="69">
        <v>23</v>
      </c>
      <c r="Y13" s="200"/>
      <c r="Z13" s="70">
        <f t="shared" si="0"/>
        <v>619</v>
      </c>
      <c r="AA13" s="71">
        <f t="shared" si="1"/>
        <v>2.076136173067248E-2</v>
      </c>
      <c r="AB13" s="72">
        <f t="shared" si="2"/>
        <v>2.8875309045108925E-2</v>
      </c>
      <c r="AC13" s="13"/>
      <c r="AD13" s="10"/>
    </row>
    <row r="14" spans="1:30" ht="13.5" thickBot="1">
      <c r="A14" s="74" t="s">
        <v>20</v>
      </c>
      <c r="B14" s="69"/>
      <c r="C14" s="69"/>
      <c r="D14" s="69"/>
      <c r="E14" s="69"/>
      <c r="F14" s="69">
        <v>7</v>
      </c>
      <c r="G14" s="69"/>
      <c r="H14" s="69"/>
      <c r="I14" s="69"/>
      <c r="J14" s="69"/>
      <c r="K14" s="69"/>
      <c r="L14" s="69"/>
      <c r="M14" s="69"/>
      <c r="N14" s="69">
        <v>12</v>
      </c>
      <c r="O14" s="69"/>
      <c r="P14" s="69">
        <v>40</v>
      </c>
      <c r="Q14" s="69"/>
      <c r="R14" s="69">
        <v>5</v>
      </c>
      <c r="S14" s="69"/>
      <c r="T14" s="69">
        <v>4</v>
      </c>
      <c r="U14" s="69"/>
      <c r="V14" s="69">
        <v>19</v>
      </c>
      <c r="W14" s="69"/>
      <c r="X14" s="69">
        <v>5</v>
      </c>
      <c r="Y14" s="200"/>
      <c r="Z14" s="70">
        <f t="shared" si="0"/>
        <v>92</v>
      </c>
      <c r="AA14" s="71">
        <f t="shared" si="1"/>
        <v>3.0856951199060875E-3</v>
      </c>
      <c r="AB14" s="72">
        <f t="shared" si="2"/>
        <v>4.2916452861874333E-3</v>
      </c>
      <c r="AC14" s="13"/>
      <c r="AD14" s="10"/>
    </row>
    <row r="15" spans="1:30" ht="13.5" thickBot="1">
      <c r="A15" s="74" t="s">
        <v>21</v>
      </c>
      <c r="B15" s="69">
        <v>2</v>
      </c>
      <c r="C15" s="69"/>
      <c r="D15" s="69">
        <v>5</v>
      </c>
      <c r="E15" s="69"/>
      <c r="F15" s="69">
        <v>2</v>
      </c>
      <c r="G15" s="69"/>
      <c r="H15" s="69">
        <v>20</v>
      </c>
      <c r="I15" s="69"/>
      <c r="J15" s="69">
        <v>16</v>
      </c>
      <c r="K15" s="69"/>
      <c r="L15" s="69">
        <v>24</v>
      </c>
      <c r="M15" s="69"/>
      <c r="N15" s="69">
        <v>98</v>
      </c>
      <c r="O15" s="69"/>
      <c r="P15" s="69">
        <v>75</v>
      </c>
      <c r="Q15" s="69"/>
      <c r="R15" s="69">
        <v>65</v>
      </c>
      <c r="S15" s="69"/>
      <c r="T15" s="69">
        <v>112</v>
      </c>
      <c r="U15" s="69"/>
      <c r="V15" s="69">
        <v>40</v>
      </c>
      <c r="W15" s="69"/>
      <c r="X15" s="69">
        <v>13</v>
      </c>
      <c r="Y15" s="200"/>
      <c r="Z15" s="70">
        <f t="shared" si="0"/>
        <v>472</v>
      </c>
      <c r="AA15" s="71">
        <f t="shared" si="1"/>
        <v>1.58309575716921E-2</v>
      </c>
      <c r="AB15" s="72">
        <f t="shared" si="2"/>
        <v>2.2018006250874658E-2</v>
      </c>
      <c r="AC15" s="13"/>
      <c r="AD15" s="10"/>
    </row>
    <row r="16" spans="1:30" ht="13.5" thickBot="1">
      <c r="A16" s="74" t="s">
        <v>167</v>
      </c>
      <c r="B16" s="69">
        <v>2</v>
      </c>
      <c r="C16" s="69"/>
      <c r="D16" s="69"/>
      <c r="E16" s="69"/>
      <c r="F16" s="69"/>
      <c r="G16" s="69"/>
      <c r="H16" s="69"/>
      <c r="I16" s="69"/>
      <c r="J16" s="69">
        <v>3</v>
      </c>
      <c r="K16" s="69"/>
      <c r="L16" s="69">
        <v>2</v>
      </c>
      <c r="M16" s="69"/>
      <c r="N16" s="69"/>
      <c r="O16" s="69"/>
      <c r="P16" s="69">
        <v>2</v>
      </c>
      <c r="Q16" s="69"/>
      <c r="R16" s="69">
        <v>4</v>
      </c>
      <c r="S16" s="69"/>
      <c r="T16" s="69">
        <v>1</v>
      </c>
      <c r="U16" s="69"/>
      <c r="V16" s="69">
        <v>4</v>
      </c>
      <c r="W16" s="69"/>
      <c r="X16" s="69">
        <v>1</v>
      </c>
      <c r="Y16" s="200"/>
      <c r="Z16" s="70">
        <f t="shared" si="0"/>
        <v>19</v>
      </c>
      <c r="AA16" s="71">
        <f t="shared" si="1"/>
        <v>6.3726312258930069E-4</v>
      </c>
      <c r="AB16" s="72">
        <f t="shared" si="2"/>
        <v>8.8631804823436115E-4</v>
      </c>
      <c r="AC16" s="13"/>
      <c r="AD16" s="10"/>
    </row>
    <row r="17" spans="1:30" ht="13.5" thickBot="1">
      <c r="A17" s="65" t="s">
        <v>168</v>
      </c>
      <c r="B17" s="66">
        <v>83</v>
      </c>
      <c r="C17" s="66"/>
      <c r="D17" s="66">
        <v>39</v>
      </c>
      <c r="E17" s="66"/>
      <c r="F17" s="66">
        <v>114</v>
      </c>
      <c r="G17" s="66"/>
      <c r="H17" s="66">
        <v>191</v>
      </c>
      <c r="I17" s="66"/>
      <c r="J17" s="66">
        <v>218</v>
      </c>
      <c r="K17" s="66"/>
      <c r="L17" s="66">
        <v>242</v>
      </c>
      <c r="M17" s="66"/>
      <c r="N17" s="66">
        <v>568</v>
      </c>
      <c r="O17" s="66"/>
      <c r="P17" s="66">
        <v>906</v>
      </c>
      <c r="Q17" s="66"/>
      <c r="R17" s="66">
        <v>859</v>
      </c>
      <c r="S17" s="66"/>
      <c r="T17" s="66">
        <v>1054</v>
      </c>
      <c r="U17" s="66"/>
      <c r="V17" s="66">
        <v>639</v>
      </c>
      <c r="W17" s="66"/>
      <c r="X17" s="66">
        <v>214</v>
      </c>
      <c r="Y17" s="199"/>
      <c r="Z17" s="67">
        <f t="shared" si="0"/>
        <v>5127</v>
      </c>
      <c r="AA17" s="68">
        <f t="shared" si="1"/>
        <v>0.17196042260607078</v>
      </c>
      <c r="AB17" s="73">
        <f>+Z17/21437</f>
        <v>0.23916592806829315</v>
      </c>
      <c r="AC17" s="3"/>
      <c r="AD17" s="10"/>
    </row>
    <row r="18" spans="1:30" ht="13.5" thickBot="1">
      <c r="A18" s="74" t="s">
        <v>23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>
        <v>5</v>
      </c>
      <c r="O18" s="69"/>
      <c r="P18" s="69">
        <v>1</v>
      </c>
      <c r="Q18" s="69"/>
      <c r="R18" s="69">
        <v>19</v>
      </c>
      <c r="S18" s="69"/>
      <c r="T18" s="69">
        <v>2</v>
      </c>
      <c r="U18" s="69"/>
      <c r="V18" s="69">
        <v>2</v>
      </c>
      <c r="W18" s="69"/>
      <c r="X18" s="69"/>
      <c r="Y18" s="200"/>
      <c r="Z18" s="70">
        <f t="shared" si="0"/>
        <v>29</v>
      </c>
      <c r="AA18" s="71">
        <f t="shared" si="1"/>
        <v>9.7266476605735366E-4</v>
      </c>
      <c r="AB18" s="72">
        <f t="shared" si="2"/>
        <v>1.3528012315156038E-3</v>
      </c>
      <c r="AC18" s="13"/>
      <c r="AD18" s="10"/>
    </row>
    <row r="19" spans="1:30" ht="13.5" thickBot="1">
      <c r="A19" s="74" t="s">
        <v>24</v>
      </c>
      <c r="B19" s="69">
        <v>13</v>
      </c>
      <c r="C19" s="69"/>
      <c r="D19" s="69">
        <v>9</v>
      </c>
      <c r="E19" s="69"/>
      <c r="F19" s="69">
        <v>10</v>
      </c>
      <c r="G19" s="69"/>
      <c r="H19" s="69">
        <v>32</v>
      </c>
      <c r="I19" s="69"/>
      <c r="J19" s="69">
        <v>42</v>
      </c>
      <c r="K19" s="69"/>
      <c r="L19" s="69">
        <v>18</v>
      </c>
      <c r="M19" s="69"/>
      <c r="N19" s="69">
        <v>66</v>
      </c>
      <c r="O19" s="69"/>
      <c r="P19" s="69">
        <v>35</v>
      </c>
      <c r="Q19" s="69"/>
      <c r="R19" s="69">
        <v>27</v>
      </c>
      <c r="S19" s="69"/>
      <c r="T19" s="69">
        <v>92</v>
      </c>
      <c r="U19" s="69"/>
      <c r="V19" s="69">
        <v>49</v>
      </c>
      <c r="W19" s="69"/>
      <c r="X19" s="69">
        <v>8</v>
      </c>
      <c r="Y19" s="200"/>
      <c r="Z19" s="70">
        <f t="shared" si="0"/>
        <v>401</v>
      </c>
      <c r="AA19" s="71">
        <f t="shared" si="1"/>
        <v>1.3449605903068925E-2</v>
      </c>
      <c r="AB19" s="72">
        <f t="shared" si="2"/>
        <v>1.8705975649577832E-2</v>
      </c>
      <c r="AC19" s="13"/>
      <c r="AD19" s="10"/>
    </row>
    <row r="20" spans="1:30" ht="13.5" thickBot="1">
      <c r="A20" s="74" t="s">
        <v>142</v>
      </c>
      <c r="B20" s="69">
        <v>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>
        <v>1</v>
      </c>
      <c r="S20" s="69"/>
      <c r="T20" s="69"/>
      <c r="U20" s="69"/>
      <c r="V20" s="69">
        <v>3</v>
      </c>
      <c r="W20" s="69"/>
      <c r="X20" s="69">
        <v>2</v>
      </c>
      <c r="Y20" s="200"/>
      <c r="Z20" s="70">
        <f t="shared" si="0"/>
        <v>9</v>
      </c>
      <c r="AA20" s="71">
        <f t="shared" si="1"/>
        <v>3.0186147912124767E-4</v>
      </c>
      <c r="AB20" s="72">
        <f t="shared" si="2"/>
        <v>4.1983486495311847E-4</v>
      </c>
      <c r="AC20" s="13"/>
      <c r="AD20" s="10"/>
    </row>
    <row r="21" spans="1:30" ht="13.5" thickBot="1">
      <c r="A21" s="74" t="s">
        <v>25</v>
      </c>
      <c r="B21" s="69">
        <v>18</v>
      </c>
      <c r="C21" s="69"/>
      <c r="D21" s="69">
        <v>48</v>
      </c>
      <c r="E21" s="69"/>
      <c r="F21" s="69">
        <v>61</v>
      </c>
      <c r="G21" s="69"/>
      <c r="H21" s="69">
        <v>16</v>
      </c>
      <c r="I21" s="69"/>
      <c r="J21" s="69">
        <v>15</v>
      </c>
      <c r="K21" s="69"/>
      <c r="L21" s="69">
        <v>35</v>
      </c>
      <c r="M21" s="69"/>
      <c r="N21" s="69">
        <v>52</v>
      </c>
      <c r="O21" s="69"/>
      <c r="P21" s="69">
        <v>136</v>
      </c>
      <c r="Q21" s="69"/>
      <c r="R21" s="69">
        <v>89</v>
      </c>
      <c r="S21" s="69"/>
      <c r="T21" s="69">
        <v>94</v>
      </c>
      <c r="U21" s="69"/>
      <c r="V21" s="69">
        <v>52</v>
      </c>
      <c r="W21" s="69"/>
      <c r="X21" s="69">
        <v>35</v>
      </c>
      <c r="Y21" s="200"/>
      <c r="Z21" s="70">
        <f t="shared" si="0"/>
        <v>651</v>
      </c>
      <c r="AA21" s="71">
        <f t="shared" si="1"/>
        <v>2.1834646989770251E-2</v>
      </c>
      <c r="AB21" s="72">
        <f t="shared" si="2"/>
        <v>3.03680552316089E-2</v>
      </c>
      <c r="AC21" s="13"/>
      <c r="AD21" s="10"/>
    </row>
    <row r="22" spans="1:30" ht="13.5" thickBot="1">
      <c r="A22" s="74" t="s">
        <v>72</v>
      </c>
      <c r="B22" s="69">
        <v>10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200"/>
      <c r="Z22" s="70">
        <f t="shared" si="0"/>
        <v>10</v>
      </c>
      <c r="AA22" s="71">
        <f t="shared" si="1"/>
        <v>3.3540164346805297E-4</v>
      </c>
      <c r="AB22" s="72">
        <f t="shared" si="2"/>
        <v>4.6648318328124273E-4</v>
      </c>
      <c r="AC22" s="13"/>
      <c r="AD22" s="10"/>
    </row>
    <row r="23" spans="1:30" ht="13.5" thickBot="1">
      <c r="A23" s="74" t="s">
        <v>72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>
        <v>2</v>
      </c>
      <c r="O23" s="69"/>
      <c r="P23" s="69">
        <v>2</v>
      </c>
      <c r="Q23" s="69"/>
      <c r="R23" s="69"/>
      <c r="S23" s="69"/>
      <c r="T23" s="69">
        <v>7</v>
      </c>
      <c r="U23" s="69"/>
      <c r="V23" s="69"/>
      <c r="W23" s="69"/>
      <c r="X23" s="69"/>
      <c r="Y23" s="200"/>
      <c r="Z23" s="70">
        <f t="shared" si="0"/>
        <v>11</v>
      </c>
      <c r="AA23" s="71">
        <f t="shared" si="1"/>
        <v>3.6894180781485832E-4</v>
      </c>
      <c r="AB23" s="72">
        <f t="shared" si="2"/>
        <v>5.13131501609367E-4</v>
      </c>
      <c r="AC23" s="13"/>
      <c r="AD23" s="10"/>
    </row>
    <row r="24" spans="1:30" ht="13.5" thickBot="1">
      <c r="A24" s="74" t="s">
        <v>169</v>
      </c>
      <c r="B24" s="69"/>
      <c r="C24" s="69"/>
      <c r="D24" s="69"/>
      <c r="E24" s="69"/>
      <c r="F24" s="69">
        <v>2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200"/>
      <c r="Z24" s="70">
        <f t="shared" si="0"/>
        <v>2</v>
      </c>
      <c r="AA24" s="71">
        <f t="shared" si="1"/>
        <v>6.7080328693610593E-5</v>
      </c>
      <c r="AB24" s="72">
        <f t="shared" si="2"/>
        <v>9.3296636656248536E-5</v>
      </c>
      <c r="AC24" s="13"/>
      <c r="AD24" s="10"/>
    </row>
    <row r="25" spans="1:30" ht="13.5" thickBot="1">
      <c r="A25" s="74" t="s">
        <v>146</v>
      </c>
      <c r="B25" s="69">
        <v>3</v>
      </c>
      <c r="C25" s="69"/>
      <c r="D25" s="69"/>
      <c r="E25" s="69"/>
      <c r="F25" s="69"/>
      <c r="G25" s="69"/>
      <c r="H25" s="69">
        <v>11</v>
      </c>
      <c r="I25" s="69"/>
      <c r="J25" s="69">
        <v>2</v>
      </c>
      <c r="K25" s="69"/>
      <c r="L25" s="69">
        <v>3</v>
      </c>
      <c r="M25" s="69"/>
      <c r="N25" s="69">
        <v>7</v>
      </c>
      <c r="O25" s="69"/>
      <c r="P25" s="69">
        <v>9</v>
      </c>
      <c r="Q25" s="69"/>
      <c r="R25" s="69">
        <v>1</v>
      </c>
      <c r="S25" s="69"/>
      <c r="T25" s="69">
        <v>1</v>
      </c>
      <c r="U25" s="69"/>
      <c r="V25" s="69"/>
      <c r="W25" s="69"/>
      <c r="X25" s="69"/>
      <c r="Y25" s="200"/>
      <c r="Z25" s="70">
        <f t="shared" si="0"/>
        <v>37</v>
      </c>
      <c r="AA25" s="71">
        <f t="shared" si="1"/>
        <v>1.240986080831796E-3</v>
      </c>
      <c r="AB25" s="72">
        <f t="shared" si="2"/>
        <v>1.725987778140598E-3</v>
      </c>
      <c r="AC25" s="13"/>
      <c r="AD25" s="10"/>
    </row>
    <row r="26" spans="1:30" ht="13.5" thickBot="1">
      <c r="A26" s="74" t="s">
        <v>170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>
        <v>4</v>
      </c>
      <c r="O26" s="69"/>
      <c r="P26" s="69"/>
      <c r="Q26" s="69"/>
      <c r="R26" s="69"/>
      <c r="S26" s="69"/>
      <c r="T26" s="69">
        <v>5</v>
      </c>
      <c r="U26" s="69"/>
      <c r="V26" s="69"/>
      <c r="W26" s="69"/>
      <c r="X26" s="69"/>
      <c r="Y26" s="200"/>
      <c r="Z26" s="70">
        <f t="shared" si="0"/>
        <v>9</v>
      </c>
      <c r="AA26" s="71">
        <f t="shared" si="1"/>
        <v>3.0186147912124767E-4</v>
      </c>
      <c r="AB26" s="72">
        <f t="shared" si="2"/>
        <v>4.1983486495311847E-4</v>
      </c>
      <c r="AC26" s="13"/>
      <c r="AD26" s="10"/>
    </row>
    <row r="27" spans="1:30" ht="13.5" thickBot="1">
      <c r="A27" s="74" t="s">
        <v>94</v>
      </c>
      <c r="B27" s="69"/>
      <c r="C27" s="69"/>
      <c r="D27" s="69"/>
      <c r="E27" s="69"/>
      <c r="F27" s="69">
        <v>2</v>
      </c>
      <c r="G27" s="69"/>
      <c r="H27" s="69"/>
      <c r="I27" s="69"/>
      <c r="J27" s="69"/>
      <c r="K27" s="69"/>
      <c r="L27" s="69"/>
      <c r="M27" s="69"/>
      <c r="N27" s="69"/>
      <c r="O27" s="69"/>
      <c r="P27" s="69">
        <v>2</v>
      </c>
      <c r="Q27" s="69"/>
      <c r="R27" s="69"/>
      <c r="S27" s="69"/>
      <c r="T27" s="69"/>
      <c r="U27" s="69"/>
      <c r="V27" s="69"/>
      <c r="W27" s="69"/>
      <c r="X27" s="69"/>
      <c r="Y27" s="200"/>
      <c r="Z27" s="70">
        <f t="shared" si="0"/>
        <v>4</v>
      </c>
      <c r="AA27" s="71">
        <f t="shared" si="1"/>
        <v>1.3416065738722119E-4</v>
      </c>
      <c r="AB27" s="72">
        <f t="shared" si="2"/>
        <v>1.8659327331249707E-4</v>
      </c>
      <c r="AC27" s="13"/>
      <c r="AD27" s="10"/>
    </row>
    <row r="28" spans="1:30" ht="13.5" thickBot="1">
      <c r="A28" s="74" t="s">
        <v>26</v>
      </c>
      <c r="B28" s="69"/>
      <c r="C28" s="69"/>
      <c r="D28" s="69">
        <v>2</v>
      </c>
      <c r="E28" s="69"/>
      <c r="F28" s="69">
        <v>16</v>
      </c>
      <c r="G28" s="69"/>
      <c r="H28" s="69">
        <v>19</v>
      </c>
      <c r="I28" s="69"/>
      <c r="J28" s="69">
        <v>15</v>
      </c>
      <c r="K28" s="69"/>
      <c r="L28" s="69">
        <v>8</v>
      </c>
      <c r="M28" s="69"/>
      <c r="N28" s="69">
        <v>13</v>
      </c>
      <c r="O28" s="69"/>
      <c r="P28" s="69">
        <v>8</v>
      </c>
      <c r="Q28" s="69"/>
      <c r="R28" s="69">
        <v>11</v>
      </c>
      <c r="S28" s="69"/>
      <c r="T28" s="69">
        <v>55</v>
      </c>
      <c r="U28" s="69"/>
      <c r="V28" s="69">
        <v>15</v>
      </c>
      <c r="W28" s="69"/>
      <c r="X28" s="69"/>
      <c r="Y28" s="200"/>
      <c r="Z28" s="70">
        <f t="shared" si="0"/>
        <v>162</v>
      </c>
      <c r="AA28" s="71">
        <f t="shared" si="1"/>
        <v>5.4335066241824586E-3</v>
      </c>
      <c r="AB28" s="72">
        <f t="shared" si="2"/>
        <v>7.557027569156132E-3</v>
      </c>
      <c r="AC28" s="13"/>
      <c r="AD28" s="10"/>
    </row>
    <row r="29" spans="1:30" ht="13.5" thickBot="1">
      <c r="A29" s="74" t="s">
        <v>171</v>
      </c>
      <c r="B29" s="69"/>
      <c r="C29" s="69"/>
      <c r="D29" s="69"/>
      <c r="E29" s="69"/>
      <c r="F29" s="69"/>
      <c r="G29" s="69"/>
      <c r="H29" s="69">
        <v>2</v>
      </c>
      <c r="I29" s="69"/>
      <c r="J29" s="69"/>
      <c r="K29" s="69"/>
      <c r="L29" s="69"/>
      <c r="M29" s="69"/>
      <c r="N29" s="69">
        <v>2</v>
      </c>
      <c r="O29" s="69"/>
      <c r="P29" s="69"/>
      <c r="Q29" s="69"/>
      <c r="R29" s="69">
        <v>1</v>
      </c>
      <c r="S29" s="69"/>
      <c r="T29" s="69">
        <v>8</v>
      </c>
      <c r="U29" s="69"/>
      <c r="V29" s="69"/>
      <c r="W29" s="69"/>
      <c r="X29" s="69"/>
      <c r="Y29" s="200"/>
      <c r="Z29" s="70">
        <f t="shared" si="0"/>
        <v>13</v>
      </c>
      <c r="AA29" s="71">
        <f t="shared" si="1"/>
        <v>4.3602213650846891E-4</v>
      </c>
      <c r="AB29" s="72">
        <f t="shared" si="2"/>
        <v>6.0642813826561554E-4</v>
      </c>
      <c r="AC29" s="13"/>
      <c r="AD29" s="10"/>
    </row>
    <row r="30" spans="1:30" ht="13.5" thickBot="1">
      <c r="A30" s="74" t="s">
        <v>172</v>
      </c>
      <c r="B30" s="69">
        <v>2</v>
      </c>
      <c r="C30" s="69"/>
      <c r="D30" s="69"/>
      <c r="E30" s="69"/>
      <c r="F30" s="69"/>
      <c r="G30" s="69"/>
      <c r="H30" s="69">
        <v>1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>
        <v>1</v>
      </c>
      <c r="U30" s="69"/>
      <c r="V30" s="69"/>
      <c r="W30" s="69"/>
      <c r="X30" s="69"/>
      <c r="Y30" s="200"/>
      <c r="Z30" s="70">
        <f t="shared" si="0"/>
        <v>4</v>
      </c>
      <c r="AA30" s="71">
        <f t="shared" si="1"/>
        <v>1.3416065738722119E-4</v>
      </c>
      <c r="AB30" s="72">
        <f t="shared" si="2"/>
        <v>1.8659327331249707E-4</v>
      </c>
      <c r="AC30" s="13"/>
      <c r="AD30" s="10"/>
    </row>
    <row r="31" spans="1:30" ht="13.5" thickBot="1">
      <c r="A31" s="74" t="s">
        <v>173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>
        <v>1</v>
      </c>
      <c r="U31" s="69"/>
      <c r="V31" s="69"/>
      <c r="W31" s="69"/>
      <c r="X31" s="69"/>
      <c r="Y31" s="200"/>
      <c r="Z31" s="70">
        <f t="shared" si="0"/>
        <v>1</v>
      </c>
      <c r="AA31" s="71">
        <f t="shared" si="1"/>
        <v>3.3540164346805297E-5</v>
      </c>
      <c r="AB31" s="72">
        <f t="shared" si="2"/>
        <v>4.6648318328124268E-5</v>
      </c>
      <c r="AC31" s="13"/>
      <c r="AD31" s="10"/>
    </row>
    <row r="32" spans="1:30" ht="13.5" thickBot="1">
      <c r="A32" s="74" t="s">
        <v>27</v>
      </c>
      <c r="B32" s="69">
        <v>13</v>
      </c>
      <c r="C32" s="69"/>
      <c r="D32" s="69">
        <v>6</v>
      </c>
      <c r="E32" s="69"/>
      <c r="F32" s="69">
        <v>24</v>
      </c>
      <c r="G32" s="69"/>
      <c r="H32" s="69">
        <v>10</v>
      </c>
      <c r="I32" s="69"/>
      <c r="J32" s="69">
        <v>33</v>
      </c>
      <c r="K32" s="69"/>
      <c r="L32" s="69">
        <v>23</v>
      </c>
      <c r="M32" s="69"/>
      <c r="N32" s="69">
        <v>108</v>
      </c>
      <c r="O32" s="69"/>
      <c r="P32" s="69">
        <v>411</v>
      </c>
      <c r="Q32" s="69"/>
      <c r="R32" s="69">
        <v>180</v>
      </c>
      <c r="S32" s="69"/>
      <c r="T32" s="69">
        <v>120</v>
      </c>
      <c r="U32" s="69"/>
      <c r="V32" s="69">
        <v>64</v>
      </c>
      <c r="W32" s="69"/>
      <c r="X32" s="69">
        <v>43</v>
      </c>
      <c r="Y32" s="200"/>
      <c r="Z32" s="70">
        <f t="shared" si="0"/>
        <v>1035</v>
      </c>
      <c r="AA32" s="71">
        <f t="shared" si="1"/>
        <v>3.4714070098943485E-2</v>
      </c>
      <c r="AB32" s="72">
        <f t="shared" si="2"/>
        <v>4.8281009469608623E-2</v>
      </c>
      <c r="AC32" s="13"/>
      <c r="AD32" s="10"/>
    </row>
    <row r="33" spans="1:30" ht="13.5" thickBot="1">
      <c r="A33" s="74" t="s">
        <v>174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>
        <v>2</v>
      </c>
      <c r="S33" s="69"/>
      <c r="T33" s="69"/>
      <c r="U33" s="69"/>
      <c r="V33" s="69">
        <v>4</v>
      </c>
      <c r="W33" s="69"/>
      <c r="X33" s="69">
        <v>39</v>
      </c>
      <c r="Y33" s="200"/>
      <c r="Z33" s="70">
        <f t="shared" si="0"/>
        <v>45</v>
      </c>
      <c r="AA33" s="71">
        <f t="shared" si="1"/>
        <v>1.5093073956062384E-3</v>
      </c>
      <c r="AB33" s="72">
        <f t="shared" si="2"/>
        <v>2.0991743247655921E-3</v>
      </c>
      <c r="AC33" s="13"/>
      <c r="AD33" s="10"/>
    </row>
    <row r="34" spans="1:30" ht="13.5" thickBot="1">
      <c r="A34" s="74" t="s">
        <v>61</v>
      </c>
      <c r="B34" s="69">
        <v>2</v>
      </c>
      <c r="C34" s="69"/>
      <c r="D34" s="69"/>
      <c r="E34" s="69"/>
      <c r="F34" s="69">
        <v>3</v>
      </c>
      <c r="G34" s="69"/>
      <c r="H34" s="69">
        <v>3</v>
      </c>
      <c r="I34" s="69"/>
      <c r="J34" s="69">
        <v>5</v>
      </c>
      <c r="K34" s="69"/>
      <c r="L34" s="69">
        <v>3</v>
      </c>
      <c r="M34" s="69"/>
      <c r="N34" s="69">
        <v>2</v>
      </c>
      <c r="O34" s="69"/>
      <c r="P34" s="69"/>
      <c r="Q34" s="69"/>
      <c r="R34" s="69">
        <v>3</v>
      </c>
      <c r="S34" s="69"/>
      <c r="T34" s="69">
        <v>32</v>
      </c>
      <c r="U34" s="69"/>
      <c r="V34" s="69">
        <v>8</v>
      </c>
      <c r="W34" s="69"/>
      <c r="X34" s="69"/>
      <c r="Y34" s="200"/>
      <c r="Z34" s="70">
        <f t="shared" si="0"/>
        <v>61</v>
      </c>
      <c r="AA34" s="71">
        <f t="shared" si="1"/>
        <v>2.0459500251551231E-3</v>
      </c>
      <c r="AB34" s="72">
        <f t="shared" si="2"/>
        <v>2.8455474180155804E-3</v>
      </c>
      <c r="AC34" s="13"/>
      <c r="AD34" s="10"/>
    </row>
    <row r="35" spans="1:30" ht="13.5" thickBot="1">
      <c r="A35" s="65" t="s">
        <v>28</v>
      </c>
      <c r="B35" s="66">
        <v>73</v>
      </c>
      <c r="C35" s="66"/>
      <c r="D35" s="66">
        <v>71</v>
      </c>
      <c r="E35" s="66"/>
      <c r="F35" s="66">
        <v>103</v>
      </c>
      <c r="G35" s="66"/>
      <c r="H35" s="66">
        <v>128</v>
      </c>
      <c r="I35" s="66"/>
      <c r="J35" s="66">
        <v>170</v>
      </c>
      <c r="K35" s="66"/>
      <c r="L35" s="66">
        <v>102</v>
      </c>
      <c r="M35" s="66"/>
      <c r="N35" s="66">
        <v>263</v>
      </c>
      <c r="O35" s="66"/>
      <c r="P35" s="66">
        <v>377</v>
      </c>
      <c r="Q35" s="66"/>
      <c r="R35" s="66">
        <v>290</v>
      </c>
      <c r="S35" s="66"/>
      <c r="T35" s="66">
        <v>505</v>
      </c>
      <c r="U35" s="66"/>
      <c r="V35" s="66">
        <v>268</v>
      </c>
      <c r="W35" s="66"/>
      <c r="X35" s="66">
        <v>154</v>
      </c>
      <c r="Y35" s="199"/>
      <c r="Z35" s="67">
        <f t="shared" si="0"/>
        <v>2504</v>
      </c>
      <c r="AA35" s="68">
        <f t="shared" si="1"/>
        <v>8.3984571524400475E-2</v>
      </c>
      <c r="AB35" s="73">
        <f t="shared" si="2"/>
        <v>0.11680738909362318</v>
      </c>
      <c r="AC35" s="13"/>
      <c r="AD35" s="10"/>
    </row>
    <row r="36" spans="1:30" ht="13.5" thickBot="1">
      <c r="A36" s="74" t="s">
        <v>29</v>
      </c>
      <c r="B36" s="69"/>
      <c r="C36" s="69"/>
      <c r="D36" s="69">
        <v>1</v>
      </c>
      <c r="E36" s="69"/>
      <c r="F36" s="69">
        <v>2</v>
      </c>
      <c r="G36" s="69"/>
      <c r="H36" s="69">
        <v>21</v>
      </c>
      <c r="I36" s="69"/>
      <c r="J36" s="69">
        <v>19</v>
      </c>
      <c r="K36" s="69"/>
      <c r="L36" s="69"/>
      <c r="M36" s="69"/>
      <c r="N36" s="69">
        <v>3</v>
      </c>
      <c r="O36" s="69"/>
      <c r="P36" s="69">
        <v>3</v>
      </c>
      <c r="Q36" s="69"/>
      <c r="R36" s="69">
        <v>19</v>
      </c>
      <c r="S36" s="69"/>
      <c r="T36" s="69">
        <v>7</v>
      </c>
      <c r="U36" s="69"/>
      <c r="V36" s="69"/>
      <c r="W36" s="69"/>
      <c r="X36" s="69">
        <v>2</v>
      </c>
      <c r="Y36" s="200"/>
      <c r="Z36" s="70">
        <f t="shared" si="0"/>
        <v>77</v>
      </c>
      <c r="AA36" s="71">
        <f t="shared" si="1"/>
        <v>2.5825926547040079E-3</v>
      </c>
      <c r="AB36" s="72">
        <f t="shared" si="2"/>
        <v>3.5919205112655687E-3</v>
      </c>
      <c r="AC36" s="13"/>
      <c r="AD36" s="10"/>
    </row>
    <row r="37" spans="1:30" ht="13.5" thickBot="1">
      <c r="A37" s="74" t="s">
        <v>30</v>
      </c>
      <c r="B37" s="69">
        <v>25</v>
      </c>
      <c r="C37" s="69"/>
      <c r="D37" s="69">
        <v>4</v>
      </c>
      <c r="E37" s="69"/>
      <c r="F37" s="69">
        <v>4</v>
      </c>
      <c r="G37" s="69"/>
      <c r="H37" s="69">
        <v>22</v>
      </c>
      <c r="I37" s="69"/>
      <c r="J37" s="69">
        <v>21</v>
      </c>
      <c r="K37" s="69"/>
      <c r="L37" s="69">
        <v>71</v>
      </c>
      <c r="M37" s="69"/>
      <c r="N37" s="69">
        <v>129</v>
      </c>
      <c r="O37" s="69"/>
      <c r="P37" s="69">
        <v>216</v>
      </c>
      <c r="Q37" s="69"/>
      <c r="R37" s="69">
        <v>129</v>
      </c>
      <c r="S37" s="69"/>
      <c r="T37" s="69">
        <v>108</v>
      </c>
      <c r="U37" s="69"/>
      <c r="V37" s="69">
        <v>62</v>
      </c>
      <c r="W37" s="69"/>
      <c r="X37" s="69">
        <v>45</v>
      </c>
      <c r="Y37" s="200"/>
      <c r="Z37" s="70">
        <f t="shared" si="0"/>
        <v>836</v>
      </c>
      <c r="AA37" s="71">
        <f t="shared" si="1"/>
        <v>2.8039577393929229E-2</v>
      </c>
      <c r="AB37" s="72">
        <f t="shared" si="2"/>
        <v>3.8997994122311891E-2</v>
      </c>
      <c r="AC37" s="13"/>
      <c r="AD37" s="10"/>
    </row>
    <row r="38" spans="1:30" ht="13.5" thickBot="1">
      <c r="A38" s="74" t="s">
        <v>31</v>
      </c>
      <c r="B38" s="69">
        <v>2</v>
      </c>
      <c r="C38" s="69"/>
      <c r="D38" s="69"/>
      <c r="E38" s="69"/>
      <c r="F38" s="69"/>
      <c r="G38" s="69"/>
      <c r="H38" s="69">
        <v>3</v>
      </c>
      <c r="I38" s="69"/>
      <c r="J38" s="69">
        <v>2</v>
      </c>
      <c r="K38" s="69"/>
      <c r="L38" s="69"/>
      <c r="M38" s="69"/>
      <c r="N38" s="69"/>
      <c r="O38" s="69"/>
      <c r="P38" s="69"/>
      <c r="Q38" s="69"/>
      <c r="R38" s="69">
        <v>2</v>
      </c>
      <c r="S38" s="69"/>
      <c r="T38" s="69">
        <v>5</v>
      </c>
      <c r="U38" s="69"/>
      <c r="V38" s="69">
        <v>2</v>
      </c>
      <c r="W38" s="69"/>
      <c r="X38" s="69"/>
      <c r="Y38" s="200"/>
      <c r="Z38" s="70">
        <f t="shared" si="0"/>
        <v>16</v>
      </c>
      <c r="AA38" s="71">
        <f t="shared" si="1"/>
        <v>5.3664262954888475E-4</v>
      </c>
      <c r="AB38" s="72">
        <f t="shared" si="2"/>
        <v>7.4637309324998829E-4</v>
      </c>
      <c r="AC38" s="13"/>
      <c r="AD38" s="10"/>
    </row>
    <row r="39" spans="1:30" ht="13.5" thickBot="1">
      <c r="A39" s="74" t="s">
        <v>32</v>
      </c>
      <c r="B39" s="69"/>
      <c r="C39" s="69"/>
      <c r="D39" s="69"/>
      <c r="E39" s="69"/>
      <c r="F39" s="69">
        <v>1</v>
      </c>
      <c r="G39" s="69"/>
      <c r="H39" s="69">
        <v>2</v>
      </c>
      <c r="I39" s="69"/>
      <c r="J39" s="69"/>
      <c r="K39" s="69"/>
      <c r="L39" s="69">
        <v>3</v>
      </c>
      <c r="M39" s="69"/>
      <c r="N39" s="69">
        <v>10</v>
      </c>
      <c r="O39" s="69"/>
      <c r="P39" s="69">
        <v>19</v>
      </c>
      <c r="Q39" s="69"/>
      <c r="R39" s="69">
        <v>20</v>
      </c>
      <c r="S39" s="69"/>
      <c r="T39" s="69">
        <v>9</v>
      </c>
      <c r="U39" s="69"/>
      <c r="V39" s="69">
        <v>9</v>
      </c>
      <c r="W39" s="69"/>
      <c r="X39" s="69">
        <v>13</v>
      </c>
      <c r="Y39" s="200"/>
      <c r="Z39" s="70">
        <f t="shared" si="0"/>
        <v>86</v>
      </c>
      <c r="AA39" s="71">
        <f t="shared" si="1"/>
        <v>2.8844541338252558E-3</v>
      </c>
      <c r="AB39" s="72">
        <f t="shared" si="2"/>
        <v>4.0117553762186869E-3</v>
      </c>
      <c r="AC39" s="13"/>
      <c r="AD39" s="10"/>
    </row>
    <row r="40" spans="1:30" ht="13.5" thickBot="1">
      <c r="A40" s="74" t="s">
        <v>34</v>
      </c>
      <c r="B40" s="69"/>
      <c r="C40" s="69"/>
      <c r="D40" s="69"/>
      <c r="E40" s="69"/>
      <c r="F40" s="69">
        <v>9</v>
      </c>
      <c r="G40" s="69"/>
      <c r="H40" s="69">
        <v>5</v>
      </c>
      <c r="I40" s="69"/>
      <c r="J40" s="69"/>
      <c r="K40" s="69"/>
      <c r="L40" s="69">
        <v>1</v>
      </c>
      <c r="M40" s="69"/>
      <c r="N40" s="69"/>
      <c r="O40" s="69"/>
      <c r="P40" s="69"/>
      <c r="Q40" s="69"/>
      <c r="R40" s="69"/>
      <c r="S40" s="69"/>
      <c r="T40" s="69"/>
      <c r="U40" s="69"/>
      <c r="V40" s="69">
        <v>11</v>
      </c>
      <c r="W40" s="69"/>
      <c r="X40" s="69"/>
      <c r="Y40" s="200"/>
      <c r="Z40" s="70">
        <f t="shared" si="0"/>
        <v>26</v>
      </c>
      <c r="AA40" s="71">
        <f t="shared" ref="AA40:AA70" si="3">+Z40/Z$83</f>
        <v>8.7204427301693782E-4</v>
      </c>
      <c r="AB40" s="72">
        <f t="shared" si="2"/>
        <v>1.2128562765312311E-3</v>
      </c>
      <c r="AC40" s="13"/>
      <c r="AD40" s="10"/>
    </row>
    <row r="41" spans="1:30" ht="13.5" thickBot="1">
      <c r="A41" s="74" t="s">
        <v>175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>
        <v>1</v>
      </c>
      <c r="O41" s="69"/>
      <c r="P41" s="69">
        <v>2</v>
      </c>
      <c r="Q41" s="69"/>
      <c r="R41" s="69"/>
      <c r="S41" s="69"/>
      <c r="T41" s="69"/>
      <c r="U41" s="69"/>
      <c r="V41" s="69"/>
      <c r="W41" s="69"/>
      <c r="X41" s="69"/>
      <c r="Y41" s="200"/>
      <c r="Z41" s="70">
        <f t="shared" si="0"/>
        <v>3</v>
      </c>
      <c r="AA41" s="71">
        <f t="shared" si="3"/>
        <v>1.006204930404159E-4</v>
      </c>
      <c r="AB41" s="72">
        <f t="shared" si="2"/>
        <v>1.399449549843728E-4</v>
      </c>
      <c r="AC41" s="13"/>
      <c r="AD41" s="10"/>
    </row>
    <row r="42" spans="1:30" ht="13.5" thickBot="1">
      <c r="A42" s="74" t="s">
        <v>176</v>
      </c>
      <c r="B42" s="69"/>
      <c r="C42" s="69"/>
      <c r="D42" s="69"/>
      <c r="E42" s="69"/>
      <c r="F42" s="69">
        <v>1</v>
      </c>
      <c r="G42" s="69"/>
      <c r="H42" s="69">
        <v>7</v>
      </c>
      <c r="I42" s="69"/>
      <c r="J42" s="69">
        <v>2</v>
      </c>
      <c r="K42" s="69"/>
      <c r="L42" s="69">
        <v>5</v>
      </c>
      <c r="M42" s="69"/>
      <c r="N42" s="69">
        <v>22</v>
      </c>
      <c r="O42" s="69"/>
      <c r="P42" s="69">
        <v>11</v>
      </c>
      <c r="Q42" s="69"/>
      <c r="R42" s="69">
        <v>6</v>
      </c>
      <c r="S42" s="69"/>
      <c r="T42" s="69">
        <v>47</v>
      </c>
      <c r="U42" s="69"/>
      <c r="V42" s="69">
        <v>2</v>
      </c>
      <c r="W42" s="69"/>
      <c r="X42" s="69">
        <v>2</v>
      </c>
      <c r="Y42" s="200"/>
      <c r="Z42" s="70">
        <f t="shared" si="0"/>
        <v>105</v>
      </c>
      <c r="AA42" s="71">
        <f t="shared" si="3"/>
        <v>3.5217172564145564E-3</v>
      </c>
      <c r="AB42" s="72">
        <f t="shared" si="2"/>
        <v>4.8980734244530484E-3</v>
      </c>
      <c r="AC42" s="13"/>
      <c r="AD42" s="10"/>
    </row>
    <row r="43" spans="1:30" ht="13.5" thickBot="1">
      <c r="A43" s="74" t="s">
        <v>36</v>
      </c>
      <c r="B43" s="69">
        <v>5</v>
      </c>
      <c r="C43" s="69"/>
      <c r="D43" s="69">
        <v>8</v>
      </c>
      <c r="E43" s="69"/>
      <c r="F43" s="69">
        <v>2</v>
      </c>
      <c r="G43" s="69"/>
      <c r="H43" s="69">
        <v>22</v>
      </c>
      <c r="I43" s="69"/>
      <c r="J43" s="69">
        <v>27</v>
      </c>
      <c r="K43" s="69"/>
      <c r="L43" s="69">
        <v>62</v>
      </c>
      <c r="M43" s="69"/>
      <c r="N43" s="69">
        <v>75</v>
      </c>
      <c r="O43" s="69"/>
      <c r="P43" s="69">
        <v>314</v>
      </c>
      <c r="Q43" s="69"/>
      <c r="R43" s="69">
        <v>107</v>
      </c>
      <c r="S43" s="69"/>
      <c r="T43" s="69">
        <v>108</v>
      </c>
      <c r="U43" s="69"/>
      <c r="V43" s="69">
        <v>42</v>
      </c>
      <c r="W43" s="69"/>
      <c r="X43" s="69">
        <v>39</v>
      </c>
      <c r="Y43" s="200"/>
      <c r="Z43" s="70">
        <f t="shared" si="0"/>
        <v>811</v>
      </c>
      <c r="AA43" s="71">
        <f t="shared" si="3"/>
        <v>2.7201073285259097E-2</v>
      </c>
      <c r="AB43" s="72">
        <f t="shared" si="2"/>
        <v>3.7831786164108781E-2</v>
      </c>
      <c r="AC43" s="13"/>
      <c r="AD43" s="10"/>
    </row>
    <row r="44" spans="1:30" ht="13.5" thickBot="1">
      <c r="A44" s="74" t="s">
        <v>37</v>
      </c>
      <c r="B44" s="69">
        <v>5</v>
      </c>
      <c r="C44" s="69"/>
      <c r="D44" s="69"/>
      <c r="E44" s="69"/>
      <c r="F44" s="69">
        <v>3</v>
      </c>
      <c r="G44" s="69"/>
      <c r="H44" s="69">
        <v>10</v>
      </c>
      <c r="I44" s="69"/>
      <c r="J44" s="69">
        <v>18</v>
      </c>
      <c r="K44" s="69"/>
      <c r="L44" s="69">
        <v>18</v>
      </c>
      <c r="M44" s="69"/>
      <c r="N44" s="69">
        <v>11</v>
      </c>
      <c r="O44" s="69"/>
      <c r="P44" s="69">
        <v>16</v>
      </c>
      <c r="Q44" s="69"/>
      <c r="R44" s="69">
        <v>14</v>
      </c>
      <c r="S44" s="69"/>
      <c r="T44" s="69">
        <v>36</v>
      </c>
      <c r="U44" s="69"/>
      <c r="V44" s="69">
        <v>16</v>
      </c>
      <c r="W44" s="69"/>
      <c r="X44" s="69">
        <v>14</v>
      </c>
      <c r="Y44" s="200"/>
      <c r="Z44" s="70">
        <f t="shared" si="0"/>
        <v>161</v>
      </c>
      <c r="AA44" s="71">
        <f t="shared" si="3"/>
        <v>5.399966459835653E-3</v>
      </c>
      <c r="AB44" s="72">
        <f t="shared" si="2"/>
        <v>7.5103792508280079E-3</v>
      </c>
      <c r="AC44" s="13"/>
      <c r="AD44" s="10"/>
    </row>
    <row r="45" spans="1:30" ht="13.5" thickBot="1">
      <c r="A45" s="74" t="s">
        <v>177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>
        <v>5</v>
      </c>
      <c r="M45" s="69"/>
      <c r="N45" s="69"/>
      <c r="O45" s="69"/>
      <c r="P45" s="69">
        <v>1</v>
      </c>
      <c r="Q45" s="69"/>
      <c r="R45" s="69"/>
      <c r="S45" s="69"/>
      <c r="T45" s="69"/>
      <c r="U45" s="69"/>
      <c r="V45" s="69"/>
      <c r="W45" s="69"/>
      <c r="X45" s="69">
        <v>2</v>
      </c>
      <c r="Y45" s="200"/>
      <c r="Z45" s="70">
        <f t="shared" si="0"/>
        <v>8</v>
      </c>
      <c r="AA45" s="71">
        <f t="shared" si="3"/>
        <v>2.6832131477444237E-4</v>
      </c>
      <c r="AB45" s="72">
        <f t="shared" si="2"/>
        <v>3.7318654662499414E-4</v>
      </c>
      <c r="AC45" s="13"/>
      <c r="AD45" s="10"/>
    </row>
    <row r="46" spans="1:30" ht="13.5" thickBot="1">
      <c r="A46" s="74" t="s">
        <v>178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>
        <v>2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200"/>
      <c r="Z46" s="70">
        <f t="shared" si="0"/>
        <v>2</v>
      </c>
      <c r="AA46" s="71">
        <f t="shared" si="3"/>
        <v>6.7080328693610593E-5</v>
      </c>
      <c r="AB46" s="72">
        <f t="shared" si="2"/>
        <v>9.3296636656248536E-5</v>
      </c>
      <c r="AC46" s="13"/>
      <c r="AD46" s="10"/>
    </row>
    <row r="47" spans="1:30" ht="13.5" thickBot="1">
      <c r="A47" s="74" t="s">
        <v>158</v>
      </c>
      <c r="B47" s="69"/>
      <c r="C47" s="69"/>
      <c r="D47" s="69">
        <v>1</v>
      </c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>
        <v>2</v>
      </c>
      <c r="Q47" s="69"/>
      <c r="R47" s="69">
        <v>1</v>
      </c>
      <c r="S47" s="69"/>
      <c r="T47" s="69">
        <v>4</v>
      </c>
      <c r="U47" s="69"/>
      <c r="V47" s="69">
        <v>4</v>
      </c>
      <c r="W47" s="69"/>
      <c r="X47" s="69"/>
      <c r="Y47" s="200"/>
      <c r="Z47" s="70">
        <f t="shared" si="0"/>
        <v>12</v>
      </c>
      <c r="AA47" s="71">
        <f t="shared" si="3"/>
        <v>4.0248197216166361E-4</v>
      </c>
      <c r="AB47" s="72">
        <f t="shared" si="2"/>
        <v>5.5977981993749122E-4</v>
      </c>
      <c r="AC47" s="13"/>
      <c r="AD47" s="10"/>
    </row>
    <row r="48" spans="1:30" ht="13.5" thickBot="1">
      <c r="A48" s="74" t="s">
        <v>179</v>
      </c>
      <c r="B48" s="69"/>
      <c r="C48" s="69"/>
      <c r="D48" s="69">
        <v>1</v>
      </c>
      <c r="E48" s="69"/>
      <c r="F48" s="69"/>
      <c r="G48" s="69"/>
      <c r="H48" s="69">
        <v>2</v>
      </c>
      <c r="I48" s="69"/>
      <c r="J48" s="69">
        <v>2</v>
      </c>
      <c r="K48" s="69"/>
      <c r="L48" s="69">
        <v>2</v>
      </c>
      <c r="M48" s="69"/>
      <c r="N48" s="69"/>
      <c r="O48" s="69"/>
      <c r="P48" s="69"/>
      <c r="Q48" s="69"/>
      <c r="R48" s="69"/>
      <c r="S48" s="69"/>
      <c r="T48" s="69">
        <v>11</v>
      </c>
      <c r="U48" s="69"/>
      <c r="V48" s="69">
        <v>6</v>
      </c>
      <c r="W48" s="69"/>
      <c r="X48" s="69"/>
      <c r="Y48" s="200"/>
      <c r="Z48" s="70">
        <f t="shared" si="0"/>
        <v>24</v>
      </c>
      <c r="AA48" s="71">
        <f t="shared" si="3"/>
        <v>8.0496394432332723E-4</v>
      </c>
      <c r="AB48" s="72">
        <f t="shared" si="2"/>
        <v>1.1195596398749824E-3</v>
      </c>
      <c r="AC48" s="13"/>
      <c r="AD48" s="10"/>
    </row>
    <row r="49" spans="1:30" ht="13.5" thickBot="1">
      <c r="A49" s="74" t="s">
        <v>180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>
        <v>2</v>
      </c>
      <c r="O49" s="69"/>
      <c r="P49" s="69">
        <v>1</v>
      </c>
      <c r="Q49" s="69"/>
      <c r="R49" s="69">
        <v>2</v>
      </c>
      <c r="S49" s="69"/>
      <c r="T49" s="69">
        <v>4</v>
      </c>
      <c r="U49" s="69"/>
      <c r="V49" s="69"/>
      <c r="W49" s="69"/>
      <c r="X49" s="69"/>
      <c r="Y49" s="200"/>
      <c r="Z49" s="70">
        <f t="shared" si="0"/>
        <v>9</v>
      </c>
      <c r="AA49" s="71">
        <f t="shared" si="3"/>
        <v>3.0186147912124767E-4</v>
      </c>
      <c r="AB49" s="72">
        <f t="shared" si="2"/>
        <v>4.1983486495311847E-4</v>
      </c>
      <c r="AC49" s="13"/>
      <c r="AD49" s="10"/>
    </row>
    <row r="50" spans="1:30" ht="13.5" thickBot="1">
      <c r="A50" s="74" t="s">
        <v>151</v>
      </c>
      <c r="B50" s="69"/>
      <c r="C50" s="69"/>
      <c r="D50" s="69"/>
      <c r="E50" s="69"/>
      <c r="F50" s="69"/>
      <c r="G50" s="69"/>
      <c r="H50" s="69"/>
      <c r="I50" s="69"/>
      <c r="J50" s="69">
        <v>18</v>
      </c>
      <c r="K50" s="69"/>
      <c r="L50" s="69"/>
      <c r="M50" s="69"/>
      <c r="N50" s="69"/>
      <c r="O50" s="69"/>
      <c r="P50" s="69"/>
      <c r="Q50" s="69"/>
      <c r="R50" s="69"/>
      <c r="S50" s="69"/>
      <c r="T50" s="69">
        <v>1</v>
      </c>
      <c r="U50" s="69"/>
      <c r="V50" s="69"/>
      <c r="W50" s="69"/>
      <c r="X50" s="69"/>
      <c r="Y50" s="200"/>
      <c r="Z50" s="70">
        <f t="shared" si="0"/>
        <v>19</v>
      </c>
      <c r="AA50" s="71">
        <f t="shared" si="3"/>
        <v>6.3726312258930069E-4</v>
      </c>
      <c r="AB50" s="72">
        <f t="shared" si="2"/>
        <v>8.8631804823436115E-4</v>
      </c>
      <c r="AC50" s="18"/>
    </row>
    <row r="51" spans="1:30" ht="13.5" thickBot="1">
      <c r="A51" s="74" t="s">
        <v>181</v>
      </c>
      <c r="B51" s="69">
        <v>1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>
        <v>6</v>
      </c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200"/>
      <c r="Z51" s="70">
        <f t="shared" si="0"/>
        <v>7</v>
      </c>
      <c r="AA51" s="71">
        <f t="shared" si="3"/>
        <v>2.347811504276371E-4</v>
      </c>
      <c r="AB51" s="72">
        <f t="shared" si="2"/>
        <v>3.2653822829686988E-4</v>
      </c>
      <c r="AC51" s="18"/>
    </row>
    <row r="52" spans="1:30" ht="13.5" thickBot="1">
      <c r="A52" s="74" t="s">
        <v>182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>
        <v>36</v>
      </c>
      <c r="Q52" s="69"/>
      <c r="R52" s="69"/>
      <c r="S52" s="69"/>
      <c r="T52" s="69">
        <v>3</v>
      </c>
      <c r="U52" s="69"/>
      <c r="V52" s="69"/>
      <c r="W52" s="69"/>
      <c r="X52" s="69"/>
      <c r="Y52" s="200"/>
      <c r="Z52" s="70">
        <f t="shared" si="0"/>
        <v>39</v>
      </c>
      <c r="AA52" s="71">
        <f t="shared" si="3"/>
        <v>1.3080664095254067E-3</v>
      </c>
      <c r="AB52" s="72">
        <f t="shared" si="2"/>
        <v>1.8192844147968466E-3</v>
      </c>
      <c r="AC52" s="18"/>
    </row>
    <row r="53" spans="1:30" ht="13.5" thickBot="1">
      <c r="A53" s="74" t="s">
        <v>183</v>
      </c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>
        <v>3</v>
      </c>
      <c r="Q53" s="69"/>
      <c r="R53" s="69"/>
      <c r="S53" s="69"/>
      <c r="T53" s="69"/>
      <c r="U53" s="69"/>
      <c r="V53" s="69"/>
      <c r="W53" s="69"/>
      <c r="X53" s="69"/>
      <c r="Y53" s="200"/>
      <c r="Z53" s="70">
        <f t="shared" si="0"/>
        <v>3</v>
      </c>
      <c r="AA53" s="71">
        <f t="shared" si="3"/>
        <v>1.006204930404159E-4</v>
      </c>
      <c r="AB53" s="72">
        <f t="shared" si="2"/>
        <v>1.399449549843728E-4</v>
      </c>
      <c r="AC53" s="18"/>
    </row>
    <row r="54" spans="1:30" ht="13.5" thickBot="1">
      <c r="A54" s="74" t="s">
        <v>39</v>
      </c>
      <c r="B54" s="69">
        <v>2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>
        <v>2</v>
      </c>
      <c r="O54" s="69"/>
      <c r="P54" s="69"/>
      <c r="Q54" s="69"/>
      <c r="R54" s="69"/>
      <c r="S54" s="69"/>
      <c r="T54" s="69"/>
      <c r="U54" s="69"/>
      <c r="V54" s="69">
        <v>3</v>
      </c>
      <c r="W54" s="69"/>
      <c r="X54" s="69"/>
      <c r="Y54" s="200"/>
      <c r="Z54" s="70">
        <f t="shared" si="0"/>
        <v>7</v>
      </c>
      <c r="AA54" s="71">
        <f t="shared" si="3"/>
        <v>2.347811504276371E-4</v>
      </c>
      <c r="AB54" s="72">
        <f t="shared" si="2"/>
        <v>3.2653822829686988E-4</v>
      </c>
      <c r="AC54" s="18"/>
    </row>
    <row r="55" spans="1:30" ht="13.5" thickBot="1">
      <c r="A55" s="74" t="s">
        <v>155</v>
      </c>
      <c r="B55" s="69"/>
      <c r="C55" s="69"/>
      <c r="D55" s="69">
        <v>1</v>
      </c>
      <c r="E55" s="69"/>
      <c r="F55" s="69"/>
      <c r="G55" s="69"/>
      <c r="H55" s="69"/>
      <c r="I55" s="69"/>
      <c r="J55" s="69"/>
      <c r="K55" s="69"/>
      <c r="L55" s="69">
        <v>2</v>
      </c>
      <c r="M55" s="69"/>
      <c r="N55" s="69">
        <v>4</v>
      </c>
      <c r="O55" s="69"/>
      <c r="P55" s="69">
        <v>2</v>
      </c>
      <c r="Q55" s="69"/>
      <c r="R55" s="69">
        <v>1</v>
      </c>
      <c r="S55" s="69"/>
      <c r="T55" s="69">
        <v>2</v>
      </c>
      <c r="U55" s="69"/>
      <c r="V55" s="69"/>
      <c r="W55" s="69"/>
      <c r="X55" s="69"/>
      <c r="Y55" s="200"/>
      <c r="Z55" s="70">
        <f t="shared" si="0"/>
        <v>12</v>
      </c>
      <c r="AA55" s="71">
        <f t="shared" si="3"/>
        <v>4.0248197216166361E-4</v>
      </c>
      <c r="AB55" s="72">
        <f t="shared" si="2"/>
        <v>5.5977981993749122E-4</v>
      </c>
      <c r="AC55" s="18"/>
    </row>
    <row r="56" spans="1:30" ht="13.5" thickBot="1">
      <c r="A56" s="74" t="s">
        <v>42</v>
      </c>
      <c r="B56" s="69"/>
      <c r="C56" s="69"/>
      <c r="D56" s="69"/>
      <c r="E56" s="69"/>
      <c r="F56" s="69"/>
      <c r="G56" s="69"/>
      <c r="H56" s="69"/>
      <c r="I56" s="69"/>
      <c r="J56" s="69">
        <v>2</v>
      </c>
      <c r="K56" s="69"/>
      <c r="L56" s="69">
        <v>1</v>
      </c>
      <c r="M56" s="69"/>
      <c r="N56" s="69">
        <v>2</v>
      </c>
      <c r="O56" s="69"/>
      <c r="P56" s="69">
        <v>4</v>
      </c>
      <c r="Q56" s="69"/>
      <c r="R56" s="69">
        <v>3</v>
      </c>
      <c r="S56" s="69"/>
      <c r="T56" s="69">
        <v>4</v>
      </c>
      <c r="U56" s="69"/>
      <c r="V56" s="69">
        <v>5</v>
      </c>
      <c r="W56" s="69"/>
      <c r="X56" s="69">
        <v>6</v>
      </c>
      <c r="Y56" s="200"/>
      <c r="Z56" s="70">
        <f t="shared" si="0"/>
        <v>27</v>
      </c>
      <c r="AA56" s="71">
        <f t="shared" si="3"/>
        <v>9.0558443736374306E-4</v>
      </c>
      <c r="AB56" s="72">
        <f t="shared" si="2"/>
        <v>1.2595045948593554E-3</v>
      </c>
      <c r="AC56" s="18"/>
    </row>
    <row r="57" spans="1:30" ht="13.5" thickBot="1">
      <c r="A57" s="74" t="s">
        <v>184</v>
      </c>
      <c r="B57" s="69"/>
      <c r="C57" s="69"/>
      <c r="D57" s="69"/>
      <c r="E57" s="69"/>
      <c r="F57" s="69">
        <v>2</v>
      </c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200"/>
      <c r="Z57" s="70">
        <f t="shared" si="0"/>
        <v>2</v>
      </c>
      <c r="AA57" s="71">
        <f t="shared" si="3"/>
        <v>6.7080328693610593E-5</v>
      </c>
      <c r="AB57" s="72">
        <f t="shared" si="2"/>
        <v>9.3296636656248536E-5</v>
      </c>
      <c r="AC57" s="18"/>
    </row>
    <row r="58" spans="1:30" ht="13.5" thickBot="1">
      <c r="A58" s="74" t="s">
        <v>43</v>
      </c>
      <c r="B58" s="69">
        <v>1</v>
      </c>
      <c r="C58" s="69"/>
      <c r="D58" s="69">
        <v>8</v>
      </c>
      <c r="E58" s="69"/>
      <c r="F58" s="69">
        <v>21</v>
      </c>
      <c r="G58" s="69"/>
      <c r="H58" s="69">
        <v>6</v>
      </c>
      <c r="I58" s="69"/>
      <c r="J58" s="69">
        <v>2</v>
      </c>
      <c r="K58" s="69"/>
      <c r="L58" s="69">
        <v>5</v>
      </c>
      <c r="M58" s="69"/>
      <c r="N58" s="69">
        <v>34</v>
      </c>
      <c r="O58" s="69"/>
      <c r="P58" s="69">
        <v>9</v>
      </c>
      <c r="Q58" s="69"/>
      <c r="R58" s="69">
        <v>2</v>
      </c>
      <c r="S58" s="69"/>
      <c r="T58" s="69">
        <v>8</v>
      </c>
      <c r="U58" s="69"/>
      <c r="V58" s="69">
        <v>47</v>
      </c>
      <c r="W58" s="69"/>
      <c r="X58" s="69">
        <v>6</v>
      </c>
      <c r="Y58" s="200"/>
      <c r="Z58" s="70">
        <f t="shared" si="0"/>
        <v>149</v>
      </c>
      <c r="AA58" s="71">
        <f t="shared" si="3"/>
        <v>4.9974844876739897E-3</v>
      </c>
      <c r="AB58" s="72">
        <f t="shared" si="2"/>
        <v>6.950599430890516E-3</v>
      </c>
      <c r="AC58" s="18"/>
    </row>
    <row r="59" spans="1:30" ht="13.5" thickBot="1">
      <c r="A59" s="74" t="s">
        <v>185</v>
      </c>
      <c r="B59" s="69"/>
      <c r="C59" s="69"/>
      <c r="D59" s="69"/>
      <c r="E59" s="69"/>
      <c r="F59" s="69"/>
      <c r="G59" s="69"/>
      <c r="H59" s="69">
        <v>3</v>
      </c>
      <c r="I59" s="69"/>
      <c r="J59" s="69"/>
      <c r="K59" s="69"/>
      <c r="L59" s="69">
        <v>4</v>
      </c>
      <c r="M59" s="69"/>
      <c r="N59" s="69">
        <v>2</v>
      </c>
      <c r="O59" s="69"/>
      <c r="P59" s="69">
        <v>5</v>
      </c>
      <c r="Q59" s="69"/>
      <c r="R59" s="69">
        <v>14</v>
      </c>
      <c r="S59" s="69"/>
      <c r="T59" s="69">
        <v>6</v>
      </c>
      <c r="U59" s="69"/>
      <c r="V59" s="69">
        <v>4</v>
      </c>
      <c r="W59" s="69"/>
      <c r="X59" s="69"/>
      <c r="Y59" s="200"/>
      <c r="Z59" s="70">
        <f t="shared" si="0"/>
        <v>38</v>
      </c>
      <c r="AA59" s="71">
        <f t="shared" si="3"/>
        <v>1.2745262451786014E-3</v>
      </c>
      <c r="AB59" s="72">
        <f t="shared" si="2"/>
        <v>1.7726360964687223E-3</v>
      </c>
      <c r="AC59" s="18"/>
    </row>
    <row r="60" spans="1:30" ht="13.5" thickBot="1">
      <c r="A60" s="74" t="s">
        <v>162</v>
      </c>
      <c r="B60" s="69"/>
      <c r="C60" s="69"/>
      <c r="D60" s="69"/>
      <c r="E60" s="69"/>
      <c r="F60" s="69">
        <v>2</v>
      </c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200"/>
      <c r="Z60" s="70">
        <f t="shared" si="0"/>
        <v>2</v>
      </c>
      <c r="AA60" s="71">
        <f t="shared" si="3"/>
        <v>6.7080328693610593E-5</v>
      </c>
      <c r="AB60" s="72">
        <f t="shared" si="2"/>
        <v>9.3296636656248536E-5</v>
      </c>
      <c r="AC60" s="18"/>
    </row>
    <row r="61" spans="1:30" ht="13.5" thickBot="1">
      <c r="A61" s="74" t="s">
        <v>186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>
        <v>2</v>
      </c>
      <c r="Q61" s="69"/>
      <c r="R61" s="69"/>
      <c r="S61" s="69"/>
      <c r="T61" s="69"/>
      <c r="U61" s="69"/>
      <c r="V61" s="69"/>
      <c r="W61" s="69"/>
      <c r="X61" s="69"/>
      <c r="Y61" s="200"/>
      <c r="Z61" s="70">
        <f t="shared" si="0"/>
        <v>2</v>
      </c>
      <c r="AA61" s="71">
        <f t="shared" si="3"/>
        <v>6.7080328693610593E-5</v>
      </c>
      <c r="AB61" s="72">
        <f t="shared" si="2"/>
        <v>9.3296636656248536E-5</v>
      </c>
      <c r="AC61" s="18"/>
    </row>
    <row r="62" spans="1:30" ht="13.5" thickBot="1">
      <c r="A62" s="74" t="s">
        <v>187</v>
      </c>
      <c r="B62" s="69"/>
      <c r="C62" s="69"/>
      <c r="D62" s="69"/>
      <c r="E62" s="69"/>
      <c r="F62" s="69"/>
      <c r="G62" s="69"/>
      <c r="H62" s="69">
        <v>8</v>
      </c>
      <c r="I62" s="69"/>
      <c r="J62" s="69">
        <v>3</v>
      </c>
      <c r="K62" s="69"/>
      <c r="L62" s="69">
        <v>2</v>
      </c>
      <c r="M62" s="69"/>
      <c r="N62" s="69">
        <v>23</v>
      </c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200"/>
      <c r="Z62" s="70">
        <f t="shared" si="0"/>
        <v>36</v>
      </c>
      <c r="AA62" s="71">
        <f t="shared" si="3"/>
        <v>1.2074459164849907E-3</v>
      </c>
      <c r="AB62" s="72">
        <f t="shared" si="2"/>
        <v>1.6793394598124739E-3</v>
      </c>
      <c r="AC62" s="18"/>
    </row>
    <row r="63" spans="1:30" ht="13.5" thickBot="1">
      <c r="A63" s="74" t="s">
        <v>74</v>
      </c>
      <c r="B63" s="69">
        <v>2</v>
      </c>
      <c r="C63" s="69"/>
      <c r="D63" s="69">
        <v>84</v>
      </c>
      <c r="E63" s="69"/>
      <c r="F63" s="69">
        <v>25</v>
      </c>
      <c r="G63" s="69"/>
      <c r="H63" s="69">
        <v>3</v>
      </c>
      <c r="I63" s="69"/>
      <c r="J63" s="69">
        <v>16</v>
      </c>
      <c r="K63" s="69"/>
      <c r="L63" s="69">
        <v>8</v>
      </c>
      <c r="M63" s="69"/>
      <c r="N63" s="69">
        <v>22</v>
      </c>
      <c r="O63" s="69"/>
      <c r="P63" s="69">
        <v>41</v>
      </c>
      <c r="Q63" s="69"/>
      <c r="R63" s="69">
        <v>64</v>
      </c>
      <c r="S63" s="69"/>
      <c r="T63" s="69">
        <v>23</v>
      </c>
      <c r="U63" s="69"/>
      <c r="V63" s="69">
        <v>47</v>
      </c>
      <c r="W63" s="69"/>
      <c r="X63" s="69">
        <v>26</v>
      </c>
      <c r="Y63" s="200"/>
      <c r="Z63" s="70">
        <f t="shared" si="0"/>
        <v>361</v>
      </c>
      <c r="AA63" s="71">
        <f t="shared" si="3"/>
        <v>1.2107999329196713E-2</v>
      </c>
      <c r="AB63" s="72">
        <f t="shared" si="2"/>
        <v>1.6840042916452861E-2</v>
      </c>
      <c r="AC63" s="18"/>
    </row>
    <row r="64" spans="1:30" ht="13.5" thickBot="1">
      <c r="A64" s="74" t="s">
        <v>44</v>
      </c>
      <c r="B64" s="69"/>
      <c r="C64" s="69"/>
      <c r="D64" s="69"/>
      <c r="E64" s="69"/>
      <c r="F64" s="69">
        <v>1</v>
      </c>
      <c r="G64" s="69"/>
      <c r="H64" s="69">
        <v>1</v>
      </c>
      <c r="I64" s="69"/>
      <c r="J64" s="69">
        <v>2</v>
      </c>
      <c r="K64" s="69"/>
      <c r="L64" s="69">
        <v>3</v>
      </c>
      <c r="M64" s="69"/>
      <c r="N64" s="69"/>
      <c r="O64" s="69"/>
      <c r="P64" s="69">
        <v>10</v>
      </c>
      <c r="Q64" s="69"/>
      <c r="R64" s="69">
        <v>2</v>
      </c>
      <c r="S64" s="69"/>
      <c r="T64" s="69">
        <v>11</v>
      </c>
      <c r="U64" s="69"/>
      <c r="V64" s="69">
        <v>2</v>
      </c>
      <c r="W64" s="69"/>
      <c r="X64" s="69">
        <v>5</v>
      </c>
      <c r="Y64" s="200"/>
      <c r="Z64" s="70">
        <f t="shared" si="0"/>
        <v>37</v>
      </c>
      <c r="AA64" s="71">
        <f t="shared" si="3"/>
        <v>1.240986080831796E-3</v>
      </c>
      <c r="AB64" s="72">
        <f t="shared" si="2"/>
        <v>1.725987778140598E-3</v>
      </c>
      <c r="AC64" s="18"/>
    </row>
    <row r="65" spans="1:29" ht="13.5" thickBot="1">
      <c r="A65" s="74" t="s">
        <v>150</v>
      </c>
      <c r="B65" s="69"/>
      <c r="C65" s="69"/>
      <c r="D65" s="69"/>
      <c r="E65" s="69"/>
      <c r="F65" s="69"/>
      <c r="G65" s="69"/>
      <c r="H65" s="69">
        <v>24</v>
      </c>
      <c r="I65" s="69"/>
      <c r="J65" s="69">
        <v>12</v>
      </c>
      <c r="K65" s="69"/>
      <c r="L65" s="69"/>
      <c r="M65" s="69"/>
      <c r="N65" s="69">
        <v>2</v>
      </c>
      <c r="O65" s="69"/>
      <c r="P65" s="69">
        <v>2</v>
      </c>
      <c r="Q65" s="69"/>
      <c r="R65" s="69">
        <v>22</v>
      </c>
      <c r="S65" s="69"/>
      <c r="T65" s="69">
        <v>8</v>
      </c>
      <c r="U65" s="69"/>
      <c r="V65" s="69">
        <v>5</v>
      </c>
      <c r="W65" s="69"/>
      <c r="X65" s="69">
        <v>2</v>
      </c>
      <c r="Y65" s="200"/>
      <c r="Z65" s="70">
        <f t="shared" si="0"/>
        <v>77</v>
      </c>
      <c r="AA65" s="71">
        <f t="shared" si="3"/>
        <v>2.5825926547040079E-3</v>
      </c>
      <c r="AB65" s="72">
        <f t="shared" si="2"/>
        <v>3.5919205112655687E-3</v>
      </c>
      <c r="AC65" s="18"/>
    </row>
    <row r="66" spans="1:29" ht="13.5" thickBot="1">
      <c r="A66" s="74" t="s">
        <v>47</v>
      </c>
      <c r="B66" s="69">
        <v>13</v>
      </c>
      <c r="C66" s="69"/>
      <c r="D66" s="69">
        <v>9</v>
      </c>
      <c r="E66" s="69"/>
      <c r="F66" s="69">
        <v>9</v>
      </c>
      <c r="G66" s="69"/>
      <c r="H66" s="69">
        <v>23</v>
      </c>
      <c r="I66" s="69"/>
      <c r="J66" s="69">
        <v>17</v>
      </c>
      <c r="K66" s="69"/>
      <c r="L66" s="69">
        <v>11</v>
      </c>
      <c r="M66" s="69"/>
      <c r="N66" s="69">
        <v>3</v>
      </c>
      <c r="O66" s="69"/>
      <c r="P66" s="69">
        <v>23</v>
      </c>
      <c r="Q66" s="69"/>
      <c r="R66" s="69">
        <v>42</v>
      </c>
      <c r="S66" s="69"/>
      <c r="T66" s="69">
        <v>9</v>
      </c>
      <c r="U66" s="69"/>
      <c r="V66" s="69">
        <v>63</v>
      </c>
      <c r="W66" s="69"/>
      <c r="X66" s="69">
        <v>14</v>
      </c>
      <c r="Y66" s="200"/>
      <c r="Z66" s="70">
        <f t="shared" si="0"/>
        <v>236</v>
      </c>
      <c r="AA66" s="71">
        <f t="shared" si="3"/>
        <v>7.9154787858460498E-3</v>
      </c>
      <c r="AB66" s="72">
        <f t="shared" si="2"/>
        <v>1.1009003125437329E-2</v>
      </c>
      <c r="AC66" s="18"/>
    </row>
    <row r="67" spans="1:29" ht="13.5" thickBot="1">
      <c r="A67" s="74" t="s">
        <v>188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>
        <v>1</v>
      </c>
      <c r="Q67" s="69"/>
      <c r="R67" s="69"/>
      <c r="S67" s="69"/>
      <c r="T67" s="69"/>
      <c r="U67" s="69"/>
      <c r="V67" s="69"/>
      <c r="W67" s="69"/>
      <c r="X67" s="69"/>
      <c r="Y67" s="200"/>
      <c r="Z67" s="70">
        <f t="shared" si="0"/>
        <v>1</v>
      </c>
      <c r="AA67" s="71">
        <f t="shared" si="3"/>
        <v>3.3540164346805297E-5</v>
      </c>
      <c r="AB67" s="72">
        <f t="shared" si="2"/>
        <v>4.6648318328124268E-5</v>
      </c>
      <c r="AC67" s="18"/>
    </row>
    <row r="68" spans="1:29" ht="13.5" thickBot="1">
      <c r="A68" s="74" t="s">
        <v>189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>
        <v>7</v>
      </c>
      <c r="Q68" s="69"/>
      <c r="R68" s="69"/>
      <c r="S68" s="69"/>
      <c r="T68" s="69"/>
      <c r="U68" s="69"/>
      <c r="V68" s="69">
        <v>1</v>
      </c>
      <c r="W68" s="69"/>
      <c r="X68" s="69"/>
      <c r="Y68" s="200"/>
      <c r="Z68" s="70">
        <f t="shared" si="0"/>
        <v>8</v>
      </c>
      <c r="AA68" s="71">
        <f t="shared" si="3"/>
        <v>2.6832131477444237E-4</v>
      </c>
      <c r="AB68" s="72">
        <f t="shared" si="2"/>
        <v>3.7318654662499414E-4</v>
      </c>
      <c r="AC68" s="18"/>
    </row>
    <row r="69" spans="1:29" ht="13.5" thickBot="1">
      <c r="A69" s="74" t="s">
        <v>49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>
        <v>16</v>
      </c>
      <c r="M69" s="69"/>
      <c r="N69" s="69"/>
      <c r="O69" s="69"/>
      <c r="P69" s="69">
        <v>3</v>
      </c>
      <c r="Q69" s="69"/>
      <c r="R69" s="69">
        <v>5</v>
      </c>
      <c r="S69" s="69"/>
      <c r="T69" s="69"/>
      <c r="U69" s="69"/>
      <c r="V69" s="69"/>
      <c r="W69" s="69"/>
      <c r="X69" s="69"/>
      <c r="Y69" s="200"/>
      <c r="Z69" s="70">
        <f t="shared" si="0"/>
        <v>24</v>
      </c>
      <c r="AA69" s="71">
        <f t="shared" si="3"/>
        <v>8.0496394432332723E-4</v>
      </c>
      <c r="AB69" s="72">
        <f t="shared" si="2"/>
        <v>1.1195596398749824E-3</v>
      </c>
      <c r="AC69" s="18"/>
    </row>
    <row r="70" spans="1:29" ht="13.5" thickBot="1">
      <c r="A70" s="74" t="s">
        <v>152</v>
      </c>
      <c r="B70" s="69"/>
      <c r="C70" s="69"/>
      <c r="D70" s="69">
        <v>2</v>
      </c>
      <c r="E70" s="69"/>
      <c r="F70" s="69"/>
      <c r="G70" s="69"/>
      <c r="H70" s="69">
        <v>8</v>
      </c>
      <c r="I70" s="69"/>
      <c r="J70" s="69"/>
      <c r="K70" s="69"/>
      <c r="L70" s="69"/>
      <c r="M70" s="69"/>
      <c r="N70" s="69">
        <v>2</v>
      </c>
      <c r="O70" s="69"/>
      <c r="P70" s="69">
        <v>1</v>
      </c>
      <c r="Q70" s="69"/>
      <c r="R70" s="69"/>
      <c r="S70" s="69"/>
      <c r="T70" s="69"/>
      <c r="U70" s="69"/>
      <c r="V70" s="69">
        <v>34</v>
      </c>
      <c r="W70" s="69"/>
      <c r="X70" s="69">
        <v>2</v>
      </c>
      <c r="Y70" s="200"/>
      <c r="Z70" s="70">
        <f t="shared" si="0"/>
        <v>49</v>
      </c>
      <c r="AA70" s="71">
        <f t="shared" si="3"/>
        <v>1.6434680529934596E-3</v>
      </c>
      <c r="AB70" s="72">
        <f t="shared" si="2"/>
        <v>2.2857675980780894E-3</v>
      </c>
      <c r="AC70" s="18"/>
    </row>
    <row r="71" spans="1:29" ht="13.5" thickBot="1">
      <c r="A71" s="74" t="s">
        <v>190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>
        <v>1</v>
      </c>
      <c r="Q71" s="69"/>
      <c r="R71" s="69"/>
      <c r="S71" s="69"/>
      <c r="T71" s="69"/>
      <c r="U71" s="69"/>
      <c r="V71" s="69"/>
      <c r="W71" s="69"/>
      <c r="X71" s="69"/>
      <c r="Y71" s="200"/>
      <c r="Z71" s="70">
        <f t="shared" ref="Z71:Z82" si="4">SUM(B71:X71)</f>
        <v>1</v>
      </c>
      <c r="AA71" s="71">
        <f t="shared" ref="AA71:AA82" si="5">+Z71/Z$83</f>
        <v>3.3540164346805297E-5</v>
      </c>
      <c r="AB71" s="72">
        <f t="shared" si="2"/>
        <v>4.6648318328124268E-5</v>
      </c>
      <c r="AC71" s="18"/>
    </row>
    <row r="72" spans="1:29" ht="13.5" thickBot="1">
      <c r="A72" s="74" t="s">
        <v>191</v>
      </c>
      <c r="B72" s="69">
        <v>5</v>
      </c>
      <c r="C72" s="69"/>
      <c r="D72" s="69"/>
      <c r="E72" s="69"/>
      <c r="F72" s="69">
        <v>36</v>
      </c>
      <c r="G72" s="69"/>
      <c r="H72" s="69">
        <v>4</v>
      </c>
      <c r="I72" s="69"/>
      <c r="J72" s="69">
        <v>31</v>
      </c>
      <c r="K72" s="69"/>
      <c r="L72" s="69">
        <v>41</v>
      </c>
      <c r="M72" s="69"/>
      <c r="N72" s="69">
        <v>20</v>
      </c>
      <c r="O72" s="69"/>
      <c r="P72" s="69">
        <v>15</v>
      </c>
      <c r="Q72" s="69"/>
      <c r="R72" s="69">
        <v>28</v>
      </c>
      <c r="S72" s="69"/>
      <c r="T72" s="69">
        <v>7</v>
      </c>
      <c r="U72" s="69"/>
      <c r="V72" s="69">
        <v>103</v>
      </c>
      <c r="W72" s="69"/>
      <c r="X72" s="69">
        <v>22</v>
      </c>
      <c r="Y72" s="200"/>
      <c r="Z72" s="70">
        <f t="shared" si="4"/>
        <v>312</v>
      </c>
      <c r="AA72" s="71">
        <f t="shared" si="5"/>
        <v>1.0464531276203254E-2</v>
      </c>
      <c r="AB72" s="72">
        <f t="shared" si="2"/>
        <v>1.4554275318374773E-2</v>
      </c>
      <c r="AC72" s="18"/>
    </row>
    <row r="73" spans="1:29" ht="13.5" thickBot="1">
      <c r="A73" s="74" t="s">
        <v>192</v>
      </c>
      <c r="B73" s="69">
        <v>6</v>
      </c>
      <c r="C73" s="69"/>
      <c r="D73" s="69">
        <v>2</v>
      </c>
      <c r="E73" s="69"/>
      <c r="F73" s="69">
        <v>28</v>
      </c>
      <c r="G73" s="69"/>
      <c r="H73" s="69">
        <v>14</v>
      </c>
      <c r="I73" s="69"/>
      <c r="J73" s="69">
        <v>2</v>
      </c>
      <c r="K73" s="69"/>
      <c r="L73" s="69">
        <v>11</v>
      </c>
      <c r="M73" s="69"/>
      <c r="N73" s="69">
        <v>10</v>
      </c>
      <c r="O73" s="69"/>
      <c r="P73" s="69">
        <v>2</v>
      </c>
      <c r="Q73" s="69"/>
      <c r="R73" s="69">
        <v>16</v>
      </c>
      <c r="S73" s="69"/>
      <c r="T73" s="69">
        <v>36</v>
      </c>
      <c r="U73" s="69"/>
      <c r="V73" s="69">
        <v>130</v>
      </c>
      <c r="W73" s="69"/>
      <c r="X73" s="69">
        <v>37</v>
      </c>
      <c r="Y73" s="200"/>
      <c r="Z73" s="70">
        <f t="shared" si="4"/>
        <v>294</v>
      </c>
      <c r="AA73" s="71">
        <f t="shared" si="5"/>
        <v>9.8608083179607588E-3</v>
      </c>
      <c r="AB73" s="72">
        <f t="shared" ref="AB73:AB82" si="6">+Z73/21437</f>
        <v>1.3714605588468536E-2</v>
      </c>
      <c r="AC73" s="18"/>
    </row>
    <row r="74" spans="1:29" ht="13.5" thickBot="1">
      <c r="A74" s="74" t="s">
        <v>193</v>
      </c>
      <c r="B74" s="69">
        <v>10</v>
      </c>
      <c r="C74" s="69"/>
      <c r="D74" s="69">
        <v>5</v>
      </c>
      <c r="E74" s="69"/>
      <c r="F74" s="69">
        <v>55</v>
      </c>
      <c r="G74" s="69"/>
      <c r="H74" s="69">
        <v>56</v>
      </c>
      <c r="I74" s="69"/>
      <c r="J74" s="69">
        <v>99</v>
      </c>
      <c r="K74" s="69"/>
      <c r="L74" s="69">
        <v>57</v>
      </c>
      <c r="M74" s="69"/>
      <c r="N74" s="69">
        <v>101</v>
      </c>
      <c r="O74" s="69"/>
      <c r="P74" s="69">
        <v>83</v>
      </c>
      <c r="Q74" s="69"/>
      <c r="R74" s="69">
        <v>48</v>
      </c>
      <c r="S74" s="69"/>
      <c r="T74" s="69">
        <v>124</v>
      </c>
      <c r="U74" s="69"/>
      <c r="V74" s="69">
        <v>78</v>
      </c>
      <c r="W74" s="69"/>
      <c r="X74" s="69">
        <v>39</v>
      </c>
      <c r="Y74" s="200"/>
      <c r="Z74" s="70">
        <f t="shared" si="4"/>
        <v>755</v>
      </c>
      <c r="AA74" s="71">
        <f t="shared" si="5"/>
        <v>2.5322824081838002E-2</v>
      </c>
      <c r="AB74" s="72">
        <f t="shared" si="6"/>
        <v>3.5219480337733824E-2</v>
      </c>
      <c r="AC74" s="18"/>
    </row>
    <row r="75" spans="1:29" ht="13.5" thickBot="1">
      <c r="A75" s="74" t="s">
        <v>194</v>
      </c>
      <c r="B75" s="69">
        <v>4</v>
      </c>
      <c r="C75" s="69"/>
      <c r="D75" s="69"/>
      <c r="E75" s="69"/>
      <c r="F75" s="69">
        <v>8</v>
      </c>
      <c r="G75" s="69"/>
      <c r="H75" s="69"/>
      <c r="I75" s="69"/>
      <c r="J75" s="69">
        <v>11</v>
      </c>
      <c r="K75" s="69"/>
      <c r="L75" s="69">
        <v>3</v>
      </c>
      <c r="M75" s="69"/>
      <c r="N75" s="69">
        <v>13</v>
      </c>
      <c r="O75" s="69"/>
      <c r="P75" s="69">
        <v>10</v>
      </c>
      <c r="Q75" s="69"/>
      <c r="R75" s="69">
        <v>6</v>
      </c>
      <c r="S75" s="69"/>
      <c r="T75" s="69">
        <v>17</v>
      </c>
      <c r="U75" s="69"/>
      <c r="V75" s="69">
        <v>13</v>
      </c>
      <c r="W75" s="69"/>
      <c r="X75" s="69">
        <v>1</v>
      </c>
      <c r="Y75" s="200"/>
      <c r="Z75" s="70">
        <f t="shared" si="4"/>
        <v>86</v>
      </c>
      <c r="AA75" s="71">
        <f t="shared" si="5"/>
        <v>2.8844541338252558E-3</v>
      </c>
      <c r="AB75" s="72">
        <f t="shared" si="6"/>
        <v>4.0117553762186869E-3</v>
      </c>
      <c r="AC75" s="18"/>
    </row>
    <row r="76" spans="1:29" ht="13.5" thickBot="1">
      <c r="A76" s="74" t="s">
        <v>195</v>
      </c>
      <c r="B76" s="69">
        <v>6</v>
      </c>
      <c r="C76" s="69"/>
      <c r="D76" s="69"/>
      <c r="E76" s="69"/>
      <c r="F76" s="69">
        <v>2</v>
      </c>
      <c r="G76" s="69"/>
      <c r="H76" s="69">
        <v>16</v>
      </c>
      <c r="I76" s="69"/>
      <c r="J76" s="69">
        <v>11</v>
      </c>
      <c r="K76" s="69"/>
      <c r="L76" s="69">
        <v>2</v>
      </c>
      <c r="M76" s="69"/>
      <c r="N76" s="69">
        <v>12</v>
      </c>
      <c r="O76" s="69"/>
      <c r="P76" s="69">
        <v>13</v>
      </c>
      <c r="Q76" s="69"/>
      <c r="R76" s="69">
        <v>6</v>
      </c>
      <c r="S76" s="69"/>
      <c r="T76" s="69">
        <v>40</v>
      </c>
      <c r="U76" s="69"/>
      <c r="V76" s="69">
        <v>40</v>
      </c>
      <c r="W76" s="69"/>
      <c r="X76" s="69">
        <v>2</v>
      </c>
      <c r="Y76" s="200"/>
      <c r="Z76" s="70">
        <f t="shared" si="4"/>
        <v>150</v>
      </c>
      <c r="AA76" s="71">
        <f t="shared" si="5"/>
        <v>5.0310246520207953E-3</v>
      </c>
      <c r="AB76" s="72">
        <f t="shared" si="6"/>
        <v>6.997247749218641E-3</v>
      </c>
      <c r="AC76" s="18"/>
    </row>
    <row r="77" spans="1:29" ht="13.5" thickBot="1">
      <c r="A77" s="74" t="s">
        <v>196</v>
      </c>
      <c r="B77" s="69"/>
      <c r="C77" s="69"/>
      <c r="D77" s="69">
        <v>2</v>
      </c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>
        <v>9</v>
      </c>
      <c r="U77" s="69"/>
      <c r="V77" s="69">
        <v>3</v>
      </c>
      <c r="W77" s="69"/>
      <c r="X77" s="69">
        <v>7</v>
      </c>
      <c r="Y77" s="200"/>
      <c r="Z77" s="70">
        <f t="shared" si="4"/>
        <v>21</v>
      </c>
      <c r="AA77" s="71">
        <f t="shared" si="5"/>
        <v>7.0434345128291128E-4</v>
      </c>
      <c r="AB77" s="72">
        <f t="shared" si="6"/>
        <v>9.7961468489060968E-4</v>
      </c>
      <c r="AC77" s="18"/>
    </row>
    <row r="78" spans="1:29" ht="13.5" thickBot="1">
      <c r="A78" s="74" t="s">
        <v>149</v>
      </c>
      <c r="B78" s="69">
        <v>4</v>
      </c>
      <c r="C78" s="69"/>
      <c r="D78" s="69">
        <v>11</v>
      </c>
      <c r="E78" s="69"/>
      <c r="F78" s="69"/>
      <c r="G78" s="69"/>
      <c r="H78" s="69">
        <v>2</v>
      </c>
      <c r="I78" s="69"/>
      <c r="J78" s="69">
        <v>2</v>
      </c>
      <c r="K78" s="69"/>
      <c r="L78" s="69">
        <v>3</v>
      </c>
      <c r="M78" s="69"/>
      <c r="N78" s="69">
        <v>3</v>
      </c>
      <c r="O78" s="69"/>
      <c r="P78" s="69">
        <v>6</v>
      </c>
      <c r="Q78" s="69"/>
      <c r="R78" s="69">
        <v>32</v>
      </c>
      <c r="S78" s="69"/>
      <c r="T78" s="69">
        <v>10</v>
      </c>
      <c r="U78" s="69"/>
      <c r="V78" s="69">
        <v>4</v>
      </c>
      <c r="W78" s="69"/>
      <c r="X78" s="69">
        <v>6</v>
      </c>
      <c r="Y78" s="200"/>
      <c r="Z78" s="70">
        <f t="shared" si="4"/>
        <v>83</v>
      </c>
      <c r="AA78" s="71">
        <f t="shared" si="5"/>
        <v>2.78383364078484E-3</v>
      </c>
      <c r="AB78" s="72">
        <f t="shared" si="6"/>
        <v>3.8718104212343146E-3</v>
      </c>
      <c r="AC78" s="18"/>
    </row>
    <row r="79" spans="1:29" ht="13.5" thickBot="1">
      <c r="A79" s="74" t="s">
        <v>197</v>
      </c>
      <c r="B79" s="69">
        <v>2</v>
      </c>
      <c r="C79" s="69"/>
      <c r="D79" s="69">
        <v>2</v>
      </c>
      <c r="E79" s="69"/>
      <c r="F79" s="69">
        <v>8</v>
      </c>
      <c r="G79" s="69"/>
      <c r="H79" s="69"/>
      <c r="I79" s="69"/>
      <c r="J79" s="69">
        <v>9</v>
      </c>
      <c r="K79" s="69"/>
      <c r="L79" s="69">
        <v>4</v>
      </c>
      <c r="M79" s="69"/>
      <c r="N79" s="69">
        <v>2</v>
      </c>
      <c r="O79" s="69"/>
      <c r="P79" s="69">
        <v>4</v>
      </c>
      <c r="Q79" s="69"/>
      <c r="R79" s="69">
        <v>3</v>
      </c>
      <c r="S79" s="69"/>
      <c r="T79" s="69">
        <v>10</v>
      </c>
      <c r="U79" s="69"/>
      <c r="V79" s="69">
        <v>8</v>
      </c>
      <c r="W79" s="69"/>
      <c r="X79" s="69">
        <v>4</v>
      </c>
      <c r="Y79" s="200"/>
      <c r="Z79" s="70">
        <f t="shared" si="4"/>
        <v>56</v>
      </c>
      <c r="AA79" s="71">
        <f t="shared" si="5"/>
        <v>1.8782492034210968E-3</v>
      </c>
      <c r="AB79" s="72">
        <f t="shared" si="6"/>
        <v>2.612305826374959E-3</v>
      </c>
      <c r="AC79" s="18"/>
    </row>
    <row r="80" spans="1:29" ht="13.5" thickBot="1">
      <c r="A80" s="74" t="s">
        <v>198</v>
      </c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>
        <v>1</v>
      </c>
      <c r="Q80" s="69"/>
      <c r="R80" s="69"/>
      <c r="S80" s="69"/>
      <c r="T80" s="69"/>
      <c r="U80" s="69"/>
      <c r="V80" s="69"/>
      <c r="W80" s="69"/>
      <c r="X80" s="69"/>
      <c r="Y80" s="200"/>
      <c r="Z80" s="70">
        <f t="shared" si="4"/>
        <v>1</v>
      </c>
      <c r="AA80" s="71">
        <f t="shared" si="5"/>
        <v>3.3540164346805297E-5</v>
      </c>
      <c r="AB80" s="72">
        <f t="shared" si="6"/>
        <v>4.6648318328124268E-5</v>
      </c>
      <c r="AC80" s="18"/>
    </row>
    <row r="81" spans="1:29" ht="13.5" thickBot="1">
      <c r="A81" s="74" t="s">
        <v>199</v>
      </c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>
        <v>1</v>
      </c>
      <c r="S81" s="69"/>
      <c r="T81" s="69"/>
      <c r="U81" s="69"/>
      <c r="V81" s="69"/>
      <c r="W81" s="69"/>
      <c r="X81" s="69"/>
      <c r="Y81" s="200"/>
      <c r="Z81" s="70">
        <f t="shared" si="4"/>
        <v>1</v>
      </c>
      <c r="AA81" s="71">
        <f t="shared" si="5"/>
        <v>3.3540164346805297E-5</v>
      </c>
      <c r="AB81" s="72">
        <f t="shared" si="6"/>
        <v>4.6648318328124268E-5</v>
      </c>
      <c r="AC81" s="18"/>
    </row>
    <row r="82" spans="1:29" ht="13.5" thickBot="1">
      <c r="A82" s="74" t="s">
        <v>200</v>
      </c>
      <c r="B82" s="69"/>
      <c r="C82" s="69"/>
      <c r="D82" s="69"/>
      <c r="E82" s="69"/>
      <c r="F82" s="69"/>
      <c r="G82" s="69"/>
      <c r="H82" s="69">
        <v>2</v>
      </c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200"/>
      <c r="Z82" s="70">
        <f t="shared" si="4"/>
        <v>2</v>
      </c>
      <c r="AA82" s="71">
        <f t="shared" si="5"/>
        <v>6.7080328693610593E-5</v>
      </c>
      <c r="AB82" s="72">
        <f t="shared" si="6"/>
        <v>9.3296636656248536E-5</v>
      </c>
      <c r="AC82" s="18"/>
    </row>
    <row r="83" spans="1:29">
      <c r="A83" s="188" t="s">
        <v>0</v>
      </c>
      <c r="B83" s="76">
        <v>892</v>
      </c>
      <c r="C83" s="76"/>
      <c r="D83" s="76">
        <v>656</v>
      </c>
      <c r="E83" s="76"/>
      <c r="F83" s="76">
        <v>1483</v>
      </c>
      <c r="G83" s="76"/>
      <c r="H83" s="76">
        <v>1252</v>
      </c>
      <c r="I83" s="76"/>
      <c r="J83" s="76">
        <v>1915</v>
      </c>
      <c r="K83" s="76"/>
      <c r="L83" s="76">
        <v>1716</v>
      </c>
      <c r="M83" s="76"/>
      <c r="N83" s="76">
        <v>3126</v>
      </c>
      <c r="O83" s="76"/>
      <c r="P83" s="76">
        <v>4679</v>
      </c>
      <c r="Q83" s="76"/>
      <c r="R83" s="76">
        <v>3934</v>
      </c>
      <c r="S83" s="76"/>
      <c r="T83" s="76">
        <v>5020</v>
      </c>
      <c r="U83" s="76"/>
      <c r="V83" s="76">
        <v>3446</v>
      </c>
      <c r="W83" s="76"/>
      <c r="X83" s="76">
        <v>1700</v>
      </c>
      <c r="Y83" s="76"/>
      <c r="Z83" s="77">
        <f>SUM(Z8:Z82)</f>
        <v>29815</v>
      </c>
      <c r="AA83" s="18"/>
      <c r="AB83" s="18"/>
      <c r="AC83" s="18"/>
    </row>
    <row r="84" spans="1:29">
      <c r="A84" s="188" t="s">
        <v>293</v>
      </c>
      <c r="B84">
        <v>0</v>
      </c>
      <c r="D84">
        <v>0</v>
      </c>
      <c r="F84">
        <v>0</v>
      </c>
      <c r="H84">
        <v>0</v>
      </c>
      <c r="J84">
        <v>0</v>
      </c>
      <c r="L84">
        <v>0</v>
      </c>
      <c r="N84">
        <v>0</v>
      </c>
      <c r="P84">
        <v>0</v>
      </c>
      <c r="R84">
        <v>0</v>
      </c>
      <c r="T84">
        <v>0</v>
      </c>
      <c r="V84">
        <v>0</v>
      </c>
      <c r="X84">
        <v>0</v>
      </c>
    </row>
    <row r="85" spans="1:29">
      <c r="A85" s="189" t="s">
        <v>294</v>
      </c>
      <c r="B85" s="76">
        <v>892</v>
      </c>
      <c r="C85" s="76"/>
      <c r="D85" s="76">
        <v>656</v>
      </c>
      <c r="E85" s="76"/>
      <c r="F85" s="76">
        <v>1483</v>
      </c>
      <c r="G85" s="76"/>
      <c r="H85" s="76">
        <v>1252</v>
      </c>
      <c r="I85" s="76"/>
      <c r="J85" s="76">
        <v>1915</v>
      </c>
      <c r="K85" s="76"/>
      <c r="L85" s="76">
        <v>1716</v>
      </c>
      <c r="M85" s="76"/>
      <c r="N85" s="76">
        <v>3126</v>
      </c>
      <c r="O85" s="76"/>
      <c r="P85" s="76">
        <v>4679</v>
      </c>
      <c r="Q85" s="76"/>
      <c r="R85" s="76">
        <v>3934</v>
      </c>
      <c r="S85" s="76"/>
      <c r="T85" s="76">
        <v>5020</v>
      </c>
      <c r="U85" s="76"/>
      <c r="V85" s="76">
        <v>3446</v>
      </c>
      <c r="W85" s="76"/>
      <c r="X85" s="76">
        <v>1700</v>
      </c>
      <c r="Y85" s="201"/>
    </row>
    <row r="86" spans="1:29">
      <c r="A86" s="189" t="s">
        <v>295</v>
      </c>
      <c r="B86">
        <v>0</v>
      </c>
      <c r="D86">
        <v>0</v>
      </c>
      <c r="F86">
        <v>0</v>
      </c>
      <c r="H86">
        <v>0</v>
      </c>
      <c r="J86">
        <v>0</v>
      </c>
      <c r="L86">
        <v>0</v>
      </c>
      <c r="N86">
        <v>0</v>
      </c>
      <c r="P86">
        <v>0</v>
      </c>
      <c r="R86">
        <v>0</v>
      </c>
      <c r="T86">
        <v>0</v>
      </c>
      <c r="V86">
        <v>0</v>
      </c>
      <c r="X86">
        <v>0</v>
      </c>
    </row>
    <row r="87" spans="1:29">
      <c r="A87" s="189" t="s">
        <v>296</v>
      </c>
      <c r="B87">
        <v>465</v>
      </c>
      <c r="D87">
        <v>409</v>
      </c>
      <c r="F87">
        <v>764</v>
      </c>
      <c r="H87">
        <v>886</v>
      </c>
      <c r="J87">
        <v>1359</v>
      </c>
      <c r="L87">
        <v>1301</v>
      </c>
      <c r="N87">
        <v>2349</v>
      </c>
      <c r="P87">
        <v>3362</v>
      </c>
      <c r="R87">
        <v>2964</v>
      </c>
      <c r="T87">
        <v>3884</v>
      </c>
      <c r="V87">
        <v>2622</v>
      </c>
      <c r="X87">
        <v>1072</v>
      </c>
    </row>
    <row r="88" spans="1:29">
      <c r="A88" s="189" t="s">
        <v>297</v>
      </c>
      <c r="B88">
        <v>0</v>
      </c>
      <c r="D88">
        <v>0</v>
      </c>
      <c r="F88">
        <v>0</v>
      </c>
      <c r="H88">
        <v>0</v>
      </c>
      <c r="J88">
        <v>0</v>
      </c>
      <c r="L88">
        <v>0</v>
      </c>
      <c r="N88">
        <v>0</v>
      </c>
      <c r="P88">
        <v>0</v>
      </c>
      <c r="R88">
        <v>0</v>
      </c>
      <c r="T88">
        <v>0</v>
      </c>
      <c r="V88">
        <v>0</v>
      </c>
      <c r="X88">
        <v>0</v>
      </c>
    </row>
    <row r="89" spans="1:29">
      <c r="A89" s="189" t="s">
        <v>3</v>
      </c>
      <c r="B89" s="66">
        <v>427</v>
      </c>
      <c r="C89" s="66"/>
      <c r="D89" s="66">
        <v>247</v>
      </c>
      <c r="E89" s="66"/>
      <c r="F89" s="66">
        <v>719</v>
      </c>
      <c r="G89" s="66"/>
      <c r="H89" s="66">
        <v>366</v>
      </c>
      <c r="I89" s="66"/>
      <c r="J89" s="66">
        <v>556</v>
      </c>
      <c r="K89" s="66"/>
      <c r="L89" s="66">
        <v>415</v>
      </c>
      <c r="M89" s="66"/>
      <c r="N89" s="66">
        <v>777</v>
      </c>
      <c r="O89" s="66"/>
      <c r="P89" s="66">
        <v>1317</v>
      </c>
      <c r="Q89" s="66"/>
      <c r="R89" s="66">
        <v>970</v>
      </c>
      <c r="S89" s="66"/>
      <c r="T89" s="66">
        <v>1136</v>
      </c>
      <c r="U89" s="66"/>
      <c r="V89" s="66">
        <v>824</v>
      </c>
      <c r="W89" s="66"/>
      <c r="X89" s="66">
        <v>628</v>
      </c>
      <c r="Y89" s="202"/>
    </row>
    <row r="90" spans="1:29">
      <c r="A90" s="188" t="s">
        <v>298</v>
      </c>
      <c r="B90">
        <v>0</v>
      </c>
      <c r="D90">
        <v>0</v>
      </c>
      <c r="F90">
        <v>0</v>
      </c>
      <c r="H90">
        <v>0</v>
      </c>
      <c r="J90">
        <v>0</v>
      </c>
      <c r="L90">
        <v>0</v>
      </c>
      <c r="N90">
        <v>0</v>
      </c>
      <c r="P90">
        <v>0</v>
      </c>
      <c r="R90">
        <v>0</v>
      </c>
      <c r="T90">
        <v>0</v>
      </c>
      <c r="V90">
        <v>0</v>
      </c>
      <c r="X90">
        <v>0</v>
      </c>
    </row>
  </sheetData>
  <mergeCells count="2">
    <mergeCell ref="A2:AB2"/>
    <mergeCell ref="A4:A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79"/>
  <sheetViews>
    <sheetView topLeftCell="A34" workbookViewId="0">
      <selection activeCell="A67" sqref="A67:XFD67"/>
    </sheetView>
  </sheetViews>
  <sheetFormatPr baseColWidth="10" defaultRowHeight="12.75"/>
  <cols>
    <col min="1" max="1" width="11.7109375" customWidth="1"/>
    <col min="2" max="13" width="4.28515625" customWidth="1"/>
    <col min="14" max="15" width="4.85546875" customWidth="1"/>
    <col min="16" max="17" width="8" customWidth="1"/>
    <col min="18" max="19" width="5" customWidth="1"/>
    <col min="20" max="21" width="4.85546875" customWidth="1"/>
    <col min="22" max="23" width="5.28515625" customWidth="1"/>
    <col min="24" max="25" width="4.28515625" customWidth="1"/>
    <col min="26" max="26" width="7.7109375" customWidth="1"/>
    <col min="29" max="29" width="8.42578125" customWidth="1"/>
    <col min="30" max="30" width="5.7109375" customWidth="1"/>
  </cols>
  <sheetData>
    <row r="1" spans="1:30">
      <c r="A1" s="19" t="s">
        <v>281</v>
      </c>
    </row>
    <row r="2" spans="1:30" ht="15.75">
      <c r="A2" s="47" t="s">
        <v>70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48"/>
    </row>
    <row r="5" spans="1:30">
      <c r="A5" s="9" t="s">
        <v>302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49" t="s">
        <v>143</v>
      </c>
    </row>
    <row r="8" spans="1:30">
      <c r="A8" s="3" t="s">
        <v>28</v>
      </c>
      <c r="B8" s="50">
        <v>2</v>
      </c>
      <c r="C8" s="50"/>
      <c r="D8" s="50"/>
      <c r="E8" s="50"/>
      <c r="F8" s="50">
        <v>2</v>
      </c>
      <c r="G8" s="50"/>
      <c r="H8" s="50">
        <v>74</v>
      </c>
      <c r="I8" s="50"/>
      <c r="J8" s="3">
        <v>187</v>
      </c>
      <c r="K8" s="3"/>
      <c r="L8" s="3">
        <v>135</v>
      </c>
      <c r="M8" s="3"/>
      <c r="N8" s="3">
        <v>791</v>
      </c>
      <c r="O8" s="3"/>
      <c r="P8" s="3">
        <v>1190</v>
      </c>
      <c r="Q8" s="3"/>
      <c r="R8" s="3">
        <v>534</v>
      </c>
      <c r="S8" s="3"/>
      <c r="T8" s="51">
        <v>1004</v>
      </c>
      <c r="U8" s="51"/>
      <c r="V8" s="3">
        <v>403</v>
      </c>
      <c r="W8" s="3"/>
      <c r="X8" s="3">
        <v>18</v>
      </c>
      <c r="Y8" s="3"/>
      <c r="Z8" s="15">
        <f t="shared" ref="Z8:Z70" si="0">SUM(B8:X8)</f>
        <v>4340</v>
      </c>
      <c r="AA8" s="29">
        <f>Z8/Z$72</f>
        <v>0.2589962403771558</v>
      </c>
      <c r="AB8" s="29" t="e">
        <f>Z8/Z$74</f>
        <v>#DIV/0!</v>
      </c>
      <c r="AC8" s="13"/>
      <c r="AD8" s="52">
        <v>1</v>
      </c>
    </row>
    <row r="9" spans="1:30">
      <c r="A9" s="3" t="s">
        <v>14</v>
      </c>
      <c r="B9" s="50">
        <v>2</v>
      </c>
      <c r="C9" s="50"/>
      <c r="D9" s="50"/>
      <c r="E9" s="50"/>
      <c r="F9" s="50">
        <v>1</v>
      </c>
      <c r="G9" s="50"/>
      <c r="H9" s="53">
        <v>50</v>
      </c>
      <c r="I9" s="53"/>
      <c r="J9" s="3">
        <v>134</v>
      </c>
      <c r="K9" s="3"/>
      <c r="L9" s="3">
        <v>135</v>
      </c>
      <c r="M9" s="3"/>
      <c r="N9" s="3">
        <v>603</v>
      </c>
      <c r="O9" s="3"/>
      <c r="P9" s="3">
        <v>1018</v>
      </c>
      <c r="Q9" s="3"/>
      <c r="R9" s="3">
        <v>528</v>
      </c>
      <c r="S9" s="3"/>
      <c r="T9" s="51">
        <v>553</v>
      </c>
      <c r="U9" s="51"/>
      <c r="V9" s="3">
        <v>238</v>
      </c>
      <c r="W9" s="3"/>
      <c r="X9" s="3">
        <v>13</v>
      </c>
      <c r="Y9" s="3"/>
      <c r="Z9" s="15">
        <f t="shared" si="0"/>
        <v>3275</v>
      </c>
      <c r="AA9" s="29">
        <f>Z9/Z$72</f>
        <v>0.19544071134451274</v>
      </c>
      <c r="AB9" s="29" t="e">
        <f>Z9/Z$74</f>
        <v>#DIV/0!</v>
      </c>
      <c r="AC9" s="3"/>
      <c r="AD9" s="52">
        <v>2</v>
      </c>
    </row>
    <row r="10" spans="1:30">
      <c r="A10" s="3" t="s">
        <v>15</v>
      </c>
      <c r="B10" s="50">
        <v>3</v>
      </c>
      <c r="C10" s="50"/>
      <c r="D10" s="50"/>
      <c r="E10" s="50"/>
      <c r="F10" s="50"/>
      <c r="G10" s="50"/>
      <c r="H10" s="53">
        <v>21</v>
      </c>
      <c r="I10" s="53"/>
      <c r="J10" s="3">
        <v>40</v>
      </c>
      <c r="K10" s="3"/>
      <c r="L10" s="3">
        <v>25</v>
      </c>
      <c r="M10" s="3"/>
      <c r="N10" s="3">
        <v>183</v>
      </c>
      <c r="O10" s="3"/>
      <c r="P10" s="3">
        <v>196</v>
      </c>
      <c r="Q10" s="3"/>
      <c r="R10" s="3">
        <v>298</v>
      </c>
      <c r="S10" s="3"/>
      <c r="T10" s="51">
        <v>345</v>
      </c>
      <c r="U10" s="51"/>
      <c r="V10" s="3">
        <v>227</v>
      </c>
      <c r="W10" s="3"/>
      <c r="X10" s="3">
        <v>2</v>
      </c>
      <c r="Y10" s="3"/>
      <c r="Z10" s="15">
        <f t="shared" si="0"/>
        <v>1340</v>
      </c>
      <c r="AA10" s="29">
        <f>Z10/Z$72</f>
        <v>7.9966581130273912E-2</v>
      </c>
      <c r="AB10" s="29" t="e">
        <f>Z10/Z$74</f>
        <v>#DIV/0!</v>
      </c>
      <c r="AC10" s="13"/>
      <c r="AD10" s="52">
        <v>3</v>
      </c>
    </row>
    <row r="11" spans="1:30">
      <c r="A11" s="3" t="s">
        <v>27</v>
      </c>
      <c r="B11" s="50"/>
      <c r="C11" s="50"/>
      <c r="D11" s="50"/>
      <c r="E11" s="50"/>
      <c r="F11" s="50"/>
      <c r="G11" s="50"/>
      <c r="H11" s="50"/>
      <c r="I11" s="50"/>
      <c r="J11" s="3">
        <v>6</v>
      </c>
      <c r="K11" s="3"/>
      <c r="L11" s="3">
        <v>16</v>
      </c>
      <c r="M11" s="3"/>
      <c r="N11" s="3">
        <v>129</v>
      </c>
      <c r="O11" s="3"/>
      <c r="P11" s="3">
        <v>380</v>
      </c>
      <c r="Q11" s="3"/>
      <c r="R11" s="3">
        <v>288</v>
      </c>
      <c r="S11" s="3"/>
      <c r="T11" s="51">
        <v>213</v>
      </c>
      <c r="U11" s="51"/>
      <c r="V11" s="3">
        <v>55</v>
      </c>
      <c r="W11" s="3"/>
      <c r="X11" s="3">
        <v>19</v>
      </c>
      <c r="Y11" s="3"/>
      <c r="Z11" s="15">
        <f t="shared" si="0"/>
        <v>1106</v>
      </c>
      <c r="AA11" s="29">
        <f>Z11/Z$72</f>
        <v>6.6002267709017126E-2</v>
      </c>
      <c r="AB11" s="29" t="e">
        <f>Z11/Z$74</f>
        <v>#DIV/0!</v>
      </c>
      <c r="AC11" s="13"/>
      <c r="AD11" s="52">
        <v>4</v>
      </c>
    </row>
    <row r="12" spans="1:30">
      <c r="A12" s="3" t="s">
        <v>36</v>
      </c>
      <c r="B12" s="50"/>
      <c r="C12" s="50"/>
      <c r="D12" s="50"/>
      <c r="E12" s="50"/>
      <c r="F12" s="50"/>
      <c r="G12" s="50"/>
      <c r="H12" s="50">
        <v>18</v>
      </c>
      <c r="I12" s="50"/>
      <c r="J12" s="3">
        <v>36</v>
      </c>
      <c r="K12" s="3"/>
      <c r="L12" s="3">
        <v>15</v>
      </c>
      <c r="M12" s="3"/>
      <c r="N12" s="3">
        <v>78</v>
      </c>
      <c r="O12" s="3"/>
      <c r="P12" s="3">
        <v>557</v>
      </c>
      <c r="Q12" s="3"/>
      <c r="R12" s="3">
        <v>112</v>
      </c>
      <c r="S12" s="3"/>
      <c r="T12" s="51">
        <v>181</v>
      </c>
      <c r="U12" s="51"/>
      <c r="V12" s="3">
        <v>35</v>
      </c>
      <c r="W12" s="3"/>
      <c r="X12" s="3">
        <v>8</v>
      </c>
      <c r="Y12" s="3"/>
      <c r="Z12" s="15">
        <f t="shared" si="0"/>
        <v>1040</v>
      </c>
      <c r="AA12" s="29">
        <f>Z12/Z$72</f>
        <v>6.2063615205585725E-2</v>
      </c>
      <c r="AB12" s="29" t="e">
        <f>Z12/Z$74</f>
        <v>#DIV/0!</v>
      </c>
      <c r="AC12" s="13"/>
      <c r="AD12" s="52">
        <v>5</v>
      </c>
    </row>
    <row r="13" spans="1:30">
      <c r="A13" s="3" t="s">
        <v>17</v>
      </c>
      <c r="B13" s="50"/>
      <c r="C13" s="50"/>
      <c r="D13" s="50"/>
      <c r="E13" s="50"/>
      <c r="F13" s="50"/>
      <c r="G13" s="50"/>
      <c r="H13" s="53"/>
      <c r="I13" s="53"/>
      <c r="J13" s="3">
        <v>13</v>
      </c>
      <c r="K13" s="3"/>
      <c r="L13" s="3">
        <v>22</v>
      </c>
      <c r="M13" s="3"/>
      <c r="N13" s="3">
        <v>105</v>
      </c>
      <c r="O13" s="3"/>
      <c r="P13" s="3">
        <v>150</v>
      </c>
      <c r="Q13" s="3"/>
      <c r="R13" s="3">
        <v>204</v>
      </c>
      <c r="S13" s="3"/>
      <c r="T13" s="51">
        <v>208</v>
      </c>
      <c r="U13" s="51"/>
      <c r="V13" s="3">
        <v>56</v>
      </c>
      <c r="W13" s="3"/>
      <c r="X13" s="3">
        <v>2</v>
      </c>
      <c r="Y13" s="3"/>
      <c r="Z13" s="15">
        <f t="shared" si="0"/>
        <v>760</v>
      </c>
      <c r="AA13" s="29">
        <f>Z13/Z$72</f>
        <v>4.5354180342543418E-2</v>
      </c>
      <c r="AB13" s="29" t="e">
        <f>Z13/Z$74</f>
        <v>#DIV/0!</v>
      </c>
      <c r="AC13" s="3"/>
      <c r="AD13" s="52">
        <v>6</v>
      </c>
    </row>
    <row r="14" spans="1:30">
      <c r="A14" s="3" t="s">
        <v>16</v>
      </c>
      <c r="B14" s="50"/>
      <c r="C14" s="50"/>
      <c r="D14" s="50"/>
      <c r="E14" s="50"/>
      <c r="F14" s="50"/>
      <c r="G14" s="50"/>
      <c r="H14" s="53">
        <v>13</v>
      </c>
      <c r="I14" s="53"/>
      <c r="J14" s="3">
        <v>58</v>
      </c>
      <c r="K14" s="3"/>
      <c r="L14" s="3">
        <v>72</v>
      </c>
      <c r="M14" s="3"/>
      <c r="N14" s="3">
        <v>88</v>
      </c>
      <c r="O14" s="3"/>
      <c r="P14" s="3">
        <v>115</v>
      </c>
      <c r="Q14" s="3"/>
      <c r="R14" s="3">
        <v>136</v>
      </c>
      <c r="S14" s="3"/>
      <c r="T14" s="51">
        <v>221</v>
      </c>
      <c r="U14" s="51"/>
      <c r="V14" s="3">
        <v>41</v>
      </c>
      <c r="W14" s="3"/>
      <c r="X14" s="3">
        <v>9</v>
      </c>
      <c r="Y14" s="3"/>
      <c r="Z14" s="15">
        <f t="shared" si="0"/>
        <v>753</v>
      </c>
      <c r="AA14" s="29">
        <f>Z14/Z$72</f>
        <v>4.4936444470967354E-2</v>
      </c>
      <c r="AB14" s="29" t="e">
        <f>Z14/Z$74</f>
        <v>#DIV/0!</v>
      </c>
      <c r="AC14" s="13"/>
      <c r="AD14" s="52">
        <v>7</v>
      </c>
    </row>
    <row r="15" spans="1:30">
      <c r="A15" s="3" t="s">
        <v>30</v>
      </c>
      <c r="B15" s="50"/>
      <c r="C15" s="50"/>
      <c r="D15" s="50"/>
      <c r="E15" s="50"/>
      <c r="F15" s="50"/>
      <c r="G15" s="50"/>
      <c r="H15" s="50">
        <v>3</v>
      </c>
      <c r="I15" s="50"/>
      <c r="J15" s="3">
        <v>31</v>
      </c>
      <c r="K15" s="3"/>
      <c r="L15" s="3">
        <v>14</v>
      </c>
      <c r="M15" s="3"/>
      <c r="N15" s="3">
        <v>139</v>
      </c>
      <c r="O15" s="3"/>
      <c r="P15" s="3">
        <v>99</v>
      </c>
      <c r="Q15" s="3"/>
      <c r="R15" s="3">
        <v>73</v>
      </c>
      <c r="S15" s="3"/>
      <c r="T15" s="51">
        <v>123</v>
      </c>
      <c r="U15" s="51"/>
      <c r="V15" s="3">
        <v>79</v>
      </c>
      <c r="W15" s="3"/>
      <c r="X15" s="3"/>
      <c r="Y15" s="3"/>
      <c r="Z15" s="15">
        <f t="shared" si="0"/>
        <v>561</v>
      </c>
      <c r="AA15" s="29">
        <f>Z15/Z$72</f>
        <v>3.3478546279166917E-2</v>
      </c>
      <c r="AB15" s="29" t="e">
        <f>Z15/Z$74</f>
        <v>#DIV/0!</v>
      </c>
      <c r="AC15" s="13"/>
      <c r="AD15" s="52">
        <v>8</v>
      </c>
    </row>
    <row r="16" spans="1:30">
      <c r="A16" s="3" t="s">
        <v>21</v>
      </c>
      <c r="B16" s="50"/>
      <c r="C16" s="50"/>
      <c r="D16" s="50"/>
      <c r="E16" s="50"/>
      <c r="F16" s="50"/>
      <c r="G16" s="50"/>
      <c r="H16" s="54">
        <v>14</v>
      </c>
      <c r="I16" s="54"/>
      <c r="J16" s="3">
        <v>13</v>
      </c>
      <c r="K16" s="3"/>
      <c r="L16" s="3">
        <v>8</v>
      </c>
      <c r="M16" s="3"/>
      <c r="N16" s="3">
        <v>148</v>
      </c>
      <c r="O16" s="3"/>
      <c r="P16" s="3">
        <v>104</v>
      </c>
      <c r="Q16" s="3"/>
      <c r="R16" s="3">
        <v>66</v>
      </c>
      <c r="S16" s="3"/>
      <c r="T16" s="51">
        <v>63</v>
      </c>
      <c r="U16" s="51"/>
      <c r="V16" s="3">
        <v>33</v>
      </c>
      <c r="W16" s="3"/>
      <c r="X16" s="3"/>
      <c r="Y16" s="3"/>
      <c r="Z16" s="15">
        <f t="shared" si="0"/>
        <v>449</v>
      </c>
      <c r="AA16" s="29">
        <f>Z16/Z$72</f>
        <v>2.6794772333949991E-2</v>
      </c>
      <c r="AB16" s="29" t="e">
        <f>Z16/Z$74</f>
        <v>#DIV/0!</v>
      </c>
      <c r="AC16" s="13"/>
      <c r="AD16" s="52">
        <v>9</v>
      </c>
    </row>
    <row r="17" spans="1:30">
      <c r="A17" s="3" t="s">
        <v>52</v>
      </c>
      <c r="B17" s="50"/>
      <c r="C17" s="50"/>
      <c r="D17" s="50"/>
      <c r="E17" s="50"/>
      <c r="F17" s="50"/>
      <c r="G17" s="50"/>
      <c r="H17" s="50">
        <v>5</v>
      </c>
      <c r="I17" s="50"/>
      <c r="J17" s="3">
        <v>14</v>
      </c>
      <c r="K17" s="3"/>
      <c r="L17" s="3">
        <v>32</v>
      </c>
      <c r="M17" s="3"/>
      <c r="N17" s="3">
        <v>109</v>
      </c>
      <c r="O17" s="3"/>
      <c r="P17" s="3">
        <v>60</v>
      </c>
      <c r="Q17" s="3"/>
      <c r="R17" s="3">
        <v>34</v>
      </c>
      <c r="S17" s="3"/>
      <c r="T17" s="51">
        <v>90</v>
      </c>
      <c r="U17" s="51"/>
      <c r="V17" s="3">
        <v>58</v>
      </c>
      <c r="W17" s="3"/>
      <c r="X17" s="3">
        <v>3</v>
      </c>
      <c r="Y17" s="3"/>
      <c r="Z17" s="15">
        <f t="shared" si="0"/>
        <v>405</v>
      </c>
      <c r="AA17" s="29">
        <f>Z17/Z$72</f>
        <v>2.4169003998329056E-2</v>
      </c>
      <c r="AB17" s="29" t="e">
        <f>Z17/Z$74</f>
        <v>#DIV/0!</v>
      </c>
      <c r="AC17" s="13"/>
      <c r="AD17" s="52">
        <v>10</v>
      </c>
    </row>
    <row r="18" spans="1:30">
      <c r="A18" s="3" t="s">
        <v>25</v>
      </c>
      <c r="B18" s="50"/>
      <c r="C18" s="50"/>
      <c r="D18" s="50"/>
      <c r="E18" s="50"/>
      <c r="F18" s="50"/>
      <c r="G18" s="50"/>
      <c r="H18" s="54">
        <v>26</v>
      </c>
      <c r="I18" s="54"/>
      <c r="J18" s="3">
        <v>42</v>
      </c>
      <c r="K18" s="3"/>
      <c r="L18" s="3">
        <v>18</v>
      </c>
      <c r="M18" s="3"/>
      <c r="N18" s="3">
        <v>41</v>
      </c>
      <c r="O18" s="3"/>
      <c r="P18" s="3">
        <v>31</v>
      </c>
      <c r="Q18" s="3"/>
      <c r="R18" s="3">
        <v>111</v>
      </c>
      <c r="S18" s="3"/>
      <c r="T18" s="51">
        <v>79</v>
      </c>
      <c r="U18" s="51"/>
      <c r="V18" s="3">
        <v>9</v>
      </c>
      <c r="W18" s="3"/>
      <c r="X18" s="3"/>
      <c r="Y18" s="3"/>
      <c r="Z18" s="15">
        <f t="shared" si="0"/>
        <v>357</v>
      </c>
      <c r="AA18" s="29">
        <f>Z18/Z$72</f>
        <v>2.1304529450378945E-2</v>
      </c>
      <c r="AB18" s="29" t="e">
        <f>Z18/Z$74</f>
        <v>#DIV/0!</v>
      </c>
      <c r="AC18" s="13"/>
      <c r="AD18" s="52">
        <v>11</v>
      </c>
    </row>
    <row r="19" spans="1:30">
      <c r="A19" s="3" t="s">
        <v>47</v>
      </c>
      <c r="B19" s="50"/>
      <c r="C19" s="50"/>
      <c r="D19" s="50"/>
      <c r="E19" s="50"/>
      <c r="F19" s="50"/>
      <c r="G19" s="50"/>
      <c r="H19" s="50">
        <v>36</v>
      </c>
      <c r="I19" s="50"/>
      <c r="J19" s="3">
        <v>19</v>
      </c>
      <c r="K19" s="3"/>
      <c r="L19" s="3">
        <v>6</v>
      </c>
      <c r="M19" s="3"/>
      <c r="N19" s="3">
        <v>48</v>
      </c>
      <c r="O19" s="3"/>
      <c r="P19" s="3">
        <v>16</v>
      </c>
      <c r="Q19" s="3"/>
      <c r="R19" s="3">
        <v>36</v>
      </c>
      <c r="S19" s="3"/>
      <c r="T19" s="51">
        <v>39</v>
      </c>
      <c r="U19" s="51"/>
      <c r="V19" s="3">
        <v>50</v>
      </c>
      <c r="W19" s="3"/>
      <c r="X19" s="3"/>
      <c r="Y19" s="3"/>
      <c r="Z19" s="15">
        <f t="shared" si="0"/>
        <v>250</v>
      </c>
      <c r="AA19" s="29">
        <f>Z19/Z$72</f>
        <v>1.4919138270573491E-2</v>
      </c>
      <c r="AB19" s="29" t="e">
        <f>Z19/Z$74</f>
        <v>#DIV/0!</v>
      </c>
      <c r="AC19" s="13"/>
      <c r="AD19" s="52">
        <v>12</v>
      </c>
    </row>
    <row r="20" spans="1:30">
      <c r="A20" s="3" t="s">
        <v>65</v>
      </c>
      <c r="B20" s="50"/>
      <c r="C20" s="50"/>
      <c r="D20" s="50"/>
      <c r="E20" s="50"/>
      <c r="F20" s="50"/>
      <c r="G20" s="50"/>
      <c r="H20" s="50"/>
      <c r="I20" s="50"/>
      <c r="J20" s="3">
        <v>9</v>
      </c>
      <c r="K20" s="3"/>
      <c r="L20" s="3">
        <v>5</v>
      </c>
      <c r="M20" s="3"/>
      <c r="N20" s="3">
        <v>36</v>
      </c>
      <c r="O20" s="3"/>
      <c r="P20" s="3">
        <v>19</v>
      </c>
      <c r="Q20" s="3"/>
      <c r="R20" s="3">
        <v>100</v>
      </c>
      <c r="S20" s="3"/>
      <c r="T20" s="51">
        <v>48</v>
      </c>
      <c r="U20" s="51"/>
      <c r="V20" s="3">
        <v>29</v>
      </c>
      <c r="W20" s="3"/>
      <c r="X20" s="3">
        <v>2</v>
      </c>
      <c r="Y20" s="3"/>
      <c r="Z20" s="15">
        <f t="shared" si="0"/>
        <v>248</v>
      </c>
      <c r="AA20" s="29">
        <f>Z20/Z$72</f>
        <v>1.4799785164408904E-2</v>
      </c>
      <c r="AB20" s="29" t="e">
        <f>Z20/Z$74</f>
        <v>#DIV/0!</v>
      </c>
      <c r="AC20" s="13"/>
      <c r="AD20" s="52">
        <v>13</v>
      </c>
    </row>
    <row r="21" spans="1:30">
      <c r="A21" s="3" t="s">
        <v>37</v>
      </c>
      <c r="B21" s="50"/>
      <c r="C21" s="50"/>
      <c r="D21" s="50"/>
      <c r="E21" s="50"/>
      <c r="F21" s="50"/>
      <c r="G21" s="50"/>
      <c r="H21" s="50">
        <v>4</v>
      </c>
      <c r="I21" s="50"/>
      <c r="J21" s="3">
        <v>23</v>
      </c>
      <c r="K21" s="3"/>
      <c r="L21" s="3">
        <v>30</v>
      </c>
      <c r="M21" s="3"/>
      <c r="N21" s="3">
        <v>29</v>
      </c>
      <c r="O21" s="3"/>
      <c r="P21" s="3">
        <v>33</v>
      </c>
      <c r="Q21" s="3"/>
      <c r="R21" s="3">
        <v>49</v>
      </c>
      <c r="S21" s="3"/>
      <c r="T21" s="51">
        <v>54</v>
      </c>
      <c r="U21" s="51"/>
      <c r="V21" s="3">
        <v>7</v>
      </c>
      <c r="W21" s="3"/>
      <c r="X21" s="3"/>
      <c r="Y21" s="3"/>
      <c r="Z21" s="15">
        <f t="shared" si="0"/>
        <v>229</v>
      </c>
      <c r="AA21" s="29">
        <f>Z21/Z$72</f>
        <v>1.3665930655845319E-2</v>
      </c>
      <c r="AB21" s="29" t="e">
        <f>Z21/Z$74</f>
        <v>#DIV/0!</v>
      </c>
      <c r="AC21" s="13"/>
      <c r="AD21" s="52">
        <v>14</v>
      </c>
    </row>
    <row r="22" spans="1:30">
      <c r="A22" s="3" t="s">
        <v>24</v>
      </c>
      <c r="B22" s="50"/>
      <c r="C22" s="50"/>
      <c r="D22" s="50"/>
      <c r="E22" s="50"/>
      <c r="F22" s="50"/>
      <c r="G22" s="50"/>
      <c r="H22" s="54">
        <v>1</v>
      </c>
      <c r="I22" s="54"/>
      <c r="J22" s="3">
        <v>7</v>
      </c>
      <c r="K22" s="3"/>
      <c r="L22" s="3">
        <v>5</v>
      </c>
      <c r="M22" s="3"/>
      <c r="N22" s="3">
        <v>26</v>
      </c>
      <c r="O22" s="3"/>
      <c r="P22" s="3">
        <v>4</v>
      </c>
      <c r="Q22" s="3"/>
      <c r="R22" s="3">
        <v>9</v>
      </c>
      <c r="S22" s="3"/>
      <c r="T22" s="51">
        <v>116</v>
      </c>
      <c r="U22" s="51"/>
      <c r="V22" s="3">
        <v>39</v>
      </c>
      <c r="W22" s="3"/>
      <c r="X22" s="3">
        <v>1</v>
      </c>
      <c r="Y22" s="3"/>
      <c r="Z22" s="15">
        <f t="shared" si="0"/>
        <v>208</v>
      </c>
      <c r="AA22" s="29">
        <f>Z22/Z$72</f>
        <v>1.2412723041117145E-2</v>
      </c>
      <c r="AB22" s="29" t="e">
        <f>Z22/Z$74</f>
        <v>#DIV/0!</v>
      </c>
      <c r="AC22" s="13"/>
      <c r="AD22" s="52">
        <v>15</v>
      </c>
    </row>
    <row r="23" spans="1:30">
      <c r="A23" s="3" t="s">
        <v>19</v>
      </c>
      <c r="B23" s="50"/>
      <c r="C23" s="50"/>
      <c r="D23" s="50"/>
      <c r="E23" s="50"/>
      <c r="F23" s="50"/>
      <c r="G23" s="50"/>
      <c r="H23" s="54">
        <v>4</v>
      </c>
      <c r="I23" s="54"/>
      <c r="J23" s="3">
        <v>8</v>
      </c>
      <c r="K23" s="3"/>
      <c r="L23" s="3">
        <v>26</v>
      </c>
      <c r="M23" s="3"/>
      <c r="N23" s="3">
        <v>18</v>
      </c>
      <c r="O23" s="3"/>
      <c r="P23" s="3">
        <v>21</v>
      </c>
      <c r="Q23" s="3"/>
      <c r="R23" s="3">
        <v>16</v>
      </c>
      <c r="S23" s="3"/>
      <c r="T23" s="51">
        <v>89</v>
      </c>
      <c r="U23" s="51"/>
      <c r="V23" s="3">
        <v>3</v>
      </c>
      <c r="W23" s="3"/>
      <c r="X23" s="3"/>
      <c r="Y23" s="3"/>
      <c r="Z23" s="15">
        <f t="shared" si="0"/>
        <v>185</v>
      </c>
      <c r="AA23" s="29">
        <f>Z23/Z$72</f>
        <v>1.1040162320224384E-2</v>
      </c>
      <c r="AB23" s="29" t="e">
        <f>Z23/Z$74</f>
        <v>#DIV/0!</v>
      </c>
      <c r="AC23" s="13"/>
      <c r="AD23" s="52">
        <v>16</v>
      </c>
    </row>
    <row r="24" spans="1:30">
      <c r="A24" s="3" t="s">
        <v>35</v>
      </c>
      <c r="B24" s="50"/>
      <c r="C24" s="50"/>
      <c r="D24" s="50"/>
      <c r="E24" s="50"/>
      <c r="F24" s="50"/>
      <c r="G24" s="50"/>
      <c r="H24" s="50">
        <v>4</v>
      </c>
      <c r="I24" s="50"/>
      <c r="J24" s="3"/>
      <c r="K24" s="3"/>
      <c r="L24" s="3"/>
      <c r="M24" s="3"/>
      <c r="N24" s="3">
        <v>2</v>
      </c>
      <c r="O24" s="3"/>
      <c r="P24" s="3">
        <v>5</v>
      </c>
      <c r="Q24" s="3"/>
      <c r="R24" s="3">
        <v>50</v>
      </c>
      <c r="S24" s="3"/>
      <c r="T24" s="51">
        <v>63</v>
      </c>
      <c r="U24" s="51"/>
      <c r="V24" s="3">
        <v>2</v>
      </c>
      <c r="W24" s="3"/>
      <c r="X24" s="3"/>
      <c r="Y24" s="3"/>
      <c r="Z24" s="15">
        <f t="shared" si="0"/>
        <v>126</v>
      </c>
      <c r="AA24" s="29">
        <f>Z24/Z$72</f>
        <v>7.5192456883690396E-3</v>
      </c>
      <c r="AB24" s="29" t="e">
        <f>Z24/Z$74</f>
        <v>#DIV/0!</v>
      </c>
      <c r="AC24" s="13"/>
      <c r="AD24" s="52">
        <v>17</v>
      </c>
    </row>
    <row r="25" spans="1:30">
      <c r="A25" s="3" t="s">
        <v>43</v>
      </c>
      <c r="B25" s="50"/>
      <c r="C25" s="50"/>
      <c r="D25" s="50"/>
      <c r="E25" s="50"/>
      <c r="F25" s="50"/>
      <c r="G25" s="50"/>
      <c r="H25" s="50">
        <v>2</v>
      </c>
      <c r="I25" s="50"/>
      <c r="J25" s="3"/>
      <c r="K25" s="3"/>
      <c r="L25" s="3">
        <v>43</v>
      </c>
      <c r="M25" s="3"/>
      <c r="N25" s="3">
        <v>13</v>
      </c>
      <c r="O25" s="3"/>
      <c r="P25" s="3">
        <v>26</v>
      </c>
      <c r="Q25" s="3"/>
      <c r="R25" s="3">
        <v>4</v>
      </c>
      <c r="S25" s="3"/>
      <c r="T25" s="51">
        <v>3</v>
      </c>
      <c r="U25" s="51"/>
      <c r="V25" s="50">
        <v>12</v>
      </c>
      <c r="W25" s="50"/>
      <c r="X25" s="3"/>
      <c r="Y25" s="3"/>
      <c r="Z25" s="15">
        <f t="shared" si="0"/>
        <v>103</v>
      </c>
      <c r="AA25" s="29">
        <f>Z25/Z$72</f>
        <v>6.1466849674762783E-3</v>
      </c>
      <c r="AB25" s="29" t="e">
        <f>Z25/Z$74</f>
        <v>#DIV/0!</v>
      </c>
      <c r="AC25" s="13"/>
      <c r="AD25" s="52">
        <v>18</v>
      </c>
    </row>
    <row r="26" spans="1:30">
      <c r="A26" s="3" t="s">
        <v>144</v>
      </c>
      <c r="B26" s="50"/>
      <c r="C26" s="50"/>
      <c r="D26" s="50"/>
      <c r="E26" s="50"/>
      <c r="F26" s="50"/>
      <c r="G26" s="50"/>
      <c r="H26" s="50">
        <v>10</v>
      </c>
      <c r="I26" s="50"/>
      <c r="J26" s="3">
        <v>17</v>
      </c>
      <c r="K26" s="3"/>
      <c r="L26" s="3">
        <v>2</v>
      </c>
      <c r="M26" s="3"/>
      <c r="N26" s="3">
        <v>11</v>
      </c>
      <c r="O26" s="3"/>
      <c r="P26" s="3"/>
      <c r="Q26" s="3"/>
      <c r="R26" s="3">
        <v>11</v>
      </c>
      <c r="S26" s="3"/>
      <c r="T26" s="51">
        <v>34</v>
      </c>
      <c r="U26" s="51"/>
      <c r="V26" s="3">
        <v>6</v>
      </c>
      <c r="W26" s="3"/>
      <c r="X26" s="3"/>
      <c r="Y26" s="3"/>
      <c r="Z26" s="15">
        <f t="shared" si="0"/>
        <v>91</v>
      </c>
      <c r="AA26" s="29">
        <f>Z26/Z$72</f>
        <v>5.4305663304887513E-3</v>
      </c>
      <c r="AB26" s="29" t="e">
        <f>Z26/Z$74</f>
        <v>#DIV/0!</v>
      </c>
      <c r="AC26" s="13"/>
      <c r="AD26" s="52">
        <v>19</v>
      </c>
    </row>
    <row r="27" spans="1:30">
      <c r="A27" s="3" t="s">
        <v>145</v>
      </c>
      <c r="B27" s="50"/>
      <c r="C27" s="50"/>
      <c r="D27" s="50"/>
      <c r="E27" s="50"/>
      <c r="F27" s="50"/>
      <c r="G27" s="50"/>
      <c r="H27" s="50"/>
      <c r="I27" s="50"/>
      <c r="J27" s="3"/>
      <c r="K27" s="3"/>
      <c r="L27" s="3"/>
      <c r="M27" s="3"/>
      <c r="N27" s="3">
        <v>2</v>
      </c>
      <c r="O27" s="3"/>
      <c r="P27" s="3"/>
      <c r="Q27" s="3"/>
      <c r="R27" s="3">
        <v>74</v>
      </c>
      <c r="S27" s="3"/>
      <c r="T27" s="51">
        <v>8</v>
      </c>
      <c r="U27" s="51"/>
      <c r="V27" s="3"/>
      <c r="W27" s="3"/>
      <c r="X27" s="3"/>
      <c r="Y27" s="3"/>
      <c r="Z27" s="15">
        <f t="shared" si="0"/>
        <v>84</v>
      </c>
      <c r="AA27" s="29">
        <f>Z27/Z$72</f>
        <v>5.0128304589126928E-3</v>
      </c>
      <c r="AB27" s="29" t="e">
        <f>Z27/Z$74</f>
        <v>#DIV/0!</v>
      </c>
      <c r="AC27" s="13"/>
      <c r="AD27" s="52">
        <v>20</v>
      </c>
    </row>
    <row r="28" spans="1:30">
      <c r="A28" s="3" t="s">
        <v>146</v>
      </c>
      <c r="B28" s="50"/>
      <c r="C28" s="50"/>
      <c r="D28" s="50"/>
      <c r="E28" s="50"/>
      <c r="F28" s="50"/>
      <c r="G28" s="50"/>
      <c r="H28" s="54"/>
      <c r="I28" s="54"/>
      <c r="J28" s="3"/>
      <c r="K28" s="3"/>
      <c r="L28" s="3"/>
      <c r="M28" s="3"/>
      <c r="N28" s="3">
        <v>22</v>
      </c>
      <c r="O28" s="3"/>
      <c r="P28" s="3">
        <v>34</v>
      </c>
      <c r="Q28" s="3"/>
      <c r="R28" s="3">
        <v>10</v>
      </c>
      <c r="S28" s="3"/>
      <c r="T28" s="51">
        <v>5</v>
      </c>
      <c r="U28" s="51"/>
      <c r="V28" s="3">
        <v>9</v>
      </c>
      <c r="W28" s="3"/>
      <c r="X28" s="3"/>
      <c r="Y28" s="3"/>
      <c r="Z28" s="15">
        <f t="shared" si="0"/>
        <v>80</v>
      </c>
      <c r="AA28" s="29">
        <f>Z28/Z$72</f>
        <v>4.7741242465835177E-3</v>
      </c>
      <c r="AB28" s="29" t="e">
        <f>Z28/Z$74</f>
        <v>#DIV/0!</v>
      </c>
      <c r="AC28" s="13"/>
      <c r="AD28" s="52">
        <v>21</v>
      </c>
    </row>
    <row r="29" spans="1:30">
      <c r="A29" s="3" t="s">
        <v>26</v>
      </c>
      <c r="B29" s="50"/>
      <c r="C29" s="50"/>
      <c r="D29" s="50"/>
      <c r="E29" s="50"/>
      <c r="F29" s="50"/>
      <c r="G29" s="50"/>
      <c r="H29" s="50"/>
      <c r="I29" s="50"/>
      <c r="J29" s="3">
        <v>6</v>
      </c>
      <c r="K29" s="3"/>
      <c r="L29" s="3"/>
      <c r="M29" s="3"/>
      <c r="N29" s="3">
        <v>24</v>
      </c>
      <c r="O29" s="3"/>
      <c r="P29" s="3">
        <v>18</v>
      </c>
      <c r="Q29" s="3"/>
      <c r="R29" s="3">
        <v>15</v>
      </c>
      <c r="S29" s="3"/>
      <c r="T29" s="51">
        <v>10</v>
      </c>
      <c r="U29" s="51"/>
      <c r="V29" s="3"/>
      <c r="W29" s="3"/>
      <c r="X29" s="3">
        <v>2</v>
      </c>
      <c r="Y29" s="3"/>
      <c r="Z29" s="15">
        <f t="shared" si="0"/>
        <v>75</v>
      </c>
      <c r="AA29" s="29">
        <f>Z29/Z$72</f>
        <v>4.4757414811720476E-3</v>
      </c>
      <c r="AB29" s="29" t="e">
        <f>Z29/Z$74</f>
        <v>#DIV/0!</v>
      </c>
      <c r="AC29" s="13"/>
      <c r="AD29" s="52">
        <v>22</v>
      </c>
    </row>
    <row r="30" spans="1:30">
      <c r="A30" s="3" t="s">
        <v>44</v>
      </c>
      <c r="B30" s="50"/>
      <c r="C30" s="50"/>
      <c r="D30" s="50"/>
      <c r="E30" s="50"/>
      <c r="F30" s="50"/>
      <c r="G30" s="50"/>
      <c r="H30" s="50">
        <v>14</v>
      </c>
      <c r="I30" s="50"/>
      <c r="J30" s="3">
        <v>3</v>
      </c>
      <c r="K30" s="3"/>
      <c r="L30" s="3"/>
      <c r="M30" s="3"/>
      <c r="N30" s="3"/>
      <c r="O30" s="3"/>
      <c r="P30" s="3">
        <v>18</v>
      </c>
      <c r="Q30" s="3"/>
      <c r="R30" s="3">
        <v>13</v>
      </c>
      <c r="S30" s="3"/>
      <c r="T30" s="51">
        <v>20</v>
      </c>
      <c r="U30" s="51"/>
      <c r="V30" s="3"/>
      <c r="W30" s="3"/>
      <c r="X30" s="3"/>
      <c r="Y30" s="3"/>
      <c r="Z30" s="15">
        <f t="shared" si="0"/>
        <v>68</v>
      </c>
      <c r="AA30" s="29">
        <f>Z30/Z$72</f>
        <v>4.05800560959599E-3</v>
      </c>
      <c r="AB30" s="29" t="e">
        <f>Z30/Z$74</f>
        <v>#DIV/0!</v>
      </c>
      <c r="AC30" s="13"/>
      <c r="AD30" s="52">
        <v>23</v>
      </c>
    </row>
    <row r="31" spans="1:30">
      <c r="A31" s="3" t="s">
        <v>147</v>
      </c>
      <c r="B31" s="50"/>
      <c r="C31" s="50"/>
      <c r="D31" s="50"/>
      <c r="E31" s="50"/>
      <c r="F31" s="50"/>
      <c r="G31" s="50"/>
      <c r="H31" s="50"/>
      <c r="I31" s="50"/>
      <c r="J31" s="3"/>
      <c r="K31" s="3"/>
      <c r="L31" s="3">
        <v>5</v>
      </c>
      <c r="M31" s="3"/>
      <c r="N31" s="3">
        <v>34</v>
      </c>
      <c r="O31" s="3"/>
      <c r="P31" s="3"/>
      <c r="Q31" s="3"/>
      <c r="R31" s="3">
        <v>16</v>
      </c>
      <c r="S31" s="3"/>
      <c r="T31" s="3"/>
      <c r="U31" s="3"/>
      <c r="V31" s="3">
        <v>3</v>
      </c>
      <c r="W31" s="3"/>
      <c r="X31" s="3"/>
      <c r="Y31" s="3"/>
      <c r="Z31" s="15">
        <f t="shared" si="0"/>
        <v>58</v>
      </c>
      <c r="AA31" s="29">
        <f>Z31/Z$72</f>
        <v>3.4612400787730501E-3</v>
      </c>
      <c r="AB31" s="29" t="e">
        <f>Z31/Z$74</f>
        <v>#DIV/0!</v>
      </c>
      <c r="AC31" s="13"/>
      <c r="AD31" s="52">
        <v>24</v>
      </c>
    </row>
    <row r="32" spans="1:30">
      <c r="A32" s="3" t="s">
        <v>51</v>
      </c>
      <c r="B32" s="50"/>
      <c r="C32" s="50"/>
      <c r="D32" s="50"/>
      <c r="E32" s="50"/>
      <c r="F32" s="50"/>
      <c r="G32" s="50"/>
      <c r="H32" s="50"/>
      <c r="I32" s="50"/>
      <c r="J32" s="3">
        <v>10</v>
      </c>
      <c r="K32" s="3"/>
      <c r="L32" s="3">
        <v>2</v>
      </c>
      <c r="M32" s="3"/>
      <c r="N32" s="3">
        <v>6</v>
      </c>
      <c r="O32" s="3"/>
      <c r="P32" s="3">
        <v>3</v>
      </c>
      <c r="Q32" s="3"/>
      <c r="R32" s="3">
        <v>16</v>
      </c>
      <c r="S32" s="3"/>
      <c r="T32" s="51">
        <v>5</v>
      </c>
      <c r="U32" s="51"/>
      <c r="V32" s="3">
        <v>12</v>
      </c>
      <c r="W32" s="3"/>
      <c r="X32" s="3"/>
      <c r="Y32" s="3"/>
      <c r="Z32" s="15">
        <f t="shared" si="0"/>
        <v>54</v>
      </c>
      <c r="AA32" s="29">
        <f>Z32/Z$72</f>
        <v>3.2225338664438742E-3</v>
      </c>
      <c r="AB32" s="29" t="e">
        <f>Z32/Z$74</f>
        <v>#DIV/0!</v>
      </c>
      <c r="AC32" s="13"/>
      <c r="AD32" s="52">
        <v>25</v>
      </c>
    </row>
    <row r="33" spans="1:30">
      <c r="A33" s="3" t="s">
        <v>148</v>
      </c>
      <c r="B33" s="50"/>
      <c r="C33" s="50"/>
      <c r="D33" s="50"/>
      <c r="E33" s="50"/>
      <c r="F33" s="50"/>
      <c r="G33" s="50"/>
      <c r="H33" s="50"/>
      <c r="I33" s="50"/>
      <c r="J33" s="3"/>
      <c r="K33" s="3"/>
      <c r="L33" s="3"/>
      <c r="M33" s="3"/>
      <c r="N33" s="3">
        <v>9</v>
      </c>
      <c r="O33" s="3"/>
      <c r="P33" s="3">
        <v>6</v>
      </c>
      <c r="Q33" s="3"/>
      <c r="R33" s="3">
        <v>16</v>
      </c>
      <c r="S33" s="3"/>
      <c r="T33" s="51">
        <v>21</v>
      </c>
      <c r="U33" s="51"/>
      <c r="V33" s="3"/>
      <c r="W33" s="3"/>
      <c r="X33" s="3"/>
      <c r="Y33" s="3"/>
      <c r="Z33" s="15">
        <f t="shared" si="0"/>
        <v>52</v>
      </c>
      <c r="AA33" s="29">
        <f>Z33/Z$72</f>
        <v>3.1031807602792862E-3</v>
      </c>
      <c r="AB33" s="29" t="e">
        <f>Z33/Z$74</f>
        <v>#DIV/0!</v>
      </c>
      <c r="AC33" s="13"/>
      <c r="AD33" s="52">
        <v>26</v>
      </c>
    </row>
    <row r="34" spans="1:30">
      <c r="A34" s="3" t="s">
        <v>20</v>
      </c>
      <c r="B34" s="50"/>
      <c r="C34" s="50"/>
      <c r="D34" s="50"/>
      <c r="E34" s="50"/>
      <c r="F34" s="50"/>
      <c r="G34" s="50"/>
      <c r="H34" s="54">
        <v>2</v>
      </c>
      <c r="I34" s="54"/>
      <c r="J34" s="3">
        <v>5</v>
      </c>
      <c r="K34" s="3"/>
      <c r="L34" s="3"/>
      <c r="M34" s="3"/>
      <c r="N34" s="3">
        <v>7</v>
      </c>
      <c r="O34" s="3"/>
      <c r="P34" s="3">
        <v>2</v>
      </c>
      <c r="Q34" s="3"/>
      <c r="R34" s="3">
        <v>5</v>
      </c>
      <c r="S34" s="3"/>
      <c r="T34" s="51">
        <v>14</v>
      </c>
      <c r="U34" s="51"/>
      <c r="V34" s="3">
        <v>2</v>
      </c>
      <c r="W34" s="3"/>
      <c r="X34" s="3"/>
      <c r="Y34" s="3"/>
      <c r="Z34" s="15">
        <f t="shared" si="0"/>
        <v>37</v>
      </c>
      <c r="AA34" s="29">
        <f>Z34/Z$72</f>
        <v>2.2080324640448767E-3</v>
      </c>
      <c r="AB34" s="29" t="e">
        <f>Z34/Z$74</f>
        <v>#DIV/0!</v>
      </c>
      <c r="AC34" s="13"/>
      <c r="AD34" s="52">
        <v>27</v>
      </c>
    </row>
    <row r="35" spans="1:30">
      <c r="A35" s="7" t="s">
        <v>140</v>
      </c>
      <c r="B35" s="50"/>
      <c r="C35" s="50"/>
      <c r="D35" s="50"/>
      <c r="E35" s="50"/>
      <c r="F35" s="50"/>
      <c r="G35" s="50"/>
      <c r="H35" s="50">
        <v>1</v>
      </c>
      <c r="I35" s="50"/>
      <c r="J35" s="3">
        <v>3</v>
      </c>
      <c r="K35" s="3"/>
      <c r="L35" s="3">
        <v>5</v>
      </c>
      <c r="M35" s="3"/>
      <c r="N35" s="3">
        <v>6</v>
      </c>
      <c r="O35" s="3"/>
      <c r="P35" s="3">
        <v>2</v>
      </c>
      <c r="Q35" s="3"/>
      <c r="R35" s="3">
        <v>7</v>
      </c>
      <c r="S35" s="3"/>
      <c r="T35" s="51">
        <v>5</v>
      </c>
      <c r="U35" s="51"/>
      <c r="V35" s="3">
        <v>6</v>
      </c>
      <c r="W35" s="3"/>
      <c r="X35" s="18"/>
      <c r="Y35" s="18"/>
      <c r="Z35" s="15">
        <f t="shared" si="0"/>
        <v>35</v>
      </c>
      <c r="AA35" s="29">
        <f>Z35/Z$72</f>
        <v>2.0886793578802887E-3</v>
      </c>
      <c r="AB35" s="29" t="e">
        <f>Z35/Z$74</f>
        <v>#DIV/0!</v>
      </c>
      <c r="AC35" s="18"/>
      <c r="AD35" s="52">
        <v>28</v>
      </c>
    </row>
    <row r="36" spans="1:30">
      <c r="A36" s="3" t="s">
        <v>149</v>
      </c>
      <c r="B36" s="50"/>
      <c r="C36" s="50"/>
      <c r="D36" s="50"/>
      <c r="E36" s="50"/>
      <c r="F36" s="50"/>
      <c r="G36" s="50"/>
      <c r="H36" s="50"/>
      <c r="I36" s="50"/>
      <c r="J36" s="3"/>
      <c r="K36" s="3"/>
      <c r="L36" s="3">
        <v>3</v>
      </c>
      <c r="M36" s="3"/>
      <c r="N36" s="3">
        <v>2</v>
      </c>
      <c r="O36" s="3"/>
      <c r="P36" s="3">
        <v>2</v>
      </c>
      <c r="Q36" s="3"/>
      <c r="R36" s="3">
        <v>19</v>
      </c>
      <c r="S36" s="3"/>
      <c r="T36" s="3"/>
      <c r="U36" s="3"/>
      <c r="V36" s="3">
        <v>8</v>
      </c>
      <c r="W36" s="3"/>
      <c r="X36" s="3"/>
      <c r="Y36" s="3"/>
      <c r="Z36" s="15">
        <f t="shared" si="0"/>
        <v>34</v>
      </c>
      <c r="AA36" s="29">
        <f>Z36/Z$72</f>
        <v>2.029002804797995E-3</v>
      </c>
      <c r="AB36" s="29" t="e">
        <f>Z36/Z$74</f>
        <v>#DIV/0!</v>
      </c>
      <c r="AC36" s="13"/>
      <c r="AD36" s="52">
        <v>29</v>
      </c>
    </row>
    <row r="37" spans="1:30">
      <c r="A37" s="3" t="s">
        <v>150</v>
      </c>
      <c r="B37" s="50"/>
      <c r="C37" s="50"/>
      <c r="D37" s="50"/>
      <c r="E37" s="50"/>
      <c r="F37" s="50"/>
      <c r="G37" s="50"/>
      <c r="H37" s="50"/>
      <c r="I37" s="50"/>
      <c r="J37" s="3"/>
      <c r="K37" s="3"/>
      <c r="L37" s="3">
        <v>1</v>
      </c>
      <c r="M37" s="3"/>
      <c r="N37" s="3"/>
      <c r="O37" s="3"/>
      <c r="P37" s="3">
        <v>2</v>
      </c>
      <c r="Q37" s="3"/>
      <c r="R37" s="3">
        <v>9</v>
      </c>
      <c r="S37" s="3"/>
      <c r="T37" s="51">
        <v>20</v>
      </c>
      <c r="U37" s="51"/>
      <c r="V37" s="3">
        <v>1</v>
      </c>
      <c r="W37" s="3"/>
      <c r="X37" s="3"/>
      <c r="Y37" s="3"/>
      <c r="Z37" s="15">
        <f t="shared" si="0"/>
        <v>33</v>
      </c>
      <c r="AA37" s="29">
        <f>Z37/Z$72</f>
        <v>1.9693262517157008E-3</v>
      </c>
      <c r="AB37" s="29" t="e">
        <f>Z37/Z$74</f>
        <v>#DIV/0!</v>
      </c>
      <c r="AC37" s="13"/>
      <c r="AD37" s="52">
        <v>30</v>
      </c>
    </row>
    <row r="38" spans="1:30">
      <c r="A38" s="3" t="s">
        <v>50</v>
      </c>
      <c r="B38" s="50"/>
      <c r="C38" s="50"/>
      <c r="D38" s="50"/>
      <c r="E38" s="50"/>
      <c r="F38" s="50"/>
      <c r="G38" s="50"/>
      <c r="H38" s="50"/>
      <c r="I38" s="50"/>
      <c r="J38" s="3"/>
      <c r="K38" s="3"/>
      <c r="L38" s="3"/>
      <c r="M38" s="3"/>
      <c r="N38" s="3">
        <v>3</v>
      </c>
      <c r="O38" s="3"/>
      <c r="P38" s="3"/>
      <c r="Q38" s="3"/>
      <c r="R38" s="3">
        <v>6</v>
      </c>
      <c r="S38" s="3"/>
      <c r="T38" s="51">
        <v>20</v>
      </c>
      <c r="U38" s="51"/>
      <c r="V38" s="3"/>
      <c r="W38" s="3"/>
      <c r="X38" s="3"/>
      <c r="Y38" s="3"/>
      <c r="Z38" s="15">
        <f t="shared" si="0"/>
        <v>29</v>
      </c>
      <c r="AA38" s="29">
        <f>Z38/Z$72</f>
        <v>1.7306200393865251E-3</v>
      </c>
      <c r="AB38" s="29" t="e">
        <f>Z38/Z$74</f>
        <v>#DIV/0!</v>
      </c>
      <c r="AC38" s="13"/>
      <c r="AD38" s="52">
        <v>31</v>
      </c>
    </row>
    <row r="39" spans="1:30">
      <c r="A39" s="3" t="s">
        <v>22</v>
      </c>
      <c r="B39" s="50"/>
      <c r="C39" s="50"/>
      <c r="D39" s="50"/>
      <c r="E39" s="50"/>
      <c r="F39" s="50"/>
      <c r="G39" s="50"/>
      <c r="H39" s="54">
        <v>4</v>
      </c>
      <c r="I39" s="54"/>
      <c r="J39" s="3"/>
      <c r="K39" s="3"/>
      <c r="L39" s="3"/>
      <c r="M39" s="3"/>
      <c r="N39" s="3"/>
      <c r="O39" s="3"/>
      <c r="P39" s="3"/>
      <c r="Q39" s="3"/>
      <c r="R39" s="3">
        <v>20</v>
      </c>
      <c r="S39" s="3"/>
      <c r="T39" s="51">
        <v>2</v>
      </c>
      <c r="U39" s="51"/>
      <c r="V39" s="3"/>
      <c r="W39" s="3"/>
      <c r="X39" s="3"/>
      <c r="Y39" s="3"/>
      <c r="Z39" s="15">
        <f t="shared" si="0"/>
        <v>26</v>
      </c>
      <c r="AA39" s="29">
        <f>Z39/Z$72</f>
        <v>1.5515903801396431E-3</v>
      </c>
      <c r="AB39" s="29" t="e">
        <f>Z39/Z$74</f>
        <v>#DIV/0!</v>
      </c>
      <c r="AC39" s="13"/>
      <c r="AD39" s="52">
        <v>32</v>
      </c>
    </row>
    <row r="40" spans="1:30">
      <c r="A40" s="3" t="s">
        <v>31</v>
      </c>
      <c r="B40" s="50"/>
      <c r="C40" s="50"/>
      <c r="D40" s="50"/>
      <c r="E40" s="50"/>
      <c r="F40" s="50"/>
      <c r="G40" s="50"/>
      <c r="H40" s="50"/>
      <c r="I40" s="50"/>
      <c r="J40" s="3"/>
      <c r="K40" s="3"/>
      <c r="L40" s="3"/>
      <c r="M40" s="3"/>
      <c r="N40" s="3"/>
      <c r="O40" s="3"/>
      <c r="P40" s="3"/>
      <c r="Q40" s="3"/>
      <c r="R40" s="3">
        <v>4</v>
      </c>
      <c r="S40" s="3"/>
      <c r="T40" s="51">
        <v>19</v>
      </c>
      <c r="U40" s="51"/>
      <c r="V40" s="3"/>
      <c r="W40" s="3"/>
      <c r="X40" s="3">
        <v>2</v>
      </c>
      <c r="Y40" s="3"/>
      <c r="Z40" s="15">
        <f t="shared" si="0"/>
        <v>25</v>
      </c>
      <c r="AA40" s="29">
        <f>Z40/Z$72</f>
        <v>1.4919138270573491E-3</v>
      </c>
      <c r="AB40" s="29" t="e">
        <f>Z40/Z$74</f>
        <v>#DIV/0!</v>
      </c>
      <c r="AC40" s="13"/>
      <c r="AD40" s="52">
        <v>33</v>
      </c>
    </row>
    <row r="41" spans="1:30">
      <c r="A41" s="3" t="s">
        <v>23</v>
      </c>
      <c r="B41" s="50"/>
      <c r="C41" s="50"/>
      <c r="D41" s="50"/>
      <c r="E41" s="50"/>
      <c r="F41" s="50"/>
      <c r="G41" s="50"/>
      <c r="H41" s="54"/>
      <c r="I41" s="54"/>
      <c r="J41" s="3"/>
      <c r="K41" s="3"/>
      <c r="L41" s="3"/>
      <c r="M41" s="3"/>
      <c r="N41" s="3"/>
      <c r="O41" s="3"/>
      <c r="P41" s="3">
        <v>21</v>
      </c>
      <c r="Q41" s="3"/>
      <c r="R41" s="3"/>
      <c r="S41" s="3"/>
      <c r="T41" s="3"/>
      <c r="U41" s="3"/>
      <c r="V41" s="3">
        <v>3</v>
      </c>
      <c r="W41" s="3"/>
      <c r="X41" s="3"/>
      <c r="Y41" s="3"/>
      <c r="Z41" s="15">
        <f t="shared" si="0"/>
        <v>24</v>
      </c>
      <c r="AA41" s="29">
        <f>Z41/Z$72</f>
        <v>1.4322372739750551E-3</v>
      </c>
      <c r="AB41" s="29" t="e">
        <f>Z41/Z$74</f>
        <v>#DIV/0!</v>
      </c>
      <c r="AC41" s="13"/>
      <c r="AD41" s="52">
        <v>34</v>
      </c>
    </row>
    <row r="42" spans="1:30">
      <c r="A42" s="3" t="s">
        <v>151</v>
      </c>
      <c r="B42" s="50"/>
      <c r="C42" s="50"/>
      <c r="D42" s="50"/>
      <c r="E42" s="50"/>
      <c r="F42" s="50"/>
      <c r="G42" s="50"/>
      <c r="H42" s="50"/>
      <c r="I42" s="50"/>
      <c r="J42" s="3"/>
      <c r="K42" s="3"/>
      <c r="L42" s="3">
        <v>6</v>
      </c>
      <c r="M42" s="3"/>
      <c r="N42" s="3"/>
      <c r="O42" s="3"/>
      <c r="P42" s="3"/>
      <c r="Q42" s="3"/>
      <c r="R42" s="3"/>
      <c r="S42" s="3"/>
      <c r="T42" s="51">
        <v>15</v>
      </c>
      <c r="U42" s="51"/>
      <c r="V42" s="3">
        <v>2</v>
      </c>
      <c r="W42" s="3"/>
      <c r="X42" s="3">
        <v>1</v>
      </c>
      <c r="Y42" s="3"/>
      <c r="Z42" s="15">
        <f t="shared" si="0"/>
        <v>24</v>
      </c>
      <c r="AA42" s="29">
        <f>Z42/Z$72</f>
        <v>1.4322372739750551E-3</v>
      </c>
      <c r="AB42" s="29" t="e">
        <f>Z42/Z$74</f>
        <v>#DIV/0!</v>
      </c>
      <c r="AC42" s="13"/>
      <c r="AD42" s="52">
        <v>34</v>
      </c>
    </row>
    <row r="43" spans="1:30">
      <c r="A43" s="3" t="s">
        <v>152</v>
      </c>
      <c r="B43" s="50"/>
      <c r="C43" s="50"/>
      <c r="D43" s="50"/>
      <c r="E43" s="50"/>
      <c r="F43" s="50"/>
      <c r="G43" s="50"/>
      <c r="H43" s="50"/>
      <c r="I43" s="50"/>
      <c r="J43" s="3"/>
      <c r="K43" s="3"/>
      <c r="L43" s="3"/>
      <c r="M43" s="3"/>
      <c r="N43" s="3"/>
      <c r="O43" s="3"/>
      <c r="P43" s="3"/>
      <c r="Q43" s="3"/>
      <c r="R43" s="3">
        <v>12</v>
      </c>
      <c r="S43" s="3"/>
      <c r="T43" s="51">
        <v>1</v>
      </c>
      <c r="U43" s="51"/>
      <c r="V43" s="3">
        <v>8</v>
      </c>
      <c r="W43" s="3"/>
      <c r="X43" s="3"/>
      <c r="Y43" s="3"/>
      <c r="Z43" s="15">
        <f t="shared" si="0"/>
        <v>21</v>
      </c>
      <c r="AA43" s="29">
        <f>Z43/Z$72</f>
        <v>1.2532076147281732E-3</v>
      </c>
      <c r="AB43" s="29" t="e">
        <f>Z43/Z$74</f>
        <v>#DIV/0!</v>
      </c>
      <c r="AC43" s="13"/>
      <c r="AD43" s="52">
        <v>36</v>
      </c>
    </row>
    <row r="44" spans="1:30">
      <c r="A44" s="3" t="s">
        <v>34</v>
      </c>
      <c r="B44" s="50"/>
      <c r="C44" s="50"/>
      <c r="D44" s="50"/>
      <c r="E44" s="50"/>
      <c r="F44" s="50"/>
      <c r="G44" s="50"/>
      <c r="H44" s="50">
        <v>3</v>
      </c>
      <c r="I44" s="50"/>
      <c r="J44" s="3"/>
      <c r="K44" s="3"/>
      <c r="L44" s="3">
        <v>3</v>
      </c>
      <c r="M44" s="3"/>
      <c r="N44" s="3">
        <v>4</v>
      </c>
      <c r="O44" s="3"/>
      <c r="P44" s="3"/>
      <c r="Q44" s="3"/>
      <c r="R44" s="3">
        <v>4</v>
      </c>
      <c r="S44" s="3"/>
      <c r="T44" s="51">
        <v>6</v>
      </c>
      <c r="U44" s="51"/>
      <c r="V44" s="3"/>
      <c r="W44" s="3"/>
      <c r="X44" s="3"/>
      <c r="Y44" s="3"/>
      <c r="Z44" s="15">
        <f t="shared" si="0"/>
        <v>20</v>
      </c>
      <c r="AA44" s="29">
        <f>Z44/Z$72</f>
        <v>1.1935310616458794E-3</v>
      </c>
      <c r="AB44" s="29" t="e">
        <f>Z44/Z$74</f>
        <v>#DIV/0!</v>
      </c>
      <c r="AC44" s="13"/>
      <c r="AD44" s="52">
        <v>37</v>
      </c>
    </row>
    <row r="45" spans="1:30">
      <c r="A45" s="3" t="s">
        <v>56</v>
      </c>
      <c r="B45" s="50"/>
      <c r="C45" s="50"/>
      <c r="D45" s="50"/>
      <c r="E45" s="50"/>
      <c r="F45" s="50"/>
      <c r="G45" s="50"/>
      <c r="H45" s="50"/>
      <c r="I45" s="50"/>
      <c r="J45" s="3"/>
      <c r="K45" s="3"/>
      <c r="L45" s="3"/>
      <c r="M45" s="3"/>
      <c r="N45" s="3">
        <v>1</v>
      </c>
      <c r="O45" s="3"/>
      <c r="P45" s="3">
        <v>4</v>
      </c>
      <c r="Q45" s="3"/>
      <c r="R45" s="3">
        <v>15</v>
      </c>
      <c r="S45" s="3"/>
      <c r="T45" s="3"/>
      <c r="U45" s="3"/>
      <c r="V45" s="3"/>
      <c r="W45" s="3"/>
      <c r="X45" s="3"/>
      <c r="Y45" s="3"/>
      <c r="Z45" s="15">
        <f t="shared" si="0"/>
        <v>20</v>
      </c>
      <c r="AA45" s="29">
        <f>Z45/Z$72</f>
        <v>1.1935310616458794E-3</v>
      </c>
      <c r="AB45" s="29" t="e">
        <f>Z45/Z$74</f>
        <v>#DIV/0!</v>
      </c>
      <c r="AC45" s="13"/>
      <c r="AD45" s="52">
        <v>37</v>
      </c>
    </row>
    <row r="46" spans="1:30">
      <c r="A46" s="3" t="s">
        <v>29</v>
      </c>
      <c r="B46" s="50"/>
      <c r="C46" s="50"/>
      <c r="D46" s="50"/>
      <c r="E46" s="50"/>
      <c r="F46" s="50"/>
      <c r="G46" s="50"/>
      <c r="H46" s="50"/>
      <c r="I46" s="50"/>
      <c r="J46" s="3"/>
      <c r="K46" s="3"/>
      <c r="L46" s="3"/>
      <c r="M46" s="3"/>
      <c r="N46" s="3"/>
      <c r="O46" s="3"/>
      <c r="P46" s="3">
        <v>10</v>
      </c>
      <c r="Q46" s="3"/>
      <c r="R46" s="3">
        <v>3</v>
      </c>
      <c r="S46" s="3"/>
      <c r="T46" s="51">
        <v>4</v>
      </c>
      <c r="U46" s="51"/>
      <c r="V46" s="3"/>
      <c r="W46" s="3"/>
      <c r="X46" s="3"/>
      <c r="Y46" s="3"/>
      <c r="Z46" s="15">
        <f t="shared" si="0"/>
        <v>17</v>
      </c>
      <c r="AA46" s="29">
        <f>Z46/Z$72</f>
        <v>1.0145014023989975E-3</v>
      </c>
      <c r="AB46" s="29" t="e">
        <f>Z46/Z$74</f>
        <v>#DIV/0!</v>
      </c>
      <c r="AC46" s="13"/>
      <c r="AD46" s="52">
        <v>39</v>
      </c>
    </row>
    <row r="47" spans="1:30">
      <c r="A47" s="3" t="s">
        <v>94</v>
      </c>
      <c r="B47" s="50"/>
      <c r="C47" s="50"/>
      <c r="D47" s="50"/>
      <c r="E47" s="50"/>
      <c r="F47" s="50"/>
      <c r="G47" s="50"/>
      <c r="H47" s="50"/>
      <c r="I47" s="50"/>
      <c r="J47" s="3"/>
      <c r="K47" s="3"/>
      <c r="L47" s="3"/>
      <c r="M47" s="3"/>
      <c r="N47" s="3">
        <v>16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5">
        <f t="shared" si="0"/>
        <v>16</v>
      </c>
      <c r="AA47" s="29">
        <f>Z47/Z$72</f>
        <v>9.5482484931670351E-4</v>
      </c>
      <c r="AB47" s="29" t="e">
        <f>Z47/Z$74</f>
        <v>#DIV/0!</v>
      </c>
      <c r="AC47" s="13"/>
      <c r="AD47" s="52">
        <v>40</v>
      </c>
    </row>
    <row r="48" spans="1:30">
      <c r="A48" s="3" t="s">
        <v>55</v>
      </c>
      <c r="B48" s="50"/>
      <c r="C48" s="50"/>
      <c r="D48" s="50"/>
      <c r="E48" s="50"/>
      <c r="F48" s="50"/>
      <c r="G48" s="50"/>
      <c r="H48" s="50"/>
      <c r="I48" s="50"/>
      <c r="J48" s="3"/>
      <c r="K48" s="3"/>
      <c r="L48" s="3"/>
      <c r="M48" s="3"/>
      <c r="N48" s="3">
        <v>9</v>
      </c>
      <c r="O48" s="3"/>
      <c r="P48" s="3"/>
      <c r="Q48" s="3"/>
      <c r="R48" s="3"/>
      <c r="S48" s="3"/>
      <c r="T48" s="3"/>
      <c r="U48" s="3"/>
      <c r="V48" s="3">
        <v>7</v>
      </c>
      <c r="W48" s="3"/>
      <c r="X48" s="3"/>
      <c r="Y48" s="3"/>
      <c r="Z48" s="15">
        <f t="shared" si="0"/>
        <v>16</v>
      </c>
      <c r="AA48" s="29">
        <f>Z48/Z$72</f>
        <v>9.5482484931670351E-4</v>
      </c>
      <c r="AB48" s="29" t="e">
        <f>Z48/Z$74</f>
        <v>#DIV/0!</v>
      </c>
      <c r="AC48" s="13"/>
      <c r="AD48" s="52">
        <v>40</v>
      </c>
    </row>
    <row r="49" spans="1:30">
      <c r="A49" s="3" t="s">
        <v>32</v>
      </c>
      <c r="B49" s="50"/>
      <c r="C49" s="50"/>
      <c r="D49" s="50"/>
      <c r="E49" s="50"/>
      <c r="F49" s="50"/>
      <c r="G49" s="50"/>
      <c r="H49" s="50"/>
      <c r="I49" s="50"/>
      <c r="J49" s="3">
        <v>2</v>
      </c>
      <c r="K49" s="3"/>
      <c r="L49" s="3">
        <v>2</v>
      </c>
      <c r="M49" s="3"/>
      <c r="N49" s="3"/>
      <c r="O49" s="3"/>
      <c r="P49" s="3">
        <v>4</v>
      </c>
      <c r="Q49" s="3"/>
      <c r="R49" s="3">
        <v>2</v>
      </c>
      <c r="S49" s="3"/>
      <c r="T49" s="51">
        <v>1</v>
      </c>
      <c r="U49" s="51"/>
      <c r="V49" s="3"/>
      <c r="W49" s="3"/>
      <c r="X49" s="3"/>
      <c r="Y49" s="3"/>
      <c r="Z49" s="15">
        <f t="shared" si="0"/>
        <v>11</v>
      </c>
      <c r="AA49" s="29">
        <f>Z49/Z$72</f>
        <v>6.5644208390523359E-4</v>
      </c>
      <c r="AB49" s="29" t="e">
        <f>Z49/Z$74</f>
        <v>#DIV/0!</v>
      </c>
      <c r="AC49" s="13"/>
      <c r="AD49" s="52">
        <v>42</v>
      </c>
    </row>
    <row r="50" spans="1:30">
      <c r="A50" s="3" t="s">
        <v>313</v>
      </c>
      <c r="B50" s="50"/>
      <c r="C50" s="50"/>
      <c r="D50" s="50"/>
      <c r="E50" s="50"/>
      <c r="F50" s="50"/>
      <c r="G50" s="50"/>
      <c r="H50" s="50"/>
      <c r="I50" s="50"/>
      <c r="J50" s="3"/>
      <c r="K50" s="3"/>
      <c r="L50" s="3"/>
      <c r="M50" s="3"/>
      <c r="N50" s="3"/>
      <c r="O50" s="3"/>
      <c r="P50" s="3">
        <v>9</v>
      </c>
      <c r="Q50" s="3"/>
      <c r="R50" s="3"/>
      <c r="S50" s="3"/>
      <c r="T50" s="3"/>
      <c r="U50" s="3"/>
      <c r="V50" s="3"/>
      <c r="W50" s="3"/>
      <c r="X50" s="3"/>
      <c r="Y50" s="3"/>
      <c r="Z50" s="15">
        <f t="shared" si="0"/>
        <v>9</v>
      </c>
      <c r="AA50" s="29">
        <f>Z50/Z$72</f>
        <v>5.3708897774064574E-4</v>
      </c>
      <c r="AB50" s="29" t="e">
        <f>Z50/Z$74</f>
        <v>#DIV/0!</v>
      </c>
      <c r="AC50" s="13"/>
      <c r="AD50" s="52">
        <v>43</v>
      </c>
    </row>
    <row r="51" spans="1:30">
      <c r="A51" s="3" t="s">
        <v>153</v>
      </c>
      <c r="B51" s="50"/>
      <c r="C51" s="50"/>
      <c r="D51" s="50"/>
      <c r="E51" s="50"/>
      <c r="F51" s="50"/>
      <c r="G51" s="50"/>
      <c r="H51" s="50"/>
      <c r="I51" s="50"/>
      <c r="J51" s="3"/>
      <c r="K51" s="3"/>
      <c r="L51" s="3"/>
      <c r="M51" s="3"/>
      <c r="N51" s="3"/>
      <c r="O51" s="3"/>
      <c r="P51" s="3">
        <v>7</v>
      </c>
      <c r="Q51" s="3"/>
      <c r="R51" s="3"/>
      <c r="S51" s="3"/>
      <c r="T51" s="3"/>
      <c r="U51" s="3"/>
      <c r="V51" s="3"/>
      <c r="W51" s="3"/>
      <c r="X51" s="3"/>
      <c r="Y51" s="3"/>
      <c r="Z51" s="15">
        <f t="shared" si="0"/>
        <v>7</v>
      </c>
      <c r="AA51" s="29">
        <f>Z51/Z$72</f>
        <v>4.1773587157605777E-4</v>
      </c>
      <c r="AB51" s="29" t="e">
        <f>Z51/Z$74</f>
        <v>#DIV/0!</v>
      </c>
      <c r="AC51" s="13"/>
      <c r="AD51" s="52">
        <v>44</v>
      </c>
    </row>
    <row r="52" spans="1:30">
      <c r="A52" s="3" t="s">
        <v>60</v>
      </c>
      <c r="B52" s="50"/>
      <c r="C52" s="50"/>
      <c r="D52" s="50"/>
      <c r="E52" s="50"/>
      <c r="F52" s="50"/>
      <c r="G52" s="50"/>
      <c r="H52" s="50">
        <v>2</v>
      </c>
      <c r="I52" s="50"/>
      <c r="J52" s="3"/>
      <c r="K52" s="3"/>
      <c r="L52" s="3"/>
      <c r="M52" s="3"/>
      <c r="N52" s="3"/>
      <c r="O52" s="3"/>
      <c r="P52" s="3">
        <v>2</v>
      </c>
      <c r="Q52" s="3"/>
      <c r="R52" s="3">
        <v>2</v>
      </c>
      <c r="S52" s="3"/>
      <c r="T52" s="3"/>
      <c r="U52" s="3"/>
      <c r="V52" s="3"/>
      <c r="W52" s="3"/>
      <c r="X52" s="3"/>
      <c r="Y52" s="3"/>
      <c r="Z52" s="15">
        <f t="shared" si="0"/>
        <v>6</v>
      </c>
      <c r="AA52" s="29">
        <f>Z52/Z$72</f>
        <v>3.5805931849376379E-4</v>
      </c>
      <c r="AB52" s="29" t="e">
        <f>Z52/Z$74</f>
        <v>#DIV/0!</v>
      </c>
      <c r="AC52" s="13"/>
      <c r="AD52" s="52">
        <v>45</v>
      </c>
    </row>
    <row r="53" spans="1:30">
      <c r="A53" s="3" t="s">
        <v>87</v>
      </c>
      <c r="B53" s="50"/>
      <c r="C53" s="50"/>
      <c r="D53" s="50"/>
      <c r="E53" s="50"/>
      <c r="F53" s="50"/>
      <c r="G53" s="50"/>
      <c r="H53" s="54"/>
      <c r="I53" s="54"/>
      <c r="J53" s="3"/>
      <c r="K53" s="3"/>
      <c r="L53" s="3"/>
      <c r="M53" s="3"/>
      <c r="N53" s="3"/>
      <c r="O53" s="3"/>
      <c r="P53" s="3"/>
      <c r="Q53" s="3"/>
      <c r="R53" s="3"/>
      <c r="S53" s="3"/>
      <c r="T53" s="51">
        <v>2</v>
      </c>
      <c r="U53" s="51"/>
      <c r="V53" s="3">
        <v>4</v>
      </c>
      <c r="W53" s="3"/>
      <c r="X53" s="3"/>
      <c r="Y53" s="3"/>
      <c r="Z53" s="15">
        <f t="shared" si="0"/>
        <v>6</v>
      </c>
      <c r="AA53" s="29">
        <f>Z53/Z$72</f>
        <v>3.5805931849376379E-4</v>
      </c>
      <c r="AB53" s="29" t="e">
        <f>Z53/Z$74</f>
        <v>#DIV/0!</v>
      </c>
      <c r="AC53" s="13"/>
      <c r="AD53" s="52">
        <v>45</v>
      </c>
    </row>
    <row r="54" spans="1:30">
      <c r="A54" s="3" t="s">
        <v>154</v>
      </c>
      <c r="B54" s="50"/>
      <c r="C54" s="50"/>
      <c r="D54" s="50"/>
      <c r="E54" s="50"/>
      <c r="F54" s="50"/>
      <c r="G54" s="50"/>
      <c r="H54" s="50"/>
      <c r="I54" s="50"/>
      <c r="J54" s="3"/>
      <c r="K54" s="3"/>
      <c r="L54" s="3"/>
      <c r="M54" s="3"/>
      <c r="N54" s="3"/>
      <c r="O54" s="3"/>
      <c r="P54" s="3">
        <v>2</v>
      </c>
      <c r="Q54" s="3"/>
      <c r="R54" s="3"/>
      <c r="S54" s="3"/>
      <c r="T54" s="3"/>
      <c r="U54" s="3"/>
      <c r="V54" s="3">
        <v>4</v>
      </c>
      <c r="W54" s="3"/>
      <c r="X54" s="3"/>
      <c r="Y54" s="3"/>
      <c r="Z54" s="15">
        <f t="shared" si="0"/>
        <v>6</v>
      </c>
      <c r="AA54" s="29">
        <f>Z54/Z$72</f>
        <v>3.5805931849376379E-4</v>
      </c>
      <c r="AB54" s="29" t="e">
        <f>Z54/Z$74</f>
        <v>#DIV/0!</v>
      </c>
      <c r="AC54" s="13"/>
      <c r="AD54" s="52">
        <v>45</v>
      </c>
    </row>
    <row r="55" spans="1:30">
      <c r="A55" s="3" t="s">
        <v>49</v>
      </c>
      <c r="B55" s="50"/>
      <c r="C55" s="50"/>
      <c r="D55" s="50"/>
      <c r="E55" s="50"/>
      <c r="F55" s="50"/>
      <c r="G55" s="50"/>
      <c r="H55" s="50"/>
      <c r="I55" s="50"/>
      <c r="J55" s="3"/>
      <c r="K55" s="3"/>
      <c r="L55" s="3">
        <v>2</v>
      </c>
      <c r="M55" s="3"/>
      <c r="N55" s="3"/>
      <c r="O55" s="3"/>
      <c r="P55" s="3">
        <v>4</v>
      </c>
      <c r="Q55" s="3"/>
      <c r="R55" s="3"/>
      <c r="S55" s="3"/>
      <c r="T55" s="3"/>
      <c r="U55" s="3"/>
      <c r="V55" s="3"/>
      <c r="W55" s="3"/>
      <c r="X55" s="3"/>
      <c r="Y55" s="3"/>
      <c r="Z55" s="15">
        <f t="shared" si="0"/>
        <v>6</v>
      </c>
      <c r="AA55" s="29">
        <f>Z55/Z$72</f>
        <v>3.5805931849376379E-4</v>
      </c>
      <c r="AB55" s="29" t="e">
        <f>Z55/Z$74</f>
        <v>#DIV/0!</v>
      </c>
      <c r="AC55" s="13"/>
      <c r="AD55" s="52">
        <v>45</v>
      </c>
    </row>
    <row r="56" spans="1:30">
      <c r="A56" s="3" t="s">
        <v>155</v>
      </c>
      <c r="B56" s="50"/>
      <c r="C56" s="50"/>
      <c r="D56" s="50"/>
      <c r="E56" s="50"/>
      <c r="F56" s="50"/>
      <c r="G56" s="50"/>
      <c r="H56" s="50"/>
      <c r="I56" s="50"/>
      <c r="J56" s="3"/>
      <c r="K56" s="3"/>
      <c r="L56" s="3"/>
      <c r="M56" s="3"/>
      <c r="N56" s="3">
        <v>2</v>
      </c>
      <c r="O56" s="3"/>
      <c r="P56" s="3"/>
      <c r="Q56" s="3"/>
      <c r="R56" s="3">
        <v>3</v>
      </c>
      <c r="S56" s="3"/>
      <c r="T56" s="3"/>
      <c r="U56" s="3"/>
      <c r="V56" s="3"/>
      <c r="W56" s="3"/>
      <c r="X56" s="3"/>
      <c r="Y56" s="3"/>
      <c r="Z56" s="15">
        <f t="shared" si="0"/>
        <v>5</v>
      </c>
      <c r="AA56" s="29">
        <f>Z56/Z$72</f>
        <v>2.9838276541146986E-4</v>
      </c>
      <c r="AB56" s="29" t="e">
        <f>Z56/Z$74</f>
        <v>#DIV/0!</v>
      </c>
      <c r="AC56" s="13"/>
      <c r="AD56" s="52">
        <v>49</v>
      </c>
    </row>
    <row r="57" spans="1:30">
      <c r="A57" s="3" t="s">
        <v>90</v>
      </c>
      <c r="B57" s="50"/>
      <c r="C57" s="50"/>
      <c r="D57" s="50"/>
      <c r="E57" s="50"/>
      <c r="F57" s="50"/>
      <c r="G57" s="50"/>
      <c r="H57" s="54">
        <v>3</v>
      </c>
      <c r="I57" s="5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5">
        <f t="shared" si="0"/>
        <v>3</v>
      </c>
      <c r="AA57" s="29">
        <f>Z57/Z$72</f>
        <v>1.7902965924688189E-4</v>
      </c>
      <c r="AB57" s="29" t="e">
        <f>Z57/Z$74</f>
        <v>#DIV/0!</v>
      </c>
      <c r="AC57" s="13"/>
      <c r="AD57" s="52">
        <v>50</v>
      </c>
    </row>
    <row r="58" spans="1:30">
      <c r="A58" s="3" t="s">
        <v>156</v>
      </c>
      <c r="B58" s="50"/>
      <c r="C58" s="50"/>
      <c r="D58" s="50"/>
      <c r="E58" s="50"/>
      <c r="F58" s="50"/>
      <c r="G58" s="50"/>
      <c r="H58" s="50"/>
      <c r="I58" s="5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>
        <v>2</v>
      </c>
      <c r="W58" s="3"/>
      <c r="X58" s="3">
        <v>1</v>
      </c>
      <c r="Y58" s="3"/>
      <c r="Z58" s="15">
        <f t="shared" si="0"/>
        <v>3</v>
      </c>
      <c r="AA58" s="29">
        <f>Z58/Z$72</f>
        <v>1.7902965924688189E-4</v>
      </c>
      <c r="AB58" s="29" t="e">
        <f>Z58/Z$74</f>
        <v>#DIV/0!</v>
      </c>
      <c r="AC58" s="13"/>
      <c r="AD58" s="52">
        <v>50</v>
      </c>
    </row>
    <row r="59" spans="1:30">
      <c r="A59" s="3" t="s">
        <v>165</v>
      </c>
      <c r="B59" s="50"/>
      <c r="C59" s="50"/>
      <c r="D59" s="50"/>
      <c r="E59" s="50"/>
      <c r="F59" s="50"/>
      <c r="G59" s="50"/>
      <c r="H59" s="50"/>
      <c r="I59" s="50"/>
      <c r="J59" s="3"/>
      <c r="K59" s="3"/>
      <c r="L59" s="3"/>
      <c r="M59" s="3"/>
      <c r="N59" s="3"/>
      <c r="O59" s="3"/>
      <c r="P59" s="3"/>
      <c r="Q59" s="3"/>
      <c r="R59" s="3"/>
      <c r="S59" s="3"/>
      <c r="T59" s="3">
        <v>2</v>
      </c>
      <c r="U59" s="3"/>
      <c r="V59" s="3"/>
      <c r="W59" s="3"/>
      <c r="X59" s="3"/>
      <c r="Y59" s="3"/>
      <c r="Z59" s="15">
        <f t="shared" si="0"/>
        <v>2</v>
      </c>
      <c r="AA59" s="29">
        <f>Z59/Z$72</f>
        <v>1.1935310616458794E-4</v>
      </c>
      <c r="AB59" s="29" t="e">
        <f>Z59/Z$74</f>
        <v>#DIV/0!</v>
      </c>
      <c r="AC59" s="13"/>
      <c r="AD59" s="52">
        <v>52</v>
      </c>
    </row>
    <row r="60" spans="1:30">
      <c r="A60" s="3" t="s">
        <v>173</v>
      </c>
      <c r="B60" s="50"/>
      <c r="C60" s="50"/>
      <c r="D60" s="50"/>
      <c r="E60" s="50"/>
      <c r="F60" s="50"/>
      <c r="G60" s="50"/>
      <c r="H60" s="50"/>
      <c r="I60" s="50"/>
      <c r="J60" s="3"/>
      <c r="K60" s="3"/>
      <c r="L60" s="3"/>
      <c r="M60" s="3"/>
      <c r="N60" s="3"/>
      <c r="O60" s="3"/>
      <c r="P60" s="3"/>
      <c r="Q60" s="3"/>
      <c r="R60" s="3"/>
      <c r="S60" s="3"/>
      <c r="T60" s="51">
        <v>2</v>
      </c>
      <c r="U60" s="51"/>
      <c r="V60" s="3"/>
      <c r="W60" s="3"/>
      <c r="X60" s="3"/>
      <c r="Y60" s="3"/>
      <c r="Z60" s="15">
        <f t="shared" si="0"/>
        <v>2</v>
      </c>
      <c r="AA60" s="29">
        <f>Z60/Z$72</f>
        <v>1.1935310616458794E-4</v>
      </c>
      <c r="AB60" s="29" t="e">
        <f>Z60/Z$74</f>
        <v>#DIV/0!</v>
      </c>
      <c r="AC60" s="13"/>
      <c r="AD60" s="52">
        <v>52</v>
      </c>
    </row>
    <row r="61" spans="1:30">
      <c r="A61" s="3" t="s">
        <v>157</v>
      </c>
      <c r="B61" s="50"/>
      <c r="C61" s="50"/>
      <c r="D61" s="50"/>
      <c r="E61" s="50"/>
      <c r="F61" s="50"/>
      <c r="G61" s="50"/>
      <c r="H61" s="50"/>
      <c r="I61" s="50"/>
      <c r="J61" s="3"/>
      <c r="K61" s="3"/>
      <c r="L61" s="3"/>
      <c r="M61" s="3"/>
      <c r="N61" s="3"/>
      <c r="O61" s="3"/>
      <c r="P61" s="3"/>
      <c r="Q61" s="3"/>
      <c r="R61" s="3"/>
      <c r="S61" s="3"/>
      <c r="T61" s="51">
        <v>2</v>
      </c>
      <c r="U61" s="51"/>
      <c r="V61" s="3"/>
      <c r="W61" s="3"/>
      <c r="X61" s="3"/>
      <c r="Y61" s="3"/>
      <c r="Z61" s="15">
        <f t="shared" si="0"/>
        <v>2</v>
      </c>
      <c r="AA61" s="29">
        <f>Z61/Z$72</f>
        <v>1.1935310616458794E-4</v>
      </c>
      <c r="AB61" s="29" t="e">
        <f>Z61/Z$74</f>
        <v>#DIV/0!</v>
      </c>
      <c r="AC61" s="13"/>
      <c r="AD61" s="52">
        <v>52</v>
      </c>
    </row>
    <row r="62" spans="1:30">
      <c r="A62" s="3" t="s">
        <v>158</v>
      </c>
      <c r="B62" s="50"/>
      <c r="C62" s="50"/>
      <c r="D62" s="50"/>
      <c r="E62" s="50"/>
      <c r="F62" s="50"/>
      <c r="G62" s="50"/>
      <c r="H62" s="50"/>
      <c r="I62" s="50"/>
      <c r="J62" s="3"/>
      <c r="K62" s="3"/>
      <c r="L62" s="3"/>
      <c r="M62" s="3"/>
      <c r="N62" s="3"/>
      <c r="O62" s="3"/>
      <c r="P62" s="3">
        <v>2</v>
      </c>
      <c r="Q62" s="3"/>
      <c r="R62" s="3"/>
      <c r="S62" s="3"/>
      <c r="T62" s="3"/>
      <c r="U62" s="3"/>
      <c r="V62" s="3"/>
      <c r="W62" s="3"/>
      <c r="X62" s="3"/>
      <c r="Y62" s="3"/>
      <c r="Z62" s="15">
        <f t="shared" si="0"/>
        <v>2</v>
      </c>
      <c r="AA62" s="29">
        <f>Z62/Z$72</f>
        <v>1.1935310616458794E-4</v>
      </c>
      <c r="AB62" s="29" t="e">
        <f>Z62/Z$74</f>
        <v>#DIV/0!</v>
      </c>
      <c r="AC62" s="13"/>
      <c r="AD62" s="52">
        <v>52</v>
      </c>
    </row>
    <row r="63" spans="1:30">
      <c r="A63" s="3" t="s">
        <v>114</v>
      </c>
      <c r="B63" s="50"/>
      <c r="C63" s="50"/>
      <c r="D63" s="50"/>
      <c r="E63" s="50"/>
      <c r="F63" s="50"/>
      <c r="G63" s="50"/>
      <c r="H63" s="50"/>
      <c r="I63" s="50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>
        <v>2</v>
      </c>
      <c r="W63" s="3"/>
      <c r="X63" s="3"/>
      <c r="Y63" s="3"/>
      <c r="Z63" s="15">
        <f t="shared" si="0"/>
        <v>2</v>
      </c>
      <c r="AA63" s="29">
        <f>Z63/Z$72</f>
        <v>1.1935310616458794E-4</v>
      </c>
      <c r="AB63" s="29" t="e">
        <f>Z63/Z$74</f>
        <v>#DIV/0!</v>
      </c>
      <c r="AC63" s="13"/>
      <c r="AD63" s="52">
        <v>52</v>
      </c>
    </row>
    <row r="64" spans="1:30">
      <c r="A64" s="3" t="s">
        <v>39</v>
      </c>
      <c r="B64" s="50"/>
      <c r="C64" s="50"/>
      <c r="D64" s="50"/>
      <c r="E64" s="50"/>
      <c r="F64" s="50"/>
      <c r="G64" s="50"/>
      <c r="H64" s="50"/>
      <c r="I64" s="50"/>
      <c r="J64" s="3"/>
      <c r="K64" s="3"/>
      <c r="L64" s="3">
        <v>2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15">
        <f t="shared" si="0"/>
        <v>2</v>
      </c>
      <c r="AA64" s="29">
        <f>Z64/Z$72</f>
        <v>1.1935310616458794E-4</v>
      </c>
      <c r="AB64" s="29" t="e">
        <f>Z64/Z$74</f>
        <v>#DIV/0!</v>
      </c>
      <c r="AC64" s="13"/>
      <c r="AD64" s="52">
        <v>52</v>
      </c>
    </row>
    <row r="65" spans="1:30">
      <c r="A65" s="3" t="s">
        <v>53</v>
      </c>
      <c r="B65" s="50"/>
      <c r="C65" s="50"/>
      <c r="D65" s="50"/>
      <c r="E65" s="50"/>
      <c r="F65" s="50"/>
      <c r="G65" s="50"/>
      <c r="H65" s="50"/>
      <c r="I65" s="50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>
        <v>2</v>
      </c>
      <c r="W65" s="3"/>
      <c r="X65" s="3"/>
      <c r="Y65" s="3"/>
      <c r="Z65" s="15">
        <f t="shared" si="0"/>
        <v>2</v>
      </c>
      <c r="AA65" s="29">
        <f>Z65/Z$72</f>
        <v>1.1935310616458794E-4</v>
      </c>
      <c r="AB65" s="29" t="e">
        <f>Z65/Z$74</f>
        <v>#DIV/0!</v>
      </c>
      <c r="AC65" s="13"/>
      <c r="AD65" s="52">
        <v>52</v>
      </c>
    </row>
    <row r="66" spans="1:30">
      <c r="A66" s="7" t="s">
        <v>159</v>
      </c>
      <c r="B66" s="55"/>
      <c r="C66" s="55"/>
      <c r="D66" s="55"/>
      <c r="E66" s="55"/>
      <c r="F66" s="55"/>
      <c r="G66" s="55"/>
      <c r="H66" s="55"/>
      <c r="I66" s="55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51">
        <v>2</v>
      </c>
      <c r="U66" s="51"/>
      <c r="V66" s="18"/>
      <c r="W66" s="18"/>
      <c r="X66" s="18"/>
      <c r="Y66" s="18"/>
      <c r="Z66" s="15">
        <f t="shared" si="0"/>
        <v>2</v>
      </c>
      <c r="AA66" s="29">
        <f>Z66/Z$72</f>
        <v>1.1935310616458794E-4</v>
      </c>
      <c r="AB66" s="29" t="e">
        <f>Z66/Z$74</f>
        <v>#DIV/0!</v>
      </c>
      <c r="AC66" s="18"/>
      <c r="AD66" s="52">
        <v>52</v>
      </c>
    </row>
    <row r="67" spans="1:30">
      <c r="A67" s="3" t="s">
        <v>160</v>
      </c>
      <c r="B67" s="50"/>
      <c r="C67" s="50"/>
      <c r="D67" s="50"/>
      <c r="E67" s="50"/>
      <c r="F67" s="50"/>
      <c r="G67" s="50"/>
      <c r="H67" s="53"/>
      <c r="I67" s="53"/>
      <c r="J67" s="3"/>
      <c r="K67" s="3"/>
      <c r="L67" s="3"/>
      <c r="M67" s="3"/>
      <c r="N67" s="3"/>
      <c r="O67" s="3"/>
      <c r="P67" s="3"/>
      <c r="Q67" s="3"/>
      <c r="R67" s="3"/>
      <c r="S67" s="3"/>
      <c r="T67" s="3">
        <v>1</v>
      </c>
      <c r="U67" s="3"/>
      <c r="V67" s="3"/>
      <c r="W67" s="3"/>
      <c r="X67" s="3"/>
      <c r="Y67" s="3"/>
      <c r="Z67" s="15">
        <f t="shared" si="0"/>
        <v>1</v>
      </c>
      <c r="AA67" s="29">
        <f>Z67/Z$72</f>
        <v>5.9676553082293969E-5</v>
      </c>
      <c r="AB67" s="29" t="e">
        <f>Z67/Z$74</f>
        <v>#DIV/0!</v>
      </c>
      <c r="AC67" s="3"/>
      <c r="AD67" s="52">
        <v>61</v>
      </c>
    </row>
    <row r="68" spans="1:30">
      <c r="A68" s="3" t="s">
        <v>61</v>
      </c>
      <c r="B68" s="50"/>
      <c r="C68" s="50"/>
      <c r="D68" s="50"/>
      <c r="E68" s="50"/>
      <c r="F68" s="50"/>
      <c r="G68" s="50"/>
      <c r="H68" s="50"/>
      <c r="I68" s="50"/>
      <c r="J68" s="3"/>
      <c r="K68" s="3"/>
      <c r="L68" s="3"/>
      <c r="M68" s="3"/>
      <c r="N68" s="3"/>
      <c r="O68" s="3"/>
      <c r="P68" s="3"/>
      <c r="Q68" s="3"/>
      <c r="R68" s="3"/>
      <c r="S68" s="3"/>
      <c r="T68" s="51">
        <v>1</v>
      </c>
      <c r="U68" s="51"/>
      <c r="V68" s="3"/>
      <c r="W68" s="3"/>
      <c r="X68" s="3"/>
      <c r="Y68" s="3"/>
      <c r="Z68" s="15">
        <f t="shared" si="0"/>
        <v>1</v>
      </c>
      <c r="AA68" s="29">
        <f>Z68/Z$72</f>
        <v>5.9676553082293969E-5</v>
      </c>
      <c r="AB68" s="29" t="e">
        <f>Z68/Z$74</f>
        <v>#DIV/0!</v>
      </c>
      <c r="AC68" s="13"/>
      <c r="AD68" s="52">
        <v>61</v>
      </c>
    </row>
    <row r="69" spans="1:30">
      <c r="A69" s="3" t="s">
        <v>161</v>
      </c>
      <c r="B69" s="50"/>
      <c r="C69" s="50"/>
      <c r="D69" s="50"/>
      <c r="E69" s="50"/>
      <c r="F69" s="50"/>
      <c r="G69" s="50"/>
      <c r="H69" s="50"/>
      <c r="I69" s="50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15">
        <f t="shared" si="0"/>
        <v>1</v>
      </c>
      <c r="AA69" s="29">
        <f>Z69/Z$72</f>
        <v>5.9676553082293969E-5</v>
      </c>
      <c r="AB69" s="29" t="e">
        <f>Z69/Z$74</f>
        <v>#DIV/0!</v>
      </c>
      <c r="AC69" s="13"/>
      <c r="AD69" s="52">
        <v>61</v>
      </c>
    </row>
    <row r="70" spans="1:30">
      <c r="A70" s="3" t="s">
        <v>162</v>
      </c>
      <c r="B70" s="50"/>
      <c r="C70" s="50"/>
      <c r="D70" s="50"/>
      <c r="E70" s="50"/>
      <c r="F70" s="50"/>
      <c r="G70" s="50"/>
      <c r="H70" s="50"/>
      <c r="I70" s="50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51"/>
      <c r="U70" s="51"/>
      <c r="V70" s="50"/>
      <c r="W70" s="50"/>
      <c r="X70" s="3"/>
      <c r="Y70" s="3"/>
      <c r="Z70" s="15">
        <f t="shared" si="0"/>
        <v>1</v>
      </c>
      <c r="AA70" s="29">
        <f>Z70/Z$72</f>
        <v>5.9676553082293969E-5</v>
      </c>
      <c r="AB70" s="29" t="e">
        <f>Z70/Z$74</f>
        <v>#DIV/0!</v>
      </c>
      <c r="AC70" s="13"/>
      <c r="AD70" s="52">
        <v>61</v>
      </c>
    </row>
    <row r="71" spans="1:30">
      <c r="A71" s="7" t="s">
        <v>314</v>
      </c>
      <c r="B71" s="50"/>
      <c r="C71" s="50"/>
      <c r="D71" s="50"/>
      <c r="E71" s="50"/>
      <c r="F71" s="50"/>
      <c r="G71" s="50"/>
      <c r="H71" s="50"/>
      <c r="I71" s="50"/>
      <c r="J71" s="3"/>
      <c r="K71" s="3"/>
      <c r="L71" s="3"/>
      <c r="M71" s="3"/>
      <c r="N71" s="3"/>
      <c r="O71" s="3"/>
      <c r="P71" s="3"/>
      <c r="Q71" s="3"/>
      <c r="R71" s="3"/>
      <c r="S71" s="3"/>
      <c r="T71" s="51"/>
      <c r="U71" s="51"/>
      <c r="V71" s="3">
        <v>1</v>
      </c>
      <c r="W71" s="3"/>
      <c r="X71" s="18"/>
      <c r="Y71" s="18"/>
      <c r="Z71" s="15">
        <f>SUM(B71:X71)</f>
        <v>1</v>
      </c>
      <c r="AA71" s="29">
        <f>Z71/Z$72</f>
        <v>5.9676553082293969E-5</v>
      </c>
      <c r="AB71" s="29" t="e">
        <f>Z71/Z$74</f>
        <v>#DIV/0!</v>
      </c>
      <c r="AC71" s="18"/>
      <c r="AD71" s="52">
        <v>61</v>
      </c>
    </row>
    <row r="72" spans="1:30">
      <c r="A72" s="188" t="s">
        <v>0</v>
      </c>
      <c r="B72" s="56">
        <v>7</v>
      </c>
      <c r="C72" s="56"/>
      <c r="D72" s="56">
        <v>0</v>
      </c>
      <c r="E72" s="56"/>
      <c r="F72" s="56">
        <v>3</v>
      </c>
      <c r="G72" s="56"/>
      <c r="H72" s="56">
        <v>314</v>
      </c>
      <c r="I72" s="56"/>
      <c r="J72" s="56">
        <v>686</v>
      </c>
      <c r="K72" s="56"/>
      <c r="L72" s="56">
        <v>640</v>
      </c>
      <c r="M72" s="56"/>
      <c r="N72" s="56">
        <v>2744</v>
      </c>
      <c r="O72" s="56"/>
      <c r="P72" s="56">
        <v>4177</v>
      </c>
      <c r="Q72" s="56"/>
      <c r="R72" s="56">
        <v>2931</v>
      </c>
      <c r="S72" s="56"/>
      <c r="T72" s="56">
        <v>3714</v>
      </c>
      <c r="U72" s="56"/>
      <c r="V72" s="56">
        <v>1460</v>
      </c>
      <c r="W72" s="56"/>
      <c r="X72" s="56">
        <v>83</v>
      </c>
      <c r="Y72" s="56"/>
      <c r="Z72" s="57">
        <f t="shared" ref="Z72:AB72" si="1">SUM(Z8:Z71)</f>
        <v>16757</v>
      </c>
      <c r="AA72" s="57">
        <f t="shared" si="1"/>
        <v>1.0000000000000002</v>
      </c>
      <c r="AB72" s="57" t="e">
        <f t="shared" si="1"/>
        <v>#DIV/0!</v>
      </c>
      <c r="AC72" s="21"/>
    </row>
    <row r="73" spans="1:30">
      <c r="A73" s="188" t="s">
        <v>293</v>
      </c>
      <c r="B73">
        <v>0</v>
      </c>
      <c r="D73">
        <v>0</v>
      </c>
      <c r="F73">
        <v>0</v>
      </c>
      <c r="H73">
        <v>0</v>
      </c>
      <c r="J73">
        <v>0</v>
      </c>
      <c r="L73">
        <v>0</v>
      </c>
      <c r="N73">
        <v>0</v>
      </c>
      <c r="P73">
        <v>0</v>
      </c>
      <c r="R73">
        <v>0</v>
      </c>
      <c r="T73">
        <v>0</v>
      </c>
      <c r="V73">
        <v>0</v>
      </c>
      <c r="X73">
        <v>0</v>
      </c>
      <c r="Z73" s="58"/>
    </row>
    <row r="74" spans="1:30">
      <c r="A74" s="189" t="s">
        <v>294</v>
      </c>
      <c r="B74" s="56">
        <v>7</v>
      </c>
      <c r="C74" s="56"/>
      <c r="D74" s="56">
        <v>0</v>
      </c>
      <c r="E74" s="56"/>
      <c r="F74" s="56">
        <v>3</v>
      </c>
      <c r="G74" s="56"/>
      <c r="H74" s="56">
        <v>314</v>
      </c>
      <c r="I74" s="56"/>
      <c r="J74" s="56">
        <v>686</v>
      </c>
      <c r="K74" s="56"/>
      <c r="L74" s="56">
        <v>640</v>
      </c>
      <c r="M74" s="56"/>
      <c r="N74" s="56">
        <v>2744</v>
      </c>
      <c r="O74" s="56"/>
      <c r="P74" s="56">
        <v>4177</v>
      </c>
      <c r="Q74" s="56"/>
      <c r="R74" s="56">
        <v>2931</v>
      </c>
      <c r="S74" s="56"/>
      <c r="T74" s="56">
        <v>3714</v>
      </c>
      <c r="U74" s="56"/>
      <c r="V74" s="56">
        <v>1460</v>
      </c>
      <c r="W74" s="56"/>
      <c r="X74" s="56">
        <v>83</v>
      </c>
      <c r="Y74" s="56"/>
      <c r="Z74" s="44"/>
      <c r="AA74" s="10"/>
      <c r="AB74" s="59"/>
    </row>
    <row r="75" spans="1:30">
      <c r="A75" s="189" t="s">
        <v>295</v>
      </c>
      <c r="B75">
        <v>0</v>
      </c>
      <c r="D75">
        <v>0</v>
      </c>
      <c r="F75">
        <v>0</v>
      </c>
      <c r="H75">
        <v>0</v>
      </c>
      <c r="J75">
        <v>0</v>
      </c>
      <c r="L75">
        <v>0</v>
      </c>
      <c r="N75">
        <v>0</v>
      </c>
      <c r="P75">
        <v>0</v>
      </c>
      <c r="R75">
        <v>0</v>
      </c>
      <c r="T75">
        <v>0</v>
      </c>
      <c r="V75">
        <v>0</v>
      </c>
      <c r="X75">
        <v>0</v>
      </c>
      <c r="Z75" s="44"/>
      <c r="AA75" s="10"/>
      <c r="AB75" s="59"/>
    </row>
    <row r="76" spans="1:30">
      <c r="A76" s="189" t="s">
        <v>296</v>
      </c>
      <c r="B76" s="58">
        <v>5</v>
      </c>
      <c r="C76" s="58"/>
      <c r="D76" s="58">
        <v>0</v>
      </c>
      <c r="E76" s="58"/>
      <c r="F76" s="58">
        <v>2</v>
      </c>
      <c r="G76" s="58"/>
      <c r="H76" s="58">
        <v>264</v>
      </c>
      <c r="I76" s="58"/>
      <c r="J76" s="58">
        <v>552</v>
      </c>
      <c r="K76" s="58"/>
      <c r="L76" s="58">
        <v>505</v>
      </c>
      <c r="M76" s="58"/>
      <c r="N76" s="58">
        <v>2141</v>
      </c>
      <c r="O76" s="58"/>
      <c r="P76" s="58">
        <v>3159</v>
      </c>
      <c r="Q76" s="58"/>
      <c r="R76" s="58">
        <v>2403</v>
      </c>
      <c r="S76" s="58"/>
      <c r="T76" s="58">
        <v>3161</v>
      </c>
      <c r="U76" s="58"/>
      <c r="V76" s="58">
        <v>1222</v>
      </c>
      <c r="W76" s="58"/>
      <c r="X76" s="58">
        <v>70</v>
      </c>
      <c r="Y76" s="58"/>
    </row>
    <row r="77" spans="1:30">
      <c r="A77" s="189" t="s">
        <v>297</v>
      </c>
      <c r="B77">
        <v>0</v>
      </c>
      <c r="D77">
        <v>0</v>
      </c>
      <c r="F77">
        <v>0</v>
      </c>
      <c r="H77">
        <v>0</v>
      </c>
      <c r="J77">
        <v>0</v>
      </c>
      <c r="L77">
        <v>0</v>
      </c>
      <c r="N77">
        <v>0</v>
      </c>
      <c r="P77">
        <v>0</v>
      </c>
      <c r="R77">
        <v>0</v>
      </c>
      <c r="T77">
        <v>0</v>
      </c>
      <c r="V77">
        <v>0</v>
      </c>
      <c r="X77">
        <v>0</v>
      </c>
    </row>
    <row r="78" spans="1:30">
      <c r="A78" s="189" t="s">
        <v>3</v>
      </c>
      <c r="B78" s="50">
        <v>2</v>
      </c>
      <c r="C78" s="50"/>
      <c r="D78" s="50"/>
      <c r="E78" s="50"/>
      <c r="F78" s="50">
        <v>1</v>
      </c>
      <c r="G78" s="50"/>
      <c r="H78" s="53">
        <v>50</v>
      </c>
      <c r="I78" s="53"/>
      <c r="J78" s="3">
        <v>134</v>
      </c>
      <c r="K78" s="3"/>
      <c r="L78" s="3">
        <v>135</v>
      </c>
      <c r="M78" s="3"/>
      <c r="N78" s="3">
        <v>603</v>
      </c>
      <c r="O78" s="3"/>
      <c r="P78" s="3">
        <v>1018</v>
      </c>
      <c r="Q78" s="3"/>
      <c r="R78" s="3">
        <v>528</v>
      </c>
      <c r="S78" s="3"/>
      <c r="T78" s="51">
        <v>553</v>
      </c>
      <c r="U78" s="51"/>
      <c r="V78" s="3">
        <v>238</v>
      </c>
      <c r="W78" s="3"/>
      <c r="X78" s="3">
        <v>13</v>
      </c>
      <c r="Y78" s="194"/>
    </row>
    <row r="79" spans="1:30">
      <c r="A79" s="188" t="s">
        <v>298</v>
      </c>
      <c r="B79">
        <v>0</v>
      </c>
      <c r="D79">
        <v>0</v>
      </c>
      <c r="F79">
        <v>0</v>
      </c>
      <c r="H79">
        <v>0</v>
      </c>
      <c r="J79">
        <v>0</v>
      </c>
      <c r="L79">
        <v>0</v>
      </c>
      <c r="N79">
        <v>0</v>
      </c>
      <c r="P79">
        <v>0</v>
      </c>
      <c r="R79">
        <v>0</v>
      </c>
      <c r="T79">
        <v>0</v>
      </c>
      <c r="V79">
        <v>0</v>
      </c>
      <c r="X79">
        <v>0</v>
      </c>
    </row>
  </sheetData>
  <mergeCells count="1">
    <mergeCell ref="A4:A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58"/>
  <sheetViews>
    <sheetView tabSelected="1" topLeftCell="A31" workbookViewId="0">
      <selection activeCell="X57" sqref="X57"/>
    </sheetView>
  </sheetViews>
  <sheetFormatPr baseColWidth="10" defaultRowHeight="12.75"/>
  <cols>
    <col min="1" max="1" width="11.7109375" customWidth="1"/>
    <col min="2" max="3" width="5.85546875" customWidth="1"/>
    <col min="4" max="5" width="6.85546875" customWidth="1"/>
    <col min="6" max="7" width="6.42578125" customWidth="1"/>
    <col min="8" max="9" width="6.7109375" customWidth="1"/>
    <col min="10" max="11" width="5.28515625" customWidth="1"/>
    <col min="12" max="13" width="5.140625" customWidth="1"/>
    <col min="14" max="17" width="5.42578125" customWidth="1"/>
    <col min="18" max="23" width="5.28515625" customWidth="1"/>
    <col min="24" max="25" width="8.42578125" customWidth="1"/>
    <col min="26" max="26" width="6.5703125" customWidth="1"/>
    <col min="29" max="29" width="8.42578125" customWidth="1"/>
  </cols>
  <sheetData>
    <row r="1" spans="1:30">
      <c r="A1" s="19" t="s">
        <v>282</v>
      </c>
    </row>
    <row r="2" spans="1:30" ht="15.75">
      <c r="A2" s="216" t="s">
        <v>70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 ht="15" customHeight="1">
      <c r="A8" s="3" t="s">
        <v>14</v>
      </c>
      <c r="B8" s="3"/>
      <c r="C8" s="3"/>
      <c r="D8" s="3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>
        <v>12</v>
      </c>
      <c r="Q8" s="5"/>
      <c r="R8" s="5">
        <v>19</v>
      </c>
      <c r="S8" s="5"/>
      <c r="T8" s="5"/>
      <c r="U8" s="5"/>
      <c r="V8" s="5">
        <v>1</v>
      </c>
      <c r="W8" s="5"/>
      <c r="X8" s="5">
        <v>14</v>
      </c>
      <c r="Y8" s="5"/>
      <c r="Z8" s="15">
        <f>X8+V8+R8+P8</f>
        <v>46</v>
      </c>
      <c r="AA8" s="29">
        <f>Z8*100%/Z51</f>
        <v>0.31292517006802723</v>
      </c>
      <c r="AB8" s="29"/>
      <c r="AC8" s="3"/>
      <c r="AD8" s="10"/>
    </row>
    <row r="9" spans="1:30" ht="15" customHeight="1">
      <c r="A9" s="3" t="s">
        <v>15</v>
      </c>
      <c r="B9" s="3"/>
      <c r="C9" s="3"/>
      <c r="D9" s="3"/>
      <c r="E9" s="3"/>
      <c r="F9" s="5"/>
      <c r="G9" s="5"/>
      <c r="H9" s="5"/>
      <c r="I9" s="5"/>
      <c r="J9" s="5"/>
      <c r="K9" s="5"/>
      <c r="L9" s="5">
        <v>14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>
        <f>L9</f>
        <v>14</v>
      </c>
      <c r="AA9" s="29">
        <f>Z9*100%/Z51</f>
        <v>9.5238095238095233E-2</v>
      </c>
      <c r="AB9" s="29">
        <f>Z9*100%/AB51</f>
        <v>0.13861386138613863</v>
      </c>
      <c r="AC9" s="13"/>
      <c r="AD9" s="10"/>
    </row>
    <row r="10" spans="1:30" ht="15" customHeight="1">
      <c r="A10" s="3" t="s">
        <v>16</v>
      </c>
      <c r="B10" s="3"/>
      <c r="C10" s="3"/>
      <c r="D10" s="3"/>
      <c r="E10" s="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6"/>
      <c r="AA10" s="29"/>
      <c r="AB10" s="29"/>
      <c r="AC10" s="13"/>
      <c r="AD10" s="10"/>
    </row>
    <row r="11" spans="1:30" ht="15" customHeight="1">
      <c r="A11" s="3" t="s">
        <v>17</v>
      </c>
      <c r="B11" s="3"/>
      <c r="C11" s="3"/>
      <c r="D11" s="3"/>
      <c r="E11" s="3"/>
      <c r="F11" s="5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>
        <f>F11</f>
        <v>4</v>
      </c>
      <c r="AA11" s="29">
        <f>Z11*100%/Z51</f>
        <v>2.7210884353741496E-2</v>
      </c>
      <c r="AB11" s="29">
        <f>Z11*100%/AB51</f>
        <v>3.9603960396039604E-2</v>
      </c>
      <c r="AC11" s="3"/>
      <c r="AD11" s="10"/>
    </row>
    <row r="12" spans="1:30" ht="15" customHeight="1">
      <c r="A12" s="3" t="s">
        <v>18</v>
      </c>
      <c r="B12" s="3"/>
      <c r="C12" s="3"/>
      <c r="D12" s="3"/>
      <c r="E12" s="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  <c r="AA12" s="29"/>
      <c r="AB12" s="29"/>
      <c r="AC12" s="13"/>
      <c r="AD12" s="10"/>
    </row>
    <row r="13" spans="1:30" ht="15" customHeight="1">
      <c r="A13" s="3" t="s">
        <v>19</v>
      </c>
      <c r="B13" s="3"/>
      <c r="C13" s="3"/>
      <c r="D13" s="3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  <c r="AA13" s="43"/>
      <c r="AB13" s="43"/>
      <c r="AC13" s="13"/>
      <c r="AD13" s="10"/>
    </row>
    <row r="14" spans="1:30" ht="15" customHeight="1">
      <c r="A14" s="3" t="s">
        <v>20</v>
      </c>
      <c r="B14" s="3"/>
      <c r="C14" s="3"/>
      <c r="D14" s="3"/>
      <c r="E14" s="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  <c r="AA14" s="29"/>
      <c r="AB14" s="29"/>
      <c r="AC14" s="13"/>
      <c r="AD14" s="10"/>
    </row>
    <row r="15" spans="1:30" ht="15" customHeight="1">
      <c r="A15" s="3" t="s">
        <v>21</v>
      </c>
      <c r="B15" s="3"/>
      <c r="C15" s="3"/>
      <c r="D15" s="3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  <c r="AA15" s="29"/>
      <c r="AB15" s="29"/>
      <c r="AC15" s="13"/>
      <c r="AD15" s="10"/>
    </row>
    <row r="16" spans="1:30" ht="15" customHeight="1">
      <c r="A16" s="3" t="s">
        <v>22</v>
      </c>
      <c r="B16" s="3"/>
      <c r="C16" s="3"/>
      <c r="D16" s="3"/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  <c r="AA16" s="29"/>
      <c r="AB16" s="29"/>
      <c r="AC16" s="13"/>
      <c r="AD16" s="10"/>
    </row>
    <row r="17" spans="1:30" ht="15" customHeight="1">
      <c r="A17" s="3" t="s">
        <v>23</v>
      </c>
      <c r="B17" s="3"/>
      <c r="C17" s="3"/>
      <c r="D17" s="3"/>
      <c r="E17" s="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  <c r="AA17" s="29"/>
      <c r="AB17" s="29"/>
      <c r="AC17" s="13"/>
      <c r="AD17" s="10"/>
    </row>
    <row r="18" spans="1:30" ht="15" customHeight="1">
      <c r="A18" s="3" t="s">
        <v>24</v>
      </c>
      <c r="B18" s="3"/>
      <c r="C18" s="3"/>
      <c r="D18" s="3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  <c r="AA18" s="29"/>
      <c r="AB18" s="29"/>
      <c r="AC18" s="13"/>
      <c r="AD18" s="10"/>
    </row>
    <row r="19" spans="1:30" ht="15" customHeight="1">
      <c r="A19" s="3" t="s">
        <v>25</v>
      </c>
      <c r="B19" s="3"/>
      <c r="C19" s="3"/>
      <c r="D19" s="3"/>
      <c r="E19" s="3"/>
      <c r="F19" s="5"/>
      <c r="G19" s="5"/>
      <c r="H19" s="5"/>
      <c r="I19" s="5"/>
      <c r="J19" s="5"/>
      <c r="K19" s="5"/>
      <c r="L19" s="5"/>
      <c r="M19" s="5"/>
      <c r="N19" s="5"/>
      <c r="O19" s="5"/>
      <c r="P19" s="5">
        <v>6</v>
      </c>
      <c r="Q19" s="5"/>
      <c r="R19" s="5"/>
      <c r="S19" s="5"/>
      <c r="T19" s="5"/>
      <c r="U19" s="5"/>
      <c r="V19" s="5">
        <v>8</v>
      </c>
      <c r="W19" s="5"/>
      <c r="X19" s="5"/>
      <c r="Y19" s="5"/>
      <c r="Z19" s="6">
        <f>P19+V19</f>
        <v>14</v>
      </c>
      <c r="AA19" s="29">
        <f>Z19*100%/Z51</f>
        <v>9.5238095238095233E-2</v>
      </c>
      <c r="AB19" s="29">
        <f>Z19*100%/AB51</f>
        <v>0.13861386138613863</v>
      </c>
      <c r="AC19" s="13"/>
      <c r="AD19" s="10"/>
    </row>
    <row r="20" spans="1:30" ht="15" customHeight="1">
      <c r="A20" s="3" t="s">
        <v>26</v>
      </c>
      <c r="B20" s="3"/>
      <c r="C20" s="3"/>
      <c r="D20" s="3"/>
      <c r="E20" s="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29"/>
      <c r="AB20" s="29"/>
      <c r="AC20" s="13"/>
      <c r="AD20" s="10"/>
    </row>
    <row r="21" spans="1:30" ht="15" customHeight="1">
      <c r="A21" s="3" t="s">
        <v>27</v>
      </c>
      <c r="B21" s="3"/>
      <c r="C21" s="3"/>
      <c r="D21" s="3"/>
      <c r="E21" s="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  <c r="AA21" s="29"/>
      <c r="AB21" s="29"/>
      <c r="AC21" s="13"/>
      <c r="AD21" s="10"/>
    </row>
    <row r="22" spans="1:30" ht="15" customHeight="1">
      <c r="A22" s="3" t="s">
        <v>28</v>
      </c>
      <c r="B22" s="3"/>
      <c r="C22" s="3"/>
      <c r="D22" s="3"/>
      <c r="E22" s="3"/>
      <c r="F22" s="5"/>
      <c r="G22" s="5"/>
      <c r="H22" s="5"/>
      <c r="I22" s="5"/>
      <c r="J22" s="5">
        <v>2</v>
      </c>
      <c r="K22" s="5"/>
      <c r="L22" s="5"/>
      <c r="M22" s="5"/>
      <c r="N22" s="5">
        <v>4</v>
      </c>
      <c r="O22" s="5"/>
      <c r="P22" s="5">
        <v>40</v>
      </c>
      <c r="Q22" s="5"/>
      <c r="R22" s="5">
        <v>11</v>
      </c>
      <c r="S22" s="5"/>
      <c r="T22" s="5">
        <v>1</v>
      </c>
      <c r="U22" s="5"/>
      <c r="V22" s="5">
        <v>2</v>
      </c>
      <c r="W22" s="5"/>
      <c r="X22" s="5"/>
      <c r="Y22" s="5"/>
      <c r="Z22" s="6">
        <f>V22+T22+R22+P22+N22+J22</f>
        <v>60</v>
      </c>
      <c r="AA22" s="29">
        <f>Z22*100%/Z51</f>
        <v>0.40816326530612246</v>
      </c>
      <c r="AB22" s="29">
        <f>Z22*100%/AB51</f>
        <v>0.59405940594059403</v>
      </c>
      <c r="AC22" s="13"/>
      <c r="AD22" s="10"/>
    </row>
    <row r="23" spans="1:30" ht="15" customHeight="1">
      <c r="A23" s="3" t="s">
        <v>29</v>
      </c>
      <c r="B23" s="3"/>
      <c r="C23" s="3"/>
      <c r="D23" s="3"/>
      <c r="E23" s="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9"/>
      <c r="AB23" s="29"/>
      <c r="AC23" s="13"/>
      <c r="AD23" s="10"/>
    </row>
    <row r="24" spans="1:30" ht="15" customHeight="1">
      <c r="A24" s="3" t="s">
        <v>30</v>
      </c>
      <c r="B24" s="3"/>
      <c r="C24" s="3"/>
      <c r="D24" s="3"/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  <c r="AA24" s="29"/>
      <c r="AB24" s="29"/>
      <c r="AC24" s="13"/>
      <c r="AD24" s="10"/>
    </row>
    <row r="25" spans="1:30" ht="15" customHeight="1">
      <c r="A25" s="3" t="s">
        <v>31</v>
      </c>
      <c r="B25" s="3"/>
      <c r="C25" s="3"/>
      <c r="D25" s="3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29"/>
      <c r="AB25" s="29"/>
      <c r="AC25" s="13"/>
      <c r="AD25" s="10"/>
    </row>
    <row r="26" spans="1:30" ht="15" customHeight="1">
      <c r="A26" s="3" t="s">
        <v>32</v>
      </c>
      <c r="B26" s="3"/>
      <c r="C26" s="3"/>
      <c r="D26" s="3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9"/>
      <c r="AB26" s="29"/>
      <c r="AC26" s="13"/>
      <c r="AD26" s="10"/>
    </row>
    <row r="27" spans="1:30" ht="15" customHeight="1">
      <c r="A27" s="3" t="s">
        <v>33</v>
      </c>
      <c r="B27" s="3"/>
      <c r="C27" s="3"/>
      <c r="D27" s="3"/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9"/>
      <c r="AB27" s="29"/>
      <c r="AC27" s="13"/>
      <c r="AD27" s="10"/>
    </row>
    <row r="28" spans="1:30" ht="15" customHeight="1">
      <c r="A28" s="3" t="s">
        <v>34</v>
      </c>
      <c r="B28" s="3"/>
      <c r="C28" s="3"/>
      <c r="D28" s="3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9"/>
      <c r="AB28" s="29"/>
      <c r="AC28" s="13"/>
      <c r="AD28" s="10"/>
    </row>
    <row r="29" spans="1:30" ht="15" customHeight="1">
      <c r="A29" s="3" t="s">
        <v>35</v>
      </c>
      <c r="B29" s="3"/>
      <c r="C29" s="3"/>
      <c r="D29" s="3"/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9"/>
      <c r="AB29" s="29"/>
      <c r="AC29" s="13"/>
      <c r="AD29" s="10"/>
    </row>
    <row r="30" spans="1:30" ht="15" customHeight="1">
      <c r="A30" s="3" t="s">
        <v>36</v>
      </c>
      <c r="B30" s="3"/>
      <c r="C30" s="3"/>
      <c r="D30" s="3"/>
      <c r="E30" s="3"/>
      <c r="F30" s="5"/>
      <c r="G30" s="5"/>
      <c r="H30" s="5"/>
      <c r="I30" s="5"/>
      <c r="J30" s="5"/>
      <c r="K30" s="5"/>
      <c r="L30" s="5"/>
      <c r="M30" s="5"/>
      <c r="N30" s="5">
        <v>1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6">
        <f>N30</f>
        <v>1</v>
      </c>
      <c r="AA30" s="29">
        <f>Z30*100%/Z51</f>
        <v>6.8027210884353739E-3</v>
      </c>
      <c r="AB30" s="29">
        <f>Z30*100%/AB51</f>
        <v>9.9009900990099011E-3</v>
      </c>
      <c r="AC30" s="13"/>
      <c r="AD30" s="10"/>
    </row>
    <row r="31" spans="1:30" ht="15" customHeight="1">
      <c r="A31" s="3" t="s">
        <v>37</v>
      </c>
      <c r="B31" s="3"/>
      <c r="C31" s="3"/>
      <c r="D31" s="3"/>
      <c r="E31" s="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6"/>
      <c r="AA31" s="29"/>
      <c r="AB31" s="29"/>
      <c r="AC31" s="13"/>
      <c r="AD31" s="10"/>
    </row>
    <row r="32" spans="1:30" ht="15" customHeight="1">
      <c r="A32" s="3" t="s">
        <v>38</v>
      </c>
      <c r="B32" s="3"/>
      <c r="C32" s="3"/>
      <c r="D32" s="3"/>
      <c r="E32" s="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29"/>
      <c r="AB32" s="29"/>
      <c r="AC32" s="13"/>
      <c r="AD32" s="10"/>
    </row>
    <row r="33" spans="1:30" ht="15" customHeight="1">
      <c r="A33" s="3" t="s">
        <v>39</v>
      </c>
      <c r="B33" s="3"/>
      <c r="C33" s="3"/>
      <c r="D33" s="3"/>
      <c r="E33" s="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9"/>
      <c r="AB33" s="29"/>
      <c r="AC33" s="13"/>
      <c r="AD33" s="10"/>
    </row>
    <row r="34" spans="1:30" ht="15" customHeight="1">
      <c r="A34" s="3" t="s">
        <v>40</v>
      </c>
      <c r="B34" s="3"/>
      <c r="C34" s="3"/>
      <c r="D34" s="3"/>
      <c r="E34" s="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9"/>
      <c r="AB34" s="29"/>
      <c r="AC34" s="13"/>
      <c r="AD34" s="10"/>
    </row>
    <row r="35" spans="1:30" ht="15" customHeight="1">
      <c r="A35" s="3" t="s">
        <v>41</v>
      </c>
      <c r="B35" s="3"/>
      <c r="C35" s="3"/>
      <c r="D35" s="3"/>
      <c r="E35" s="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9"/>
      <c r="AB35" s="29"/>
      <c r="AC35" s="13"/>
      <c r="AD35" s="10"/>
    </row>
    <row r="36" spans="1:30" ht="15" customHeight="1">
      <c r="A36" s="3" t="s">
        <v>42</v>
      </c>
      <c r="B36" s="3"/>
      <c r="C36" s="3"/>
      <c r="D36" s="3"/>
      <c r="E36" s="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6"/>
      <c r="AA36" s="29"/>
      <c r="AB36" s="29"/>
      <c r="AC36" s="13"/>
      <c r="AD36" s="10"/>
    </row>
    <row r="37" spans="1:30" ht="15" customHeight="1">
      <c r="A37" s="3" t="s">
        <v>43</v>
      </c>
      <c r="B37" s="3"/>
      <c r="C37" s="3"/>
      <c r="D37" s="3"/>
      <c r="E37" s="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9"/>
      <c r="AB37" s="29"/>
      <c r="AC37" s="13"/>
      <c r="AD37" s="10"/>
    </row>
    <row r="38" spans="1:30" ht="15" customHeight="1">
      <c r="A38" s="3" t="s">
        <v>44</v>
      </c>
      <c r="B38" s="3"/>
      <c r="C38" s="3"/>
      <c r="D38" s="3"/>
      <c r="E38" s="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6"/>
      <c r="AA38" s="29"/>
      <c r="AB38" s="29"/>
      <c r="AC38" s="13"/>
      <c r="AD38" s="10"/>
    </row>
    <row r="39" spans="1:30" ht="15" customHeight="1">
      <c r="A39" s="3" t="s">
        <v>45</v>
      </c>
      <c r="B39" s="3"/>
      <c r="C39" s="3"/>
      <c r="D39" s="3"/>
      <c r="E39" s="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8"/>
      <c r="AB39" s="29"/>
      <c r="AC39" s="13"/>
      <c r="AD39" s="10"/>
    </row>
    <row r="40" spans="1:30" ht="15" customHeight="1">
      <c r="A40" s="3" t="s">
        <v>46</v>
      </c>
      <c r="B40" s="3"/>
      <c r="C40" s="3"/>
      <c r="D40" s="3"/>
      <c r="E40" s="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8"/>
      <c r="AB40" s="29"/>
      <c r="AC40" s="13"/>
      <c r="AD40" s="10"/>
    </row>
    <row r="41" spans="1:30" ht="15" customHeight="1">
      <c r="A41" s="3" t="s">
        <v>47</v>
      </c>
      <c r="B41" s="3"/>
      <c r="C41" s="3"/>
      <c r="D41" s="3"/>
      <c r="E41" s="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6"/>
      <c r="AA41" s="29"/>
      <c r="AB41" s="29"/>
      <c r="AC41" s="13"/>
      <c r="AD41" s="10"/>
    </row>
    <row r="42" spans="1:30" ht="15" customHeight="1">
      <c r="A42" s="3" t="s">
        <v>48</v>
      </c>
      <c r="B42" s="3"/>
      <c r="C42" s="3"/>
      <c r="D42" s="3"/>
      <c r="E42" s="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29"/>
      <c r="AB42" s="29"/>
      <c r="AC42" s="13"/>
      <c r="AD42" s="10"/>
    </row>
    <row r="43" spans="1:30" ht="15" customHeight="1">
      <c r="A43" s="3" t="s">
        <v>49</v>
      </c>
      <c r="B43" s="3"/>
      <c r="C43" s="3"/>
      <c r="D43" s="3"/>
      <c r="E43" s="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29"/>
      <c r="AB43" s="29"/>
      <c r="AC43" s="13"/>
      <c r="AD43" s="10"/>
    </row>
    <row r="44" spans="1:30" ht="15" customHeight="1">
      <c r="A44" s="3" t="s">
        <v>50</v>
      </c>
      <c r="B44" s="3"/>
      <c r="C44" s="3"/>
      <c r="D44" s="3"/>
      <c r="E44" s="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6"/>
      <c r="AA44" s="29"/>
      <c r="AB44" s="29"/>
      <c r="AC44" s="13"/>
      <c r="AD44" s="10"/>
    </row>
    <row r="45" spans="1:30" ht="15" customHeight="1">
      <c r="A45" s="3" t="s">
        <v>51</v>
      </c>
      <c r="B45" s="3"/>
      <c r="C45" s="3"/>
      <c r="D45" s="3"/>
      <c r="E45" s="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29"/>
      <c r="AB45" s="29"/>
      <c r="AC45" s="13"/>
      <c r="AD45" s="10"/>
    </row>
    <row r="46" spans="1:30" ht="15" customHeight="1">
      <c r="A46" s="3" t="s">
        <v>52</v>
      </c>
      <c r="B46" s="3"/>
      <c r="C46" s="3"/>
      <c r="D46" s="3"/>
      <c r="E46" s="3"/>
      <c r="F46" s="5"/>
      <c r="G46" s="5"/>
      <c r="H46" s="5"/>
      <c r="I46" s="5"/>
      <c r="J46" s="5"/>
      <c r="K46" s="5"/>
      <c r="L46" s="5"/>
      <c r="M46" s="5"/>
      <c r="N46" s="5">
        <v>8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6">
        <f>N46</f>
        <v>8</v>
      </c>
      <c r="AA46" s="43">
        <f>Z46*100%/Z51</f>
        <v>5.4421768707482991E-2</v>
      </c>
      <c r="AB46" s="43">
        <f>Z46*100%/AB51</f>
        <v>7.9207920792079209E-2</v>
      </c>
      <c r="AC46" s="13"/>
      <c r="AD46" s="10"/>
    </row>
    <row r="47" spans="1:30" ht="15" customHeight="1">
      <c r="A47" s="3" t="s">
        <v>53</v>
      </c>
      <c r="B47" s="3"/>
      <c r="C47" s="3"/>
      <c r="D47" s="3"/>
      <c r="E47" s="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29"/>
      <c r="AB47" s="29"/>
      <c r="AC47" s="13"/>
      <c r="AD47" s="10"/>
    </row>
    <row r="48" spans="1:30" ht="15" customHeight="1">
      <c r="A48" s="3" t="s">
        <v>54</v>
      </c>
      <c r="B48" s="3"/>
      <c r="C48" s="3"/>
      <c r="D48" s="3"/>
      <c r="E48" s="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29"/>
      <c r="AB48" s="29"/>
      <c r="AC48" s="13"/>
      <c r="AD48" s="10"/>
    </row>
    <row r="49" spans="1:30" ht="15" customHeight="1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5"/>
      <c r="AA49" s="29"/>
      <c r="AB49" s="29"/>
      <c r="AC49" s="13"/>
      <c r="AD49" s="10"/>
    </row>
    <row r="50" spans="1:30" ht="15" customHeight="1">
      <c r="A50" s="3" t="s">
        <v>56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6"/>
      <c r="AA50" s="29"/>
      <c r="AB50" s="29"/>
      <c r="AC50" s="13"/>
      <c r="AD50" s="10"/>
    </row>
    <row r="51" spans="1:30">
      <c r="A51" s="188" t="s">
        <v>0</v>
      </c>
      <c r="B51">
        <v>0</v>
      </c>
      <c r="D51">
        <v>0</v>
      </c>
      <c r="F51">
        <v>4</v>
      </c>
      <c r="H51">
        <v>0</v>
      </c>
      <c r="J51">
        <v>2</v>
      </c>
      <c r="L51">
        <v>14</v>
      </c>
      <c r="N51">
        <v>13</v>
      </c>
      <c r="P51">
        <v>58</v>
      </c>
      <c r="R51">
        <v>30</v>
      </c>
      <c r="T51">
        <v>1</v>
      </c>
      <c r="V51">
        <v>11</v>
      </c>
      <c r="X51">
        <v>14</v>
      </c>
      <c r="Z51" s="44">
        <v>147</v>
      </c>
      <c r="AB51">
        <v>101</v>
      </c>
    </row>
    <row r="52" spans="1:30">
      <c r="A52" s="188" t="s">
        <v>293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9" t="s">
        <v>294</v>
      </c>
      <c r="B53">
        <v>0</v>
      </c>
      <c r="D53">
        <v>0</v>
      </c>
      <c r="F53">
        <v>4</v>
      </c>
      <c r="H53">
        <v>0</v>
      </c>
      <c r="J53">
        <v>2</v>
      </c>
      <c r="L53">
        <v>14</v>
      </c>
      <c r="N53">
        <v>13</v>
      </c>
      <c r="P53">
        <v>58</v>
      </c>
      <c r="R53">
        <v>30</v>
      </c>
      <c r="T53">
        <v>1</v>
      </c>
      <c r="V53">
        <v>11</v>
      </c>
      <c r="X53">
        <v>14</v>
      </c>
    </row>
    <row r="54" spans="1:30">
      <c r="A54" s="189" t="s">
        <v>295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9" t="s">
        <v>296</v>
      </c>
      <c r="B55">
        <f xml:space="preserve"> B53-B57</f>
        <v>0</v>
      </c>
      <c r="D55">
        <f t="shared" ref="D55:X55" si="0" xml:space="preserve"> D53-D57</f>
        <v>0</v>
      </c>
      <c r="F55">
        <f t="shared" si="0"/>
        <v>4</v>
      </c>
      <c r="H55">
        <f t="shared" si="0"/>
        <v>0</v>
      </c>
      <c r="J55">
        <f t="shared" si="0"/>
        <v>2</v>
      </c>
      <c r="L55">
        <f t="shared" si="0"/>
        <v>14</v>
      </c>
      <c r="N55">
        <f t="shared" si="0"/>
        <v>13</v>
      </c>
      <c r="P55">
        <f t="shared" si="0"/>
        <v>46</v>
      </c>
      <c r="R55">
        <f t="shared" si="0"/>
        <v>11</v>
      </c>
      <c r="T55">
        <f t="shared" si="0"/>
        <v>1</v>
      </c>
      <c r="V55">
        <f t="shared" si="0"/>
        <v>10</v>
      </c>
      <c r="X55">
        <f t="shared" si="0"/>
        <v>0</v>
      </c>
    </row>
    <row r="56" spans="1:30">
      <c r="A56" s="189" t="s">
        <v>297</v>
      </c>
      <c r="B56">
        <v>0</v>
      </c>
      <c r="D56">
        <v>0</v>
      </c>
      <c r="F56">
        <v>0</v>
      </c>
      <c r="H56">
        <v>0</v>
      </c>
      <c r="J56">
        <v>0</v>
      </c>
      <c r="L56">
        <v>0</v>
      </c>
      <c r="N56">
        <v>0</v>
      </c>
      <c r="P56">
        <v>0</v>
      </c>
      <c r="R56">
        <v>0</v>
      </c>
      <c r="T56">
        <v>0</v>
      </c>
      <c r="V56">
        <v>0</v>
      </c>
      <c r="X56">
        <v>0</v>
      </c>
    </row>
    <row r="57" spans="1:30">
      <c r="A57" s="189" t="s">
        <v>3</v>
      </c>
      <c r="B57" s="3">
        <v>0</v>
      </c>
      <c r="C57" s="3"/>
      <c r="D57" s="3">
        <v>0</v>
      </c>
      <c r="E57" s="3"/>
      <c r="F57" s="5">
        <v>0</v>
      </c>
      <c r="G57" s="5"/>
      <c r="H57" s="5">
        <v>0</v>
      </c>
      <c r="I57" s="5"/>
      <c r="J57" s="5">
        <v>0</v>
      </c>
      <c r="K57" s="5"/>
      <c r="L57" s="5">
        <v>0</v>
      </c>
      <c r="M57" s="5"/>
      <c r="N57" s="5">
        <v>0</v>
      </c>
      <c r="O57" s="5"/>
      <c r="P57" s="5">
        <v>12</v>
      </c>
      <c r="Q57" s="5"/>
      <c r="R57" s="5">
        <v>19</v>
      </c>
      <c r="S57" s="5"/>
      <c r="T57" s="5"/>
      <c r="U57" s="5"/>
      <c r="V57" s="5">
        <v>1</v>
      </c>
      <c r="W57" s="5"/>
      <c r="X57" s="5">
        <v>14</v>
      </c>
      <c r="Y57" s="203"/>
    </row>
    <row r="58" spans="1:30">
      <c r="A58" s="188" t="s">
        <v>298</v>
      </c>
      <c r="B58">
        <v>0</v>
      </c>
      <c r="D58">
        <v>0</v>
      </c>
      <c r="F58">
        <v>0</v>
      </c>
      <c r="H58">
        <v>0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D58"/>
  <sheetViews>
    <sheetView workbookViewId="0">
      <selection activeCell="Y7" sqref="Y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5703125" customWidth="1"/>
    <col min="26" max="26" width="4.5703125" customWidth="1"/>
    <col min="29" max="29" width="8.42578125" customWidth="1"/>
  </cols>
  <sheetData>
    <row r="2" spans="1:30" ht="15.75">
      <c r="A2" s="216" t="s">
        <v>201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 t="s">
        <v>202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3">
        <v>1</v>
      </c>
      <c r="C8" s="3"/>
      <c r="D8" s="3"/>
      <c r="E8" s="3"/>
      <c r="F8" s="3">
        <v>20</v>
      </c>
      <c r="G8" s="3"/>
      <c r="H8" s="3"/>
      <c r="I8" s="3"/>
      <c r="J8" s="3">
        <v>5</v>
      </c>
      <c r="K8" s="3"/>
      <c r="L8" s="3"/>
      <c r="M8" s="3"/>
      <c r="N8" s="3">
        <v>1</v>
      </c>
      <c r="O8" s="3"/>
      <c r="P8" s="3">
        <v>20</v>
      </c>
      <c r="Q8" s="3"/>
      <c r="R8" s="3">
        <v>13</v>
      </c>
      <c r="S8" s="3"/>
      <c r="T8" s="3">
        <v>11</v>
      </c>
      <c r="U8" s="3"/>
      <c r="V8" s="3">
        <v>1</v>
      </c>
      <c r="W8" s="3"/>
      <c r="X8" s="3">
        <v>1</v>
      </c>
      <c r="Y8" s="3"/>
      <c r="Z8" s="79">
        <f t="shared" ref="Z8:Z50" si="0">SUM(B8:X8)</f>
        <v>73</v>
      </c>
      <c r="AA8" s="29">
        <f>Z8/290</f>
        <v>0.25172413793103449</v>
      </c>
      <c r="AB8" s="29">
        <f>Z8/215</f>
        <v>0.33953488372093021</v>
      </c>
      <c r="AC8" s="3" t="s">
        <v>203</v>
      </c>
      <c r="AD8" s="10"/>
    </row>
    <row r="9" spans="1:30">
      <c r="A9" s="3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4</v>
      </c>
      <c r="Q9" s="3"/>
      <c r="R9" s="3"/>
      <c r="S9" s="3"/>
      <c r="T9" s="3"/>
      <c r="U9" s="3"/>
      <c r="V9" s="3"/>
      <c r="W9" s="3"/>
      <c r="X9" s="3"/>
      <c r="Y9" s="3"/>
      <c r="Z9" s="79">
        <f t="shared" si="0"/>
        <v>4</v>
      </c>
      <c r="AA9" s="29">
        <f t="shared" ref="AA9:AA51" si="1">Z9/290</f>
        <v>1.3793103448275862E-2</v>
      </c>
      <c r="AB9" s="29">
        <f t="shared" ref="AB9:AB50" si="2">Z9/215</f>
        <v>1.8604651162790697E-2</v>
      </c>
      <c r="AC9" s="13"/>
      <c r="AD9" s="10"/>
    </row>
    <row r="10" spans="1:30">
      <c r="A10" s="3" t="s">
        <v>16</v>
      </c>
      <c r="B10" s="3"/>
      <c r="C10" s="3"/>
      <c r="D10" s="3"/>
      <c r="E10" s="3"/>
      <c r="F10" s="3">
        <v>2</v>
      </c>
      <c r="G10" s="3"/>
      <c r="H10" s="3"/>
      <c r="I10" s="3"/>
      <c r="J10" s="3">
        <v>9</v>
      </c>
      <c r="K10" s="3"/>
      <c r="L10" s="3">
        <v>7</v>
      </c>
      <c r="M10" s="3"/>
      <c r="N10" s="3">
        <v>2</v>
      </c>
      <c r="O10" s="3"/>
      <c r="P10" s="3">
        <v>1</v>
      </c>
      <c r="Q10" s="3"/>
      <c r="R10" s="3">
        <v>2</v>
      </c>
      <c r="S10" s="3"/>
      <c r="T10" s="3">
        <v>2</v>
      </c>
      <c r="U10" s="3"/>
      <c r="V10" s="3">
        <v>3</v>
      </c>
      <c r="W10" s="3"/>
      <c r="X10" s="3">
        <v>3</v>
      </c>
      <c r="Y10" s="3"/>
      <c r="Z10" s="79">
        <f t="shared" si="0"/>
        <v>31</v>
      </c>
      <c r="AA10" s="29">
        <f t="shared" si="1"/>
        <v>0.10689655172413794</v>
      </c>
      <c r="AB10" s="29">
        <f t="shared" si="2"/>
        <v>0.14418604651162792</v>
      </c>
      <c r="AC10" s="13"/>
      <c r="AD10" s="10"/>
    </row>
    <row r="11" spans="1:30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>
        <v>2</v>
      </c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79">
        <f t="shared" si="0"/>
        <v>3</v>
      </c>
      <c r="AA11" s="29">
        <f t="shared" si="1"/>
        <v>1.0344827586206896E-2</v>
      </c>
      <c r="AB11" s="29">
        <f t="shared" si="2"/>
        <v>1.3953488372093023E-2</v>
      </c>
      <c r="AC11" s="3"/>
      <c r="AD11" s="10"/>
    </row>
    <row r="12" spans="1:30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79">
        <f t="shared" si="0"/>
        <v>0</v>
      </c>
      <c r="AA12" s="29">
        <f t="shared" si="1"/>
        <v>0</v>
      </c>
      <c r="AB12" s="29">
        <f t="shared" si="2"/>
        <v>0</v>
      </c>
      <c r="AC12" s="13"/>
      <c r="AD12" s="10"/>
    </row>
    <row r="13" spans="1:30">
      <c r="A13" s="3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9">
        <f t="shared" si="0"/>
        <v>0</v>
      </c>
      <c r="AA13" s="29">
        <f t="shared" si="1"/>
        <v>0</v>
      </c>
      <c r="AB13" s="29">
        <f t="shared" si="2"/>
        <v>0</v>
      </c>
      <c r="AC13" s="13"/>
      <c r="AD13" s="10"/>
    </row>
    <row r="14" spans="1:30">
      <c r="A14" s="3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79">
        <f t="shared" si="0"/>
        <v>0</v>
      </c>
      <c r="AA14" s="29">
        <f t="shared" si="1"/>
        <v>0</v>
      </c>
      <c r="AB14" s="29">
        <f t="shared" si="2"/>
        <v>0</v>
      </c>
      <c r="AC14" s="13"/>
      <c r="AD14" s="10"/>
    </row>
    <row r="15" spans="1:30">
      <c r="A15" s="3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9">
        <f t="shared" si="0"/>
        <v>1</v>
      </c>
      <c r="AA15" s="29">
        <f t="shared" si="1"/>
        <v>3.4482758620689655E-3</v>
      </c>
      <c r="AB15" s="29">
        <f t="shared" si="2"/>
        <v>4.6511627906976744E-3</v>
      </c>
      <c r="AC15" s="13"/>
      <c r="AD15" s="10"/>
    </row>
    <row r="16" spans="1:30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79">
        <f t="shared" si="0"/>
        <v>0</v>
      </c>
      <c r="AA16" s="29">
        <f t="shared" si="1"/>
        <v>0</v>
      </c>
      <c r="AB16" s="29">
        <f t="shared" si="2"/>
        <v>0</v>
      </c>
      <c r="AC16" s="13"/>
      <c r="AD16" s="10"/>
    </row>
    <row r="17" spans="1:30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79">
        <f t="shared" si="0"/>
        <v>0</v>
      </c>
      <c r="AA17" s="29">
        <f t="shared" si="1"/>
        <v>0</v>
      </c>
      <c r="AB17" s="29">
        <f t="shared" si="2"/>
        <v>0</v>
      </c>
      <c r="AC17" s="13"/>
      <c r="AD17" s="10"/>
    </row>
    <row r="18" spans="1:30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9">
        <f t="shared" si="0"/>
        <v>0</v>
      </c>
      <c r="AA18" s="29">
        <f t="shared" si="1"/>
        <v>0</v>
      </c>
      <c r="AB18" s="29">
        <f t="shared" si="2"/>
        <v>0</v>
      </c>
      <c r="AC18" s="13"/>
      <c r="AD18" s="10"/>
    </row>
    <row r="19" spans="1:30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79">
        <f t="shared" si="0"/>
        <v>0</v>
      </c>
      <c r="AA19" s="29">
        <f t="shared" si="1"/>
        <v>0</v>
      </c>
      <c r="AB19" s="29">
        <f t="shared" si="2"/>
        <v>0</v>
      </c>
      <c r="AC19" s="13"/>
      <c r="AD19" s="10"/>
    </row>
    <row r="20" spans="1:30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79">
        <f t="shared" si="0"/>
        <v>0</v>
      </c>
      <c r="AA20" s="29">
        <f t="shared" si="1"/>
        <v>0</v>
      </c>
      <c r="AB20" s="29">
        <f t="shared" si="2"/>
        <v>0</v>
      </c>
      <c r="AC20" s="13"/>
      <c r="AD20" s="10"/>
    </row>
    <row r="21" spans="1:30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9">
        <f t="shared" si="0"/>
        <v>0</v>
      </c>
      <c r="AA21" s="29">
        <f t="shared" si="1"/>
        <v>0</v>
      </c>
      <c r="AB21" s="29">
        <f t="shared" si="2"/>
        <v>0</v>
      </c>
      <c r="AC21" s="13"/>
      <c r="AD21" s="10"/>
    </row>
    <row r="22" spans="1:30">
      <c r="A22" s="3" t="s">
        <v>28</v>
      </c>
      <c r="B22" s="3"/>
      <c r="C22" s="3"/>
      <c r="D22" s="3"/>
      <c r="E22" s="3"/>
      <c r="F22" s="3">
        <v>1</v>
      </c>
      <c r="G22" s="3"/>
      <c r="H22" s="3">
        <v>2</v>
      </c>
      <c r="I22" s="3"/>
      <c r="J22" s="3"/>
      <c r="K22" s="3"/>
      <c r="L22" s="3">
        <v>2</v>
      </c>
      <c r="M22" s="3"/>
      <c r="N22" s="3">
        <v>3</v>
      </c>
      <c r="O22" s="3"/>
      <c r="P22" s="3">
        <v>2</v>
      </c>
      <c r="Q22" s="3"/>
      <c r="R22" s="3"/>
      <c r="S22" s="3"/>
      <c r="T22" s="3"/>
      <c r="U22" s="3"/>
      <c r="V22" s="3">
        <v>12</v>
      </c>
      <c r="W22" s="3"/>
      <c r="X22" s="3"/>
      <c r="Y22" s="3"/>
      <c r="Z22" s="79">
        <f t="shared" si="0"/>
        <v>22</v>
      </c>
      <c r="AA22" s="29">
        <f t="shared" si="1"/>
        <v>7.586206896551724E-2</v>
      </c>
      <c r="AB22" s="29">
        <f t="shared" si="2"/>
        <v>0.10232558139534884</v>
      </c>
      <c r="AC22" s="13"/>
      <c r="AD22" s="10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9">
        <f t="shared" si="0"/>
        <v>0</v>
      </c>
      <c r="AA23" s="29">
        <f t="shared" si="1"/>
        <v>0</v>
      </c>
      <c r="AB23" s="29">
        <f t="shared" si="2"/>
        <v>0</v>
      </c>
      <c r="AC23" s="13"/>
      <c r="AD23" s="10"/>
    </row>
    <row r="24" spans="1:30">
      <c r="A24" s="3" t="s">
        <v>30</v>
      </c>
      <c r="B24" s="3"/>
      <c r="C24" s="3"/>
      <c r="D24" s="3">
        <v>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9">
        <f t="shared" si="0"/>
        <v>2</v>
      </c>
      <c r="AA24" s="29">
        <f t="shared" si="1"/>
        <v>6.8965517241379309E-3</v>
      </c>
      <c r="AB24" s="29">
        <f t="shared" si="2"/>
        <v>9.3023255813953487E-3</v>
      </c>
      <c r="AC24" s="13"/>
      <c r="AD24" s="10"/>
    </row>
    <row r="25" spans="1:30">
      <c r="A25" s="3" t="s">
        <v>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79">
        <f t="shared" si="0"/>
        <v>0</v>
      </c>
      <c r="AA25" s="29">
        <f t="shared" si="1"/>
        <v>0</v>
      </c>
      <c r="AB25" s="29">
        <f t="shared" si="2"/>
        <v>0</v>
      </c>
      <c r="AC25" s="13"/>
      <c r="AD25" s="10"/>
    </row>
    <row r="26" spans="1:30">
      <c r="A26" s="3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9">
        <f t="shared" si="0"/>
        <v>0</v>
      </c>
      <c r="AA26" s="29">
        <f t="shared" si="1"/>
        <v>0</v>
      </c>
      <c r="AB26" s="29">
        <f t="shared" si="2"/>
        <v>0</v>
      </c>
      <c r="AC26" s="13"/>
      <c r="AD26" s="10"/>
    </row>
    <row r="27" spans="1:30">
      <c r="A27" s="3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9">
        <f t="shared" si="0"/>
        <v>0</v>
      </c>
      <c r="AA27" s="29">
        <f t="shared" si="1"/>
        <v>0</v>
      </c>
      <c r="AB27" s="29">
        <f t="shared" si="2"/>
        <v>0</v>
      </c>
      <c r="AC27" s="13"/>
      <c r="AD27" s="10"/>
    </row>
    <row r="28" spans="1:30">
      <c r="A28" s="3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79">
        <f t="shared" si="0"/>
        <v>0</v>
      </c>
      <c r="AA28" s="29">
        <f t="shared" si="1"/>
        <v>0</v>
      </c>
      <c r="AB28" s="29">
        <f t="shared" si="2"/>
        <v>0</v>
      </c>
      <c r="AC28" s="13"/>
      <c r="AD28" s="10"/>
    </row>
    <row r="29" spans="1:30">
      <c r="A29" s="3" t="s">
        <v>35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79">
        <f t="shared" si="0"/>
        <v>0</v>
      </c>
      <c r="AA29" s="29">
        <f t="shared" si="1"/>
        <v>0</v>
      </c>
      <c r="AB29" s="29">
        <f t="shared" si="2"/>
        <v>0</v>
      </c>
      <c r="AC29" s="13"/>
      <c r="AD29" s="10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>
        <v>2</v>
      </c>
      <c r="O30" s="3"/>
      <c r="P30" s="3"/>
      <c r="Q30" s="3"/>
      <c r="R30" s="3">
        <v>4</v>
      </c>
      <c r="S30" s="3"/>
      <c r="T30" s="3"/>
      <c r="U30" s="3"/>
      <c r="V30" s="3"/>
      <c r="W30" s="3"/>
      <c r="X30" s="3"/>
      <c r="Y30" s="3"/>
      <c r="Z30" s="79">
        <f t="shared" si="0"/>
        <v>6</v>
      </c>
      <c r="AA30" s="29">
        <f t="shared" si="1"/>
        <v>2.0689655172413793E-2</v>
      </c>
      <c r="AB30" s="29">
        <f t="shared" si="2"/>
        <v>2.7906976744186046E-2</v>
      </c>
      <c r="AC30" s="13"/>
      <c r="AD30" s="10"/>
    </row>
    <row r="31" spans="1:30">
      <c r="A31" s="3" t="s">
        <v>37</v>
      </c>
      <c r="B31" s="3">
        <v>128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3</v>
      </c>
      <c r="Q31" s="3"/>
      <c r="R31" s="3"/>
      <c r="S31" s="3"/>
      <c r="T31" s="3"/>
      <c r="U31" s="3"/>
      <c r="V31" s="3"/>
      <c r="W31" s="3"/>
      <c r="X31" s="3">
        <v>2</v>
      </c>
      <c r="Y31" s="3"/>
      <c r="Z31" s="79">
        <f t="shared" si="0"/>
        <v>133</v>
      </c>
      <c r="AA31" s="29">
        <f t="shared" si="1"/>
        <v>0.45862068965517239</v>
      </c>
      <c r="AB31" s="29">
        <f t="shared" si="2"/>
        <v>0.61860465116279073</v>
      </c>
      <c r="AC31" s="13"/>
      <c r="AD31" s="10"/>
    </row>
    <row r="32" spans="1:30">
      <c r="A32" s="3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9">
        <f t="shared" si="0"/>
        <v>0</v>
      </c>
      <c r="AA32" s="29">
        <f t="shared" si="1"/>
        <v>0</v>
      </c>
      <c r="AB32" s="29">
        <f t="shared" si="2"/>
        <v>0</v>
      </c>
      <c r="AC32" s="13"/>
      <c r="AD32" s="10"/>
    </row>
    <row r="33" spans="1:30">
      <c r="A33" s="3" t="s">
        <v>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9">
        <f t="shared" si="0"/>
        <v>0</v>
      </c>
      <c r="AA33" s="29">
        <f t="shared" si="1"/>
        <v>0</v>
      </c>
      <c r="AB33" s="29">
        <f t="shared" si="2"/>
        <v>0</v>
      </c>
      <c r="AC33" s="13"/>
      <c r="AD33" s="10"/>
    </row>
    <row r="34" spans="1:30">
      <c r="A34" s="3" t="s">
        <v>40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79">
        <f t="shared" si="0"/>
        <v>0</v>
      </c>
      <c r="AA34" s="29">
        <f t="shared" si="1"/>
        <v>0</v>
      </c>
      <c r="AB34" s="29">
        <f t="shared" si="2"/>
        <v>0</v>
      </c>
      <c r="AC34" s="13"/>
      <c r="AD34" s="10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9">
        <f t="shared" si="0"/>
        <v>0</v>
      </c>
      <c r="AA35" s="29">
        <f t="shared" si="1"/>
        <v>0</v>
      </c>
      <c r="AB35" s="29">
        <f t="shared" si="2"/>
        <v>0</v>
      </c>
      <c r="AC35" s="13"/>
      <c r="AD35" s="10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9">
        <f t="shared" si="0"/>
        <v>0</v>
      </c>
      <c r="AA36" s="29">
        <f t="shared" si="1"/>
        <v>0</v>
      </c>
      <c r="AB36" s="29">
        <f t="shared" si="2"/>
        <v>0</v>
      </c>
      <c r="AC36" s="13"/>
      <c r="AD36" s="10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9">
        <f t="shared" si="0"/>
        <v>0</v>
      </c>
      <c r="AA37" s="29">
        <f t="shared" si="1"/>
        <v>0</v>
      </c>
      <c r="AB37" s="29">
        <f t="shared" si="2"/>
        <v>0</v>
      </c>
      <c r="AC37" s="13"/>
      <c r="AD37" s="10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9">
        <f t="shared" si="0"/>
        <v>0</v>
      </c>
      <c r="AA38" s="29">
        <f t="shared" si="1"/>
        <v>0</v>
      </c>
      <c r="AB38" s="29">
        <f t="shared" si="2"/>
        <v>0</v>
      </c>
      <c r="AC38" s="13"/>
      <c r="AD38" s="10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9">
        <f t="shared" si="0"/>
        <v>0</v>
      </c>
      <c r="AA39" s="29">
        <f t="shared" si="1"/>
        <v>0</v>
      </c>
      <c r="AB39" s="29">
        <f t="shared" si="2"/>
        <v>0</v>
      </c>
      <c r="AC39" s="13"/>
      <c r="AD39" s="10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9">
        <f t="shared" si="0"/>
        <v>0</v>
      </c>
      <c r="AA40" s="29">
        <f t="shared" si="1"/>
        <v>0</v>
      </c>
      <c r="AB40" s="29">
        <f t="shared" si="2"/>
        <v>0</v>
      </c>
      <c r="AC40" s="13"/>
      <c r="AD40" s="10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v>1</v>
      </c>
      <c r="W41" s="3"/>
      <c r="X41" s="3"/>
      <c r="Y41" s="3"/>
      <c r="Z41" s="79">
        <f t="shared" si="0"/>
        <v>1</v>
      </c>
      <c r="AA41" s="29">
        <f t="shared" si="1"/>
        <v>3.4482758620689655E-3</v>
      </c>
      <c r="AB41" s="29">
        <f t="shared" si="2"/>
        <v>4.6511627906976744E-3</v>
      </c>
      <c r="AC41" s="13"/>
      <c r="AD41" s="10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9">
        <f t="shared" si="0"/>
        <v>0</v>
      </c>
      <c r="AA42" s="29">
        <f t="shared" si="1"/>
        <v>0</v>
      </c>
      <c r="AB42" s="29">
        <f t="shared" si="2"/>
        <v>0</v>
      </c>
      <c r="AC42" s="13"/>
      <c r="AD42" s="10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9">
        <f t="shared" si="0"/>
        <v>0</v>
      </c>
      <c r="AA43" s="29">
        <f t="shared" si="1"/>
        <v>0</v>
      </c>
      <c r="AB43" s="29">
        <f t="shared" si="2"/>
        <v>0</v>
      </c>
      <c r="AC43" s="13"/>
      <c r="AD43" s="10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9">
        <f t="shared" si="0"/>
        <v>0</v>
      </c>
      <c r="AA44" s="29">
        <f t="shared" si="1"/>
        <v>0</v>
      </c>
      <c r="AB44" s="29">
        <f t="shared" si="2"/>
        <v>0</v>
      </c>
      <c r="AC44" s="13"/>
      <c r="AD44" s="10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9">
        <f t="shared" si="0"/>
        <v>0</v>
      </c>
      <c r="AA45" s="29">
        <f t="shared" si="1"/>
        <v>0</v>
      </c>
      <c r="AB45" s="29">
        <f t="shared" si="2"/>
        <v>0</v>
      </c>
      <c r="AC45" s="13"/>
      <c r="AD45" s="10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9">
        <f t="shared" si="0"/>
        <v>0</v>
      </c>
      <c r="AA46" s="29">
        <f t="shared" si="1"/>
        <v>0</v>
      </c>
      <c r="AB46" s="29">
        <f t="shared" si="2"/>
        <v>0</v>
      </c>
      <c r="AC46" s="13"/>
      <c r="AD46" s="10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9">
        <f t="shared" si="0"/>
        <v>0</v>
      </c>
      <c r="AA47" s="29">
        <f t="shared" si="1"/>
        <v>0</v>
      </c>
      <c r="AB47" s="29">
        <f t="shared" si="2"/>
        <v>0</v>
      </c>
      <c r="AC47" s="13"/>
      <c r="AD47" s="10"/>
    </row>
    <row r="48" spans="1:30">
      <c r="A48" s="3" t="s">
        <v>195</v>
      </c>
      <c r="B48" s="3"/>
      <c r="C48" s="3"/>
      <c r="D48" s="3"/>
      <c r="E48" s="3"/>
      <c r="F48" s="3"/>
      <c r="G48" s="3"/>
      <c r="H48" s="3">
        <v>2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9">
        <f t="shared" si="0"/>
        <v>2</v>
      </c>
      <c r="AA48" s="29">
        <f t="shared" si="1"/>
        <v>6.8965517241379309E-3</v>
      </c>
      <c r="AB48" s="29">
        <f t="shared" si="2"/>
        <v>9.3023255813953487E-3</v>
      </c>
      <c r="AC48" s="13"/>
      <c r="AD48" s="10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9">
        <f t="shared" si="0"/>
        <v>0</v>
      </c>
      <c r="AA49" s="29">
        <f t="shared" si="1"/>
        <v>0</v>
      </c>
      <c r="AB49" s="29">
        <f t="shared" si="2"/>
        <v>0</v>
      </c>
      <c r="AC49" s="13"/>
      <c r="AD49" s="10"/>
    </row>
    <row r="50" spans="1:30">
      <c r="A50" s="3" t="s">
        <v>56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9">
        <f t="shared" si="0"/>
        <v>0</v>
      </c>
      <c r="AA50" s="29">
        <f t="shared" si="1"/>
        <v>0</v>
      </c>
      <c r="AB50" s="29">
        <f t="shared" si="2"/>
        <v>0</v>
      </c>
      <c r="AC50" s="13"/>
      <c r="AD50" s="10"/>
    </row>
    <row r="51" spans="1:30">
      <c r="A51" s="188" t="s">
        <v>0</v>
      </c>
      <c r="B51">
        <v>129</v>
      </c>
      <c r="D51">
        <v>2</v>
      </c>
      <c r="F51">
        <v>23</v>
      </c>
      <c r="H51">
        <v>4</v>
      </c>
      <c r="J51">
        <v>16</v>
      </c>
      <c r="L51">
        <v>10</v>
      </c>
      <c r="N51">
        <v>9</v>
      </c>
      <c r="P51">
        <v>30</v>
      </c>
      <c r="R51">
        <v>19</v>
      </c>
      <c r="T51">
        <v>13</v>
      </c>
      <c r="V51">
        <v>17</v>
      </c>
      <c r="X51">
        <v>6</v>
      </c>
      <c r="Z51" s="80">
        <f>SUM(Z8:Z50)</f>
        <v>278</v>
      </c>
      <c r="AA51" s="29">
        <f t="shared" si="1"/>
        <v>0.95862068965517244</v>
      </c>
      <c r="AB51" s="81"/>
    </row>
    <row r="52" spans="1:30">
      <c r="A52" s="188" t="s">
        <v>293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9" t="s">
        <v>294</v>
      </c>
      <c r="B53">
        <v>129</v>
      </c>
      <c r="D53">
        <v>2</v>
      </c>
      <c r="F53">
        <v>23</v>
      </c>
      <c r="H53">
        <v>4</v>
      </c>
      <c r="J53">
        <v>16</v>
      </c>
      <c r="L53">
        <v>10</v>
      </c>
      <c r="N53">
        <v>9</v>
      </c>
      <c r="P53">
        <v>30</v>
      </c>
      <c r="R53">
        <v>19</v>
      </c>
      <c r="T53">
        <v>13</v>
      </c>
      <c r="V53">
        <v>17</v>
      </c>
      <c r="X53">
        <v>6</v>
      </c>
    </row>
    <row r="54" spans="1:30">
      <c r="A54" s="189" t="s">
        <v>295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9" t="s">
        <v>296</v>
      </c>
      <c r="B55">
        <v>128</v>
      </c>
      <c r="D55">
        <v>2</v>
      </c>
      <c r="F55">
        <v>3</v>
      </c>
      <c r="H55">
        <v>4</v>
      </c>
      <c r="J55">
        <v>11</v>
      </c>
      <c r="L55">
        <v>10</v>
      </c>
      <c r="N55">
        <v>8</v>
      </c>
      <c r="P55">
        <v>10</v>
      </c>
      <c r="R55">
        <v>6</v>
      </c>
      <c r="T55">
        <v>2</v>
      </c>
      <c r="V55">
        <v>16</v>
      </c>
      <c r="X55">
        <v>5</v>
      </c>
    </row>
    <row r="56" spans="1:30">
      <c r="A56" s="189" t="s">
        <v>297</v>
      </c>
      <c r="B56">
        <v>0</v>
      </c>
      <c r="D56">
        <v>0</v>
      </c>
      <c r="F56">
        <v>0</v>
      </c>
      <c r="H56">
        <v>0</v>
      </c>
      <c r="J56">
        <v>0</v>
      </c>
      <c r="L56">
        <v>0</v>
      </c>
      <c r="N56">
        <v>0</v>
      </c>
      <c r="P56">
        <v>0</v>
      </c>
      <c r="R56">
        <v>0</v>
      </c>
      <c r="T56">
        <v>0</v>
      </c>
      <c r="V56">
        <v>0</v>
      </c>
      <c r="X56">
        <v>0</v>
      </c>
    </row>
    <row r="57" spans="1:30">
      <c r="A57" s="189" t="s">
        <v>3</v>
      </c>
      <c r="B57" s="3">
        <v>1</v>
      </c>
      <c r="C57" s="3"/>
      <c r="D57" s="3"/>
      <c r="E57" s="3"/>
      <c r="F57" s="3">
        <v>20</v>
      </c>
      <c r="G57" s="3"/>
      <c r="H57" s="3"/>
      <c r="I57" s="3"/>
      <c r="J57" s="3">
        <v>5</v>
      </c>
      <c r="K57" s="3"/>
      <c r="L57" s="3"/>
      <c r="M57" s="3"/>
      <c r="N57" s="3">
        <v>1</v>
      </c>
      <c r="O57" s="3"/>
      <c r="P57" s="3">
        <v>20</v>
      </c>
      <c r="Q57" s="3"/>
      <c r="R57" s="3">
        <v>13</v>
      </c>
      <c r="S57" s="3"/>
      <c r="T57" s="3">
        <v>11</v>
      </c>
      <c r="U57" s="3"/>
      <c r="V57" s="3">
        <v>1</v>
      </c>
      <c r="W57" s="3"/>
      <c r="X57" s="3">
        <v>1</v>
      </c>
      <c r="Y57" s="194"/>
    </row>
    <row r="58" spans="1:30">
      <c r="A58" s="188" t="s">
        <v>298</v>
      </c>
      <c r="B58">
        <v>0</v>
      </c>
      <c r="D58">
        <v>0</v>
      </c>
      <c r="F58">
        <v>0</v>
      </c>
      <c r="H58">
        <v>0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59"/>
  <sheetViews>
    <sheetView workbookViewId="0">
      <selection activeCell="I10" sqref="I10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5703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4" customWidth="1"/>
    <col min="26" max="26" width="4.5703125" customWidth="1"/>
    <col min="29" max="29" width="8.42578125" customWidth="1"/>
  </cols>
  <sheetData>
    <row r="1" spans="1:30">
      <c r="A1" s="19" t="s">
        <v>283</v>
      </c>
    </row>
    <row r="2" spans="1:30" ht="15.75">
      <c r="A2" s="216" t="s">
        <v>70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</row>
    <row r="4" spans="1:30">
      <c r="A4" s="214" t="s">
        <v>57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</row>
    <row r="5" spans="1:30">
      <c r="A5" s="9" t="s">
        <v>71</v>
      </c>
      <c r="B5" s="9">
        <v>2016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8"/>
      <c r="AB5" s="8"/>
      <c r="AC5" s="8"/>
      <c r="AD5" s="8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45">
      <c r="A7" s="11" t="s">
        <v>11</v>
      </c>
      <c r="B7" s="11" t="s">
        <v>1</v>
      </c>
      <c r="C7" s="11" t="s">
        <v>303</v>
      </c>
      <c r="D7" s="11" t="s">
        <v>2</v>
      </c>
      <c r="E7" s="11" t="s">
        <v>304</v>
      </c>
      <c r="F7" s="11" t="s">
        <v>3</v>
      </c>
      <c r="G7" s="11" t="s">
        <v>305</v>
      </c>
      <c r="H7" s="11" t="s">
        <v>4</v>
      </c>
      <c r="I7" s="11" t="s">
        <v>306</v>
      </c>
      <c r="J7" s="11" t="s">
        <v>3</v>
      </c>
      <c r="K7" s="11" t="s">
        <v>305</v>
      </c>
      <c r="L7" s="11" t="s">
        <v>1</v>
      </c>
      <c r="M7" s="11" t="s">
        <v>303</v>
      </c>
      <c r="N7" s="11" t="s">
        <v>58</v>
      </c>
      <c r="O7" s="11" t="s">
        <v>307</v>
      </c>
      <c r="P7" s="11" t="s">
        <v>4</v>
      </c>
      <c r="Q7" s="11" t="s">
        <v>306</v>
      </c>
      <c r="R7" s="11" t="s">
        <v>5</v>
      </c>
      <c r="S7" s="11" t="s">
        <v>308</v>
      </c>
      <c r="T7" s="11" t="s">
        <v>6</v>
      </c>
      <c r="U7" s="11" t="s">
        <v>309</v>
      </c>
      <c r="V7" s="11" t="s">
        <v>7</v>
      </c>
      <c r="W7" s="11" t="s">
        <v>310</v>
      </c>
      <c r="X7" s="11" t="s">
        <v>8</v>
      </c>
      <c r="Y7" s="11" t="s">
        <v>311</v>
      </c>
      <c r="Z7" s="16" t="s">
        <v>10</v>
      </c>
      <c r="AA7" s="16" t="s">
        <v>12</v>
      </c>
      <c r="AB7" s="16" t="s">
        <v>13</v>
      </c>
      <c r="AC7" s="17" t="s">
        <v>59</v>
      </c>
      <c r="AD7" s="10"/>
    </row>
    <row r="8" spans="1:30">
      <c r="A8" s="3" t="s">
        <v>14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v>16</v>
      </c>
      <c r="U8" s="3"/>
      <c r="V8" s="3">
        <v>28</v>
      </c>
      <c r="W8" s="3"/>
      <c r="X8" s="3">
        <f>SUM(L8:V8)</f>
        <v>44</v>
      </c>
      <c r="Y8" s="3"/>
      <c r="Z8" s="15"/>
      <c r="AA8" s="29"/>
      <c r="AB8" s="29"/>
      <c r="AC8" s="3"/>
      <c r="AD8" s="10"/>
    </row>
    <row r="9" spans="1:30">
      <c r="A9" s="3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6"/>
      <c r="AA9" s="29"/>
      <c r="AB9" s="29"/>
      <c r="AC9" s="13"/>
      <c r="AD9" s="10"/>
    </row>
    <row r="10" spans="1:30">
      <c r="A10" s="3" t="s">
        <v>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3</v>
      </c>
      <c r="U10" s="3"/>
      <c r="V10" s="3">
        <v>2</v>
      </c>
      <c r="W10" s="3"/>
      <c r="X10" s="3">
        <f>SUM(L10:V10)</f>
        <v>5</v>
      </c>
      <c r="Y10" s="3"/>
      <c r="Z10" s="6"/>
      <c r="AA10" s="29"/>
      <c r="AB10" s="29"/>
      <c r="AC10" s="13"/>
      <c r="AD10" s="10"/>
    </row>
    <row r="11" spans="1:30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>
        <v>7</v>
      </c>
      <c r="M11" s="3"/>
      <c r="N11" s="3">
        <v>5</v>
      </c>
      <c r="O11" s="3"/>
      <c r="P11" s="3"/>
      <c r="Q11" s="3"/>
      <c r="R11" s="3"/>
      <c r="S11" s="3"/>
      <c r="T11" s="3">
        <v>1</v>
      </c>
      <c r="U11" s="3"/>
      <c r="V11" s="3">
        <v>6</v>
      </c>
      <c r="W11" s="3"/>
      <c r="X11" s="3">
        <f>SUM(L11:V11)</f>
        <v>19</v>
      </c>
      <c r="Y11" s="3"/>
      <c r="Z11" s="6"/>
      <c r="AA11" s="29"/>
      <c r="AB11" s="29"/>
      <c r="AC11" s="3"/>
      <c r="AD11" s="10"/>
    </row>
    <row r="12" spans="1:30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6"/>
      <c r="AA12" s="29"/>
      <c r="AB12" s="29"/>
      <c r="AC12" s="13"/>
      <c r="AD12" s="10"/>
    </row>
    <row r="13" spans="1:30">
      <c r="A13" s="3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6"/>
      <c r="AA13" s="43"/>
      <c r="AB13" s="43"/>
      <c r="AC13" s="13"/>
      <c r="AD13" s="10"/>
    </row>
    <row r="14" spans="1:30">
      <c r="A14" s="3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6"/>
      <c r="AA14" s="29"/>
      <c r="AB14" s="29"/>
      <c r="AC14" s="13"/>
      <c r="AD14" s="10"/>
    </row>
    <row r="15" spans="1:30">
      <c r="A15" s="3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6"/>
      <c r="AA15" s="29"/>
      <c r="AB15" s="29"/>
      <c r="AC15" s="13"/>
      <c r="AD15" s="10"/>
    </row>
    <row r="16" spans="1:30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6"/>
      <c r="AA16" s="29"/>
      <c r="AB16" s="29"/>
      <c r="AC16" s="13"/>
      <c r="AD16" s="10"/>
    </row>
    <row r="17" spans="1:30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6"/>
      <c r="AA17" s="29"/>
      <c r="AB17" s="29"/>
      <c r="AC17" s="13"/>
      <c r="AD17" s="10"/>
    </row>
    <row r="18" spans="1:30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6"/>
      <c r="AA18" s="29"/>
      <c r="AB18" s="29"/>
      <c r="AC18" s="13"/>
      <c r="AD18" s="10"/>
    </row>
    <row r="19" spans="1:30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2</v>
      </c>
      <c r="U19" s="3"/>
      <c r="V19" s="3">
        <v>1</v>
      </c>
      <c r="W19" s="3"/>
      <c r="X19" s="3">
        <f>SUM(L19:V19)</f>
        <v>3</v>
      </c>
      <c r="Y19" s="3"/>
      <c r="Z19" s="6"/>
      <c r="AA19" s="29"/>
      <c r="AB19" s="29"/>
      <c r="AC19" s="13"/>
      <c r="AD19" s="10"/>
    </row>
    <row r="20" spans="1:30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"/>
      <c r="AA20" s="29"/>
      <c r="AB20" s="29"/>
      <c r="AC20" s="13"/>
      <c r="AD20" s="10"/>
    </row>
    <row r="21" spans="1:30">
      <c r="A21" s="3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4</v>
      </c>
      <c r="U21" s="3"/>
      <c r="V21" s="3"/>
      <c r="W21" s="3"/>
      <c r="X21" s="3">
        <f>SUM(L21:V21)</f>
        <v>4</v>
      </c>
      <c r="Y21" s="3"/>
      <c r="Z21" s="6"/>
      <c r="AA21" s="29"/>
      <c r="AB21" s="29"/>
      <c r="AC21" s="13"/>
      <c r="AD21" s="10"/>
    </row>
    <row r="22" spans="1:30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>
        <v>30</v>
      </c>
      <c r="U22" s="3"/>
      <c r="V22" s="3">
        <v>12</v>
      </c>
      <c r="W22" s="3"/>
      <c r="X22" s="3">
        <f>SUM(L22:V22)</f>
        <v>43</v>
      </c>
      <c r="Y22" s="3"/>
      <c r="Z22" s="6"/>
      <c r="AA22" s="29"/>
      <c r="AB22" s="29"/>
      <c r="AC22" s="13"/>
      <c r="AD22" s="10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5"/>
      <c r="AA23" s="29"/>
      <c r="AB23" s="29"/>
      <c r="AC23" s="13"/>
      <c r="AD23" s="10"/>
    </row>
    <row r="24" spans="1:30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11</v>
      </c>
      <c r="U24" s="3"/>
      <c r="V24" s="3">
        <v>2</v>
      </c>
      <c r="W24" s="3"/>
      <c r="X24" s="3">
        <f>SUM(L24:V24)</f>
        <v>13</v>
      </c>
      <c r="Y24" s="3"/>
      <c r="Z24" s="6"/>
      <c r="AA24" s="29"/>
      <c r="AB24" s="29"/>
      <c r="AC24" s="13"/>
      <c r="AD24" s="10"/>
    </row>
    <row r="25" spans="1:30">
      <c r="A25" s="3" t="s">
        <v>31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>
        <v>1</v>
      </c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/>
      <c r="X25" s="3">
        <f>SUM(L25:V25)</f>
        <v>2</v>
      </c>
      <c r="Y25" s="3"/>
      <c r="Z25" s="6"/>
      <c r="AA25" s="29"/>
      <c r="AB25" s="29"/>
      <c r="AC25" s="13"/>
      <c r="AD25" s="10"/>
    </row>
    <row r="26" spans="1:30">
      <c r="A26" s="3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5"/>
      <c r="AA26" s="29"/>
      <c r="AB26" s="29"/>
      <c r="AC26" s="13"/>
      <c r="AD26" s="10"/>
    </row>
    <row r="27" spans="1:30">
      <c r="A27" s="3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5"/>
      <c r="AA27" s="29"/>
      <c r="AB27" s="29"/>
      <c r="AC27" s="13"/>
      <c r="AD27" s="10"/>
    </row>
    <row r="28" spans="1:30">
      <c r="A28" s="3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5"/>
      <c r="AA28" s="29"/>
      <c r="AB28" s="29"/>
      <c r="AC28" s="13"/>
      <c r="AD28" s="10"/>
    </row>
    <row r="29" spans="1:30">
      <c r="A29" s="3" t="s">
        <v>35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5"/>
      <c r="AA29" s="29"/>
      <c r="AB29" s="29"/>
      <c r="AC29" s="13"/>
      <c r="AD29" s="10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>
        <v>6</v>
      </c>
      <c r="W30" s="3"/>
      <c r="X30" s="3">
        <f>SUM(L30:V30)</f>
        <v>7</v>
      </c>
      <c r="Y30" s="3"/>
      <c r="Z30" s="6"/>
      <c r="AA30" s="29"/>
      <c r="AB30" s="29"/>
      <c r="AC30" s="13"/>
      <c r="AD30" s="10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1</v>
      </c>
      <c r="U31" s="3"/>
      <c r="V31" s="3">
        <v>2</v>
      </c>
      <c r="W31" s="3"/>
      <c r="X31" s="3">
        <f>SUM(L31:V31)</f>
        <v>3</v>
      </c>
      <c r="Y31" s="3"/>
      <c r="Z31" s="6"/>
      <c r="AA31" s="29"/>
      <c r="AB31" s="29"/>
      <c r="AC31" s="13"/>
      <c r="AD31" s="10"/>
    </row>
    <row r="32" spans="1:30">
      <c r="A32" s="3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5"/>
      <c r="AA32" s="29"/>
      <c r="AB32" s="29"/>
      <c r="AC32" s="13"/>
      <c r="AD32" s="10"/>
    </row>
    <row r="33" spans="1:30">
      <c r="A33" s="3" t="s">
        <v>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5"/>
      <c r="AA33" s="29"/>
      <c r="AB33" s="29"/>
      <c r="AC33" s="13"/>
      <c r="AD33" s="10"/>
    </row>
    <row r="34" spans="1:30">
      <c r="A34" s="3" t="s">
        <v>40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5"/>
      <c r="AA34" s="29"/>
      <c r="AB34" s="29"/>
      <c r="AC34" s="13"/>
      <c r="AD34" s="10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5"/>
      <c r="AA35" s="29"/>
      <c r="AB35" s="29"/>
      <c r="AC35" s="13"/>
      <c r="AD35" s="10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6"/>
      <c r="AA36" s="29"/>
      <c r="AB36" s="29"/>
      <c r="AC36" s="13"/>
      <c r="AD36" s="10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5"/>
      <c r="AA37" s="29"/>
      <c r="AB37" s="29"/>
      <c r="AC37" s="13"/>
      <c r="AD37" s="10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6"/>
      <c r="AA38" s="29"/>
      <c r="AB38" s="29"/>
      <c r="AC38" s="13"/>
      <c r="AD38" s="10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5"/>
      <c r="AA39" s="78"/>
      <c r="AB39" s="29"/>
      <c r="AC39" s="13"/>
      <c r="AD39" s="10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5"/>
      <c r="AA40" s="78"/>
      <c r="AB40" s="29"/>
      <c r="AC40" s="13"/>
      <c r="AD40" s="10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6"/>
      <c r="AA41" s="29"/>
      <c r="AB41" s="29"/>
      <c r="AC41" s="13"/>
      <c r="AD41" s="10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5"/>
      <c r="AA42" s="29"/>
      <c r="AB42" s="29"/>
      <c r="AC42" s="13"/>
      <c r="AD42" s="10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5"/>
      <c r="AA43" s="29"/>
      <c r="AB43" s="29"/>
      <c r="AC43" s="13"/>
      <c r="AD43" s="10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6"/>
      <c r="AA44" s="29"/>
      <c r="AB44" s="29"/>
      <c r="AC44" s="13"/>
      <c r="AD44" s="10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5"/>
      <c r="AA45" s="29"/>
      <c r="AB45" s="29"/>
      <c r="AC45" s="13"/>
      <c r="AD45" s="10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6"/>
      <c r="AA46" s="43"/>
      <c r="AB46" s="43"/>
      <c r="AC46" s="13"/>
      <c r="AD46" s="10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5"/>
      <c r="AA47" s="29"/>
      <c r="AB47" s="29"/>
      <c r="AC47" s="13"/>
      <c r="AD47" s="10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5"/>
      <c r="AA48" s="29"/>
      <c r="AB48" s="29"/>
      <c r="AC48" s="13"/>
      <c r="AD48" s="10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5"/>
      <c r="AA49" s="29"/>
      <c r="AB49" s="29"/>
      <c r="AC49" s="13"/>
      <c r="AD49" s="10"/>
    </row>
    <row r="50" spans="1:30">
      <c r="A50" s="3" t="s">
        <v>56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6"/>
      <c r="AA50" s="29"/>
      <c r="AB50" s="29"/>
      <c r="AC50" s="13"/>
      <c r="AD50" s="10"/>
    </row>
    <row r="51" spans="1:30">
      <c r="A51" s="7" t="s">
        <v>204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3">
        <v>2</v>
      </c>
      <c r="U51" s="3"/>
      <c r="V51" s="18"/>
      <c r="W51" s="18"/>
      <c r="X51" s="18">
        <f>SUM(L51:V51)</f>
        <v>2</v>
      </c>
      <c r="Y51" s="18"/>
      <c r="Z51" s="18"/>
      <c r="AA51" s="18"/>
      <c r="AB51" s="18"/>
      <c r="AC51" s="18"/>
    </row>
    <row r="52" spans="1:30">
      <c r="A52" s="188" t="s">
        <v>0</v>
      </c>
      <c r="B52">
        <v>0</v>
      </c>
      <c r="D52">
        <v>0</v>
      </c>
      <c r="F52">
        <v>0</v>
      </c>
      <c r="H52">
        <v>0</v>
      </c>
      <c r="J52">
        <v>0</v>
      </c>
      <c r="L52">
        <v>9</v>
      </c>
      <c r="N52">
        <v>7</v>
      </c>
      <c r="P52">
        <v>0</v>
      </c>
      <c r="R52">
        <v>0</v>
      </c>
      <c r="T52">
        <v>70</v>
      </c>
      <c r="V52">
        <v>59</v>
      </c>
      <c r="X52">
        <v>145</v>
      </c>
    </row>
    <row r="53" spans="1:30">
      <c r="A53" s="188" t="s">
        <v>293</v>
      </c>
      <c r="B53">
        <v>0</v>
      </c>
      <c r="D53">
        <v>0</v>
      </c>
      <c r="F53">
        <v>0</v>
      </c>
      <c r="H53">
        <v>0</v>
      </c>
      <c r="J53">
        <v>0</v>
      </c>
      <c r="L53">
        <v>0</v>
      </c>
      <c r="N53">
        <v>0</v>
      </c>
      <c r="P53">
        <v>0</v>
      </c>
      <c r="R53">
        <v>0</v>
      </c>
      <c r="T53">
        <v>0</v>
      </c>
      <c r="V53">
        <v>0</v>
      </c>
      <c r="X53">
        <v>0</v>
      </c>
    </row>
    <row r="54" spans="1:30">
      <c r="A54" s="189" t="s">
        <v>294</v>
      </c>
      <c r="B54">
        <v>0</v>
      </c>
      <c r="D54">
        <v>0</v>
      </c>
      <c r="F54">
        <v>0</v>
      </c>
      <c r="H54">
        <v>0</v>
      </c>
      <c r="J54">
        <v>0</v>
      </c>
      <c r="L54">
        <v>9</v>
      </c>
      <c r="N54">
        <v>7</v>
      </c>
      <c r="P54">
        <v>0</v>
      </c>
      <c r="R54">
        <v>0</v>
      </c>
      <c r="T54">
        <v>70</v>
      </c>
      <c r="V54">
        <v>59</v>
      </c>
      <c r="X54">
        <v>145</v>
      </c>
    </row>
    <row r="55" spans="1:30">
      <c r="A55" s="189" t="s">
        <v>295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</row>
    <row r="56" spans="1:30">
      <c r="A56" s="189" t="s">
        <v>296</v>
      </c>
      <c r="B56">
        <v>0</v>
      </c>
      <c r="D56">
        <v>0</v>
      </c>
      <c r="F56">
        <v>0</v>
      </c>
      <c r="H56">
        <v>0</v>
      </c>
      <c r="J56">
        <v>0</v>
      </c>
      <c r="L56">
        <v>9</v>
      </c>
      <c r="N56">
        <v>7</v>
      </c>
      <c r="P56">
        <v>0</v>
      </c>
      <c r="R56">
        <v>0</v>
      </c>
      <c r="T56">
        <v>54</v>
      </c>
      <c r="V56">
        <v>31</v>
      </c>
      <c r="X56">
        <v>101</v>
      </c>
    </row>
    <row r="57" spans="1:30">
      <c r="A57" s="189" t="s">
        <v>297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  <row r="58" spans="1:30">
      <c r="A58" s="189" t="s">
        <v>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16</v>
      </c>
      <c r="U58" s="3"/>
      <c r="V58" s="3">
        <v>28</v>
      </c>
      <c r="W58" s="3"/>
      <c r="X58" s="3">
        <f>SUM(L58:V58)</f>
        <v>44</v>
      </c>
      <c r="Y58" s="194"/>
    </row>
    <row r="59" spans="1:30">
      <c r="A59" s="188" t="s">
        <v>298</v>
      </c>
      <c r="B59">
        <v>0</v>
      </c>
      <c r="D59">
        <v>0</v>
      </c>
      <c r="F59">
        <v>0</v>
      </c>
      <c r="H59">
        <v>0</v>
      </c>
      <c r="J59">
        <v>0</v>
      </c>
      <c r="L59">
        <v>0</v>
      </c>
      <c r="N59">
        <v>0</v>
      </c>
      <c r="P59">
        <v>0</v>
      </c>
      <c r="R59">
        <v>0</v>
      </c>
      <c r="T59">
        <v>0</v>
      </c>
      <c r="V59">
        <v>0</v>
      </c>
      <c r="X5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AKF</vt:lpstr>
      <vt:lpstr>MSL</vt:lpstr>
      <vt:lpstr>RNF</vt:lpstr>
      <vt:lpstr>LKB</vt:lpstr>
      <vt:lpstr>ASB</vt:lpstr>
      <vt:lpstr>BMR</vt:lpstr>
      <vt:lpstr>BBL</vt:lpstr>
      <vt:lpstr>AHL</vt:lpstr>
      <vt:lpstr>KRM</vt:lpstr>
      <vt:lpstr>ANK</vt:lpstr>
      <vt:lpstr>MRJ</vt:lpstr>
      <vt:lpstr>ZHM</vt:lpstr>
      <vt:lpstr>MNR</vt:lpstr>
      <vt:lpstr>NST</vt:lpstr>
      <vt:lpstr>ZVB</vt:lpstr>
      <vt:lpstr>ISL</vt:lpstr>
      <vt:lpstr>MDA</vt:lpstr>
      <vt:lpstr>ARG</vt:lpstr>
      <vt:lpstr>NSH</vt:lpstr>
      <vt:lpstr>TSP</vt:lpstr>
      <vt:lpstr>CSM</vt:lpstr>
    </vt:vector>
  </TitlesOfParts>
  <Company>ANGAP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nantenaina</cp:lastModifiedBy>
  <cp:lastPrinted>2011-10-11T05:09:43Z</cp:lastPrinted>
  <dcterms:created xsi:type="dcterms:W3CDTF">2004-07-09T08:50:27Z</dcterms:created>
  <dcterms:modified xsi:type="dcterms:W3CDTF">2017-05-15T13:07:46Z</dcterms:modified>
</cp:coreProperties>
</file>