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hoolProjects\F20\STAT411\"/>
    </mc:Choice>
  </mc:AlternateContent>
  <xr:revisionPtr revIDLastSave="0" documentId="13_ncr:1_{6913EBD7-B8F1-4328-9317-76BA234326DF}" xr6:coauthVersionLast="45" xr6:coauthVersionMax="45" xr10:uidLastSave="{00000000-0000-0000-0000-000000000000}"/>
  <bookViews>
    <workbookView xWindow="28680" yWindow="-120" windowWidth="29040" windowHeight="15840" activeTab="2" xr2:uid="{0DE5DD2F-979C-0C47-97AF-0A80093AC4C9}"/>
  </bookViews>
  <sheets>
    <sheet name="4.5 Group Data Population" sheetId="2" r:id="rId1"/>
    <sheet name="4.5 Group Data Sample" sheetId="3" r:id="rId2"/>
    <sheet name="Sheet1" sheetId="6" r:id="rId3"/>
    <sheet name="6.1 Probability" sheetId="4" r:id="rId4"/>
    <sheet name="Sheet2" sheetId="5" r:id="rId5"/>
    <sheet name="Sheet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7" l="1"/>
  <c r="J15" i="4"/>
  <c r="G26" i="4"/>
  <c r="G23" i="4"/>
  <c r="G11" i="4"/>
  <c r="G9" i="4"/>
  <c r="G8" i="4"/>
  <c r="G15" i="4"/>
  <c r="C20" i="4" l="1"/>
  <c r="D12" i="4"/>
  <c r="G8" i="6"/>
  <c r="F11" i="7"/>
  <c r="F7" i="7"/>
  <c r="F5" i="7"/>
  <c r="F4" i="7"/>
  <c r="P27" i="6"/>
  <c r="P28" i="6"/>
  <c r="P29" i="6"/>
  <c r="P30" i="6"/>
  <c r="P31" i="6"/>
  <c r="P32" i="6"/>
  <c r="P26" i="6"/>
  <c r="O27" i="6"/>
  <c r="O28" i="6"/>
  <c r="O29" i="6"/>
  <c r="O30" i="6"/>
  <c r="O31" i="6"/>
  <c r="O32" i="6"/>
  <c r="O26" i="6"/>
  <c r="I30" i="6"/>
  <c r="I27" i="6"/>
  <c r="E27" i="6"/>
  <c r="E30" i="6"/>
  <c r="H5" i="6"/>
  <c r="L5" i="6"/>
  <c r="G5" i="6"/>
  <c r="Q26" i="6" l="1"/>
  <c r="Q29" i="6" s="1"/>
  <c r="P16" i="5"/>
  <c r="R10" i="5"/>
  <c r="Q22" i="5"/>
  <c r="O22" i="5"/>
  <c r="P10" i="5"/>
  <c r="N11" i="5"/>
  <c r="N10" i="5"/>
  <c r="L10" i="5"/>
  <c r="I13" i="5"/>
  <c r="G14" i="5"/>
  <c r="G13" i="5"/>
  <c r="G18" i="5"/>
  <c r="E20" i="5"/>
  <c r="E18" i="5"/>
  <c r="E19" i="5"/>
  <c r="E22" i="5"/>
  <c r="H8" i="5"/>
  <c r="H5" i="5"/>
  <c r="F9" i="5" a="1"/>
  <c r="F9" i="5" s="1"/>
  <c r="F7" i="5"/>
  <c r="F5" i="5"/>
  <c r="G6" i="4"/>
  <c r="D11" i="3" l="1"/>
  <c r="F9" i="3"/>
  <c r="J9" i="3" s="1"/>
  <c r="F10" i="3"/>
  <c r="J10" i="3" s="1"/>
  <c r="F4" i="3"/>
  <c r="H4" i="3" s="1"/>
  <c r="F5" i="3"/>
  <c r="H5" i="3" s="1"/>
  <c r="F6" i="3"/>
  <c r="H6" i="3" s="1"/>
  <c r="F7" i="3"/>
  <c r="J7" i="3" s="1"/>
  <c r="F8" i="3"/>
  <c r="J8" i="3" s="1"/>
  <c r="M4" i="2"/>
  <c r="M5" i="2"/>
  <c r="M6" i="2"/>
  <c r="M7" i="2"/>
  <c r="M8" i="2"/>
  <c r="M9" i="2"/>
  <c r="M3" i="2"/>
  <c r="H3" i="2"/>
  <c r="H4" i="2"/>
  <c r="H5" i="2"/>
  <c r="H6" i="2"/>
  <c r="H7" i="2"/>
  <c r="H8" i="2"/>
  <c r="H9" i="2"/>
  <c r="E10" i="2"/>
  <c r="M10" i="2" l="1"/>
  <c r="H10" i="2"/>
  <c r="K3" i="2" s="1"/>
  <c r="H10" i="3"/>
  <c r="H9" i="3"/>
  <c r="H8" i="3"/>
  <c r="H7" i="3"/>
  <c r="J4" i="3"/>
  <c r="J5" i="3"/>
  <c r="J6" i="3"/>
  <c r="H11" i="3" l="1"/>
  <c r="O4" i="3" s="1"/>
  <c r="P3" i="2"/>
  <c r="P6" i="2" s="1"/>
  <c r="J11" i="3"/>
  <c r="M4" i="3" l="1"/>
  <c r="M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<sst xmlns="http://schemas.openxmlformats.org/spreadsheetml/2006/main" count="92" uniqueCount="50">
  <si>
    <t>ENTER RANGE BELOW</t>
  </si>
  <si>
    <t>ENTER FREQUENCIES HERE</t>
  </si>
  <si>
    <t>POPULATION SUM</t>
  </si>
  <si>
    <t>POPULATION MEAN</t>
  </si>
  <si>
    <t>POPULAITON SQUARE THING</t>
  </si>
  <si>
    <t>POPULATION VARIANCE</t>
  </si>
  <si>
    <t>POPULATION STANDEV</t>
  </si>
  <si>
    <t>Lower Bound</t>
  </si>
  <si>
    <t>Upper Bound</t>
  </si>
  <si>
    <t>Frequency</t>
  </si>
  <si>
    <t>MIDPOINTS</t>
  </si>
  <si>
    <t>SAMPLE SUM</t>
  </si>
  <si>
    <t>SAMPLE SQUARE THING</t>
  </si>
  <si>
    <t>SAMPLE VARIANCE</t>
  </si>
  <si>
    <t>SAMPLE STANDEV</t>
  </si>
  <si>
    <t>SAMPLE MEAN</t>
  </si>
  <si>
    <t>Residence</t>
  </si>
  <si>
    <t>Males</t>
  </si>
  <si>
    <t>Females</t>
  </si>
  <si>
    <t>Apartment</t>
  </si>
  <si>
    <t>Dorm</t>
  </si>
  <si>
    <t>With Parent(s)</t>
  </si>
  <si>
    <t>Sorority/Fraternity House</t>
  </si>
  <si>
    <t>Other</t>
  </si>
  <si>
    <t xml:space="preserve"> Pennies</t>
  </si>
  <si>
    <t xml:space="preserve"> Dimes</t>
  </si>
  <si>
    <t xml:space="preserve"> Nickels</t>
  </si>
  <si>
    <t xml:space="preserve"> Quarters</t>
  </si>
  <si>
    <t>Academic Year</t>
  </si>
  <si>
    <t>Freshmen</t>
  </si>
  <si>
    <t>Sophomores</t>
  </si>
  <si>
    <t>Juniors</t>
  </si>
  <si>
    <t>Seniors</t>
  </si>
  <si>
    <t>TRIMMED MEAN</t>
  </si>
  <si>
    <t>MEAN</t>
  </si>
  <si>
    <t>ENTER DATA FOR MEAN AND MEDIAN</t>
  </si>
  <si>
    <t>MEDIAN</t>
  </si>
  <si>
    <t>STANDARD DEVIATION ETC.</t>
  </si>
  <si>
    <t>STDEV</t>
  </si>
  <si>
    <t>COEFFICIENT OF VARIATION</t>
  </si>
  <si>
    <t>A:</t>
  </si>
  <si>
    <t>B:</t>
  </si>
  <si>
    <t>A</t>
  </si>
  <si>
    <t>B</t>
  </si>
  <si>
    <t>POPULATION SHIT</t>
  </si>
  <si>
    <t>POPVAR</t>
  </si>
  <si>
    <t>POPSTDEV</t>
  </si>
  <si>
    <t>POPULATION SHIT FOR FREQUENCY TABLE</t>
  </si>
  <si>
    <t>SUM</t>
  </si>
  <si>
    <t>Weights of Newborn Babies (in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</si>
</sst>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4D4D4D"/>
      <name val="STIXMathJax_Main"/>
    </font>
    <font>
      <sz val="12"/>
      <color rgb="FF4D4D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4D4D4D"/>
      </left>
      <right style="medium">
        <color rgb="FF4D4D4D"/>
      </right>
      <top style="medium">
        <color rgb="FF4D4D4D"/>
      </top>
      <bottom style="medium">
        <color rgb="FF4D4D4D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0</xdr:row>
      <xdr:rowOff>171450</xdr:rowOff>
    </xdr:from>
    <xdr:to>
      <xdr:col>17</xdr:col>
      <xdr:colOff>657733</xdr:colOff>
      <xdr:row>13</xdr:row>
      <xdr:rowOff>67027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3AAD94-9832-43CB-84E1-5BF3E1CA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275" y="171450"/>
          <a:ext cx="3639058" cy="2524477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</xdr:row>
      <xdr:rowOff>47625</xdr:rowOff>
    </xdr:from>
    <xdr:to>
      <xdr:col>24</xdr:col>
      <xdr:colOff>434678</xdr:colOff>
      <xdr:row>17</xdr:row>
      <xdr:rowOff>106559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86FD18-2615-40EE-AC88-51A2074E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257175"/>
          <a:ext cx="4330403" cy="3278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782-20BD-5D40-A1B3-892367ADCBE1}">
  <dimension ref="B2:P12"/>
  <sheetViews>
    <sheetView workbookViewId="0">
      <selection activeCell="P3" sqref="P3"/>
    </sheetView>
  </sheetViews>
  <sheetFormatPr defaultColWidth="11" defaultRowHeight="15.75"/>
  <sheetData>
    <row r="2" spans="2:16" ht="29.1" customHeight="1">
      <c r="B2" t="s">
        <v>0</v>
      </c>
      <c r="E2" t="s">
        <v>1</v>
      </c>
      <c r="H2" t="s">
        <v>2</v>
      </c>
      <c r="K2" t="s">
        <v>3</v>
      </c>
      <c r="M2" t="s">
        <v>4</v>
      </c>
      <c r="P2" t="s">
        <v>5</v>
      </c>
    </row>
    <row r="3" spans="2:16" ht="50.1" customHeight="1">
      <c r="B3">
        <v>7</v>
      </c>
      <c r="C3">
        <v>7.9</v>
      </c>
      <c r="E3">
        <v>23</v>
      </c>
      <c r="H3">
        <f>E3*((C3+B3)/2)</f>
        <v>171.35</v>
      </c>
      <c r="K3">
        <f>H10/E10</f>
        <v>10.623333333333333</v>
      </c>
      <c r="M3">
        <f>E3*((C3+B3)/2)*((C3+B3)/2)</f>
        <v>1276.5574999999999</v>
      </c>
      <c r="P3">
        <f>(M10/E10)-(H10/E10)*(H10/E10)</f>
        <v>3.0943999999999789</v>
      </c>
    </row>
    <row r="4" spans="2:16" ht="50.1" customHeight="1">
      <c r="B4">
        <v>8</v>
      </c>
      <c r="C4">
        <v>8.9</v>
      </c>
      <c r="E4">
        <v>21</v>
      </c>
      <c r="H4">
        <f t="shared" ref="H4:H9" si="0">E4*((C4+B4)/2)</f>
        <v>177.45</v>
      </c>
      <c r="M4">
        <f t="shared" ref="M4:M9" si="1">E4*((C4+B4)/2)*((C4+B4)/2)</f>
        <v>1499.4524999999999</v>
      </c>
    </row>
    <row r="5" spans="2:16" ht="50.1" customHeight="1">
      <c r="B5">
        <v>9</v>
      </c>
      <c r="C5">
        <v>9.9</v>
      </c>
      <c r="E5">
        <v>30</v>
      </c>
      <c r="H5">
        <f t="shared" si="0"/>
        <v>283.5</v>
      </c>
      <c r="M5">
        <f t="shared" si="1"/>
        <v>2679.0749999999998</v>
      </c>
      <c r="P5" t="s">
        <v>6</v>
      </c>
    </row>
    <row r="6" spans="2:16" ht="50.1" customHeight="1">
      <c r="B6">
        <v>10</v>
      </c>
      <c r="C6">
        <v>10.9</v>
      </c>
      <c r="E6">
        <v>49</v>
      </c>
      <c r="H6">
        <f t="shared" si="0"/>
        <v>512.04999999999995</v>
      </c>
      <c r="M6">
        <f t="shared" si="1"/>
        <v>5350.9224999999988</v>
      </c>
      <c r="P6">
        <f>SQRT(P3)</f>
        <v>1.7590906741836758</v>
      </c>
    </row>
    <row r="7" spans="2:16" ht="50.1" customHeight="1">
      <c r="B7">
        <v>11</v>
      </c>
      <c r="C7">
        <v>11.9</v>
      </c>
      <c r="E7">
        <v>47</v>
      </c>
      <c r="H7">
        <f t="shared" si="0"/>
        <v>538.15</v>
      </c>
      <c r="M7">
        <f t="shared" si="1"/>
        <v>6161.8174999999992</v>
      </c>
    </row>
    <row r="8" spans="2:16" ht="50.1" customHeight="1">
      <c r="B8">
        <v>12</v>
      </c>
      <c r="C8">
        <v>12.9</v>
      </c>
      <c r="E8">
        <v>32</v>
      </c>
      <c r="H8">
        <f t="shared" si="0"/>
        <v>398.4</v>
      </c>
      <c r="M8">
        <f t="shared" si="1"/>
        <v>4960.079999999999</v>
      </c>
    </row>
    <row r="9" spans="2:16" ht="50.1" customHeight="1">
      <c r="B9">
        <v>13</v>
      </c>
      <c r="C9">
        <v>13.9</v>
      </c>
      <c r="E9">
        <v>23</v>
      </c>
      <c r="H9">
        <f t="shared" si="0"/>
        <v>309.34999999999997</v>
      </c>
      <c r="M9">
        <f t="shared" si="1"/>
        <v>4160.7574999999997</v>
      </c>
    </row>
    <row r="10" spans="2:16" ht="50.1" customHeight="1">
      <c r="E10">
        <f>SUM(E3:E9)</f>
        <v>225</v>
      </c>
      <c r="H10">
        <f>SUM(H3:H9)</f>
        <v>2390.25</v>
      </c>
      <c r="M10">
        <f>SUM(M3:M9)</f>
        <v>26088.662499999995</v>
      </c>
    </row>
    <row r="11" spans="2:16" ht="50.1" customHeight="1"/>
    <row r="12" spans="2:16" ht="50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1E66-C946-8F43-A71B-93B7E3BD594A}">
  <dimension ref="B2:O11"/>
  <sheetViews>
    <sheetView workbookViewId="0">
      <selection activeCell="M7" sqref="M7"/>
    </sheetView>
  </sheetViews>
  <sheetFormatPr defaultColWidth="11" defaultRowHeight="15.75"/>
  <sheetData>
    <row r="2" spans="2:15" ht="30" customHeight="1"/>
    <row r="3" spans="2:15" ht="50.1" customHeight="1">
      <c r="B3" t="s">
        <v>7</v>
      </c>
      <c r="C3" t="s">
        <v>8</v>
      </c>
      <c r="D3" t="s">
        <v>9</v>
      </c>
      <c r="F3" t="s">
        <v>10</v>
      </c>
      <c r="H3" t="s">
        <v>11</v>
      </c>
      <c r="J3" t="s">
        <v>12</v>
      </c>
      <c r="M3" t="s">
        <v>13</v>
      </c>
      <c r="O3" t="s">
        <v>15</v>
      </c>
    </row>
    <row r="4" spans="2:15" ht="50.1" customHeight="1">
      <c r="B4">
        <v>56</v>
      </c>
      <c r="C4">
        <v>62</v>
      </c>
      <c r="D4">
        <v>15</v>
      </c>
      <c r="F4">
        <f>(C4+B4)/2</f>
        <v>59</v>
      </c>
      <c r="H4">
        <f>F4*D4</f>
        <v>885</v>
      </c>
      <c r="J4">
        <f>D4*F4*F4</f>
        <v>52215</v>
      </c>
      <c r="M4">
        <f>(J11-((H11*H11)/D11))/(D11-1)</f>
        <v>123.14343434343485</v>
      </c>
      <c r="O4">
        <f>H11/D11</f>
        <v>73.509090909090915</v>
      </c>
    </row>
    <row r="5" spans="2:15" ht="50.1" customHeight="1">
      <c r="B5">
        <v>63</v>
      </c>
      <c r="C5">
        <v>69</v>
      </c>
      <c r="D5">
        <v>6</v>
      </c>
      <c r="F5">
        <f t="shared" ref="F5:F10" si="0">(C5+B5)/2</f>
        <v>66</v>
      </c>
      <c r="H5">
        <f t="shared" ref="H5:H10" si="1">F5*D5</f>
        <v>396</v>
      </c>
      <c r="J5">
        <f t="shared" ref="J5:J10" si="2">D5*F5*F5</f>
        <v>26136</v>
      </c>
    </row>
    <row r="6" spans="2:15" ht="50.1" customHeight="1">
      <c r="B6">
        <v>70</v>
      </c>
      <c r="C6">
        <v>76</v>
      </c>
      <c r="D6">
        <v>9</v>
      </c>
      <c r="F6">
        <f t="shared" si="0"/>
        <v>73</v>
      </c>
      <c r="H6">
        <f t="shared" si="1"/>
        <v>657</v>
      </c>
      <c r="J6">
        <f t="shared" si="2"/>
        <v>47961</v>
      </c>
      <c r="M6" t="s">
        <v>14</v>
      </c>
    </row>
    <row r="7" spans="2:15" ht="50.1" customHeight="1">
      <c r="B7">
        <v>77</v>
      </c>
      <c r="C7">
        <v>83</v>
      </c>
      <c r="D7">
        <v>10</v>
      </c>
      <c r="F7">
        <f t="shared" si="0"/>
        <v>80</v>
      </c>
      <c r="H7">
        <f t="shared" si="1"/>
        <v>800</v>
      </c>
      <c r="J7">
        <f t="shared" si="2"/>
        <v>64000</v>
      </c>
      <c r="M7">
        <f>SQRT(M4)</f>
        <v>11.097001141904729</v>
      </c>
    </row>
    <row r="8" spans="2:15" ht="50.1" customHeight="1">
      <c r="B8">
        <v>84</v>
      </c>
      <c r="C8">
        <v>90</v>
      </c>
      <c r="D8">
        <v>15</v>
      </c>
      <c r="F8">
        <f t="shared" si="0"/>
        <v>87</v>
      </c>
      <c r="H8">
        <f t="shared" si="1"/>
        <v>1305</v>
      </c>
      <c r="J8">
        <f t="shared" si="2"/>
        <v>113535</v>
      </c>
    </row>
    <row r="9" spans="2:15" ht="50.1" customHeight="1">
      <c r="F9">
        <f t="shared" si="0"/>
        <v>0</v>
      </c>
      <c r="H9">
        <f t="shared" si="1"/>
        <v>0</v>
      </c>
      <c r="J9">
        <f t="shared" si="2"/>
        <v>0</v>
      </c>
    </row>
    <row r="10" spans="2:15" ht="50.1" customHeight="1">
      <c r="F10">
        <f t="shared" si="0"/>
        <v>0</v>
      </c>
      <c r="H10">
        <f t="shared" si="1"/>
        <v>0</v>
      </c>
      <c r="J10">
        <f t="shared" si="2"/>
        <v>0</v>
      </c>
    </row>
    <row r="11" spans="2:15" ht="50.1" customHeight="1">
      <c r="D11">
        <f>SUM(D4:D8)</f>
        <v>55</v>
      </c>
      <c r="H11">
        <f>SUM(H4:H8)</f>
        <v>4043</v>
      </c>
      <c r="J11">
        <f>SUM(J4:J8)</f>
        <v>303847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26C0-6F06-416A-822C-9891E811E5CC}">
  <dimension ref="B1:T40"/>
  <sheetViews>
    <sheetView tabSelected="1" workbookViewId="0">
      <selection activeCell="B7" sqref="B7:B18"/>
    </sheetView>
  </sheetViews>
  <sheetFormatPr defaultRowHeight="15.75"/>
  <sheetData>
    <row r="1" spans="2:20" ht="16.5" thickBot="1"/>
    <row r="2" spans="2:20" ht="17.25" thickBot="1">
      <c r="B2" s="2" t="s">
        <v>33</v>
      </c>
      <c r="C2" s="2"/>
      <c r="E2" s="2" t="s">
        <v>35</v>
      </c>
      <c r="F2" s="2"/>
      <c r="G2" s="2"/>
      <c r="H2" s="2"/>
      <c r="J2" s="2" t="s">
        <v>37</v>
      </c>
      <c r="K2" s="2"/>
      <c r="L2" s="2"/>
      <c r="T2" s="4"/>
    </row>
    <row r="3" spans="2:20">
      <c r="B3">
        <v>29</v>
      </c>
      <c r="E3" s="5">
        <v>4</v>
      </c>
      <c r="J3">
        <v>580</v>
      </c>
      <c r="T3" s="3"/>
    </row>
    <row r="4" spans="2:20">
      <c r="B4">
        <v>33</v>
      </c>
      <c r="E4" s="5">
        <v>14</v>
      </c>
      <c r="G4" t="s">
        <v>34</v>
      </c>
      <c r="H4" t="s">
        <v>36</v>
      </c>
      <c r="J4">
        <v>780</v>
      </c>
      <c r="L4" t="s">
        <v>38</v>
      </c>
    </row>
    <row r="5" spans="2:20">
      <c r="B5">
        <v>37</v>
      </c>
      <c r="E5" s="5">
        <v>14</v>
      </c>
      <c r="G5">
        <f>AVERAGE(E3:E22)</f>
        <v>9</v>
      </c>
      <c r="H5">
        <f>MEDIAN(E3:E22)</f>
        <v>9</v>
      </c>
      <c r="J5">
        <v>490</v>
      </c>
      <c r="L5">
        <f>STDEV(J3:J22)</f>
        <v>194.65151046502513</v>
      </c>
    </row>
    <row r="6" spans="2:20">
      <c r="B6">
        <v>39</v>
      </c>
      <c r="E6" s="5">
        <v>14</v>
      </c>
      <c r="J6">
        <v>560</v>
      </c>
    </row>
    <row r="7" spans="2:20">
      <c r="B7">
        <v>40</v>
      </c>
      <c r="E7" s="5">
        <v>4</v>
      </c>
      <c r="G7" t="s">
        <v>48</v>
      </c>
      <c r="J7">
        <v>930</v>
      </c>
    </row>
    <row r="8" spans="2:20">
      <c r="B8">
        <v>41</v>
      </c>
      <c r="E8" s="5">
        <v>4</v>
      </c>
      <c r="G8">
        <f>SUM(E3:E10)</f>
        <v>54</v>
      </c>
      <c r="J8">
        <v>690</v>
      </c>
    </row>
    <row r="9" spans="2:20">
      <c r="B9">
        <v>42</v>
      </c>
      <c r="E9" s="5"/>
      <c r="J9">
        <v>790</v>
      </c>
    </row>
    <row r="10" spans="2:20">
      <c r="B10">
        <v>43</v>
      </c>
      <c r="E10" s="5"/>
      <c r="J10">
        <v>370</v>
      </c>
    </row>
    <row r="11" spans="2:20">
      <c r="B11">
        <v>43</v>
      </c>
      <c r="E11" s="5"/>
      <c r="J11">
        <v>930</v>
      </c>
    </row>
    <row r="12" spans="2:20">
      <c r="B12">
        <v>44</v>
      </c>
      <c r="E12" s="5"/>
      <c r="J12">
        <v>450</v>
      </c>
    </row>
    <row r="13" spans="2:20">
      <c r="B13">
        <v>45</v>
      </c>
      <c r="E13" s="5"/>
      <c r="J13">
        <v>320</v>
      </c>
    </row>
    <row r="14" spans="2:20">
      <c r="B14">
        <v>47</v>
      </c>
      <c r="E14" s="5"/>
      <c r="J14">
        <v>710</v>
      </c>
    </row>
    <row r="15" spans="2:20">
      <c r="B15">
        <v>48</v>
      </c>
      <c r="E15" s="5"/>
      <c r="J15">
        <v>550</v>
      </c>
    </row>
    <row r="16" spans="2:20">
      <c r="B16">
        <v>49</v>
      </c>
      <c r="E16" s="5"/>
      <c r="J16">
        <v>550</v>
      </c>
    </row>
    <row r="17" spans="2:17">
      <c r="B17">
        <v>52</v>
      </c>
      <c r="E17" s="5"/>
      <c r="J17">
        <v>560</v>
      </c>
    </row>
    <row r="18" spans="2:17">
      <c r="B18">
        <v>53</v>
      </c>
      <c r="J18">
        <v>640</v>
      </c>
    </row>
    <row r="19" spans="2:17">
      <c r="B19">
        <v>54</v>
      </c>
      <c r="J19">
        <v>380</v>
      </c>
    </row>
    <row r="20" spans="2:17">
      <c r="B20">
        <v>54</v>
      </c>
      <c r="J20">
        <v>970</v>
      </c>
    </row>
    <row r="21" spans="2:17">
      <c r="B21">
        <v>55</v>
      </c>
      <c r="J21">
        <v>400</v>
      </c>
    </row>
    <row r="22" spans="2:17">
      <c r="B22">
        <v>60</v>
      </c>
      <c r="J22">
        <v>740</v>
      </c>
    </row>
    <row r="25" spans="2:17">
      <c r="B25" s="2" t="s">
        <v>39</v>
      </c>
      <c r="C25" s="2"/>
      <c r="D25" s="2"/>
      <c r="G25" s="2" t="s">
        <v>44</v>
      </c>
      <c r="H25" s="2"/>
      <c r="K25" s="2" t="s">
        <v>47</v>
      </c>
      <c r="L25" s="2"/>
      <c r="M25" s="2"/>
      <c r="N25" s="2"/>
      <c r="Q25" t="s">
        <v>3</v>
      </c>
    </row>
    <row r="26" spans="2:17">
      <c r="B26" t="s">
        <v>40</v>
      </c>
      <c r="C26" t="s">
        <v>41</v>
      </c>
      <c r="E26" t="s">
        <v>42</v>
      </c>
      <c r="G26">
        <v>6</v>
      </c>
      <c r="I26" t="s">
        <v>45</v>
      </c>
      <c r="K26">
        <v>61</v>
      </c>
      <c r="L26">
        <v>66</v>
      </c>
      <c r="M26">
        <v>23</v>
      </c>
      <c r="O26">
        <f>AVERAGE(K26:L26)*M26</f>
        <v>1460.5</v>
      </c>
      <c r="P26">
        <f>AVERAGE(K26:L26)*AVERAGE(K26:L26)*M26</f>
        <v>92741.75</v>
      </c>
      <c r="Q26">
        <f>SUM(O26:O32)/SUM(M26:M32)</f>
        <v>27.74337899543379</v>
      </c>
    </row>
    <row r="27" spans="2:17">
      <c r="B27">
        <v>20529</v>
      </c>
      <c r="C27">
        <v>4.0199999999999996</v>
      </c>
      <c r="E27">
        <f>(STDEV(B27:B40)/AVERAGE(B27:B40))*100</f>
        <v>2.7600140468097405</v>
      </c>
      <c r="G27">
        <v>7</v>
      </c>
      <c r="I27">
        <f>_xlfn.VAR.P(G26:G35)</f>
        <v>18.559999999999999</v>
      </c>
      <c r="K27">
        <v>67</v>
      </c>
      <c r="L27">
        <v>72</v>
      </c>
      <c r="M27">
        <v>22</v>
      </c>
      <c r="O27">
        <f t="shared" ref="O27:O32" si="0">AVERAGE(K27:L27)*M27</f>
        <v>1529</v>
      </c>
      <c r="P27">
        <f t="shared" ref="P27:P32" si="1">AVERAGE(K27:L27)*AVERAGE(K27:L27)*M27</f>
        <v>106265.5</v>
      </c>
    </row>
    <row r="28" spans="2:17">
      <c r="B28">
        <v>22081</v>
      </c>
      <c r="C28">
        <v>4.71</v>
      </c>
      <c r="G28">
        <v>8</v>
      </c>
      <c r="K28">
        <v>73</v>
      </c>
      <c r="L28">
        <v>9.9</v>
      </c>
      <c r="M28">
        <v>35</v>
      </c>
      <c r="O28">
        <f t="shared" si="0"/>
        <v>1450.75</v>
      </c>
      <c r="P28">
        <f t="shared" si="1"/>
        <v>60133.587500000009</v>
      </c>
      <c r="Q28" t="s">
        <v>5</v>
      </c>
    </row>
    <row r="29" spans="2:17">
      <c r="B29">
        <v>21454</v>
      </c>
      <c r="C29">
        <v>3.87</v>
      </c>
      <c r="E29" t="s">
        <v>43</v>
      </c>
      <c r="G29">
        <v>8</v>
      </c>
      <c r="I29" t="s">
        <v>46</v>
      </c>
      <c r="K29">
        <v>10</v>
      </c>
      <c r="L29">
        <v>10.9</v>
      </c>
      <c r="M29">
        <v>39</v>
      </c>
      <c r="O29">
        <f t="shared" si="0"/>
        <v>407.54999999999995</v>
      </c>
      <c r="P29">
        <f t="shared" si="1"/>
        <v>4258.8974999999991</v>
      </c>
      <c r="Q29">
        <f>(SUM(P26:P32)/SUM(M26:M32))-(Q26*Q26)</f>
        <v>502.19389451846325</v>
      </c>
    </row>
    <row r="30" spans="2:17">
      <c r="B30">
        <v>21449</v>
      </c>
      <c r="C30">
        <v>4.57</v>
      </c>
      <c r="E30">
        <f>(STDEV(C27:C40)/AVERAGE(C27:C40))*100</f>
        <v>17.013764337006453</v>
      </c>
      <c r="G30">
        <v>8</v>
      </c>
      <c r="I30">
        <f>_xlfn.STDEV.P(G26:G35)</f>
        <v>4.308131845707603</v>
      </c>
      <c r="K30">
        <v>11</v>
      </c>
      <c r="L30">
        <v>11.9</v>
      </c>
      <c r="M30">
        <v>42</v>
      </c>
      <c r="O30">
        <f t="shared" si="0"/>
        <v>480.9</v>
      </c>
      <c r="P30">
        <f t="shared" si="1"/>
        <v>5506.3049999999994</v>
      </c>
    </row>
    <row r="31" spans="2:17">
      <c r="B31">
        <v>21801</v>
      </c>
      <c r="C31">
        <v>4.29</v>
      </c>
      <c r="G31">
        <v>11</v>
      </c>
      <c r="K31">
        <v>12</v>
      </c>
      <c r="L31">
        <v>12.9</v>
      </c>
      <c r="M31">
        <v>33</v>
      </c>
      <c r="O31">
        <f t="shared" si="0"/>
        <v>410.84999999999997</v>
      </c>
      <c r="P31">
        <f t="shared" si="1"/>
        <v>5115.0824999999986</v>
      </c>
    </row>
    <row r="32" spans="2:17">
      <c r="B32">
        <v>21892</v>
      </c>
      <c r="C32">
        <v>4.49</v>
      </c>
      <c r="G32">
        <v>11</v>
      </c>
      <c r="K32">
        <v>13</v>
      </c>
      <c r="L32">
        <v>13.9</v>
      </c>
      <c r="M32">
        <v>25</v>
      </c>
      <c r="O32">
        <f t="shared" si="0"/>
        <v>336.25</v>
      </c>
      <c r="P32">
        <f t="shared" si="1"/>
        <v>4522.5624999999991</v>
      </c>
    </row>
    <row r="33" spans="2:7">
      <c r="B33">
        <v>20913</v>
      </c>
      <c r="C33">
        <v>3.23</v>
      </c>
      <c r="G33">
        <v>12</v>
      </c>
    </row>
    <row r="34" spans="2:7">
      <c r="B34">
        <v>20075</v>
      </c>
      <c r="C34">
        <v>2.94</v>
      </c>
      <c r="G34">
        <v>17</v>
      </c>
    </row>
    <row r="35" spans="2:7">
      <c r="B35">
        <v>21694</v>
      </c>
      <c r="C35">
        <v>4.41</v>
      </c>
      <c r="G35">
        <v>20</v>
      </c>
    </row>
    <row r="36" spans="2:7">
      <c r="B36">
        <v>21681</v>
      </c>
      <c r="C36">
        <v>3.07</v>
      </c>
    </row>
    <row r="37" spans="2:7">
      <c r="B37">
        <v>21416</v>
      </c>
      <c r="C37">
        <v>3.23</v>
      </c>
    </row>
    <row r="38" spans="2:7">
      <c r="B38">
        <v>21829</v>
      </c>
    </row>
    <row r="39" spans="2:7">
      <c r="B39">
        <v>21013</v>
      </c>
    </row>
    <row r="40" spans="2:7">
      <c r="B40">
        <v>22053</v>
      </c>
    </row>
  </sheetData>
  <sortState xmlns:xlrd2="http://schemas.microsoft.com/office/spreadsheetml/2017/richdata2" ref="E3:E17">
    <sortCondition ref="E3"/>
  </sortState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AC2E-9BC0-AB4A-8C08-77D96FBCD911}">
  <dimension ref="C4:J59"/>
  <sheetViews>
    <sheetView topLeftCell="A28" workbookViewId="0">
      <selection activeCell="C59" sqref="C40:C59"/>
    </sheetView>
  </sheetViews>
  <sheetFormatPr defaultColWidth="11" defaultRowHeight="15.75"/>
  <sheetData>
    <row r="4" spans="3:10">
      <c r="C4" t="s">
        <v>28</v>
      </c>
      <c r="D4" t="s">
        <v>17</v>
      </c>
      <c r="E4" t="s">
        <v>18</v>
      </c>
    </row>
    <row r="5" spans="3:10">
      <c r="C5" t="s">
        <v>29</v>
      </c>
      <c r="D5">
        <v>17</v>
      </c>
      <c r="E5">
        <v>7</v>
      </c>
    </row>
    <row r="6" spans="3:10">
      <c r="C6" t="s">
        <v>30</v>
      </c>
      <c r="D6">
        <v>3</v>
      </c>
      <c r="E6">
        <v>19</v>
      </c>
      <c r="G6">
        <f>SUM(D5:E9)</f>
        <v>83</v>
      </c>
    </row>
    <row r="7" spans="3:10">
      <c r="C7" t="s">
        <v>31</v>
      </c>
      <c r="D7">
        <v>8</v>
      </c>
      <c r="E7">
        <v>3</v>
      </c>
    </row>
    <row r="8" spans="3:10">
      <c r="C8" t="s">
        <v>32</v>
      </c>
      <c r="D8">
        <v>14</v>
      </c>
      <c r="E8">
        <v>12</v>
      </c>
      <c r="G8">
        <f>D7/G6</f>
        <v>9.6385542168674704E-2</v>
      </c>
    </row>
    <row r="9" spans="3:10">
      <c r="G9">
        <f>D6/(G6-1)</f>
        <v>3.6585365853658534E-2</v>
      </c>
    </row>
    <row r="11" spans="3:10">
      <c r="G11">
        <f>G8*G9</f>
        <v>3.5263003232441962E-3</v>
      </c>
    </row>
    <row r="12" spans="3:10">
      <c r="C12">
        <v>52</v>
      </c>
      <c r="D12">
        <f>SUM(C12:C16)</f>
        <v>215</v>
      </c>
    </row>
    <row r="13" spans="3:10">
      <c r="C13">
        <v>55</v>
      </c>
    </row>
    <row r="14" spans="3:10">
      <c r="C14">
        <v>37</v>
      </c>
    </row>
    <row r="15" spans="3:10">
      <c r="C15">
        <v>24</v>
      </c>
      <c r="F15">
        <v>0.18479999999999999</v>
      </c>
      <c r="G15">
        <f>F15/SUM(F15:F17)</f>
        <v>0.52951289398280799</v>
      </c>
      <c r="I15">
        <v>1.1599999999999999E-2</v>
      </c>
      <c r="J15">
        <f>I15/SUM(I15:I16)</f>
        <v>0.2140221402214022</v>
      </c>
    </row>
    <row r="16" spans="3:10">
      <c r="C16">
        <v>47</v>
      </c>
      <c r="F16">
        <v>9.9199999999999997E-2</v>
      </c>
      <c r="I16">
        <v>4.2599999999999999E-2</v>
      </c>
    </row>
    <row r="17" spans="3:7">
      <c r="F17">
        <v>6.5000000000000002E-2</v>
      </c>
    </row>
    <row r="20" spans="3:7">
      <c r="C20">
        <f>13</f>
        <v>13</v>
      </c>
    </row>
    <row r="22" spans="3:7">
      <c r="C22" t="s">
        <v>16</v>
      </c>
      <c r="D22" t="s">
        <v>17</v>
      </c>
      <c r="E22" t="s">
        <v>18</v>
      </c>
    </row>
    <row r="23" spans="3:7">
      <c r="C23" t="s">
        <v>19</v>
      </c>
      <c r="D23">
        <v>279</v>
      </c>
      <c r="E23">
        <v>111</v>
      </c>
      <c r="G23">
        <f>SUM(D23:E27)</f>
        <v>1938</v>
      </c>
    </row>
    <row r="24" spans="3:7">
      <c r="C24" t="s">
        <v>20</v>
      </c>
      <c r="D24">
        <v>125</v>
      </c>
      <c r="E24">
        <v>300</v>
      </c>
    </row>
    <row r="25" spans="3:7">
      <c r="C25" t="s">
        <v>21</v>
      </c>
      <c r="D25">
        <v>193</v>
      </c>
      <c r="E25">
        <v>168</v>
      </c>
    </row>
    <row r="26" spans="3:7">
      <c r="C26" t="s">
        <v>22</v>
      </c>
      <c r="D26">
        <v>100</v>
      </c>
      <c r="E26">
        <v>80</v>
      </c>
      <c r="G26">
        <f>SUM(D24:E24)/G23</f>
        <v>0.21929824561403508</v>
      </c>
    </row>
    <row r="27" spans="3:7">
      <c r="C27" t="s">
        <v>23</v>
      </c>
      <c r="D27">
        <v>286</v>
      </c>
      <c r="E27">
        <v>296</v>
      </c>
    </row>
    <row r="30" spans="3:7">
      <c r="C30" t="s">
        <v>16</v>
      </c>
      <c r="D30" t="s">
        <v>17</v>
      </c>
      <c r="E30" t="s">
        <v>18</v>
      </c>
      <c r="G30">
        <v>1740</v>
      </c>
    </row>
    <row r="31" spans="3:7">
      <c r="C31" t="s">
        <v>19</v>
      </c>
      <c r="D31">
        <v>240</v>
      </c>
      <c r="E31">
        <v>56</v>
      </c>
    </row>
    <row r="32" spans="3:7">
      <c r="C32" t="s">
        <v>20</v>
      </c>
      <c r="D32">
        <v>59</v>
      </c>
      <c r="E32">
        <v>78</v>
      </c>
    </row>
    <row r="33" spans="3:5">
      <c r="C33" t="s">
        <v>21</v>
      </c>
      <c r="D33">
        <v>297</v>
      </c>
      <c r="E33">
        <v>208</v>
      </c>
    </row>
    <row r="34" spans="3:5">
      <c r="C34" t="s">
        <v>22</v>
      </c>
      <c r="D34">
        <v>244</v>
      </c>
      <c r="E34">
        <v>151</v>
      </c>
    </row>
    <row r="35" spans="3:5">
      <c r="C35" t="s">
        <v>23</v>
      </c>
      <c r="D35">
        <v>284</v>
      </c>
      <c r="E35">
        <v>123</v>
      </c>
    </row>
    <row r="39" spans="3:5">
      <c r="C39" t="s">
        <v>49</v>
      </c>
    </row>
    <row r="40" spans="3:5">
      <c r="C40">
        <v>5.8</v>
      </c>
    </row>
    <row r="41" spans="3:5">
      <c r="C41">
        <v>5.9</v>
      </c>
    </row>
    <row r="42" spans="3:5">
      <c r="C42">
        <v>6</v>
      </c>
    </row>
    <row r="43" spans="3:5">
      <c r="C43">
        <v>6.4</v>
      </c>
    </row>
    <row r="44" spans="3:5">
      <c r="C44">
        <v>6.6</v>
      </c>
    </row>
    <row r="45" spans="3:5">
      <c r="C45">
        <v>6.8</v>
      </c>
    </row>
    <row r="46" spans="3:5">
      <c r="C46">
        <v>7.4</v>
      </c>
    </row>
    <row r="47" spans="3:5">
      <c r="C47">
        <v>7.7</v>
      </c>
    </row>
    <row r="48" spans="3:5">
      <c r="C48">
        <v>7.7</v>
      </c>
    </row>
    <row r="49" spans="3:3">
      <c r="C49">
        <v>8</v>
      </c>
    </row>
    <row r="50" spans="3:3">
      <c r="C50">
        <v>8.1999999999999993</v>
      </c>
    </row>
    <row r="51" spans="3:3">
      <c r="C51">
        <v>8.1999999999999993</v>
      </c>
    </row>
    <row r="52" spans="3:3">
      <c r="C52">
        <v>8.3000000000000007</v>
      </c>
    </row>
    <row r="53" spans="3:3">
      <c r="C53">
        <v>8.4</v>
      </c>
    </row>
    <row r="54" spans="3:3">
      <c r="C54">
        <v>8.6</v>
      </c>
    </row>
    <row r="55" spans="3:3">
      <c r="C55">
        <v>8.6</v>
      </c>
    </row>
    <row r="56" spans="3:3">
      <c r="C56">
        <v>8.6</v>
      </c>
    </row>
    <row r="57" spans="3:3">
      <c r="C57">
        <v>9.1999999999999993</v>
      </c>
    </row>
    <row r="58" spans="3:3">
      <c r="C58">
        <v>9.4</v>
      </c>
    </row>
    <row r="59" spans="3:3">
      <c r="C59">
        <v>9.4</v>
      </c>
    </row>
  </sheetData>
  <sortState xmlns:xlrd2="http://schemas.microsoft.com/office/spreadsheetml/2017/richdata2" ref="C40:C59">
    <sortCondition ref="C4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2B76-33ED-F541-9216-C9E74BC00B55}">
  <dimension ref="B4:R25"/>
  <sheetViews>
    <sheetView workbookViewId="0">
      <selection activeCell="I37" sqref="I37"/>
    </sheetView>
  </sheetViews>
  <sheetFormatPr defaultColWidth="11" defaultRowHeight="15.75"/>
  <sheetData>
    <row r="4" spans="2:18">
      <c r="K4">
        <v>23</v>
      </c>
      <c r="L4" t="s">
        <v>24</v>
      </c>
      <c r="N4">
        <v>25</v>
      </c>
      <c r="O4" t="s">
        <v>25</v>
      </c>
    </row>
    <row r="5" spans="2:18">
      <c r="B5" t="s">
        <v>16</v>
      </c>
      <c r="C5" t="s">
        <v>17</v>
      </c>
      <c r="D5" t="s">
        <v>18</v>
      </c>
      <c r="F5">
        <f>SUM(C6:D10)</f>
        <v>1748</v>
      </c>
      <c r="H5">
        <f>F5-C10</f>
        <v>1528</v>
      </c>
      <c r="K5">
        <v>16</v>
      </c>
      <c r="L5" t="s">
        <v>26</v>
      </c>
      <c r="N5">
        <v>10</v>
      </c>
      <c r="O5" t="s">
        <v>27</v>
      </c>
    </row>
    <row r="6" spans="2:18">
      <c r="B6" t="s">
        <v>19</v>
      </c>
      <c r="C6">
        <v>76</v>
      </c>
      <c r="D6">
        <v>275</v>
      </c>
    </row>
    <row r="7" spans="2:18">
      <c r="B7" t="s">
        <v>20</v>
      </c>
      <c r="C7">
        <v>150</v>
      </c>
      <c r="D7">
        <v>191</v>
      </c>
      <c r="F7">
        <f>SUM(D6:D10)/F5</f>
        <v>0.59610983981693366</v>
      </c>
    </row>
    <row r="8" spans="2:18">
      <c r="B8" t="s">
        <v>21</v>
      </c>
      <c r="C8">
        <v>119</v>
      </c>
      <c r="D8">
        <v>74</v>
      </c>
      <c r="H8">
        <f>H5/F5</f>
        <v>0.87414187643020591</v>
      </c>
    </row>
    <row r="9" spans="2:18">
      <c r="B9" t="s">
        <v>22</v>
      </c>
      <c r="C9">
        <v>141</v>
      </c>
      <c r="D9">
        <v>276</v>
      </c>
      <c r="F9" t="e" cm="1">
        <f t="array" ref="F9">sum</f>
        <v>#NAME?</v>
      </c>
    </row>
    <row r="10" spans="2:18">
      <c r="B10" t="s">
        <v>23</v>
      </c>
      <c r="C10">
        <v>220</v>
      </c>
      <c r="D10">
        <v>226</v>
      </c>
      <c r="L10">
        <f>SUM(K5,K4,N4:N5)</f>
        <v>74</v>
      </c>
      <c r="N10">
        <f>N4/L10</f>
        <v>0.33783783783783783</v>
      </c>
      <c r="P10">
        <f>N10*N11</f>
        <v>0.11106997408367271</v>
      </c>
      <c r="R10">
        <f>(13/52)*(13/51)</f>
        <v>6.3725490196078427E-2</v>
      </c>
    </row>
    <row r="11" spans="2:18">
      <c r="N11">
        <f>24/73</f>
        <v>0.32876712328767121</v>
      </c>
    </row>
    <row r="13" spans="2:18">
      <c r="G13">
        <f>4/52</f>
        <v>7.6923076923076927E-2</v>
      </c>
      <c r="I13">
        <f>G13*G14</f>
        <v>4.5248868778280547E-3</v>
      </c>
    </row>
    <row r="14" spans="2:18">
      <c r="G14">
        <f>3/51</f>
        <v>5.8823529411764705E-2</v>
      </c>
    </row>
    <row r="16" spans="2:18">
      <c r="P16">
        <f>(13/52)*(26/52)*(12/52)</f>
        <v>2.8846153846153848E-2</v>
      </c>
    </row>
    <row r="18" spans="5:17">
      <c r="E18">
        <f>13/52</f>
        <v>0.25</v>
      </c>
      <c r="G18">
        <f>E18*E19*E20</f>
        <v>2.4509803921568627E-3</v>
      </c>
      <c r="I18" s="1"/>
    </row>
    <row r="19" spans="5:17">
      <c r="E19">
        <f>1/50</f>
        <v>0.02</v>
      </c>
    </row>
    <row r="20" spans="5:17">
      <c r="E20">
        <f>25/51</f>
        <v>0.49019607843137253</v>
      </c>
    </row>
    <row r="21" spans="5:17">
      <c r="K21" t="s">
        <v>28</v>
      </c>
      <c r="L21" t="s">
        <v>17</v>
      </c>
      <c r="M21" t="s">
        <v>18</v>
      </c>
    </row>
    <row r="22" spans="5:17">
      <c r="E22" s="1">
        <f>(1/50)</f>
        <v>0.02</v>
      </c>
      <c r="K22" t="s">
        <v>29</v>
      </c>
      <c r="L22">
        <v>17</v>
      </c>
      <c r="M22">
        <v>10</v>
      </c>
      <c r="O22">
        <f>15/SUM(L25:M25)</f>
        <v>0.45454545454545453</v>
      </c>
      <c r="Q22">
        <f>M25/SUM(M22:M25)</f>
        <v>0.27272727272727271</v>
      </c>
    </row>
    <row r="23" spans="5:17">
      <c r="K23" t="s">
        <v>30</v>
      </c>
      <c r="L23">
        <v>16</v>
      </c>
      <c r="M23">
        <v>11</v>
      </c>
    </row>
    <row r="24" spans="5:17">
      <c r="K24" t="s">
        <v>31</v>
      </c>
      <c r="L24">
        <v>8</v>
      </c>
      <c r="M24">
        <v>19</v>
      </c>
    </row>
    <row r="25" spans="5:17">
      <c r="K25" t="s">
        <v>32</v>
      </c>
      <c r="L25">
        <v>18</v>
      </c>
      <c r="M2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443-9963-4C51-8703-445B8A077D53}">
  <dimension ref="B3:L15"/>
  <sheetViews>
    <sheetView workbookViewId="0">
      <selection activeCell="L4" sqref="L4"/>
    </sheetView>
  </sheetViews>
  <sheetFormatPr defaultRowHeight="15.75"/>
  <sheetData>
    <row r="3" spans="2:12">
      <c r="B3" t="s">
        <v>28</v>
      </c>
      <c r="C3" t="s">
        <v>17</v>
      </c>
      <c r="D3" t="s">
        <v>18</v>
      </c>
      <c r="H3">
        <v>5.0999999999999996</v>
      </c>
    </row>
    <row r="4" spans="2:12">
      <c r="B4" t="s">
        <v>29</v>
      </c>
      <c r="C4">
        <v>4</v>
      </c>
      <c r="D4">
        <v>8</v>
      </c>
      <c r="F4">
        <f>D5/66</f>
        <v>0.10606060606060606</v>
      </c>
      <c r="H4">
        <v>5.0999999999999996</v>
      </c>
      <c r="K4">
        <v>1.235E-2</v>
      </c>
      <c r="L4">
        <f>K4/SUM(K4:K6)</f>
        <v>0.11121116614137776</v>
      </c>
    </row>
    <row r="5" spans="2:12">
      <c r="B5" t="s">
        <v>30</v>
      </c>
      <c r="C5">
        <v>3</v>
      </c>
      <c r="D5">
        <v>7</v>
      </c>
      <c r="F5">
        <f>4/65</f>
        <v>6.1538461538461542E-2</v>
      </c>
      <c r="H5">
        <v>5.3</v>
      </c>
    </row>
    <row r="6" spans="2:12">
      <c r="B6" t="s">
        <v>31</v>
      </c>
      <c r="C6">
        <v>18</v>
      </c>
      <c r="D6">
        <v>8</v>
      </c>
      <c r="H6">
        <v>5.3</v>
      </c>
      <c r="K6">
        <v>9.8699999999999996E-2</v>
      </c>
    </row>
    <row r="7" spans="2:12">
      <c r="B7" t="s">
        <v>32</v>
      </c>
      <c r="C7">
        <v>4</v>
      </c>
      <c r="D7">
        <v>14</v>
      </c>
      <c r="F7">
        <f>F4*F5</f>
        <v>6.5268065268065277E-3</v>
      </c>
      <c r="H7">
        <v>5.4</v>
      </c>
    </row>
    <row r="8" spans="2:12">
      <c r="H8">
        <v>5.7</v>
      </c>
    </row>
    <row r="9" spans="2:12">
      <c r="H9">
        <v>5.8</v>
      </c>
    </row>
    <row r="10" spans="2:12">
      <c r="B10" t="s">
        <v>16</v>
      </c>
      <c r="C10" t="s">
        <v>17</v>
      </c>
      <c r="D10" t="s">
        <v>18</v>
      </c>
      <c r="H10">
        <v>5.8</v>
      </c>
    </row>
    <row r="11" spans="2:12">
      <c r="B11" t="s">
        <v>19</v>
      </c>
      <c r="C11">
        <v>175</v>
      </c>
      <c r="D11">
        <v>232</v>
      </c>
      <c r="F11">
        <f>SUM(C13:D13)/1857</f>
        <v>0.17932148626817448</v>
      </c>
      <c r="H11">
        <v>5.9</v>
      </c>
    </row>
    <row r="12" spans="2:12">
      <c r="B12" t="s">
        <v>20</v>
      </c>
      <c r="C12">
        <v>79</v>
      </c>
      <c r="D12">
        <v>266</v>
      </c>
    </row>
    <row r="13" spans="2:12">
      <c r="B13" t="s">
        <v>21</v>
      </c>
      <c r="C13">
        <v>64</v>
      </c>
      <c r="D13">
        <v>269</v>
      </c>
    </row>
    <row r="14" spans="2:12">
      <c r="B14" t="s">
        <v>22</v>
      </c>
      <c r="C14">
        <v>189</v>
      </c>
      <c r="D14">
        <v>168</v>
      </c>
    </row>
    <row r="15" spans="2:12">
      <c r="B15" t="s">
        <v>23</v>
      </c>
      <c r="C15">
        <v>251</v>
      </c>
      <c r="D15">
        <v>164</v>
      </c>
    </row>
  </sheetData>
  <sortState xmlns:xlrd2="http://schemas.microsoft.com/office/spreadsheetml/2017/richdata2" ref="H3:H11">
    <sortCondition ref="H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4.5 Group Data Population</vt:lpstr>
      <vt:lpstr>4.5 Group Data Sample</vt:lpstr>
      <vt:lpstr>Sheet1</vt:lpstr>
      <vt:lpstr>6.1 Probability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Wargen Guittap</cp:lastModifiedBy>
  <dcterms:created xsi:type="dcterms:W3CDTF">2020-09-16T06:34:01Z</dcterms:created>
  <dcterms:modified xsi:type="dcterms:W3CDTF">2020-10-05T17:45:14Z</dcterms:modified>
</cp:coreProperties>
</file>