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rg/Desktop/github/schoolProjects/F20/STAT411/"/>
    </mc:Choice>
  </mc:AlternateContent>
  <xr:revisionPtr revIDLastSave="0" documentId="13_ncr:1_{7C7C11FF-DF34-2C4D-8F58-BAE7C1A49CB5}" xr6:coauthVersionLast="45" xr6:coauthVersionMax="45" xr10:uidLastSave="{00000000-0000-0000-0000-000000000000}"/>
  <bookViews>
    <workbookView xWindow="0" yWindow="460" windowWidth="28040" windowHeight="16400" activeTab="3" xr2:uid="{7898B0D1-078C-7B47-B7CA-58C6E36BFD47}"/>
  </bookViews>
  <sheets>
    <sheet name="Chapter 12.2" sheetId="1" r:id="rId1"/>
    <sheet name="Chapter 12.3" sheetId="6" r:id="rId2"/>
    <sheet name="Chapter 16.1" sheetId="2" r:id="rId3"/>
    <sheet name="Chapter 16.2" sheetId="3" r:id="rId4"/>
    <sheet name="Chapter 16.3" sheetId="4" r:id="rId5"/>
    <sheet name="A.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B21" i="4"/>
  <c r="F11" i="1"/>
  <c r="E11" i="1"/>
  <c r="F10" i="1"/>
  <c r="E10" i="1"/>
  <c r="B16" i="5" l="1"/>
  <c r="B14" i="5"/>
  <c r="B13" i="5"/>
  <c r="E11" i="6" l="1"/>
  <c r="E17" i="6" s="1"/>
  <c r="B17" i="6"/>
  <c r="B20" i="6" s="1"/>
  <c r="E15" i="6" l="1"/>
  <c r="C38" i="4" l="1"/>
  <c r="B38" i="4"/>
  <c r="E36" i="4"/>
  <c r="B43" i="4" s="1"/>
  <c r="D43" i="4" s="1"/>
  <c r="E35" i="4"/>
  <c r="B42" i="4" s="1"/>
  <c r="D42" i="4" s="1"/>
  <c r="E34" i="4"/>
  <c r="B41" i="4" s="1"/>
  <c r="D41" i="4" s="1"/>
  <c r="E33" i="4"/>
  <c r="B40" i="4" s="1"/>
  <c r="D40" i="4" s="1"/>
  <c r="D19" i="4"/>
  <c r="C19" i="4"/>
  <c r="B19" i="4"/>
  <c r="F16" i="4"/>
  <c r="F15" i="4"/>
  <c r="E2" i="4"/>
  <c r="B10" i="4"/>
  <c r="D10" i="4" s="1"/>
  <c r="E3" i="4"/>
  <c r="C5" i="4"/>
  <c r="B5" i="4"/>
  <c r="F25" i="3"/>
  <c r="F26" i="3"/>
  <c r="E27" i="3"/>
  <c r="F27" i="3" s="1"/>
  <c r="E26" i="3"/>
  <c r="E25" i="3"/>
  <c r="E24" i="3"/>
  <c r="F24" i="3" s="1"/>
  <c r="F28" i="3" s="1"/>
  <c r="D27" i="3"/>
  <c r="D26" i="3"/>
  <c r="D25" i="3"/>
  <c r="D24" i="3"/>
  <c r="B21" i="3"/>
  <c r="D11" i="3" s="1"/>
  <c r="E11" i="3" s="1"/>
  <c r="D12" i="3"/>
  <c r="E12" i="3" s="1"/>
  <c r="B6" i="3"/>
  <c r="D5" i="3" s="1"/>
  <c r="E5" i="3" s="1"/>
  <c r="B14" i="2"/>
  <c r="B16" i="2" s="1"/>
  <c r="B13" i="2"/>
  <c r="B28" i="2"/>
  <c r="B26" i="2"/>
  <c r="E4" i="1"/>
  <c r="E5" i="1"/>
  <c r="E6" i="1"/>
  <c r="E7" i="1"/>
  <c r="E8" i="1"/>
  <c r="E9" i="1"/>
  <c r="E3" i="1"/>
  <c r="F4" i="1"/>
  <c r="F5" i="1"/>
  <c r="F6" i="1"/>
  <c r="F7" i="1"/>
  <c r="F8" i="1"/>
  <c r="F9" i="1"/>
  <c r="F3" i="1"/>
  <c r="B25" i="4" l="1"/>
  <c r="D25" i="4" s="1"/>
  <c r="B7" i="4"/>
  <c r="D7" i="4" s="1"/>
  <c r="B47" i="4"/>
  <c r="D47" i="4" s="1"/>
  <c r="B9" i="4"/>
  <c r="D9" i="4" s="1"/>
  <c r="B24" i="4"/>
  <c r="D24" i="4" s="1"/>
  <c r="B8" i="4"/>
  <c r="D8" i="4" s="1"/>
  <c r="B23" i="4"/>
  <c r="D23" i="4" s="1"/>
  <c r="B26" i="4"/>
  <c r="D26" i="4" s="1"/>
  <c r="B29" i="4"/>
  <c r="D29" i="4" s="1"/>
  <c r="D10" i="3"/>
  <c r="E10" i="3" s="1"/>
  <c r="D13" i="3"/>
  <c r="E13" i="3" s="1"/>
  <c r="D3" i="3"/>
  <c r="E3" i="3" s="1"/>
  <c r="B28" i="4"/>
  <c r="D28" i="4" s="1"/>
  <c r="B46" i="4"/>
  <c r="D46" i="4" s="1"/>
  <c r="B27" i="4"/>
  <c r="D27" i="4" s="1"/>
  <c r="D9" i="3"/>
  <c r="E9" i="3" s="1"/>
  <c r="D21" i="4"/>
  <c r="D4" i="3"/>
  <c r="E4" i="3" s="1"/>
  <c r="B44" i="4"/>
  <c r="D44" i="4" s="1"/>
  <c r="B22" i="4"/>
  <c r="D22" i="4" s="1"/>
  <c r="B45" i="4"/>
  <c r="D45" i="4" s="1"/>
  <c r="O14" i="1"/>
  <c r="B30" i="2"/>
  <c r="O5" i="1"/>
  <c r="O12" i="1"/>
  <c r="O13" i="1"/>
  <c r="O3" i="1"/>
  <c r="O4" i="1"/>
  <c r="E21" i="3" l="1"/>
  <c r="D48" i="4"/>
  <c r="D11" i="4"/>
  <c r="D30" i="4"/>
  <c r="E6" i="3"/>
  <c r="O17" i="1"/>
  <c r="O9" i="1"/>
  <c r="O18" i="1"/>
  <c r="O15" i="1"/>
  <c r="O6" i="1"/>
  <c r="O8" i="1"/>
</calcChain>
</file>

<file path=xl/sharedStrings.xml><?xml version="1.0" encoding="utf-8"?>
<sst xmlns="http://schemas.openxmlformats.org/spreadsheetml/2006/main" count="147" uniqueCount="115">
  <si>
    <t>STDEV</t>
  </si>
  <si>
    <t>MEAN</t>
  </si>
  <si>
    <t>TEST STAT</t>
  </si>
  <si>
    <t>N</t>
  </si>
  <si>
    <t>inf</t>
  </si>
  <si>
    <t>CRITICAL</t>
  </si>
  <si>
    <t xml:space="preserve">LOW </t>
  </si>
  <si>
    <t>HIGH</t>
  </si>
  <si>
    <t>A-B</t>
  </si>
  <si>
    <t>B-A</t>
  </si>
  <si>
    <t>Weekly Sales Figures</t>
  </si>
  <si>
    <t>Product</t>
  </si>
  <si>
    <t>Weekly Sales ($)</t>
  </si>
  <si>
    <t>stdev</t>
  </si>
  <si>
    <t>chi square</t>
  </si>
  <si>
    <t>pop var</t>
  </si>
  <si>
    <t>variance</t>
  </si>
  <si>
    <t>Number</t>
  </si>
  <si>
    <t>Whole</t>
  </si>
  <si>
    <t>Universal</t>
  </si>
  <si>
    <t>Annuities</t>
  </si>
  <si>
    <t>Null Hypothesis</t>
  </si>
  <si>
    <t>Expected</t>
  </si>
  <si>
    <t>Chi</t>
  </si>
  <si>
    <t>Attitude</t>
  </si>
  <si>
    <t>1st Survey</t>
  </si>
  <si>
    <t>2nd Survey</t>
  </si>
  <si>
    <t>Optimistic</t>
  </si>
  <si>
    <t>Slightly Optimistic</t>
  </si>
  <si>
    <t>Slightly Pessimistic</t>
  </si>
  <si>
    <t>Pessimistic</t>
  </si>
  <si>
    <t>Actual</t>
  </si>
  <si>
    <t>Vaccination Status</t>
  </si>
  <si>
    <t>Diseased</t>
  </si>
  <si>
    <t>Not Diseased</t>
  </si>
  <si>
    <t>Total</t>
  </si>
  <si>
    <t>Vaccinated</t>
  </si>
  <si>
    <t>Not Vaccinated</t>
  </si>
  <si>
    <t>Expected Vacc/Disease</t>
  </si>
  <si>
    <t>Expected Not Vacc/Disease</t>
  </si>
  <si>
    <t>Expected Vacc/Not Disease</t>
  </si>
  <si>
    <t>Expected Not Vacc/Not Disease</t>
  </si>
  <si>
    <t>chi</t>
  </si>
  <si>
    <t>degrees of freedom = (r−1)(c−1)</t>
  </si>
  <si>
    <t>INDEPENDECT &lt; CHI SQUARE</t>
  </si>
  <si>
    <t>Income</t>
  </si>
  <si>
    <t>Male</t>
  </si>
  <si>
    <t>Female</t>
  </si>
  <si>
    <t>Below $25,000</t>
  </si>
  <si>
    <t>$25,000-$50,000</t>
  </si>
  <si>
    <t>$50,000-$75,000</t>
  </si>
  <si>
    <t>Above $75,000</t>
  </si>
  <si>
    <t>Expected Male &lt; 25000</t>
  </si>
  <si>
    <t>Expected Male 25000-50000</t>
  </si>
  <si>
    <t>Expected Male 50000-75000</t>
  </si>
  <si>
    <t>Expected Male &gt;75000</t>
  </si>
  <si>
    <t>Expected Female &lt; 25000</t>
  </si>
  <si>
    <t>Expected Female 25000-50000</t>
  </si>
  <si>
    <t>Expected Female 50000-75000</t>
  </si>
  <si>
    <t>Expected Female &gt;75000</t>
  </si>
  <si>
    <t>a = 1 - c</t>
  </si>
  <si>
    <t>Za</t>
  </si>
  <si>
    <t>Za/2</t>
  </si>
  <si>
    <t>stderror</t>
  </si>
  <si>
    <t>p1</t>
  </si>
  <si>
    <t>n</t>
  </si>
  <si>
    <t>p2</t>
  </si>
  <si>
    <t>lo</t>
  </si>
  <si>
    <t>critical</t>
  </si>
  <si>
    <t>high</t>
  </si>
  <si>
    <t>weighed estimate</t>
  </si>
  <si>
    <t>test statistic</t>
  </si>
  <si>
    <t>n1</t>
  </si>
  <si>
    <t>n2</t>
  </si>
  <si>
    <t>var1</t>
  </si>
  <si>
    <t>var2</t>
  </si>
  <si>
    <t>this shit is stupid as fuck</t>
  </si>
  <si>
    <t>use those dumbass F TABLE and don’t forget to do a/2</t>
  </si>
  <si>
    <t>use as columb for F table</t>
  </si>
  <si>
    <t>use as row for F table</t>
  </si>
  <si>
    <t>Fa/2</t>
  </si>
  <si>
    <t>F1-a/2</t>
  </si>
  <si>
    <t>hi</t>
  </si>
  <si>
    <t>also point estimate</t>
  </si>
  <si>
    <t>critical value</t>
  </si>
  <si>
    <t>smol</t>
  </si>
  <si>
    <t>big</t>
  </si>
  <si>
    <t>two tailed mean a/2</t>
  </si>
  <si>
    <t>one tailed is just a</t>
  </si>
  <si>
    <t>also take smol one if its &lt;</t>
  </si>
  <si>
    <t>Patient</t>
  </si>
  <si>
    <t>Blood pressure (before)</t>
  </si>
  <si>
    <t>Blood pressure (after)</t>
  </si>
  <si>
    <t>Location</t>
  </si>
  <si>
    <t>Average</t>
  </si>
  <si>
    <t>Below Average</t>
  </si>
  <si>
    <t>Above Average</t>
  </si>
  <si>
    <t>On campus</t>
  </si>
  <si>
    <t>Off campus</t>
  </si>
  <si>
    <t>0,0</t>
  </si>
  <si>
    <t>0,1</t>
  </si>
  <si>
    <t>0,2</t>
  </si>
  <si>
    <t>1,0</t>
  </si>
  <si>
    <t>2,1</t>
  </si>
  <si>
    <t>1,1</t>
  </si>
  <si>
    <t>1,2</t>
  </si>
  <si>
    <t>2,0</t>
  </si>
  <si>
    <t>2,2</t>
  </si>
  <si>
    <t>Days of the Week</t>
  </si>
  <si>
    <t>Number of Calls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</si>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</sst>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4">
    <font>
      <sz val="12"/>
      <color theme="1"/>
      <name val="Calibri"/>
      <family val="2"/>
      <scheme val="minor"/>
    </font>
    <font>
      <sz val="17"/>
      <color rgb="FF4D4D4D"/>
      <name val="STIXGeneral-Regula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3" fontId="0" fillId="0" borderId="0" xfId="0" applyNumberFormat="1"/>
    <xf numFmtId="0" fontId="1" fillId="0" borderId="0" xfId="0" applyFont="1"/>
    <xf numFmtId="0" fontId="0" fillId="2" borderId="0" xfId="0" applyFill="1"/>
    <xf numFmtId="166" fontId="3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46A7-64FE-514F-A561-02BB183606CD}">
  <dimension ref="B1:O57"/>
  <sheetViews>
    <sheetView workbookViewId="0">
      <selection activeCell="K10" sqref="K10"/>
    </sheetView>
  </sheetViews>
  <sheetFormatPr baseColWidth="10" defaultRowHeight="16"/>
  <cols>
    <col min="15" max="15" width="12.33203125" bestFit="1" customWidth="1"/>
  </cols>
  <sheetData>
    <row r="1" spans="2:15">
      <c r="H1">
        <v>80</v>
      </c>
      <c r="I1">
        <v>90</v>
      </c>
      <c r="J1">
        <v>95</v>
      </c>
      <c r="K1">
        <v>98</v>
      </c>
      <c r="L1">
        <v>99</v>
      </c>
    </row>
    <row r="2" spans="2:15">
      <c r="B2" t="s">
        <v>90</v>
      </c>
      <c r="C2" t="s">
        <v>91</v>
      </c>
      <c r="D2" t="s">
        <v>92</v>
      </c>
      <c r="H2">
        <v>0.1</v>
      </c>
      <c r="I2">
        <v>0.05</v>
      </c>
      <c r="J2">
        <v>2.5000000000000001E-2</v>
      </c>
      <c r="K2">
        <v>0.01</v>
      </c>
      <c r="L2">
        <v>5.0000000000000001E-3</v>
      </c>
      <c r="N2" t="s">
        <v>8</v>
      </c>
    </row>
    <row r="3" spans="2:15">
      <c r="B3">
        <v>1</v>
      </c>
      <c r="C3">
        <v>169</v>
      </c>
      <c r="D3">
        <v>162</v>
      </c>
      <c r="E3">
        <f>D3-C3</f>
        <v>-7</v>
      </c>
      <c r="F3">
        <f>C3-D3</f>
        <v>7</v>
      </c>
      <c r="G3">
        <v>1</v>
      </c>
      <c r="H3">
        <v>3.0779999999999998</v>
      </c>
      <c r="I3">
        <v>6.3140000000000001</v>
      </c>
      <c r="J3">
        <v>12.706</v>
      </c>
      <c r="K3">
        <v>31.821000000000002</v>
      </c>
      <c r="L3">
        <v>63.656999999999996</v>
      </c>
      <c r="N3" t="s">
        <v>3</v>
      </c>
      <c r="O3">
        <f>COUNT(F:F)</f>
        <v>9</v>
      </c>
    </row>
    <row r="4" spans="2:15">
      <c r="B4">
        <v>2</v>
      </c>
      <c r="C4">
        <v>163</v>
      </c>
      <c r="D4">
        <v>144</v>
      </c>
      <c r="E4">
        <f t="shared" ref="E4:E11" si="0">D4-C4</f>
        <v>-19</v>
      </c>
      <c r="F4">
        <f t="shared" ref="F4:F11" si="1">C4-D4</f>
        <v>19</v>
      </c>
      <c r="G4">
        <v>2</v>
      </c>
      <c r="H4">
        <v>1.8859999999999999</v>
      </c>
      <c r="I4">
        <v>2.92</v>
      </c>
      <c r="J4">
        <v>4.3029999999999999</v>
      </c>
      <c r="K4">
        <v>6.9649999999999999</v>
      </c>
      <c r="L4">
        <v>9.9250000000000007</v>
      </c>
      <c r="N4" t="s">
        <v>0</v>
      </c>
      <c r="O4" s="4">
        <f>STDEV(F:F)</f>
        <v>6.7782331358875858</v>
      </c>
    </row>
    <row r="5" spans="2:15">
      <c r="B5">
        <v>3</v>
      </c>
      <c r="C5">
        <v>182</v>
      </c>
      <c r="D5">
        <v>162</v>
      </c>
      <c r="E5">
        <f t="shared" si="0"/>
        <v>-20</v>
      </c>
      <c r="F5">
        <f t="shared" si="1"/>
        <v>20</v>
      </c>
      <c r="G5">
        <v>3</v>
      </c>
      <c r="H5">
        <v>1.6379999999999999</v>
      </c>
      <c r="I5">
        <v>2.3530000000000002</v>
      </c>
      <c r="J5">
        <v>3.1819999999999999</v>
      </c>
      <c r="K5">
        <v>4.5410000000000004</v>
      </c>
      <c r="L5">
        <v>5.8410000000000002</v>
      </c>
      <c r="N5" t="s">
        <v>1</v>
      </c>
      <c r="O5" s="5">
        <f>AVERAGE(F:F)</f>
        <v>16.777777777777779</v>
      </c>
    </row>
    <row r="6" spans="2:15">
      <c r="B6">
        <v>4</v>
      </c>
      <c r="C6">
        <v>194</v>
      </c>
      <c r="D6">
        <v>178</v>
      </c>
      <c r="E6">
        <f t="shared" si="0"/>
        <v>-16</v>
      </c>
      <c r="F6">
        <f t="shared" si="1"/>
        <v>16</v>
      </c>
      <c r="G6">
        <v>4</v>
      </c>
      <c r="H6">
        <v>1.5329999999999999</v>
      </c>
      <c r="I6">
        <v>2.1320000000000001</v>
      </c>
      <c r="J6">
        <v>2.7759999999999998</v>
      </c>
      <c r="K6">
        <v>3.7469999999999999</v>
      </c>
      <c r="L6">
        <v>4.6040000000000001</v>
      </c>
      <c r="N6" t="s">
        <v>2</v>
      </c>
      <c r="O6" s="3">
        <f>O5/(O4/SQRT(O3))</f>
        <v>7.4257306180340414</v>
      </c>
    </row>
    <row r="7" spans="2:15">
      <c r="B7">
        <v>5</v>
      </c>
      <c r="C7">
        <v>172</v>
      </c>
      <c r="D7">
        <v>146</v>
      </c>
      <c r="E7">
        <f t="shared" si="0"/>
        <v>-26</v>
      </c>
      <c r="F7">
        <f t="shared" si="1"/>
        <v>26</v>
      </c>
      <c r="G7">
        <v>5</v>
      </c>
      <c r="H7">
        <v>1.476</v>
      </c>
      <c r="I7">
        <v>2.0150000000000001</v>
      </c>
      <c r="J7">
        <v>2.5710000000000002</v>
      </c>
      <c r="K7">
        <v>3.3650000000000002</v>
      </c>
      <c r="L7">
        <v>4.032</v>
      </c>
      <c r="N7" s="8" t="s">
        <v>5</v>
      </c>
      <c r="O7">
        <v>2.4470000000000001</v>
      </c>
    </row>
    <row r="8" spans="2:15">
      <c r="B8">
        <v>6</v>
      </c>
      <c r="C8">
        <v>193</v>
      </c>
      <c r="D8">
        <v>176</v>
      </c>
      <c r="E8">
        <f t="shared" si="0"/>
        <v>-17</v>
      </c>
      <c r="F8">
        <f t="shared" si="1"/>
        <v>17</v>
      </c>
      <c r="G8">
        <v>6</v>
      </c>
      <c r="H8">
        <v>1.44</v>
      </c>
      <c r="I8">
        <v>1.9430000000000001</v>
      </c>
      <c r="J8">
        <v>2.4470000000000001</v>
      </c>
      <c r="K8">
        <v>3.1429999999999998</v>
      </c>
      <c r="L8">
        <v>3.7069999999999999</v>
      </c>
      <c r="N8" t="s">
        <v>6</v>
      </c>
      <c r="O8" s="5">
        <f>O5-O7*(O4/SQRT(O3))</f>
        <v>11.248998949938805</v>
      </c>
    </row>
    <row r="9" spans="2:15">
      <c r="B9">
        <v>7</v>
      </c>
      <c r="C9">
        <v>147</v>
      </c>
      <c r="D9">
        <v>140</v>
      </c>
      <c r="E9">
        <f t="shared" si="0"/>
        <v>-7</v>
      </c>
      <c r="F9">
        <f t="shared" si="1"/>
        <v>7</v>
      </c>
      <c r="G9">
        <v>7</v>
      </c>
      <c r="H9">
        <v>1.415</v>
      </c>
      <c r="I9">
        <v>1.895</v>
      </c>
      <c r="J9">
        <v>2.3650000000000002</v>
      </c>
      <c r="K9">
        <v>2.9980000000000002</v>
      </c>
      <c r="L9">
        <v>3.4990000000000001</v>
      </c>
      <c r="N9" t="s">
        <v>7</v>
      </c>
      <c r="O9" s="5">
        <f>O5+O7*(O4/SQRT(O3))</f>
        <v>22.306556605616752</v>
      </c>
    </row>
    <row r="10" spans="2:15">
      <c r="B10">
        <v>8</v>
      </c>
      <c r="C10">
        <v>154</v>
      </c>
      <c r="D10">
        <v>140</v>
      </c>
      <c r="E10">
        <f t="shared" si="0"/>
        <v>-14</v>
      </c>
      <c r="F10">
        <f t="shared" si="1"/>
        <v>14</v>
      </c>
      <c r="G10">
        <v>8</v>
      </c>
      <c r="H10">
        <v>1.397</v>
      </c>
      <c r="I10">
        <v>1.86</v>
      </c>
      <c r="J10">
        <v>2.306</v>
      </c>
      <c r="K10">
        <v>2.8959999999999999</v>
      </c>
      <c r="L10">
        <v>3.355</v>
      </c>
    </row>
    <row r="11" spans="2:15">
      <c r="B11">
        <v>9</v>
      </c>
      <c r="C11">
        <v>175</v>
      </c>
      <c r="D11">
        <v>150</v>
      </c>
      <c r="E11">
        <f t="shared" si="0"/>
        <v>-25</v>
      </c>
      <c r="F11">
        <f t="shared" si="1"/>
        <v>25</v>
      </c>
      <c r="G11">
        <v>9</v>
      </c>
      <c r="H11">
        <v>1.383</v>
      </c>
      <c r="I11">
        <v>1.833</v>
      </c>
      <c r="J11">
        <v>2.262</v>
      </c>
      <c r="K11">
        <v>2.8210000000000002</v>
      </c>
      <c r="L11">
        <v>3.25</v>
      </c>
      <c r="N11" t="s">
        <v>9</v>
      </c>
    </row>
    <row r="12" spans="2:15">
      <c r="G12">
        <v>10</v>
      </c>
      <c r="H12">
        <v>1.3720000000000001</v>
      </c>
      <c r="I12">
        <v>1.8120000000000001</v>
      </c>
      <c r="J12">
        <v>2.2280000000000002</v>
      </c>
      <c r="K12">
        <v>2.7639999999999998</v>
      </c>
      <c r="L12">
        <v>3.169</v>
      </c>
      <c r="N12" t="s">
        <v>3</v>
      </c>
      <c r="O12">
        <f>COUNT(F:F)</f>
        <v>9</v>
      </c>
    </row>
    <row r="13" spans="2:15">
      <c r="G13">
        <v>11</v>
      </c>
      <c r="H13">
        <v>1.363</v>
      </c>
      <c r="I13">
        <v>1.796</v>
      </c>
      <c r="J13">
        <v>2.2010000000000001</v>
      </c>
      <c r="K13">
        <v>2.718</v>
      </c>
      <c r="L13">
        <v>3.1059999999999999</v>
      </c>
      <c r="N13" t="s">
        <v>0</v>
      </c>
      <c r="O13" s="4">
        <f>STDEV(E:E)</f>
        <v>6.7782331358875858</v>
      </c>
    </row>
    <row r="14" spans="2:15">
      <c r="G14">
        <v>12</v>
      </c>
      <c r="H14">
        <v>1.3560000000000001</v>
      </c>
      <c r="I14">
        <v>1.782</v>
      </c>
      <c r="J14">
        <v>2.1789999999999998</v>
      </c>
      <c r="K14">
        <v>2.681</v>
      </c>
      <c r="L14">
        <v>3.0550000000000002</v>
      </c>
      <c r="N14" t="s">
        <v>1</v>
      </c>
      <c r="O14" s="5">
        <f>AVERAGE(E:E)</f>
        <v>-16.777777777777779</v>
      </c>
    </row>
    <row r="15" spans="2:15">
      <c r="G15">
        <v>13</v>
      </c>
      <c r="H15">
        <v>1.35</v>
      </c>
      <c r="I15">
        <v>1.7709999999999999</v>
      </c>
      <c r="J15">
        <v>2.16</v>
      </c>
      <c r="K15">
        <v>2.65</v>
      </c>
      <c r="L15">
        <v>3.012</v>
      </c>
      <c r="N15" t="s">
        <v>2</v>
      </c>
      <c r="O15" s="3">
        <f>O14/(O13/SQRT(O12))</f>
        <v>-7.4257306180340414</v>
      </c>
    </row>
    <row r="16" spans="2:15">
      <c r="G16">
        <v>14</v>
      </c>
      <c r="H16">
        <v>1.345</v>
      </c>
      <c r="I16">
        <v>1.7609999999999999</v>
      </c>
      <c r="J16">
        <v>2.145</v>
      </c>
      <c r="K16">
        <v>2.6240000000000001</v>
      </c>
      <c r="L16">
        <v>2.9769999999999999</v>
      </c>
      <c r="N16" s="8" t="s">
        <v>5</v>
      </c>
      <c r="O16">
        <v>2.4470000000000001</v>
      </c>
    </row>
    <row r="17" spans="7:15">
      <c r="G17">
        <v>15</v>
      </c>
      <c r="H17">
        <v>1.341</v>
      </c>
      <c r="I17">
        <v>1.7529999999999999</v>
      </c>
      <c r="J17">
        <v>2.1309999999999998</v>
      </c>
      <c r="K17">
        <v>2.6019999999999999</v>
      </c>
      <c r="L17">
        <v>2.9470000000000001</v>
      </c>
      <c r="N17" t="s">
        <v>6</v>
      </c>
      <c r="O17" s="5">
        <f>O14-O16*(O13/SQRT(O12))</f>
        <v>-22.306556605616752</v>
      </c>
    </row>
    <row r="18" spans="7:15">
      <c r="G18">
        <v>16</v>
      </c>
      <c r="H18">
        <v>1.337</v>
      </c>
      <c r="I18">
        <v>1.746</v>
      </c>
      <c r="J18">
        <v>2.12</v>
      </c>
      <c r="K18">
        <v>2.5830000000000002</v>
      </c>
      <c r="L18">
        <v>2.9209999999999998</v>
      </c>
      <c r="N18" t="s">
        <v>7</v>
      </c>
      <c r="O18" s="5">
        <f>O14+O16*(O13/SQRT(O12))</f>
        <v>-11.248998949938805</v>
      </c>
    </row>
    <row r="19" spans="7:15">
      <c r="G19">
        <v>17</v>
      </c>
      <c r="H19">
        <v>1.333</v>
      </c>
      <c r="I19">
        <v>1.74</v>
      </c>
      <c r="J19">
        <v>2.11</v>
      </c>
      <c r="K19">
        <v>2.5670000000000002</v>
      </c>
      <c r="L19">
        <v>2.8980000000000001</v>
      </c>
    </row>
    <row r="20" spans="7:15">
      <c r="G20">
        <v>18</v>
      </c>
      <c r="H20">
        <v>1.33</v>
      </c>
      <c r="I20">
        <v>1.734</v>
      </c>
      <c r="J20">
        <v>2.101</v>
      </c>
      <c r="K20">
        <v>2.552</v>
      </c>
      <c r="L20">
        <v>2.8780000000000001</v>
      </c>
    </row>
    <row r="21" spans="7:15">
      <c r="G21">
        <v>19</v>
      </c>
      <c r="H21">
        <v>1.3280000000000001</v>
      </c>
      <c r="I21">
        <v>1.7290000000000001</v>
      </c>
      <c r="J21">
        <v>2.093</v>
      </c>
      <c r="K21">
        <v>2.5390000000000001</v>
      </c>
      <c r="L21">
        <v>2.8610000000000002</v>
      </c>
    </row>
    <row r="22" spans="7:15">
      <c r="G22">
        <v>20</v>
      </c>
      <c r="H22">
        <v>1.325</v>
      </c>
      <c r="I22">
        <v>1.7250000000000001</v>
      </c>
      <c r="J22">
        <v>2.0859999999999999</v>
      </c>
      <c r="K22">
        <v>2.528</v>
      </c>
      <c r="L22">
        <v>2.8450000000000002</v>
      </c>
    </row>
    <row r="23" spans="7:15">
      <c r="G23">
        <v>21</v>
      </c>
      <c r="H23">
        <v>1.323</v>
      </c>
      <c r="I23">
        <v>1.7210000000000001</v>
      </c>
      <c r="J23">
        <v>2.08</v>
      </c>
      <c r="K23">
        <v>2.5179999999999998</v>
      </c>
      <c r="L23">
        <v>2.831</v>
      </c>
    </row>
    <row r="24" spans="7:15">
      <c r="G24">
        <v>22</v>
      </c>
      <c r="H24">
        <v>1.321</v>
      </c>
      <c r="I24">
        <v>1.7170000000000001</v>
      </c>
      <c r="J24">
        <v>2.0739999999999998</v>
      </c>
      <c r="K24">
        <v>2.508</v>
      </c>
      <c r="L24">
        <v>2.819</v>
      </c>
    </row>
    <row r="25" spans="7:15">
      <c r="G25">
        <v>23</v>
      </c>
      <c r="H25">
        <v>1.319</v>
      </c>
      <c r="I25">
        <v>1.714</v>
      </c>
      <c r="J25">
        <v>2.069</v>
      </c>
      <c r="K25">
        <v>2.5</v>
      </c>
      <c r="L25">
        <v>2.8069999999999999</v>
      </c>
    </row>
    <row r="26" spans="7:15">
      <c r="G26">
        <v>24</v>
      </c>
      <c r="H26">
        <v>1.3180000000000001</v>
      </c>
      <c r="I26">
        <v>1.7110000000000001</v>
      </c>
      <c r="J26">
        <v>2.0640000000000001</v>
      </c>
      <c r="K26">
        <v>2.492</v>
      </c>
      <c r="L26">
        <v>2.7970000000000002</v>
      </c>
    </row>
    <row r="27" spans="7:15">
      <c r="G27">
        <v>25</v>
      </c>
      <c r="H27">
        <v>1.3160000000000001</v>
      </c>
      <c r="I27">
        <v>1.708</v>
      </c>
      <c r="J27">
        <v>2.06</v>
      </c>
      <c r="K27">
        <v>2.4849999999999999</v>
      </c>
      <c r="L27">
        <v>2.7869999999999999</v>
      </c>
    </row>
    <row r="28" spans="7:15">
      <c r="G28">
        <v>26</v>
      </c>
      <c r="H28">
        <v>1.3149999999999999</v>
      </c>
      <c r="I28">
        <v>1.706</v>
      </c>
      <c r="J28">
        <v>2.056</v>
      </c>
      <c r="K28">
        <v>2.4790000000000001</v>
      </c>
      <c r="L28">
        <v>2.7789999999999999</v>
      </c>
    </row>
    <row r="29" spans="7:15">
      <c r="G29">
        <v>27</v>
      </c>
      <c r="H29">
        <v>1.3140000000000001</v>
      </c>
      <c r="I29">
        <v>1.7030000000000001</v>
      </c>
      <c r="J29">
        <v>2.052</v>
      </c>
      <c r="K29">
        <v>2.4729999999999999</v>
      </c>
      <c r="L29">
        <v>2.7709999999999999</v>
      </c>
    </row>
    <row r="30" spans="7:15">
      <c r="G30">
        <v>28</v>
      </c>
      <c r="H30">
        <v>1.3129999999999999</v>
      </c>
      <c r="I30">
        <v>1.7010000000000001</v>
      </c>
      <c r="J30">
        <v>2.048</v>
      </c>
      <c r="K30">
        <v>2.4670000000000001</v>
      </c>
      <c r="L30">
        <v>2.7629999999999999</v>
      </c>
    </row>
    <row r="31" spans="7:15">
      <c r="G31">
        <v>29</v>
      </c>
      <c r="H31">
        <v>1.3109999999999999</v>
      </c>
      <c r="I31">
        <v>1.6990000000000001</v>
      </c>
      <c r="J31">
        <v>2.0449999999999999</v>
      </c>
      <c r="K31">
        <v>2.4620000000000002</v>
      </c>
      <c r="L31">
        <v>2.7559999999999998</v>
      </c>
    </row>
    <row r="32" spans="7:15">
      <c r="G32">
        <v>30</v>
      </c>
      <c r="H32">
        <v>1.31</v>
      </c>
      <c r="I32">
        <v>1.6970000000000001</v>
      </c>
      <c r="J32">
        <v>2.0419999999999998</v>
      </c>
      <c r="K32">
        <v>2.4569999999999999</v>
      </c>
      <c r="L32">
        <v>2.75</v>
      </c>
    </row>
    <row r="33" spans="7:12">
      <c r="G33">
        <v>31</v>
      </c>
      <c r="H33">
        <v>1.3089999999999999</v>
      </c>
      <c r="I33">
        <v>1.696</v>
      </c>
      <c r="J33">
        <v>2.04</v>
      </c>
      <c r="K33">
        <v>2.4529999999999998</v>
      </c>
      <c r="L33">
        <v>2.7440000000000002</v>
      </c>
    </row>
    <row r="34" spans="7:12">
      <c r="G34">
        <v>32</v>
      </c>
      <c r="H34">
        <v>1.3089999999999999</v>
      </c>
      <c r="I34">
        <v>1.694</v>
      </c>
      <c r="J34">
        <v>2.0369999999999999</v>
      </c>
      <c r="K34">
        <v>2.4489999999999998</v>
      </c>
      <c r="L34">
        <v>2.738</v>
      </c>
    </row>
    <row r="35" spans="7:12">
      <c r="G35">
        <v>34</v>
      </c>
      <c r="H35">
        <v>1.3069999999999999</v>
      </c>
      <c r="I35">
        <v>1.6910000000000001</v>
      </c>
      <c r="J35">
        <v>2.032</v>
      </c>
      <c r="K35">
        <v>2.4409999999999998</v>
      </c>
      <c r="L35">
        <v>2.7280000000000002</v>
      </c>
    </row>
    <row r="36" spans="7:12">
      <c r="G36">
        <v>36</v>
      </c>
      <c r="H36">
        <v>1.306</v>
      </c>
      <c r="I36">
        <v>1.6879999999999999</v>
      </c>
      <c r="J36">
        <v>2.028</v>
      </c>
      <c r="K36">
        <v>2.4340000000000002</v>
      </c>
      <c r="L36">
        <v>2.7189999999999999</v>
      </c>
    </row>
    <row r="37" spans="7:12">
      <c r="G37">
        <v>38</v>
      </c>
      <c r="H37">
        <v>1.304</v>
      </c>
      <c r="I37">
        <v>1.6859999999999999</v>
      </c>
      <c r="J37">
        <v>2.024</v>
      </c>
      <c r="K37">
        <v>2.4289999999999998</v>
      </c>
      <c r="L37">
        <v>2.7120000000000002</v>
      </c>
    </row>
    <row r="38" spans="7:12">
      <c r="G38">
        <v>40</v>
      </c>
      <c r="H38">
        <v>1.3029999999999999</v>
      </c>
      <c r="I38">
        <v>1.6839999999999999</v>
      </c>
      <c r="J38">
        <v>2.0209999999999999</v>
      </c>
      <c r="K38">
        <v>2.423</v>
      </c>
      <c r="L38">
        <v>2.7040000000000002</v>
      </c>
    </row>
    <row r="39" spans="7:12">
      <c r="G39">
        <v>45</v>
      </c>
      <c r="H39">
        <v>1.3009999999999999</v>
      </c>
      <c r="I39">
        <v>1.679</v>
      </c>
      <c r="J39">
        <v>2.0139999999999998</v>
      </c>
      <c r="K39">
        <v>2.4119999999999999</v>
      </c>
      <c r="L39">
        <v>2.69</v>
      </c>
    </row>
    <row r="40" spans="7:12">
      <c r="G40">
        <v>50</v>
      </c>
      <c r="H40">
        <v>1.2989999999999999</v>
      </c>
      <c r="I40">
        <v>1.6759999999999999</v>
      </c>
      <c r="J40">
        <v>2.0089999999999999</v>
      </c>
      <c r="K40">
        <v>2.403</v>
      </c>
      <c r="L40">
        <v>2.6779999999999999</v>
      </c>
    </row>
    <row r="41" spans="7:12">
      <c r="G41">
        <v>55</v>
      </c>
      <c r="H41">
        <v>1.2969999999999999</v>
      </c>
      <c r="I41">
        <v>1.673</v>
      </c>
      <c r="J41">
        <v>2.004</v>
      </c>
      <c r="K41">
        <v>2.3959999999999999</v>
      </c>
      <c r="L41">
        <v>2.6680000000000001</v>
      </c>
    </row>
    <row r="42" spans="7:12">
      <c r="G42">
        <v>60</v>
      </c>
      <c r="H42">
        <v>1.296</v>
      </c>
      <c r="I42">
        <v>1.671</v>
      </c>
      <c r="J42">
        <v>2</v>
      </c>
      <c r="K42">
        <v>2.39</v>
      </c>
      <c r="L42">
        <v>2.66</v>
      </c>
    </row>
    <row r="43" spans="7:12">
      <c r="G43">
        <v>65</v>
      </c>
      <c r="H43">
        <v>1.2949999999999999</v>
      </c>
      <c r="I43">
        <v>1.669</v>
      </c>
      <c r="J43">
        <v>1.9970000000000001</v>
      </c>
      <c r="K43">
        <v>2.3849999999999998</v>
      </c>
      <c r="L43">
        <v>2.6539999999999999</v>
      </c>
    </row>
    <row r="44" spans="7:12">
      <c r="G44">
        <v>70</v>
      </c>
      <c r="H44">
        <v>1.294</v>
      </c>
      <c r="I44">
        <v>1.667</v>
      </c>
      <c r="J44">
        <v>1.994</v>
      </c>
      <c r="K44">
        <v>2.3809999999999998</v>
      </c>
      <c r="L44">
        <v>2.6480000000000001</v>
      </c>
    </row>
    <row r="45" spans="7:12">
      <c r="G45">
        <v>75</v>
      </c>
      <c r="H45">
        <v>1.2929999999999999</v>
      </c>
      <c r="I45">
        <v>1.665</v>
      </c>
      <c r="J45">
        <v>1.992</v>
      </c>
      <c r="K45">
        <v>2.3769999999999998</v>
      </c>
      <c r="L45">
        <v>2.6429999999999998</v>
      </c>
    </row>
    <row r="46" spans="7:12">
      <c r="G46">
        <v>80</v>
      </c>
      <c r="H46">
        <v>1.292</v>
      </c>
      <c r="I46">
        <v>1.6639999999999999</v>
      </c>
      <c r="J46">
        <v>1.99</v>
      </c>
      <c r="K46">
        <v>2.3740000000000001</v>
      </c>
      <c r="L46">
        <v>2.6389999999999998</v>
      </c>
    </row>
    <row r="47" spans="7:12">
      <c r="G47">
        <v>90</v>
      </c>
      <c r="H47">
        <v>1.2909999999999999</v>
      </c>
      <c r="I47">
        <v>1.6619999999999999</v>
      </c>
      <c r="J47">
        <v>1.9870000000000001</v>
      </c>
      <c r="K47">
        <v>2.3679999999999999</v>
      </c>
      <c r="L47">
        <v>2.6320000000000001</v>
      </c>
    </row>
    <row r="48" spans="7:12">
      <c r="G48">
        <v>100</v>
      </c>
      <c r="H48">
        <v>1.29</v>
      </c>
      <c r="I48">
        <v>1.66</v>
      </c>
      <c r="J48">
        <v>1.984</v>
      </c>
      <c r="K48">
        <v>2.3639999999999999</v>
      </c>
      <c r="L48">
        <v>2.6259999999999999</v>
      </c>
    </row>
    <row r="49" spans="7:12">
      <c r="G49">
        <v>120</v>
      </c>
      <c r="H49">
        <v>1.2889999999999999</v>
      </c>
      <c r="I49">
        <v>1.6579999999999999</v>
      </c>
      <c r="J49">
        <v>1.98</v>
      </c>
      <c r="K49">
        <v>2.3580000000000001</v>
      </c>
      <c r="L49">
        <v>2.617</v>
      </c>
    </row>
    <row r="50" spans="7:12">
      <c r="G50">
        <v>200</v>
      </c>
      <c r="H50">
        <v>1.286</v>
      </c>
      <c r="I50">
        <v>1.653</v>
      </c>
      <c r="J50">
        <v>1.972</v>
      </c>
      <c r="K50">
        <v>2.3450000000000002</v>
      </c>
      <c r="L50">
        <v>2.601</v>
      </c>
    </row>
    <row r="51" spans="7:12">
      <c r="G51">
        <v>300</v>
      </c>
      <c r="H51">
        <v>1.284</v>
      </c>
      <c r="I51">
        <v>1.65</v>
      </c>
      <c r="J51">
        <v>1.968</v>
      </c>
      <c r="K51">
        <v>2.339</v>
      </c>
      <c r="L51">
        <v>2.5920000000000001</v>
      </c>
    </row>
    <row r="52" spans="7:12">
      <c r="G52">
        <v>400</v>
      </c>
      <c r="H52">
        <v>1.284</v>
      </c>
      <c r="I52">
        <v>1.649</v>
      </c>
      <c r="J52">
        <v>1.966</v>
      </c>
      <c r="K52">
        <v>2.3359999999999999</v>
      </c>
      <c r="L52">
        <v>2.5880000000000001</v>
      </c>
    </row>
    <row r="53" spans="7:12">
      <c r="G53">
        <v>500</v>
      </c>
      <c r="H53">
        <v>1.2829999999999999</v>
      </c>
      <c r="I53">
        <v>1.6479999999999999</v>
      </c>
      <c r="J53">
        <v>1.9650000000000001</v>
      </c>
      <c r="K53">
        <v>2.3340000000000001</v>
      </c>
      <c r="L53">
        <v>2.5859999999999999</v>
      </c>
    </row>
    <row r="54" spans="7:12">
      <c r="G54">
        <v>750</v>
      </c>
      <c r="H54">
        <v>1.2829999999999999</v>
      </c>
      <c r="I54">
        <v>1.647</v>
      </c>
      <c r="J54">
        <v>1.9630000000000001</v>
      </c>
      <c r="K54">
        <v>2.331</v>
      </c>
      <c r="L54">
        <v>2.5819999999999999</v>
      </c>
    </row>
    <row r="55" spans="7:12">
      <c r="G55">
        <v>1000</v>
      </c>
      <c r="H55">
        <v>1.282</v>
      </c>
      <c r="I55">
        <v>1.6459999999999999</v>
      </c>
      <c r="J55">
        <v>1.962</v>
      </c>
      <c r="K55">
        <v>2.33</v>
      </c>
      <c r="L55">
        <v>2.581</v>
      </c>
    </row>
    <row r="56" spans="7:12">
      <c r="G56">
        <v>2000</v>
      </c>
      <c r="H56">
        <v>1.282</v>
      </c>
      <c r="I56">
        <v>1.6459999999999999</v>
      </c>
      <c r="J56">
        <v>1.9610000000000001</v>
      </c>
      <c r="K56">
        <v>2.3279999999999998</v>
      </c>
      <c r="L56">
        <v>2.5779999999999998</v>
      </c>
    </row>
    <row r="57" spans="7:12">
      <c r="G57" t="s">
        <v>4</v>
      </c>
      <c r="H57">
        <v>1.282</v>
      </c>
      <c r="I57">
        <v>1.645</v>
      </c>
      <c r="J57">
        <v>1.96</v>
      </c>
      <c r="K57">
        <v>2.3260000000000001</v>
      </c>
      <c r="L57">
        <v>2.5760000000000001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878E-D827-8C4D-9204-9CCD455F2946}">
  <dimension ref="A1:L57"/>
  <sheetViews>
    <sheetView workbookViewId="0">
      <selection activeCell="E7" sqref="E7"/>
    </sheetView>
  </sheetViews>
  <sheetFormatPr baseColWidth="10" defaultRowHeight="16"/>
  <sheetData>
    <row r="1" spans="1:12">
      <c r="B1" t="s">
        <v>60</v>
      </c>
      <c r="C1" t="s">
        <v>61</v>
      </c>
      <c r="D1" t="s">
        <v>62</v>
      </c>
      <c r="H1">
        <v>80</v>
      </c>
      <c r="I1">
        <v>90</v>
      </c>
      <c r="J1">
        <v>95</v>
      </c>
      <c r="K1">
        <v>98</v>
      </c>
      <c r="L1">
        <v>99</v>
      </c>
    </row>
    <row r="2" spans="1:12">
      <c r="A2">
        <v>0.8</v>
      </c>
      <c r="B2">
        <v>0.2</v>
      </c>
      <c r="C2">
        <v>0.84</v>
      </c>
      <c r="D2">
        <v>1.28</v>
      </c>
      <c r="H2">
        <v>0.1</v>
      </c>
      <c r="I2">
        <v>0.05</v>
      </c>
      <c r="J2">
        <v>2.5000000000000001E-2</v>
      </c>
      <c r="K2">
        <v>0.01</v>
      </c>
      <c r="L2">
        <v>5.0000000000000001E-3</v>
      </c>
    </row>
    <row r="3" spans="1:12">
      <c r="A3">
        <v>0.85</v>
      </c>
      <c r="B3">
        <v>0.15</v>
      </c>
      <c r="C3">
        <v>1.04</v>
      </c>
      <c r="D3">
        <v>1.44</v>
      </c>
      <c r="G3">
        <v>1</v>
      </c>
      <c r="H3">
        <v>3.0779999999999998</v>
      </c>
      <c r="I3">
        <v>6.3140000000000001</v>
      </c>
      <c r="J3">
        <v>12.706</v>
      </c>
      <c r="K3">
        <v>31.821000000000002</v>
      </c>
      <c r="L3">
        <v>63.656999999999996</v>
      </c>
    </row>
    <row r="4" spans="1:12">
      <c r="A4">
        <v>0.9</v>
      </c>
      <c r="B4">
        <v>0.1</v>
      </c>
      <c r="C4">
        <v>1.28</v>
      </c>
      <c r="D4">
        <v>1.645</v>
      </c>
      <c r="G4">
        <v>2</v>
      </c>
      <c r="H4">
        <v>1.8859999999999999</v>
      </c>
      <c r="I4">
        <v>2.92</v>
      </c>
      <c r="J4">
        <v>4.3029999999999999</v>
      </c>
      <c r="K4">
        <v>6.9649999999999999</v>
      </c>
      <c r="L4">
        <v>9.9250000000000007</v>
      </c>
    </row>
    <row r="5" spans="1:12">
      <c r="A5">
        <v>0.95</v>
      </c>
      <c r="B5">
        <v>0.05</v>
      </c>
      <c r="C5">
        <v>1.645</v>
      </c>
      <c r="D5">
        <v>1.96</v>
      </c>
      <c r="G5">
        <v>3</v>
      </c>
      <c r="H5">
        <v>1.6379999999999999</v>
      </c>
      <c r="I5">
        <v>2.3530000000000002</v>
      </c>
      <c r="J5">
        <v>3.1819999999999999</v>
      </c>
      <c r="K5">
        <v>4.5410000000000004</v>
      </c>
      <c r="L5">
        <v>5.8410000000000002</v>
      </c>
    </row>
    <row r="6" spans="1:12">
      <c r="A6">
        <v>0.96</v>
      </c>
      <c r="B6">
        <v>0.04</v>
      </c>
      <c r="C6">
        <v>1.75</v>
      </c>
      <c r="D6">
        <v>2.0499999999999998</v>
      </c>
      <c r="G6">
        <v>4</v>
      </c>
      <c r="H6">
        <v>1.5329999999999999</v>
      </c>
      <c r="I6">
        <v>2.1320000000000001</v>
      </c>
      <c r="J6">
        <v>2.7759999999999998</v>
      </c>
      <c r="K6">
        <v>3.7469999999999999</v>
      </c>
      <c r="L6">
        <v>4.6040000000000001</v>
      </c>
    </row>
    <row r="7" spans="1:12">
      <c r="A7">
        <v>0.98</v>
      </c>
      <c r="B7">
        <v>0.02</v>
      </c>
      <c r="C7">
        <v>2.0499999999999998</v>
      </c>
      <c r="D7">
        <v>2.33</v>
      </c>
      <c r="G7">
        <v>5</v>
      </c>
      <c r="H7">
        <v>1.476</v>
      </c>
      <c r="I7">
        <v>2.0150000000000001</v>
      </c>
      <c r="J7">
        <v>2.5710000000000002</v>
      </c>
      <c r="K7">
        <v>3.3650000000000002</v>
      </c>
      <c r="L7">
        <v>4.032</v>
      </c>
    </row>
    <row r="8" spans="1:12">
      <c r="A8">
        <v>0.99</v>
      </c>
      <c r="B8">
        <v>0.01</v>
      </c>
      <c r="C8">
        <v>2.33</v>
      </c>
      <c r="D8">
        <v>2.5750000000000002</v>
      </c>
      <c r="G8">
        <v>6</v>
      </c>
      <c r="H8">
        <v>1.44</v>
      </c>
      <c r="I8">
        <v>1.9430000000000001</v>
      </c>
      <c r="J8">
        <v>2.4470000000000001</v>
      </c>
      <c r="K8">
        <v>3.1429999999999998</v>
      </c>
      <c r="L8">
        <v>3.7069999999999999</v>
      </c>
    </row>
    <row r="9" spans="1:12">
      <c r="G9">
        <v>7</v>
      </c>
      <c r="H9">
        <v>1.415</v>
      </c>
      <c r="I9">
        <v>1.895</v>
      </c>
      <c r="J9">
        <v>2.3650000000000002</v>
      </c>
      <c r="K9">
        <v>2.9980000000000002</v>
      </c>
      <c r="L9">
        <v>3.4990000000000001</v>
      </c>
    </row>
    <row r="10" spans="1:12">
      <c r="B10" t="s">
        <v>64</v>
      </c>
      <c r="C10" s="3">
        <v>0.5</v>
      </c>
      <c r="E10" t="s">
        <v>63</v>
      </c>
      <c r="G10">
        <v>8</v>
      </c>
      <c r="H10">
        <v>1.397</v>
      </c>
      <c r="I10">
        <v>1.86</v>
      </c>
      <c r="J10">
        <v>2.306</v>
      </c>
      <c r="K10">
        <v>2.8959999999999999</v>
      </c>
      <c r="L10">
        <v>3.355</v>
      </c>
    </row>
    <row r="11" spans="1:12">
      <c r="B11" t="s">
        <v>65</v>
      </c>
      <c r="C11">
        <v>1400</v>
      </c>
      <c r="E11" s="3">
        <f>SQRT(C13*(1-C13)/C14+C10*(1-C10)/C11)</f>
        <v>1.889593281783879E-2</v>
      </c>
      <c r="G11">
        <v>9</v>
      </c>
      <c r="H11">
        <v>1.383</v>
      </c>
      <c r="I11">
        <v>1.833</v>
      </c>
      <c r="J11">
        <v>2.262</v>
      </c>
      <c r="K11">
        <v>2.8210000000000002</v>
      </c>
      <c r="L11">
        <v>3.25</v>
      </c>
    </row>
    <row r="12" spans="1:12">
      <c r="E12" s="8" t="s">
        <v>68</v>
      </c>
      <c r="G12">
        <v>10</v>
      </c>
      <c r="H12">
        <v>1.3720000000000001</v>
      </c>
      <c r="I12">
        <v>1.8120000000000001</v>
      </c>
      <c r="J12">
        <v>2.2280000000000002</v>
      </c>
      <c r="K12">
        <v>2.7639999999999998</v>
      </c>
      <c r="L12">
        <v>3.169</v>
      </c>
    </row>
    <row r="13" spans="1:12">
      <c r="B13" t="s">
        <v>66</v>
      </c>
      <c r="C13" s="3">
        <v>0.38</v>
      </c>
      <c r="E13">
        <v>2.33</v>
      </c>
      <c r="G13">
        <v>11</v>
      </c>
      <c r="H13">
        <v>1.363</v>
      </c>
      <c r="I13">
        <v>1.796</v>
      </c>
      <c r="J13">
        <v>2.2010000000000001</v>
      </c>
      <c r="K13">
        <v>2.718</v>
      </c>
      <c r="L13">
        <v>3.1059999999999999</v>
      </c>
    </row>
    <row r="14" spans="1:12">
      <c r="B14" t="s">
        <v>65</v>
      </c>
      <c r="C14">
        <v>1320</v>
      </c>
      <c r="E14" t="s">
        <v>67</v>
      </c>
      <c r="G14">
        <v>12</v>
      </c>
      <c r="H14">
        <v>1.3560000000000001</v>
      </c>
      <c r="I14">
        <v>1.782</v>
      </c>
      <c r="J14">
        <v>2.1789999999999998</v>
      </c>
      <c r="K14">
        <v>2.681</v>
      </c>
      <c r="L14">
        <v>3.0550000000000002</v>
      </c>
    </row>
    <row r="15" spans="1:12">
      <c r="E15" s="9">
        <f>C10-C13-E13*E11</f>
        <v>7.5972476534435618E-2</v>
      </c>
      <c r="G15">
        <v>13</v>
      </c>
      <c r="H15">
        <v>1.35</v>
      </c>
      <c r="I15">
        <v>1.7709999999999999</v>
      </c>
      <c r="J15">
        <v>2.16</v>
      </c>
      <c r="K15">
        <v>2.65</v>
      </c>
      <c r="L15">
        <v>3.012</v>
      </c>
    </row>
    <row r="16" spans="1:12">
      <c r="B16" t="s">
        <v>70</v>
      </c>
      <c r="E16" t="s">
        <v>69</v>
      </c>
      <c r="G16">
        <v>14</v>
      </c>
      <c r="H16">
        <v>1.345</v>
      </c>
      <c r="I16">
        <v>1.7609999999999999</v>
      </c>
      <c r="J16">
        <v>2.145</v>
      </c>
      <c r="K16">
        <v>2.6240000000000001</v>
      </c>
      <c r="L16">
        <v>2.9769999999999999</v>
      </c>
    </row>
    <row r="17" spans="2:12">
      <c r="B17" s="3">
        <f>(C10*C11+C13*C14)/(C11+C14)</f>
        <v>0.44176470588235289</v>
      </c>
      <c r="E17" s="3">
        <f>C10-C13+E13*E11</f>
        <v>0.16402752346556437</v>
      </c>
      <c r="G17">
        <v>15</v>
      </c>
      <c r="H17">
        <v>1.341</v>
      </c>
      <c r="I17">
        <v>1.7529999999999999</v>
      </c>
      <c r="J17">
        <v>2.1309999999999998</v>
      </c>
      <c r="K17">
        <v>2.6019999999999999</v>
      </c>
      <c r="L17">
        <v>2.9470000000000001</v>
      </c>
    </row>
    <row r="18" spans="2:12">
      <c r="G18">
        <v>16</v>
      </c>
      <c r="H18">
        <v>1.337</v>
      </c>
      <c r="I18">
        <v>1.746</v>
      </c>
      <c r="J18">
        <v>2.12</v>
      </c>
      <c r="K18">
        <v>2.5830000000000002</v>
      </c>
      <c r="L18">
        <v>2.9209999999999998</v>
      </c>
    </row>
    <row r="19" spans="2:12">
      <c r="B19" t="s">
        <v>71</v>
      </c>
      <c r="G19">
        <v>17</v>
      </c>
      <c r="H19">
        <v>1.333</v>
      </c>
      <c r="I19">
        <v>1.74</v>
      </c>
      <c r="J19">
        <v>2.11</v>
      </c>
      <c r="K19">
        <v>2.5670000000000002</v>
      </c>
      <c r="L19">
        <v>2.8980000000000001</v>
      </c>
    </row>
    <row r="20" spans="2:12">
      <c r="B20" s="3">
        <f>(C10-C13)/SQRT(B17*(1-B17)*(1/C11+1/C14))</f>
        <v>6.2985941304872926</v>
      </c>
      <c r="G20">
        <v>18</v>
      </c>
      <c r="H20">
        <v>1.33</v>
      </c>
      <c r="I20">
        <v>1.734</v>
      </c>
      <c r="J20">
        <v>2.101</v>
      </c>
      <c r="K20">
        <v>2.552</v>
      </c>
      <c r="L20">
        <v>2.8780000000000001</v>
      </c>
    </row>
    <row r="21" spans="2:12">
      <c r="G21">
        <v>19</v>
      </c>
      <c r="H21">
        <v>1.3280000000000001</v>
      </c>
      <c r="I21">
        <v>1.7290000000000001</v>
      </c>
      <c r="J21">
        <v>2.093</v>
      </c>
      <c r="K21">
        <v>2.5390000000000001</v>
      </c>
      <c r="L21">
        <v>2.8610000000000002</v>
      </c>
    </row>
    <row r="22" spans="2:12">
      <c r="G22">
        <v>20</v>
      </c>
      <c r="H22">
        <v>1.325</v>
      </c>
      <c r="I22">
        <v>1.7250000000000001</v>
      </c>
      <c r="J22">
        <v>2.0859999999999999</v>
      </c>
      <c r="K22">
        <v>2.528</v>
      </c>
      <c r="L22">
        <v>2.8450000000000002</v>
      </c>
    </row>
    <row r="23" spans="2:12">
      <c r="G23">
        <v>21</v>
      </c>
      <c r="H23">
        <v>1.323</v>
      </c>
      <c r="I23">
        <v>1.7210000000000001</v>
      </c>
      <c r="J23">
        <v>2.08</v>
      </c>
      <c r="K23">
        <v>2.5179999999999998</v>
      </c>
      <c r="L23">
        <v>2.831</v>
      </c>
    </row>
    <row r="24" spans="2:12">
      <c r="G24">
        <v>22</v>
      </c>
      <c r="H24">
        <v>1.321</v>
      </c>
      <c r="I24">
        <v>1.7170000000000001</v>
      </c>
      <c r="J24">
        <v>2.0739999999999998</v>
      </c>
      <c r="K24">
        <v>2.508</v>
      </c>
      <c r="L24">
        <v>2.819</v>
      </c>
    </row>
    <row r="25" spans="2:12">
      <c r="G25">
        <v>23</v>
      </c>
      <c r="H25">
        <v>1.319</v>
      </c>
      <c r="I25">
        <v>1.714</v>
      </c>
      <c r="J25">
        <v>2.069</v>
      </c>
      <c r="K25">
        <v>2.5</v>
      </c>
      <c r="L25">
        <v>2.8069999999999999</v>
      </c>
    </row>
    <row r="26" spans="2:12">
      <c r="G26">
        <v>24</v>
      </c>
      <c r="H26">
        <v>1.3180000000000001</v>
      </c>
      <c r="I26">
        <v>1.7110000000000001</v>
      </c>
      <c r="J26">
        <v>2.0640000000000001</v>
      </c>
      <c r="K26">
        <v>2.492</v>
      </c>
      <c r="L26">
        <v>2.7970000000000002</v>
      </c>
    </row>
    <row r="27" spans="2:12">
      <c r="G27">
        <v>25</v>
      </c>
      <c r="H27">
        <v>1.3160000000000001</v>
      </c>
      <c r="I27">
        <v>1.708</v>
      </c>
      <c r="J27">
        <v>2.06</v>
      </c>
      <c r="K27">
        <v>2.4849999999999999</v>
      </c>
      <c r="L27">
        <v>2.7869999999999999</v>
      </c>
    </row>
    <row r="28" spans="2:12">
      <c r="G28">
        <v>26</v>
      </c>
      <c r="H28">
        <v>1.3149999999999999</v>
      </c>
      <c r="I28">
        <v>1.706</v>
      </c>
      <c r="J28">
        <v>2.056</v>
      </c>
      <c r="K28">
        <v>2.4790000000000001</v>
      </c>
      <c r="L28">
        <v>2.7789999999999999</v>
      </c>
    </row>
    <row r="29" spans="2:12">
      <c r="G29">
        <v>27</v>
      </c>
      <c r="H29">
        <v>1.3140000000000001</v>
      </c>
      <c r="I29">
        <v>1.7030000000000001</v>
      </c>
      <c r="J29">
        <v>2.052</v>
      </c>
      <c r="K29">
        <v>2.4729999999999999</v>
      </c>
      <c r="L29">
        <v>2.7709999999999999</v>
      </c>
    </row>
    <row r="30" spans="2:12">
      <c r="G30">
        <v>28</v>
      </c>
      <c r="H30">
        <v>1.3129999999999999</v>
      </c>
      <c r="I30">
        <v>1.7010000000000001</v>
      </c>
      <c r="J30">
        <v>2.048</v>
      </c>
      <c r="K30">
        <v>2.4670000000000001</v>
      </c>
      <c r="L30">
        <v>2.7629999999999999</v>
      </c>
    </row>
    <row r="31" spans="2:12">
      <c r="G31">
        <v>29</v>
      </c>
      <c r="H31">
        <v>1.3109999999999999</v>
      </c>
      <c r="I31">
        <v>1.6990000000000001</v>
      </c>
      <c r="J31">
        <v>2.0449999999999999</v>
      </c>
      <c r="K31">
        <v>2.4620000000000002</v>
      </c>
      <c r="L31">
        <v>2.7559999999999998</v>
      </c>
    </row>
    <row r="32" spans="2:12">
      <c r="G32">
        <v>30</v>
      </c>
      <c r="H32">
        <v>1.31</v>
      </c>
      <c r="I32">
        <v>1.6970000000000001</v>
      </c>
      <c r="J32">
        <v>2.0419999999999998</v>
      </c>
      <c r="K32">
        <v>2.4569999999999999</v>
      </c>
      <c r="L32">
        <v>2.75</v>
      </c>
    </row>
    <row r="33" spans="7:12">
      <c r="G33">
        <v>31</v>
      </c>
      <c r="H33">
        <v>1.3089999999999999</v>
      </c>
      <c r="I33">
        <v>1.696</v>
      </c>
      <c r="J33">
        <v>2.04</v>
      </c>
      <c r="K33">
        <v>2.4529999999999998</v>
      </c>
      <c r="L33">
        <v>2.7440000000000002</v>
      </c>
    </row>
    <row r="34" spans="7:12">
      <c r="G34">
        <v>32</v>
      </c>
      <c r="H34">
        <v>1.3089999999999999</v>
      </c>
      <c r="I34">
        <v>1.694</v>
      </c>
      <c r="J34">
        <v>2.0369999999999999</v>
      </c>
      <c r="K34">
        <v>2.4489999999999998</v>
      </c>
      <c r="L34">
        <v>2.738</v>
      </c>
    </row>
    <row r="35" spans="7:12">
      <c r="G35">
        <v>34</v>
      </c>
      <c r="H35">
        <v>1.3069999999999999</v>
      </c>
      <c r="I35">
        <v>1.6910000000000001</v>
      </c>
      <c r="J35">
        <v>2.032</v>
      </c>
      <c r="K35">
        <v>2.4409999999999998</v>
      </c>
      <c r="L35">
        <v>2.7280000000000002</v>
      </c>
    </row>
    <row r="36" spans="7:12">
      <c r="G36">
        <v>36</v>
      </c>
      <c r="H36">
        <v>1.306</v>
      </c>
      <c r="I36">
        <v>1.6879999999999999</v>
      </c>
      <c r="J36">
        <v>2.028</v>
      </c>
      <c r="K36">
        <v>2.4340000000000002</v>
      </c>
      <c r="L36">
        <v>2.7189999999999999</v>
      </c>
    </row>
    <row r="37" spans="7:12">
      <c r="G37">
        <v>38</v>
      </c>
      <c r="H37">
        <v>1.304</v>
      </c>
      <c r="I37">
        <v>1.6859999999999999</v>
      </c>
      <c r="J37">
        <v>2.024</v>
      </c>
      <c r="K37">
        <v>2.4289999999999998</v>
      </c>
      <c r="L37">
        <v>2.7120000000000002</v>
      </c>
    </row>
    <row r="38" spans="7:12">
      <c r="G38">
        <v>40</v>
      </c>
      <c r="H38">
        <v>1.3029999999999999</v>
      </c>
      <c r="I38">
        <v>1.6839999999999999</v>
      </c>
      <c r="J38">
        <v>2.0209999999999999</v>
      </c>
      <c r="K38">
        <v>2.423</v>
      </c>
      <c r="L38">
        <v>2.7040000000000002</v>
      </c>
    </row>
    <row r="39" spans="7:12">
      <c r="G39">
        <v>45</v>
      </c>
      <c r="H39">
        <v>1.3009999999999999</v>
      </c>
      <c r="I39">
        <v>1.679</v>
      </c>
      <c r="J39">
        <v>2.0139999999999998</v>
      </c>
      <c r="K39">
        <v>2.4119999999999999</v>
      </c>
      <c r="L39">
        <v>2.69</v>
      </c>
    </row>
    <row r="40" spans="7:12">
      <c r="G40">
        <v>50</v>
      </c>
      <c r="H40">
        <v>1.2989999999999999</v>
      </c>
      <c r="I40">
        <v>1.6759999999999999</v>
      </c>
      <c r="J40">
        <v>2.0089999999999999</v>
      </c>
      <c r="K40">
        <v>2.403</v>
      </c>
      <c r="L40">
        <v>2.6779999999999999</v>
      </c>
    </row>
    <row r="41" spans="7:12">
      <c r="G41">
        <v>55</v>
      </c>
      <c r="H41">
        <v>1.2969999999999999</v>
      </c>
      <c r="I41">
        <v>1.673</v>
      </c>
      <c r="J41">
        <v>2.004</v>
      </c>
      <c r="K41">
        <v>2.3959999999999999</v>
      </c>
      <c r="L41">
        <v>2.6680000000000001</v>
      </c>
    </row>
    <row r="42" spans="7:12">
      <c r="G42">
        <v>60</v>
      </c>
      <c r="H42">
        <v>1.296</v>
      </c>
      <c r="I42">
        <v>1.671</v>
      </c>
      <c r="J42">
        <v>2</v>
      </c>
      <c r="K42">
        <v>2.39</v>
      </c>
      <c r="L42">
        <v>2.66</v>
      </c>
    </row>
    <row r="43" spans="7:12">
      <c r="G43">
        <v>65</v>
      </c>
      <c r="H43">
        <v>1.2949999999999999</v>
      </c>
      <c r="I43">
        <v>1.669</v>
      </c>
      <c r="J43">
        <v>1.9970000000000001</v>
      </c>
      <c r="K43">
        <v>2.3849999999999998</v>
      </c>
      <c r="L43">
        <v>2.6539999999999999</v>
      </c>
    </row>
    <row r="44" spans="7:12">
      <c r="G44">
        <v>70</v>
      </c>
      <c r="H44">
        <v>1.294</v>
      </c>
      <c r="I44">
        <v>1.667</v>
      </c>
      <c r="J44">
        <v>1.994</v>
      </c>
      <c r="K44">
        <v>2.3809999999999998</v>
      </c>
      <c r="L44">
        <v>2.6480000000000001</v>
      </c>
    </row>
    <row r="45" spans="7:12">
      <c r="G45">
        <v>75</v>
      </c>
      <c r="H45">
        <v>1.2929999999999999</v>
      </c>
      <c r="I45">
        <v>1.665</v>
      </c>
      <c r="J45">
        <v>1.992</v>
      </c>
      <c r="K45">
        <v>2.3769999999999998</v>
      </c>
      <c r="L45">
        <v>2.6429999999999998</v>
      </c>
    </row>
    <row r="46" spans="7:12">
      <c r="G46">
        <v>80</v>
      </c>
      <c r="H46">
        <v>1.292</v>
      </c>
      <c r="I46">
        <v>1.6639999999999999</v>
      </c>
      <c r="J46">
        <v>1.99</v>
      </c>
      <c r="K46">
        <v>2.3740000000000001</v>
      </c>
      <c r="L46">
        <v>2.6389999999999998</v>
      </c>
    </row>
    <row r="47" spans="7:12">
      <c r="G47">
        <v>90</v>
      </c>
      <c r="H47">
        <v>1.2909999999999999</v>
      </c>
      <c r="I47">
        <v>1.6619999999999999</v>
      </c>
      <c r="J47">
        <v>1.9870000000000001</v>
      </c>
      <c r="K47">
        <v>2.3679999999999999</v>
      </c>
      <c r="L47">
        <v>2.6320000000000001</v>
      </c>
    </row>
    <row r="48" spans="7:12">
      <c r="G48">
        <v>100</v>
      </c>
      <c r="H48">
        <v>1.29</v>
      </c>
      <c r="I48">
        <v>1.66</v>
      </c>
      <c r="J48">
        <v>1.984</v>
      </c>
      <c r="K48">
        <v>2.3639999999999999</v>
      </c>
      <c r="L48">
        <v>2.6259999999999999</v>
      </c>
    </row>
    <row r="49" spans="7:12">
      <c r="G49">
        <v>120</v>
      </c>
      <c r="H49">
        <v>1.2889999999999999</v>
      </c>
      <c r="I49">
        <v>1.6579999999999999</v>
      </c>
      <c r="J49">
        <v>1.98</v>
      </c>
      <c r="K49">
        <v>2.3580000000000001</v>
      </c>
      <c r="L49">
        <v>2.617</v>
      </c>
    </row>
    <row r="50" spans="7:12">
      <c r="G50">
        <v>200</v>
      </c>
      <c r="H50">
        <v>1.286</v>
      </c>
      <c r="I50">
        <v>1.653</v>
      </c>
      <c r="J50">
        <v>1.972</v>
      </c>
      <c r="K50">
        <v>2.3450000000000002</v>
      </c>
      <c r="L50">
        <v>2.601</v>
      </c>
    </row>
    <row r="51" spans="7:12">
      <c r="G51">
        <v>300</v>
      </c>
      <c r="H51">
        <v>1.284</v>
      </c>
      <c r="I51">
        <v>1.65</v>
      </c>
      <c r="J51">
        <v>1.968</v>
      </c>
      <c r="K51">
        <v>2.339</v>
      </c>
      <c r="L51">
        <v>2.5920000000000001</v>
      </c>
    </row>
    <row r="52" spans="7:12">
      <c r="G52">
        <v>400</v>
      </c>
      <c r="H52">
        <v>1.284</v>
      </c>
      <c r="I52">
        <v>1.649</v>
      </c>
      <c r="J52">
        <v>1.966</v>
      </c>
      <c r="K52">
        <v>2.3359999999999999</v>
      </c>
      <c r="L52">
        <v>2.5880000000000001</v>
      </c>
    </row>
    <row r="53" spans="7:12">
      <c r="G53">
        <v>500</v>
      </c>
      <c r="H53">
        <v>1.2829999999999999</v>
      </c>
      <c r="I53">
        <v>1.6479999999999999</v>
      </c>
      <c r="J53">
        <v>1.9650000000000001</v>
      </c>
      <c r="K53">
        <v>2.3340000000000001</v>
      </c>
      <c r="L53">
        <v>2.5859999999999999</v>
      </c>
    </row>
    <row r="54" spans="7:12">
      <c r="G54">
        <v>750</v>
      </c>
      <c r="H54">
        <v>1.2829999999999999</v>
      </c>
      <c r="I54">
        <v>1.647</v>
      </c>
      <c r="J54">
        <v>1.9630000000000001</v>
      </c>
      <c r="K54">
        <v>2.331</v>
      </c>
      <c r="L54">
        <v>2.5819999999999999</v>
      </c>
    </row>
    <row r="55" spans="7:12">
      <c r="G55">
        <v>1000</v>
      </c>
      <c r="H55">
        <v>1.282</v>
      </c>
      <c r="I55">
        <v>1.6459999999999999</v>
      </c>
      <c r="J55">
        <v>1.962</v>
      </c>
      <c r="K55">
        <v>2.33</v>
      </c>
      <c r="L55">
        <v>2.581</v>
      </c>
    </row>
    <row r="56" spans="7:12">
      <c r="G56">
        <v>2000</v>
      </c>
      <c r="H56">
        <v>1.282</v>
      </c>
      <c r="I56">
        <v>1.6459999999999999</v>
      </c>
      <c r="J56">
        <v>1.9610000000000001</v>
      </c>
      <c r="K56">
        <v>2.3279999999999998</v>
      </c>
      <c r="L56">
        <v>2.5779999999999998</v>
      </c>
    </row>
    <row r="57" spans="7:12">
      <c r="G57" t="s">
        <v>4</v>
      </c>
      <c r="H57">
        <v>1.282</v>
      </c>
      <c r="I57">
        <v>1.645</v>
      </c>
      <c r="J57">
        <v>1.96</v>
      </c>
      <c r="K57">
        <v>2.3260000000000001</v>
      </c>
      <c r="L57">
        <v>2.5760000000000001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BD78-66B1-8247-9CCF-8AFBC7D47AEB}">
  <dimension ref="A2:M39"/>
  <sheetViews>
    <sheetView topLeftCell="A4" workbookViewId="0">
      <selection activeCell="A20" sqref="A20"/>
    </sheetView>
  </sheetViews>
  <sheetFormatPr baseColWidth="10" defaultRowHeight="16"/>
  <cols>
    <col min="2" max="2" width="14.83203125" bestFit="1" customWidth="1"/>
  </cols>
  <sheetData>
    <row r="2" spans="1:13">
      <c r="A2" t="s">
        <v>10</v>
      </c>
      <c r="D2">
        <v>0.995</v>
      </c>
      <c r="E2">
        <v>0.99</v>
      </c>
      <c r="F2">
        <v>0.97499999999999998</v>
      </c>
      <c r="G2">
        <v>0.95</v>
      </c>
      <c r="H2">
        <v>0.9</v>
      </c>
      <c r="I2">
        <v>0.1</v>
      </c>
      <c r="J2">
        <v>0.05</v>
      </c>
      <c r="K2">
        <v>2.5000000000000001E-2</v>
      </c>
      <c r="L2">
        <v>0.01</v>
      </c>
      <c r="M2">
        <v>5.0000000000000001E-3</v>
      </c>
    </row>
    <row r="3" spans="1:13">
      <c r="A3" t="s">
        <v>11</v>
      </c>
      <c r="B3" t="s">
        <v>12</v>
      </c>
      <c r="C3">
        <v>1</v>
      </c>
      <c r="D3">
        <v>0</v>
      </c>
      <c r="E3">
        <v>0</v>
      </c>
      <c r="F3">
        <v>1E-3</v>
      </c>
      <c r="G3">
        <v>4.0000000000000001E-3</v>
      </c>
      <c r="H3">
        <v>1.6E-2</v>
      </c>
      <c r="I3">
        <v>2.706</v>
      </c>
      <c r="J3">
        <v>3.8410000000000002</v>
      </c>
      <c r="K3">
        <v>5.024</v>
      </c>
      <c r="L3">
        <v>6.6349999999999998</v>
      </c>
      <c r="M3">
        <v>7.8789999999999996</v>
      </c>
    </row>
    <row r="4" spans="1:13">
      <c r="A4">
        <v>1</v>
      </c>
      <c r="B4" s="6">
        <v>28040</v>
      </c>
      <c r="C4">
        <v>2</v>
      </c>
      <c r="D4">
        <v>0.01</v>
      </c>
      <c r="E4">
        <v>0.02</v>
      </c>
      <c r="F4">
        <v>5.0999999999999997E-2</v>
      </c>
      <c r="G4">
        <v>0.10299999999999999</v>
      </c>
      <c r="H4">
        <v>0.21099999999999999</v>
      </c>
      <c r="I4">
        <v>4.6050000000000004</v>
      </c>
      <c r="J4">
        <v>5.9909999999999997</v>
      </c>
      <c r="K4">
        <v>7.3780000000000001</v>
      </c>
      <c r="L4">
        <v>9.2100000000000009</v>
      </c>
      <c r="M4">
        <v>10.597</v>
      </c>
    </row>
    <row r="5" spans="1:13">
      <c r="A5">
        <v>2</v>
      </c>
      <c r="B5" s="6">
        <v>27638</v>
      </c>
      <c r="C5">
        <v>3</v>
      </c>
      <c r="D5">
        <v>7.1999999999999995E-2</v>
      </c>
      <c r="E5">
        <v>0.115</v>
      </c>
      <c r="F5">
        <v>0.216</v>
      </c>
      <c r="G5">
        <v>0.35199999999999998</v>
      </c>
      <c r="H5">
        <v>0.58399999999999996</v>
      </c>
      <c r="I5">
        <v>6.2510000000000003</v>
      </c>
      <c r="J5">
        <v>7.8150000000000004</v>
      </c>
      <c r="K5">
        <v>9.3480000000000008</v>
      </c>
      <c r="L5">
        <v>11.345000000000001</v>
      </c>
      <c r="M5">
        <v>12.837999999999999</v>
      </c>
    </row>
    <row r="6" spans="1:13">
      <c r="A6">
        <v>3</v>
      </c>
      <c r="B6" s="6">
        <v>22540</v>
      </c>
      <c r="C6">
        <v>4</v>
      </c>
      <c r="D6">
        <v>0.20699999999999999</v>
      </c>
      <c r="E6">
        <v>0.29699999999999999</v>
      </c>
      <c r="F6">
        <v>0.48399999999999999</v>
      </c>
      <c r="G6">
        <v>0.71099999999999997</v>
      </c>
      <c r="H6">
        <v>1.0640000000000001</v>
      </c>
      <c r="I6">
        <v>7.7789999999999999</v>
      </c>
      <c r="J6">
        <v>9.4879999999999995</v>
      </c>
      <c r="K6">
        <v>11.143000000000001</v>
      </c>
      <c r="L6">
        <v>13.276999999999999</v>
      </c>
      <c r="M6">
        <v>14.86</v>
      </c>
    </row>
    <row r="7" spans="1:13">
      <c r="A7">
        <v>4</v>
      </c>
      <c r="B7" s="6">
        <v>26830</v>
      </c>
      <c r="C7">
        <v>5</v>
      </c>
      <c r="D7">
        <v>0.41199999999999998</v>
      </c>
      <c r="E7">
        <v>0.55400000000000005</v>
      </c>
      <c r="F7">
        <v>0.83099999999999996</v>
      </c>
      <c r="G7">
        <v>1.145</v>
      </c>
      <c r="H7">
        <v>1.61</v>
      </c>
      <c r="I7">
        <v>9.2360000000000007</v>
      </c>
      <c r="J7">
        <v>11.07</v>
      </c>
      <c r="K7">
        <v>12.833</v>
      </c>
      <c r="L7">
        <v>15.086</v>
      </c>
      <c r="M7">
        <v>16.75</v>
      </c>
    </row>
    <row r="8" spans="1:13">
      <c r="A8">
        <v>5</v>
      </c>
      <c r="B8" s="6">
        <v>19756</v>
      </c>
      <c r="C8">
        <v>6</v>
      </c>
      <c r="D8">
        <v>0.67600000000000005</v>
      </c>
      <c r="E8">
        <v>0.872</v>
      </c>
      <c r="F8">
        <v>1.2370000000000001</v>
      </c>
      <c r="G8">
        <v>1.635</v>
      </c>
      <c r="H8">
        <v>2.2040000000000002</v>
      </c>
      <c r="I8">
        <v>10.645</v>
      </c>
      <c r="J8">
        <v>12.592000000000001</v>
      </c>
      <c r="K8">
        <v>14.449</v>
      </c>
      <c r="L8">
        <v>16.812000000000001</v>
      </c>
      <c r="M8">
        <v>18.547999999999998</v>
      </c>
    </row>
    <row r="9" spans="1:13">
      <c r="A9">
        <v>6</v>
      </c>
      <c r="B9" s="6">
        <v>20087</v>
      </c>
      <c r="C9">
        <v>7</v>
      </c>
      <c r="D9">
        <v>0.98899999999999999</v>
      </c>
      <c r="E9">
        <v>1.2390000000000001</v>
      </c>
      <c r="F9">
        <v>1.69</v>
      </c>
      <c r="G9">
        <v>2.1669999999999998</v>
      </c>
      <c r="H9">
        <v>2.8330000000000002</v>
      </c>
      <c r="I9">
        <v>12.016999999999999</v>
      </c>
      <c r="J9">
        <v>14.067</v>
      </c>
      <c r="K9">
        <v>16.013000000000002</v>
      </c>
      <c r="L9">
        <v>18.475000000000001</v>
      </c>
      <c r="M9">
        <v>20.277999999999999</v>
      </c>
    </row>
    <row r="10" spans="1:13">
      <c r="A10">
        <v>7</v>
      </c>
      <c r="B10" s="6">
        <v>24078</v>
      </c>
      <c r="C10">
        <v>8</v>
      </c>
      <c r="D10">
        <v>1.3440000000000001</v>
      </c>
      <c r="E10">
        <v>1.6459999999999999</v>
      </c>
      <c r="F10">
        <v>2.1800000000000002</v>
      </c>
      <c r="G10">
        <v>2.7330000000000001</v>
      </c>
      <c r="H10">
        <v>3.49</v>
      </c>
      <c r="I10">
        <v>13.362</v>
      </c>
      <c r="J10">
        <v>15.507</v>
      </c>
      <c r="K10">
        <v>17.535</v>
      </c>
      <c r="L10">
        <v>20.09</v>
      </c>
      <c r="M10">
        <v>21.954999999999998</v>
      </c>
    </row>
    <row r="11" spans="1:13">
      <c r="A11">
        <v>8</v>
      </c>
      <c r="B11" s="6">
        <v>16773</v>
      </c>
      <c r="C11">
        <v>9</v>
      </c>
      <c r="D11">
        <v>1.7350000000000001</v>
      </c>
      <c r="E11">
        <v>2.0880000000000001</v>
      </c>
      <c r="F11">
        <v>2.7</v>
      </c>
      <c r="G11">
        <v>3.3250000000000002</v>
      </c>
      <c r="H11">
        <v>4.1680000000000001</v>
      </c>
      <c r="I11">
        <v>14.683999999999999</v>
      </c>
      <c r="J11">
        <v>16.919</v>
      </c>
      <c r="K11">
        <v>19.023</v>
      </c>
      <c r="L11">
        <v>21.666</v>
      </c>
      <c r="M11">
        <v>23.588999999999999</v>
      </c>
    </row>
    <row r="12" spans="1:13">
      <c r="A12">
        <v>9</v>
      </c>
      <c r="B12" s="6">
        <v>19071</v>
      </c>
      <c r="C12">
        <v>10</v>
      </c>
      <c r="D12">
        <v>2.1560000000000001</v>
      </c>
      <c r="E12">
        <v>2.5579999999999998</v>
      </c>
      <c r="F12">
        <v>3.2469999999999999</v>
      </c>
      <c r="G12">
        <v>3.94</v>
      </c>
      <c r="H12">
        <v>4.8650000000000002</v>
      </c>
      <c r="I12">
        <v>15.987</v>
      </c>
      <c r="J12">
        <v>18.306999999999999</v>
      </c>
      <c r="K12">
        <v>20.483000000000001</v>
      </c>
      <c r="L12">
        <v>23.209</v>
      </c>
      <c r="M12">
        <v>25.187999999999999</v>
      </c>
    </row>
    <row r="13" spans="1:13">
      <c r="A13" t="s">
        <v>3</v>
      </c>
      <c r="B13">
        <f>A12</f>
        <v>9</v>
      </c>
      <c r="C13">
        <v>11</v>
      </c>
      <c r="D13">
        <v>2.6030000000000002</v>
      </c>
      <c r="E13">
        <v>3.0529999999999999</v>
      </c>
      <c r="F13">
        <v>3.8159999999999998</v>
      </c>
      <c r="G13">
        <v>4.5750000000000002</v>
      </c>
      <c r="H13">
        <v>5.5780000000000003</v>
      </c>
      <c r="I13">
        <v>17.274999999999999</v>
      </c>
      <c r="J13">
        <v>19.675000000000001</v>
      </c>
      <c r="K13">
        <v>21.92</v>
      </c>
      <c r="L13">
        <v>24.725000000000001</v>
      </c>
      <c r="M13">
        <v>26.757000000000001</v>
      </c>
    </row>
    <row r="14" spans="1:13">
      <c r="A14" t="s">
        <v>13</v>
      </c>
      <c r="B14">
        <f>STDEV(B4:B12)</f>
        <v>4117.7278625475001</v>
      </c>
      <c r="C14">
        <v>12</v>
      </c>
      <c r="D14">
        <v>3.0739999999999998</v>
      </c>
      <c r="E14">
        <v>3.5710000000000002</v>
      </c>
      <c r="F14">
        <v>4.4039999999999999</v>
      </c>
      <c r="G14">
        <v>5.226</v>
      </c>
      <c r="H14">
        <v>6.3040000000000003</v>
      </c>
      <c r="I14">
        <v>18.548999999999999</v>
      </c>
      <c r="J14">
        <v>21.026</v>
      </c>
      <c r="K14">
        <v>23.337</v>
      </c>
      <c r="L14">
        <v>26.216999999999999</v>
      </c>
      <c r="M14">
        <v>28.3</v>
      </c>
    </row>
    <row r="15" spans="1:13">
      <c r="A15" t="s">
        <v>15</v>
      </c>
      <c r="B15" s="6">
        <v>5500</v>
      </c>
      <c r="C15">
        <v>13</v>
      </c>
      <c r="D15">
        <v>3.5649999999999999</v>
      </c>
      <c r="E15">
        <v>4.1070000000000002</v>
      </c>
      <c r="F15">
        <v>5.0090000000000003</v>
      </c>
      <c r="G15">
        <v>5.8920000000000003</v>
      </c>
      <c r="H15">
        <v>7.0419999999999998</v>
      </c>
      <c r="I15">
        <v>19.812000000000001</v>
      </c>
      <c r="J15">
        <v>22.361999999999998</v>
      </c>
      <c r="K15">
        <v>24.736000000000001</v>
      </c>
      <c r="L15">
        <v>27.687999999999999</v>
      </c>
      <c r="M15">
        <v>29.818999999999999</v>
      </c>
    </row>
    <row r="16" spans="1:13">
      <c r="A16" t="s">
        <v>14</v>
      </c>
      <c r="B16" s="3">
        <f>((B13-1)*B14*B14)/(B15*B15)</f>
        <v>4.4841475041322321</v>
      </c>
      <c r="C16">
        <v>14</v>
      </c>
      <c r="D16">
        <v>4.0750000000000002</v>
      </c>
      <c r="E16">
        <v>4.66</v>
      </c>
      <c r="F16">
        <v>5.6289999999999996</v>
      </c>
      <c r="G16">
        <v>6.5709999999999997</v>
      </c>
      <c r="H16">
        <v>7.79</v>
      </c>
      <c r="I16">
        <v>21.064</v>
      </c>
      <c r="J16">
        <v>23.684999999999999</v>
      </c>
      <c r="K16">
        <v>26.119</v>
      </c>
      <c r="L16">
        <v>29.140999999999998</v>
      </c>
      <c r="M16">
        <v>31.318999999999999</v>
      </c>
    </row>
    <row r="17" spans="1:13">
      <c r="C17">
        <v>15</v>
      </c>
      <c r="D17">
        <v>4.601</v>
      </c>
      <c r="E17">
        <v>5.2290000000000001</v>
      </c>
      <c r="F17">
        <v>6.2619999999999996</v>
      </c>
      <c r="G17">
        <v>7.2610000000000001</v>
      </c>
      <c r="H17">
        <v>8.5470000000000006</v>
      </c>
      <c r="I17">
        <v>22.306999999999999</v>
      </c>
      <c r="J17">
        <v>24.995999999999999</v>
      </c>
      <c r="K17">
        <v>27.488</v>
      </c>
      <c r="L17">
        <v>30.577999999999999</v>
      </c>
      <c r="M17">
        <v>32.801000000000002</v>
      </c>
    </row>
    <row r="18" spans="1:13" ht="28">
      <c r="A18" s="7">
        <v>16</v>
      </c>
      <c r="C18">
        <v>16</v>
      </c>
      <c r="D18">
        <v>5.1420000000000003</v>
      </c>
      <c r="E18">
        <v>5.8120000000000003</v>
      </c>
      <c r="F18">
        <v>6.9080000000000004</v>
      </c>
      <c r="G18">
        <v>7.9619999999999997</v>
      </c>
      <c r="H18">
        <v>9.3119999999999994</v>
      </c>
      <c r="I18">
        <v>23.542000000000002</v>
      </c>
      <c r="J18">
        <v>26.295999999999999</v>
      </c>
      <c r="K18">
        <v>28.844999999999999</v>
      </c>
      <c r="L18">
        <v>32</v>
      </c>
      <c r="M18">
        <v>34.267000000000003</v>
      </c>
    </row>
    <row r="19" spans="1:13" ht="28">
      <c r="A19" s="7">
        <v>13</v>
      </c>
      <c r="C19">
        <v>17</v>
      </c>
      <c r="D19">
        <v>5.6970000000000001</v>
      </c>
      <c r="E19">
        <v>6.4080000000000004</v>
      </c>
      <c r="F19">
        <v>7.5640000000000001</v>
      </c>
      <c r="G19">
        <v>8.6720000000000006</v>
      </c>
      <c r="H19">
        <v>10.085000000000001</v>
      </c>
      <c r="I19">
        <v>24.768999999999998</v>
      </c>
      <c r="J19">
        <v>27.587</v>
      </c>
      <c r="K19">
        <v>30.190999999999999</v>
      </c>
      <c r="L19">
        <v>33.408999999999999</v>
      </c>
      <c r="M19">
        <v>35.718000000000004</v>
      </c>
    </row>
    <row r="20" spans="1:13" ht="28">
      <c r="A20" s="7">
        <v>4.0330000000000004</v>
      </c>
      <c r="C20">
        <v>18</v>
      </c>
      <c r="D20">
        <v>6.2649999999999997</v>
      </c>
      <c r="E20">
        <v>7.0149999999999997</v>
      </c>
      <c r="F20">
        <v>8.2309999999999999</v>
      </c>
      <c r="G20">
        <v>9.39</v>
      </c>
      <c r="H20">
        <v>10.865</v>
      </c>
      <c r="I20">
        <v>25.989000000000001</v>
      </c>
      <c r="J20">
        <v>28.869</v>
      </c>
      <c r="K20">
        <v>31.526</v>
      </c>
      <c r="L20">
        <v>34.805</v>
      </c>
      <c r="M20">
        <v>37.155999999999999</v>
      </c>
    </row>
    <row r="21" spans="1:13" ht="28">
      <c r="A21" s="7">
        <v>4.2140000000000004</v>
      </c>
      <c r="C21">
        <v>19</v>
      </c>
      <c r="D21">
        <v>6.8440000000000003</v>
      </c>
      <c r="E21">
        <v>7.633</v>
      </c>
      <c r="F21">
        <v>8.907</v>
      </c>
      <c r="G21">
        <v>10.117000000000001</v>
      </c>
      <c r="H21">
        <v>11.651</v>
      </c>
      <c r="I21">
        <v>27.204000000000001</v>
      </c>
      <c r="J21">
        <v>30.143999999999998</v>
      </c>
      <c r="K21">
        <v>32.851999999999997</v>
      </c>
      <c r="L21">
        <v>36.191000000000003</v>
      </c>
      <c r="M21">
        <v>38.582000000000001</v>
      </c>
    </row>
    <row r="22" spans="1:13" ht="28">
      <c r="A22" s="7">
        <v>4.1929999999999996</v>
      </c>
      <c r="C22">
        <v>20</v>
      </c>
      <c r="D22">
        <v>7.4340000000000002</v>
      </c>
      <c r="E22">
        <v>8.26</v>
      </c>
      <c r="F22">
        <v>9.5909999999999993</v>
      </c>
      <c r="G22">
        <v>10.851000000000001</v>
      </c>
      <c r="H22">
        <v>12.443</v>
      </c>
      <c r="I22">
        <v>28.411999999999999</v>
      </c>
      <c r="J22">
        <v>31.41</v>
      </c>
      <c r="K22">
        <v>34.17</v>
      </c>
      <c r="L22">
        <v>37.566000000000003</v>
      </c>
      <c r="M22">
        <v>39.997</v>
      </c>
    </row>
    <row r="23" spans="1:13" ht="28">
      <c r="A23" s="7">
        <v>4.0129999999999999</v>
      </c>
      <c r="C23">
        <v>21</v>
      </c>
      <c r="D23">
        <v>8.0340000000000007</v>
      </c>
      <c r="E23">
        <v>8.8970000000000002</v>
      </c>
      <c r="F23">
        <v>10.282999999999999</v>
      </c>
      <c r="G23">
        <v>11.590999999999999</v>
      </c>
      <c r="H23">
        <v>13.24</v>
      </c>
      <c r="I23">
        <v>29.614999999999998</v>
      </c>
      <c r="J23">
        <v>32.670999999999999</v>
      </c>
      <c r="K23">
        <v>35.478999999999999</v>
      </c>
      <c r="L23">
        <v>38.932000000000002</v>
      </c>
      <c r="M23">
        <v>41.401000000000003</v>
      </c>
    </row>
    <row r="24" spans="1:13">
      <c r="C24">
        <v>22</v>
      </c>
      <c r="D24">
        <v>8.6430000000000007</v>
      </c>
      <c r="E24">
        <v>9.5419999999999998</v>
      </c>
      <c r="F24">
        <v>10.981999999999999</v>
      </c>
      <c r="G24">
        <v>12.337999999999999</v>
      </c>
      <c r="H24">
        <v>14.041</v>
      </c>
      <c r="I24">
        <v>30.812999999999999</v>
      </c>
      <c r="J24">
        <v>33.923999999999999</v>
      </c>
      <c r="K24">
        <v>36.780999999999999</v>
      </c>
      <c r="L24">
        <v>40.289000000000001</v>
      </c>
      <c r="M24">
        <v>42.795999999999999</v>
      </c>
    </row>
    <row r="25" spans="1:13">
      <c r="C25">
        <v>23</v>
      </c>
      <c r="D25">
        <v>9.26</v>
      </c>
      <c r="E25">
        <v>10.196</v>
      </c>
      <c r="F25">
        <v>11.689</v>
      </c>
      <c r="G25">
        <v>13.090999999999999</v>
      </c>
      <c r="H25">
        <v>14.848000000000001</v>
      </c>
      <c r="I25">
        <v>32.006999999999998</v>
      </c>
      <c r="J25">
        <v>35.171999999999997</v>
      </c>
      <c r="K25">
        <v>38.076000000000001</v>
      </c>
      <c r="L25">
        <v>41.637999999999998</v>
      </c>
      <c r="M25">
        <v>44.180999999999997</v>
      </c>
    </row>
    <row r="26" spans="1:13">
      <c r="A26" t="s">
        <v>16</v>
      </c>
      <c r="B26" s="2">
        <f>VAR(A18:A25)</f>
        <v>29.675820300000009</v>
      </c>
      <c r="C26">
        <v>24</v>
      </c>
      <c r="D26">
        <v>9.8859999999999992</v>
      </c>
      <c r="E26">
        <v>10.856</v>
      </c>
      <c r="F26">
        <v>12.401</v>
      </c>
      <c r="G26">
        <v>13.848000000000001</v>
      </c>
      <c r="H26">
        <v>15.659000000000001</v>
      </c>
      <c r="I26">
        <v>33.195999999999998</v>
      </c>
      <c r="J26">
        <v>36.414999999999999</v>
      </c>
      <c r="K26">
        <v>39.363999999999997</v>
      </c>
      <c r="L26">
        <v>42.98</v>
      </c>
      <c r="M26">
        <v>45.558999999999997</v>
      </c>
    </row>
    <row r="27" spans="1:13">
      <c r="A27" t="s">
        <v>3</v>
      </c>
      <c r="B27">
        <v>6</v>
      </c>
      <c r="C27">
        <v>25</v>
      </c>
      <c r="D27">
        <v>10.52</v>
      </c>
      <c r="E27">
        <v>11.523999999999999</v>
      </c>
      <c r="F27">
        <v>13.12</v>
      </c>
      <c r="G27">
        <v>14.611000000000001</v>
      </c>
      <c r="H27">
        <v>16.472999999999999</v>
      </c>
      <c r="I27">
        <v>34.381999999999998</v>
      </c>
      <c r="J27">
        <v>37.652000000000001</v>
      </c>
      <c r="K27">
        <v>40.646000000000001</v>
      </c>
      <c r="L27">
        <v>44.314</v>
      </c>
      <c r="M27">
        <v>46.927999999999997</v>
      </c>
    </row>
    <row r="28" spans="1:13">
      <c r="A28" t="s">
        <v>13</v>
      </c>
      <c r="B28" s="2">
        <f>STDEV(A18:A25)</f>
        <v>5.4475517712087882</v>
      </c>
      <c r="C28">
        <v>26</v>
      </c>
      <c r="D28">
        <v>11.16</v>
      </c>
      <c r="E28">
        <v>12.198</v>
      </c>
      <c r="F28">
        <v>13.843999999999999</v>
      </c>
      <c r="G28">
        <v>15.379</v>
      </c>
      <c r="H28">
        <v>17.292000000000002</v>
      </c>
      <c r="I28">
        <v>35.563000000000002</v>
      </c>
      <c r="J28">
        <v>38.884999999999998</v>
      </c>
      <c r="K28">
        <v>41.923000000000002</v>
      </c>
      <c r="L28">
        <v>45.642000000000003</v>
      </c>
      <c r="M28">
        <v>48.29</v>
      </c>
    </row>
    <row r="29" spans="1:13">
      <c r="A29" t="s">
        <v>15</v>
      </c>
      <c r="B29">
        <v>0.3</v>
      </c>
      <c r="C29">
        <v>27</v>
      </c>
      <c r="D29">
        <v>11.808</v>
      </c>
      <c r="E29">
        <v>12.879</v>
      </c>
      <c r="F29">
        <v>14.573</v>
      </c>
      <c r="G29">
        <v>16.151</v>
      </c>
      <c r="H29">
        <v>18.114000000000001</v>
      </c>
      <c r="I29">
        <v>36.741</v>
      </c>
      <c r="J29">
        <v>40.113</v>
      </c>
      <c r="K29">
        <v>43.195</v>
      </c>
      <c r="L29">
        <v>46.963000000000001</v>
      </c>
      <c r="M29">
        <v>49.645000000000003</v>
      </c>
    </row>
    <row r="30" spans="1:13">
      <c r="A30" t="s">
        <v>14</v>
      </c>
      <c r="B30" s="3">
        <f>((B27-1)*B28*B28)/(B29*B29)</f>
        <v>1648.6566833333336</v>
      </c>
      <c r="C30">
        <v>28</v>
      </c>
      <c r="D30">
        <v>12.461</v>
      </c>
      <c r="E30">
        <v>13.565</v>
      </c>
      <c r="F30">
        <v>15.308</v>
      </c>
      <c r="G30">
        <v>16.928000000000001</v>
      </c>
      <c r="H30">
        <v>18.939</v>
      </c>
      <c r="I30">
        <v>37.915999999999997</v>
      </c>
      <c r="J30">
        <v>41.337000000000003</v>
      </c>
      <c r="K30">
        <v>44.460999999999999</v>
      </c>
      <c r="L30">
        <v>48.277999999999999</v>
      </c>
      <c r="M30">
        <v>50.993000000000002</v>
      </c>
    </row>
    <row r="31" spans="1:13">
      <c r="C31">
        <v>29</v>
      </c>
      <c r="D31">
        <v>13.121</v>
      </c>
      <c r="E31">
        <v>14.256</v>
      </c>
      <c r="F31">
        <v>16.047000000000001</v>
      </c>
      <c r="G31">
        <v>17.707999999999998</v>
      </c>
      <c r="H31">
        <v>19.768000000000001</v>
      </c>
      <c r="I31">
        <v>39.087000000000003</v>
      </c>
      <c r="J31">
        <v>42.557000000000002</v>
      </c>
      <c r="K31">
        <v>45.722000000000001</v>
      </c>
      <c r="L31">
        <v>49.588000000000001</v>
      </c>
      <c r="M31">
        <v>52.335999999999999</v>
      </c>
    </row>
    <row r="32" spans="1:13">
      <c r="C32">
        <v>30</v>
      </c>
      <c r="D32">
        <v>13.787000000000001</v>
      </c>
      <c r="E32">
        <v>14.952999999999999</v>
      </c>
      <c r="F32">
        <v>16.791</v>
      </c>
      <c r="G32">
        <v>18.492999999999999</v>
      </c>
      <c r="H32">
        <v>20.599</v>
      </c>
      <c r="I32">
        <v>40.256</v>
      </c>
      <c r="J32">
        <v>43.773000000000003</v>
      </c>
      <c r="K32">
        <v>46.978999999999999</v>
      </c>
      <c r="L32">
        <v>50.892000000000003</v>
      </c>
      <c r="M32">
        <v>53.671999999999997</v>
      </c>
    </row>
    <row r="33" spans="3:13">
      <c r="C33">
        <v>40</v>
      </c>
      <c r="D33">
        <v>20.707000000000001</v>
      </c>
      <c r="E33">
        <v>22.164000000000001</v>
      </c>
      <c r="F33">
        <v>24.433</v>
      </c>
      <c r="G33">
        <v>26.509</v>
      </c>
      <c r="H33">
        <v>29.050999999999998</v>
      </c>
      <c r="I33">
        <v>51.805</v>
      </c>
      <c r="J33">
        <v>55.758000000000003</v>
      </c>
      <c r="K33">
        <v>59.341999999999999</v>
      </c>
      <c r="L33">
        <v>63.691000000000003</v>
      </c>
      <c r="M33">
        <v>66.766000000000005</v>
      </c>
    </row>
    <row r="34" spans="3:13">
      <c r="C34">
        <v>50</v>
      </c>
      <c r="D34">
        <v>27.991</v>
      </c>
      <c r="E34">
        <v>29.707000000000001</v>
      </c>
      <c r="F34">
        <v>32.356999999999999</v>
      </c>
      <c r="G34">
        <v>34.764000000000003</v>
      </c>
      <c r="H34">
        <v>37.689</v>
      </c>
      <c r="I34">
        <v>63.167000000000002</v>
      </c>
      <c r="J34">
        <v>67.504999999999995</v>
      </c>
      <c r="K34">
        <v>71.42</v>
      </c>
      <c r="L34">
        <v>76.153999999999996</v>
      </c>
      <c r="M34">
        <v>79.489999999999995</v>
      </c>
    </row>
    <row r="35" spans="3:13">
      <c r="C35">
        <v>60</v>
      </c>
      <c r="D35">
        <v>35.533999999999999</v>
      </c>
      <c r="E35">
        <v>37.484999999999999</v>
      </c>
      <c r="F35">
        <v>40.481999999999999</v>
      </c>
      <c r="G35">
        <v>43.188000000000002</v>
      </c>
      <c r="H35">
        <v>46.459000000000003</v>
      </c>
      <c r="I35">
        <v>74.397000000000006</v>
      </c>
      <c r="J35">
        <v>79.081999999999994</v>
      </c>
      <c r="K35">
        <v>83.298000000000002</v>
      </c>
      <c r="L35">
        <v>88.379000000000005</v>
      </c>
      <c r="M35">
        <v>91.951999999999998</v>
      </c>
    </row>
    <row r="36" spans="3:13">
      <c r="C36">
        <v>70</v>
      </c>
      <c r="D36">
        <v>43.274999999999999</v>
      </c>
      <c r="E36">
        <v>45.442</v>
      </c>
      <c r="F36">
        <v>48.758000000000003</v>
      </c>
      <c r="G36">
        <v>51.738999999999997</v>
      </c>
      <c r="H36">
        <v>55.329000000000001</v>
      </c>
      <c r="I36">
        <v>85.527000000000001</v>
      </c>
      <c r="J36">
        <v>90.531000000000006</v>
      </c>
      <c r="K36">
        <v>95.022999999999996</v>
      </c>
      <c r="L36">
        <v>100.425</v>
      </c>
      <c r="M36">
        <v>104.215</v>
      </c>
    </row>
    <row r="37" spans="3:13">
      <c r="C37">
        <v>80</v>
      </c>
      <c r="D37">
        <v>51.171999999999997</v>
      </c>
      <c r="E37">
        <v>53.54</v>
      </c>
      <c r="F37">
        <v>57.152999999999999</v>
      </c>
      <c r="G37">
        <v>60.390999999999998</v>
      </c>
      <c r="H37">
        <v>64.278000000000006</v>
      </c>
      <c r="I37">
        <v>96.578000000000003</v>
      </c>
      <c r="J37">
        <v>101.879</v>
      </c>
      <c r="K37">
        <v>106.629</v>
      </c>
      <c r="L37">
        <v>112.32899999999999</v>
      </c>
      <c r="M37">
        <v>116.321</v>
      </c>
    </row>
    <row r="38" spans="3:13">
      <c r="C38">
        <v>90</v>
      </c>
      <c r="D38">
        <v>59.195999999999998</v>
      </c>
      <c r="E38">
        <v>61.753999999999998</v>
      </c>
      <c r="F38">
        <v>65.647000000000006</v>
      </c>
      <c r="G38">
        <v>69.126000000000005</v>
      </c>
      <c r="H38">
        <v>73.290999999999997</v>
      </c>
      <c r="I38">
        <v>107.565</v>
      </c>
      <c r="J38">
        <v>113.145</v>
      </c>
      <c r="K38">
        <v>118.136</v>
      </c>
      <c r="L38">
        <v>124.116</v>
      </c>
      <c r="M38">
        <v>128.29900000000001</v>
      </c>
    </row>
    <row r="39" spans="3:13">
      <c r="C39">
        <v>100</v>
      </c>
      <c r="D39">
        <v>67.328000000000003</v>
      </c>
      <c r="E39">
        <v>70.064999999999998</v>
      </c>
      <c r="F39">
        <v>74.221999999999994</v>
      </c>
      <c r="G39">
        <v>77.929000000000002</v>
      </c>
      <c r="H39">
        <v>82.358000000000004</v>
      </c>
      <c r="I39">
        <v>118.498</v>
      </c>
      <c r="J39">
        <v>124.342</v>
      </c>
      <c r="K39">
        <v>129.56100000000001</v>
      </c>
      <c r="L39">
        <v>135.80699999999999</v>
      </c>
      <c r="M39">
        <v>140.16900000000001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D02C-6FC3-164A-BD8C-78F390E7ED4B}">
  <dimension ref="A2:Q39"/>
  <sheetViews>
    <sheetView tabSelected="1" workbookViewId="0">
      <selection activeCell="P6" sqref="P6"/>
    </sheetView>
  </sheetViews>
  <sheetFormatPr baseColWidth="10" defaultRowHeight="16"/>
  <cols>
    <col min="2" max="2" width="13.6640625" bestFit="1" customWidth="1"/>
    <col min="3" max="3" width="13.83203125" bestFit="1" customWidth="1"/>
  </cols>
  <sheetData>
    <row r="2" spans="1:17">
      <c r="A2" t="s">
        <v>11</v>
      </c>
      <c r="B2" t="s">
        <v>17</v>
      </c>
      <c r="C2" t="s">
        <v>21</v>
      </c>
      <c r="D2" t="s">
        <v>22</v>
      </c>
      <c r="E2" t="s">
        <v>23</v>
      </c>
      <c r="H2">
        <v>0.995</v>
      </c>
      <c r="I2">
        <v>0.99</v>
      </c>
      <c r="J2">
        <v>0.97499999999999998</v>
      </c>
      <c r="K2">
        <v>0.95</v>
      </c>
      <c r="L2">
        <v>0.9</v>
      </c>
      <c r="M2">
        <v>0.1</v>
      </c>
      <c r="N2">
        <v>0.05</v>
      </c>
      <c r="O2">
        <v>2.5000000000000001E-2</v>
      </c>
      <c r="P2">
        <v>0.01</v>
      </c>
      <c r="Q2">
        <v>5.0000000000000001E-3</v>
      </c>
    </row>
    <row r="3" spans="1:17">
      <c r="A3" t="s">
        <v>18</v>
      </c>
      <c r="B3">
        <v>30</v>
      </c>
      <c r="C3">
        <v>0.2</v>
      </c>
      <c r="D3">
        <f>C3*B6</f>
        <v>50.2</v>
      </c>
      <c r="E3">
        <f>(B3-D3)*(B3-D3)/D3</f>
        <v>8.1282868525896443</v>
      </c>
      <c r="G3">
        <v>1</v>
      </c>
      <c r="H3">
        <v>0</v>
      </c>
      <c r="I3">
        <v>0</v>
      </c>
      <c r="J3">
        <v>1E-3</v>
      </c>
      <c r="K3">
        <v>4.0000000000000001E-3</v>
      </c>
      <c r="L3">
        <v>1.6E-2</v>
      </c>
      <c r="M3">
        <v>2.706</v>
      </c>
      <c r="N3">
        <v>3.8410000000000002</v>
      </c>
      <c r="O3">
        <v>5.024</v>
      </c>
      <c r="P3">
        <v>6.6349999999999998</v>
      </c>
      <c r="Q3">
        <v>7.8789999999999996</v>
      </c>
    </row>
    <row r="4" spans="1:17">
      <c r="A4" t="s">
        <v>19</v>
      </c>
      <c r="B4">
        <v>60</v>
      </c>
      <c r="C4">
        <v>0.4</v>
      </c>
      <c r="D4">
        <f>C4*B6</f>
        <v>100.4</v>
      </c>
      <c r="E4">
        <f t="shared" ref="E4" si="0">(B4-D4)*(B4-D4)/D4</f>
        <v>16.256573705179289</v>
      </c>
      <c r="G4">
        <v>2</v>
      </c>
      <c r="H4">
        <v>0.01</v>
      </c>
      <c r="I4">
        <v>0.02</v>
      </c>
      <c r="J4">
        <v>5.0999999999999997E-2</v>
      </c>
      <c r="K4">
        <v>0.10299999999999999</v>
      </c>
      <c r="L4">
        <v>0.21099999999999999</v>
      </c>
      <c r="M4">
        <v>4.6050000000000004</v>
      </c>
      <c r="N4">
        <v>5.9909999999999997</v>
      </c>
      <c r="O4">
        <v>7.3780000000000001</v>
      </c>
      <c r="P4">
        <v>9.2100000000000009</v>
      </c>
      <c r="Q4">
        <v>10.597</v>
      </c>
    </row>
    <row r="5" spans="1:17">
      <c r="A5" t="s">
        <v>20</v>
      </c>
      <c r="B5">
        <v>161</v>
      </c>
      <c r="C5">
        <v>0.4</v>
      </c>
      <c r="D5">
        <f>C5*B6</f>
        <v>100.4</v>
      </c>
      <c r="E5">
        <f>(B5-D5)*(B5-D5)/D5</f>
        <v>36.577290836653376</v>
      </c>
      <c r="G5">
        <v>3</v>
      </c>
      <c r="H5">
        <v>7.1999999999999995E-2</v>
      </c>
      <c r="I5">
        <v>0.115</v>
      </c>
      <c r="J5">
        <v>0.216</v>
      </c>
      <c r="K5">
        <v>0.35199999999999998</v>
      </c>
      <c r="L5">
        <v>0.58399999999999996</v>
      </c>
      <c r="M5">
        <v>6.2510000000000003</v>
      </c>
      <c r="N5">
        <v>7.8150000000000004</v>
      </c>
      <c r="O5">
        <v>9.3480000000000008</v>
      </c>
      <c r="P5">
        <v>11.345000000000001</v>
      </c>
      <c r="Q5">
        <v>12.837999999999999</v>
      </c>
    </row>
    <row r="6" spans="1:17">
      <c r="A6" t="s">
        <v>3</v>
      </c>
      <c r="B6">
        <f>SUM(B3:B5)</f>
        <v>251</v>
      </c>
      <c r="E6">
        <f>SUM(E3:E5)</f>
        <v>60.962151394422307</v>
      </c>
      <c r="G6">
        <v>4</v>
      </c>
      <c r="H6">
        <v>0.20699999999999999</v>
      </c>
      <c r="I6">
        <v>0.29699999999999999</v>
      </c>
      <c r="J6">
        <v>0.48399999999999999</v>
      </c>
      <c r="K6">
        <v>0.71099999999999997</v>
      </c>
      <c r="L6">
        <v>1.0640000000000001</v>
      </c>
      <c r="M6">
        <v>7.7789999999999999</v>
      </c>
      <c r="N6">
        <v>9.4879999999999995</v>
      </c>
      <c r="O6">
        <v>11.143000000000001</v>
      </c>
      <c r="P6">
        <v>13.276999999999999</v>
      </c>
      <c r="Q6">
        <v>14.86</v>
      </c>
    </row>
    <row r="7" spans="1:17">
      <c r="G7">
        <v>5</v>
      </c>
      <c r="H7">
        <v>0.41199999999999998</v>
      </c>
      <c r="I7">
        <v>0.55400000000000005</v>
      </c>
      <c r="J7">
        <v>0.83099999999999996</v>
      </c>
      <c r="K7">
        <v>1.145</v>
      </c>
      <c r="L7">
        <v>1.61</v>
      </c>
      <c r="M7">
        <v>9.2360000000000007</v>
      </c>
      <c r="N7">
        <v>11.07</v>
      </c>
      <c r="O7">
        <v>12.833</v>
      </c>
      <c r="P7">
        <v>15.086</v>
      </c>
      <c r="Q7">
        <v>16.75</v>
      </c>
    </row>
    <row r="8" spans="1:17">
      <c r="A8" t="s">
        <v>108</v>
      </c>
      <c r="B8" t="s">
        <v>109</v>
      </c>
      <c r="C8" t="s">
        <v>21</v>
      </c>
      <c r="D8" t="s">
        <v>22</v>
      </c>
      <c r="E8" t="s">
        <v>23</v>
      </c>
      <c r="G8">
        <v>6</v>
      </c>
      <c r="H8">
        <v>0.67600000000000005</v>
      </c>
      <c r="I8">
        <v>0.872</v>
      </c>
      <c r="J8">
        <v>1.2370000000000001</v>
      </c>
      <c r="K8">
        <v>1.635</v>
      </c>
      <c r="L8">
        <v>2.2040000000000002</v>
      </c>
      <c r="M8">
        <v>10.645</v>
      </c>
      <c r="N8">
        <v>12.592000000000001</v>
      </c>
      <c r="O8">
        <v>14.449</v>
      </c>
      <c r="P8">
        <v>16.812000000000001</v>
      </c>
      <c r="Q8">
        <v>18.547999999999998</v>
      </c>
    </row>
    <row r="9" spans="1:17">
      <c r="A9" t="s">
        <v>110</v>
      </c>
      <c r="B9">
        <v>16</v>
      </c>
      <c r="C9" s="10">
        <v>0.2</v>
      </c>
      <c r="D9">
        <f>B21*C9</f>
        <v>16</v>
      </c>
      <c r="E9">
        <f>(B9-D9)*(B9-D9)/D9</f>
        <v>0</v>
      </c>
      <c r="G9">
        <v>7</v>
      </c>
      <c r="H9">
        <v>0.98899999999999999</v>
      </c>
      <c r="I9">
        <v>1.2390000000000001</v>
      </c>
      <c r="J9">
        <v>1.69</v>
      </c>
      <c r="K9">
        <v>2.1669999999999998</v>
      </c>
      <c r="L9">
        <v>2.8330000000000002</v>
      </c>
      <c r="M9">
        <v>12.016999999999999</v>
      </c>
      <c r="N9">
        <v>14.067</v>
      </c>
      <c r="O9">
        <v>16.013000000000002</v>
      </c>
      <c r="P9">
        <v>18.475000000000001</v>
      </c>
      <c r="Q9">
        <v>20.277999999999999</v>
      </c>
    </row>
    <row r="10" spans="1:17">
      <c r="A10" t="s">
        <v>111</v>
      </c>
      <c r="B10">
        <v>13</v>
      </c>
      <c r="C10">
        <v>0.2</v>
      </c>
      <c r="D10">
        <f>C10*B21</f>
        <v>16</v>
      </c>
      <c r="E10">
        <f t="shared" ref="E10:E20" si="1">(B10-D10)*(B10-D10)/D10</f>
        <v>0.5625</v>
      </c>
      <c r="G10">
        <v>8</v>
      </c>
      <c r="H10">
        <v>1.3440000000000001</v>
      </c>
      <c r="I10">
        <v>1.6459999999999999</v>
      </c>
      <c r="J10">
        <v>2.1800000000000002</v>
      </c>
      <c r="K10">
        <v>2.7330000000000001</v>
      </c>
      <c r="L10">
        <v>3.49</v>
      </c>
      <c r="M10">
        <v>13.362</v>
      </c>
      <c r="N10">
        <v>15.507</v>
      </c>
      <c r="O10">
        <v>17.535</v>
      </c>
      <c r="P10">
        <v>20.09</v>
      </c>
      <c r="Q10">
        <v>21.954999999999998</v>
      </c>
    </row>
    <row r="11" spans="1:17">
      <c r="A11" t="s">
        <v>112</v>
      </c>
      <c r="B11">
        <v>19</v>
      </c>
      <c r="C11">
        <v>0.2</v>
      </c>
      <c r="D11">
        <f>C11*B21</f>
        <v>16</v>
      </c>
      <c r="E11">
        <f t="shared" si="1"/>
        <v>0.5625</v>
      </c>
      <c r="G11">
        <v>9</v>
      </c>
      <c r="H11">
        <v>1.7350000000000001</v>
      </c>
      <c r="I11">
        <v>2.0880000000000001</v>
      </c>
      <c r="J11">
        <v>2.7</v>
      </c>
      <c r="K11">
        <v>3.3250000000000002</v>
      </c>
      <c r="L11">
        <v>4.1680000000000001</v>
      </c>
      <c r="M11">
        <v>14.683999999999999</v>
      </c>
      <c r="N11">
        <v>16.919</v>
      </c>
      <c r="O11">
        <v>19.023</v>
      </c>
      <c r="P11">
        <v>21.666</v>
      </c>
      <c r="Q11">
        <v>23.588999999999999</v>
      </c>
    </row>
    <row r="12" spans="1:17">
      <c r="A12" t="s">
        <v>113</v>
      </c>
      <c r="B12">
        <v>14</v>
      </c>
      <c r="C12">
        <v>0.2</v>
      </c>
      <c r="D12">
        <f>C12*B21</f>
        <v>16</v>
      </c>
      <c r="E12">
        <f t="shared" si="1"/>
        <v>0.25</v>
      </c>
      <c r="G12">
        <v>10</v>
      </c>
      <c r="H12">
        <v>2.1560000000000001</v>
      </c>
      <c r="I12">
        <v>2.5579999999999998</v>
      </c>
      <c r="J12">
        <v>3.2469999999999999</v>
      </c>
      <c r="K12">
        <v>3.94</v>
      </c>
      <c r="L12">
        <v>4.8650000000000002</v>
      </c>
      <c r="M12">
        <v>15.987</v>
      </c>
      <c r="N12">
        <v>18.306999999999999</v>
      </c>
      <c r="O12">
        <v>20.483000000000001</v>
      </c>
      <c r="P12">
        <v>23.209</v>
      </c>
      <c r="Q12">
        <v>25.187999999999999</v>
      </c>
    </row>
    <row r="13" spans="1:17">
      <c r="A13" t="s">
        <v>114</v>
      </c>
      <c r="B13">
        <v>18</v>
      </c>
      <c r="C13">
        <v>0.2</v>
      </c>
      <c r="D13">
        <f>C13*B21</f>
        <v>16</v>
      </c>
      <c r="E13">
        <f t="shared" si="1"/>
        <v>0.25</v>
      </c>
      <c r="G13">
        <v>11</v>
      </c>
      <c r="H13">
        <v>2.6030000000000002</v>
      </c>
      <c r="I13">
        <v>3.0529999999999999</v>
      </c>
      <c r="J13">
        <v>3.8159999999999998</v>
      </c>
      <c r="K13">
        <v>4.5750000000000002</v>
      </c>
      <c r="L13">
        <v>5.5780000000000003</v>
      </c>
      <c r="M13">
        <v>17.274999999999999</v>
      </c>
      <c r="N13">
        <v>19.675000000000001</v>
      </c>
      <c r="O13">
        <v>21.92</v>
      </c>
      <c r="P13">
        <v>24.725000000000001</v>
      </c>
      <c r="Q13">
        <v>26.757000000000001</v>
      </c>
    </row>
    <row r="14" spans="1:17">
      <c r="G14">
        <v>12</v>
      </c>
      <c r="H14">
        <v>3.0739999999999998</v>
      </c>
      <c r="I14">
        <v>3.5710000000000002</v>
      </c>
      <c r="J14">
        <v>4.4039999999999999</v>
      </c>
      <c r="K14">
        <v>5.226</v>
      </c>
      <c r="L14">
        <v>6.3040000000000003</v>
      </c>
      <c r="M14">
        <v>18.548999999999999</v>
      </c>
      <c r="N14">
        <v>21.026</v>
      </c>
      <c r="O14">
        <v>23.337</v>
      </c>
      <c r="P14">
        <v>26.216999999999999</v>
      </c>
      <c r="Q14">
        <v>28.3</v>
      </c>
    </row>
    <row r="15" spans="1:17">
      <c r="G15">
        <v>13</v>
      </c>
      <c r="H15">
        <v>3.5649999999999999</v>
      </c>
      <c r="I15">
        <v>4.1070000000000002</v>
      </c>
      <c r="J15">
        <v>5.0090000000000003</v>
      </c>
      <c r="K15">
        <v>5.8920000000000003</v>
      </c>
      <c r="L15">
        <v>7.0419999999999998</v>
      </c>
      <c r="M15">
        <v>19.812000000000001</v>
      </c>
      <c r="N15">
        <v>22.361999999999998</v>
      </c>
      <c r="O15">
        <v>24.736000000000001</v>
      </c>
      <c r="P15">
        <v>27.687999999999999</v>
      </c>
      <c r="Q15">
        <v>29.818999999999999</v>
      </c>
    </row>
    <row r="16" spans="1:17">
      <c r="G16">
        <v>14</v>
      </c>
      <c r="H16">
        <v>4.0750000000000002</v>
      </c>
      <c r="I16">
        <v>4.66</v>
      </c>
      <c r="J16">
        <v>5.6289999999999996</v>
      </c>
      <c r="K16">
        <v>6.5709999999999997</v>
      </c>
      <c r="L16">
        <v>7.79</v>
      </c>
      <c r="M16">
        <v>21.064</v>
      </c>
      <c r="N16">
        <v>23.684999999999999</v>
      </c>
      <c r="O16">
        <v>26.119</v>
      </c>
      <c r="P16">
        <v>29.140999999999998</v>
      </c>
      <c r="Q16">
        <v>31.318999999999999</v>
      </c>
    </row>
    <row r="17" spans="1:17">
      <c r="G17">
        <v>15</v>
      </c>
      <c r="H17">
        <v>4.601</v>
      </c>
      <c r="I17">
        <v>5.2290000000000001</v>
      </c>
      <c r="J17">
        <v>6.2619999999999996</v>
      </c>
      <c r="K17">
        <v>7.2610000000000001</v>
      </c>
      <c r="L17">
        <v>8.5470000000000006</v>
      </c>
      <c r="M17">
        <v>22.306999999999999</v>
      </c>
      <c r="N17">
        <v>24.995999999999999</v>
      </c>
      <c r="O17">
        <v>27.488</v>
      </c>
      <c r="P17">
        <v>30.577999999999999</v>
      </c>
      <c r="Q17">
        <v>32.801000000000002</v>
      </c>
    </row>
    <row r="18" spans="1:17">
      <c r="G18">
        <v>16</v>
      </c>
      <c r="H18">
        <v>5.1420000000000003</v>
      </c>
      <c r="I18">
        <v>5.8120000000000003</v>
      </c>
      <c r="J18">
        <v>6.9080000000000004</v>
      </c>
      <c r="K18">
        <v>7.9619999999999997</v>
      </c>
      <c r="L18">
        <v>9.3119999999999994</v>
      </c>
      <c r="M18">
        <v>23.542000000000002</v>
      </c>
      <c r="N18">
        <v>26.295999999999999</v>
      </c>
      <c r="O18">
        <v>28.844999999999999</v>
      </c>
      <c r="P18">
        <v>32</v>
      </c>
      <c r="Q18">
        <v>34.267000000000003</v>
      </c>
    </row>
    <row r="19" spans="1:17">
      <c r="G19">
        <v>17</v>
      </c>
      <c r="H19">
        <v>5.6970000000000001</v>
      </c>
      <c r="I19">
        <v>6.4080000000000004</v>
      </c>
      <c r="J19">
        <v>7.5640000000000001</v>
      </c>
      <c r="K19">
        <v>8.6720000000000006</v>
      </c>
      <c r="L19">
        <v>10.085000000000001</v>
      </c>
      <c r="M19">
        <v>24.768999999999998</v>
      </c>
      <c r="N19">
        <v>27.587</v>
      </c>
      <c r="O19">
        <v>30.190999999999999</v>
      </c>
      <c r="P19">
        <v>33.408999999999999</v>
      </c>
      <c r="Q19">
        <v>35.718000000000004</v>
      </c>
    </row>
    <row r="20" spans="1:17">
      <c r="G20">
        <v>18</v>
      </c>
      <c r="H20">
        <v>6.2649999999999997</v>
      </c>
      <c r="I20">
        <v>7.0149999999999997</v>
      </c>
      <c r="J20">
        <v>8.2309999999999999</v>
      </c>
      <c r="K20">
        <v>9.39</v>
      </c>
      <c r="L20">
        <v>10.865</v>
      </c>
      <c r="M20">
        <v>25.989000000000001</v>
      </c>
      <c r="N20">
        <v>28.869</v>
      </c>
      <c r="O20">
        <v>31.526</v>
      </c>
      <c r="P20">
        <v>34.805</v>
      </c>
      <c r="Q20">
        <v>37.155999999999999</v>
      </c>
    </row>
    <row r="21" spans="1:17">
      <c r="A21" t="s">
        <v>3</v>
      </c>
      <c r="B21">
        <f>SUM(B9:B20)</f>
        <v>80</v>
      </c>
      <c r="E21" s="3">
        <f>SUM(E9:E20)</f>
        <v>1.625</v>
      </c>
      <c r="G21">
        <v>19</v>
      </c>
      <c r="H21">
        <v>6.8440000000000003</v>
      </c>
      <c r="I21">
        <v>7.633</v>
      </c>
      <c r="J21">
        <v>8.907</v>
      </c>
      <c r="K21">
        <v>10.117000000000001</v>
      </c>
      <c r="L21">
        <v>11.651</v>
      </c>
      <c r="M21">
        <v>27.204000000000001</v>
      </c>
      <c r="N21">
        <v>30.143999999999998</v>
      </c>
      <c r="O21">
        <v>32.851999999999997</v>
      </c>
      <c r="P21">
        <v>36.191000000000003</v>
      </c>
      <c r="Q21">
        <v>38.582000000000001</v>
      </c>
    </row>
    <row r="22" spans="1:17">
      <c r="G22">
        <v>20</v>
      </c>
      <c r="H22">
        <v>7.4340000000000002</v>
      </c>
      <c r="I22">
        <v>8.26</v>
      </c>
      <c r="J22">
        <v>9.5909999999999993</v>
      </c>
      <c r="K22">
        <v>10.851000000000001</v>
      </c>
      <c r="L22">
        <v>12.443</v>
      </c>
      <c r="M22">
        <v>28.411999999999999</v>
      </c>
      <c r="N22">
        <v>31.41</v>
      </c>
      <c r="O22">
        <v>34.17</v>
      </c>
      <c r="P22">
        <v>37.566000000000003</v>
      </c>
      <c r="Q22">
        <v>39.997</v>
      </c>
    </row>
    <row r="23" spans="1:17">
      <c r="A23" t="s">
        <v>24</v>
      </c>
      <c r="B23" t="s">
        <v>25</v>
      </c>
      <c r="C23" t="s">
        <v>26</v>
      </c>
      <c r="D23" t="s">
        <v>22</v>
      </c>
      <c r="E23" t="s">
        <v>31</v>
      </c>
      <c r="F23" t="s">
        <v>23</v>
      </c>
      <c r="G23">
        <v>21</v>
      </c>
      <c r="H23">
        <v>8.0340000000000007</v>
      </c>
      <c r="I23">
        <v>8.8970000000000002</v>
      </c>
      <c r="J23">
        <v>10.282999999999999</v>
      </c>
      <c r="K23">
        <v>11.590999999999999</v>
      </c>
      <c r="L23">
        <v>13.24</v>
      </c>
      <c r="M23">
        <v>29.614999999999998</v>
      </c>
      <c r="N23">
        <v>32.670999999999999</v>
      </c>
      <c r="O23">
        <v>35.478999999999999</v>
      </c>
      <c r="P23">
        <v>38.932000000000002</v>
      </c>
      <c r="Q23">
        <v>41.401000000000003</v>
      </c>
    </row>
    <row r="24" spans="1:17">
      <c r="A24" t="s">
        <v>27</v>
      </c>
      <c r="B24">
        <v>0.35</v>
      </c>
      <c r="C24">
        <v>0.38</v>
      </c>
      <c r="D24">
        <f>B24*B28</f>
        <v>80.5</v>
      </c>
      <c r="E24">
        <f>B28*C24</f>
        <v>87.4</v>
      </c>
      <c r="F24">
        <f>(E24-D24)*(E24-D24)/D24</f>
        <v>0.59142857142857241</v>
      </c>
      <c r="G24">
        <v>22</v>
      </c>
      <c r="H24">
        <v>8.6430000000000007</v>
      </c>
      <c r="I24">
        <v>9.5419999999999998</v>
      </c>
      <c r="J24">
        <v>10.981999999999999</v>
      </c>
      <c r="K24">
        <v>12.337999999999999</v>
      </c>
      <c r="L24">
        <v>14.041</v>
      </c>
      <c r="M24">
        <v>30.812999999999999</v>
      </c>
      <c r="N24">
        <v>33.923999999999999</v>
      </c>
      <c r="O24">
        <v>36.780999999999999</v>
      </c>
      <c r="P24">
        <v>40.289000000000001</v>
      </c>
      <c r="Q24">
        <v>42.795999999999999</v>
      </c>
    </row>
    <row r="25" spans="1:17">
      <c r="A25" t="s">
        <v>28</v>
      </c>
      <c r="B25">
        <v>0.12</v>
      </c>
      <c r="C25">
        <v>0.14000000000000001</v>
      </c>
      <c r="D25">
        <f>B25*B28</f>
        <v>27.599999999999998</v>
      </c>
      <c r="E25">
        <f>B28*C25</f>
        <v>32.200000000000003</v>
      </c>
      <c r="F25">
        <f>(E25-D25)*(E25-D25)/D25</f>
        <v>0.76666666666666838</v>
      </c>
      <c r="G25">
        <v>23</v>
      </c>
      <c r="H25">
        <v>9.26</v>
      </c>
      <c r="I25">
        <v>10.196</v>
      </c>
      <c r="J25">
        <v>11.689</v>
      </c>
      <c r="K25">
        <v>13.090999999999999</v>
      </c>
      <c r="L25">
        <v>14.848000000000001</v>
      </c>
      <c r="M25">
        <v>32.006999999999998</v>
      </c>
      <c r="N25">
        <v>35.171999999999997</v>
      </c>
      <c r="O25">
        <v>38.076000000000001</v>
      </c>
      <c r="P25">
        <v>41.637999999999998</v>
      </c>
      <c r="Q25">
        <v>44.180999999999997</v>
      </c>
    </row>
    <row r="26" spans="1:17">
      <c r="A26" t="s">
        <v>29</v>
      </c>
      <c r="B26">
        <v>0.09</v>
      </c>
      <c r="C26">
        <v>0.04</v>
      </c>
      <c r="D26">
        <f>B26*B28</f>
        <v>20.7</v>
      </c>
      <c r="E26">
        <f>B28*C26</f>
        <v>9.2000000000000011</v>
      </c>
      <c r="F26">
        <f t="shared" ref="F26:F27" si="2">(E26-D26)*(E26-D26)/D26</f>
        <v>6.3888888888888875</v>
      </c>
      <c r="G26">
        <v>24</v>
      </c>
      <c r="H26">
        <v>9.8859999999999992</v>
      </c>
      <c r="I26">
        <v>10.856</v>
      </c>
      <c r="J26">
        <v>12.401</v>
      </c>
      <c r="K26">
        <v>13.848000000000001</v>
      </c>
      <c r="L26">
        <v>15.659000000000001</v>
      </c>
      <c r="M26">
        <v>33.195999999999998</v>
      </c>
      <c r="N26">
        <v>36.414999999999999</v>
      </c>
      <c r="O26">
        <v>39.363999999999997</v>
      </c>
      <c r="P26">
        <v>42.98</v>
      </c>
      <c r="Q26">
        <v>45.558999999999997</v>
      </c>
    </row>
    <row r="27" spans="1:17">
      <c r="A27" t="s">
        <v>30</v>
      </c>
      <c r="B27">
        <v>0.44</v>
      </c>
      <c r="C27">
        <v>0.44</v>
      </c>
      <c r="D27">
        <f>B27*B28</f>
        <v>101.2</v>
      </c>
      <c r="E27">
        <f>C27*B28</f>
        <v>101.2</v>
      </c>
      <c r="F27">
        <f t="shared" si="2"/>
        <v>0</v>
      </c>
      <c r="G27">
        <v>25</v>
      </c>
      <c r="H27">
        <v>10.52</v>
      </c>
      <c r="I27">
        <v>11.523999999999999</v>
      </c>
      <c r="J27">
        <v>13.12</v>
      </c>
      <c r="K27">
        <v>14.611000000000001</v>
      </c>
      <c r="L27">
        <v>16.472999999999999</v>
      </c>
      <c r="M27">
        <v>34.381999999999998</v>
      </c>
      <c r="N27">
        <v>37.652000000000001</v>
      </c>
      <c r="O27">
        <v>40.646000000000001</v>
      </c>
      <c r="P27">
        <v>44.314</v>
      </c>
      <c r="Q27">
        <v>46.927999999999997</v>
      </c>
    </row>
    <row r="28" spans="1:17">
      <c r="A28" t="s">
        <v>3</v>
      </c>
      <c r="B28">
        <v>230</v>
      </c>
      <c r="F28" s="3">
        <f>SUM(F24:F27)</f>
        <v>7.7469841269841284</v>
      </c>
      <c r="G28">
        <v>26</v>
      </c>
      <c r="H28">
        <v>11.16</v>
      </c>
      <c r="I28">
        <v>12.198</v>
      </c>
      <c r="J28">
        <v>13.843999999999999</v>
      </c>
      <c r="K28">
        <v>15.379</v>
      </c>
      <c r="L28">
        <v>17.292000000000002</v>
      </c>
      <c r="M28">
        <v>35.563000000000002</v>
      </c>
      <c r="N28">
        <v>38.884999999999998</v>
      </c>
      <c r="O28">
        <v>41.923000000000002</v>
      </c>
      <c r="P28">
        <v>45.642000000000003</v>
      </c>
      <c r="Q28">
        <v>48.29</v>
      </c>
    </row>
    <row r="29" spans="1:17">
      <c r="G29">
        <v>27</v>
      </c>
      <c r="H29">
        <v>11.808</v>
      </c>
      <c r="I29">
        <v>12.879</v>
      </c>
      <c r="J29">
        <v>14.573</v>
      </c>
      <c r="K29">
        <v>16.151</v>
      </c>
      <c r="L29">
        <v>18.114000000000001</v>
      </c>
      <c r="M29">
        <v>36.741</v>
      </c>
      <c r="N29">
        <v>40.113</v>
      </c>
      <c r="O29">
        <v>43.195</v>
      </c>
      <c r="P29">
        <v>46.963000000000001</v>
      </c>
      <c r="Q29">
        <v>49.645000000000003</v>
      </c>
    </row>
    <row r="30" spans="1:17">
      <c r="G30">
        <v>28</v>
      </c>
      <c r="H30">
        <v>12.461</v>
      </c>
      <c r="I30">
        <v>13.565</v>
      </c>
      <c r="J30">
        <v>15.308</v>
      </c>
      <c r="K30">
        <v>16.928000000000001</v>
      </c>
      <c r="L30">
        <v>18.939</v>
      </c>
      <c r="M30">
        <v>37.915999999999997</v>
      </c>
      <c r="N30">
        <v>41.337000000000003</v>
      </c>
      <c r="O30">
        <v>44.460999999999999</v>
      </c>
      <c r="P30">
        <v>48.277999999999999</v>
      </c>
      <c r="Q30">
        <v>50.993000000000002</v>
      </c>
    </row>
    <row r="31" spans="1:17">
      <c r="G31">
        <v>29</v>
      </c>
      <c r="H31">
        <v>13.121</v>
      </c>
      <c r="I31">
        <v>14.256</v>
      </c>
      <c r="J31">
        <v>16.047000000000001</v>
      </c>
      <c r="K31">
        <v>17.707999999999998</v>
      </c>
      <c r="L31">
        <v>19.768000000000001</v>
      </c>
      <c r="M31">
        <v>39.087000000000003</v>
      </c>
      <c r="N31">
        <v>42.557000000000002</v>
      </c>
      <c r="O31">
        <v>45.722000000000001</v>
      </c>
      <c r="P31">
        <v>49.588000000000001</v>
      </c>
      <c r="Q31">
        <v>52.335999999999999</v>
      </c>
    </row>
    <row r="32" spans="1:17">
      <c r="G32">
        <v>30</v>
      </c>
      <c r="H32">
        <v>13.787000000000001</v>
      </c>
      <c r="I32">
        <v>14.952999999999999</v>
      </c>
      <c r="J32">
        <v>16.791</v>
      </c>
      <c r="K32">
        <v>18.492999999999999</v>
      </c>
      <c r="L32">
        <v>20.599</v>
      </c>
      <c r="M32">
        <v>40.256</v>
      </c>
      <c r="N32">
        <v>43.773000000000003</v>
      </c>
      <c r="O32">
        <v>46.978999999999999</v>
      </c>
      <c r="P32">
        <v>50.892000000000003</v>
      </c>
      <c r="Q32">
        <v>53.671999999999997</v>
      </c>
    </row>
    <row r="33" spans="7:17">
      <c r="G33">
        <v>40</v>
      </c>
      <c r="H33">
        <v>20.707000000000001</v>
      </c>
      <c r="I33">
        <v>22.164000000000001</v>
      </c>
      <c r="J33">
        <v>24.433</v>
      </c>
      <c r="K33">
        <v>26.509</v>
      </c>
      <c r="L33">
        <v>29.050999999999998</v>
      </c>
      <c r="M33">
        <v>51.805</v>
      </c>
      <c r="N33">
        <v>55.758000000000003</v>
      </c>
      <c r="O33">
        <v>59.341999999999999</v>
      </c>
      <c r="P33">
        <v>63.691000000000003</v>
      </c>
      <c r="Q33">
        <v>66.766000000000005</v>
      </c>
    </row>
    <row r="34" spans="7:17">
      <c r="G34">
        <v>50</v>
      </c>
      <c r="H34">
        <v>27.991</v>
      </c>
      <c r="I34">
        <v>29.707000000000001</v>
      </c>
      <c r="J34">
        <v>32.356999999999999</v>
      </c>
      <c r="K34">
        <v>34.764000000000003</v>
      </c>
      <c r="L34">
        <v>37.689</v>
      </c>
      <c r="M34">
        <v>63.167000000000002</v>
      </c>
      <c r="N34">
        <v>67.504999999999995</v>
      </c>
      <c r="O34">
        <v>71.42</v>
      </c>
      <c r="P34">
        <v>76.153999999999996</v>
      </c>
      <c r="Q34">
        <v>79.489999999999995</v>
      </c>
    </row>
    <row r="35" spans="7:17">
      <c r="G35">
        <v>60</v>
      </c>
      <c r="H35">
        <v>35.533999999999999</v>
      </c>
      <c r="I35">
        <v>37.484999999999999</v>
      </c>
      <c r="J35">
        <v>40.481999999999999</v>
      </c>
      <c r="K35">
        <v>43.188000000000002</v>
      </c>
      <c r="L35">
        <v>46.459000000000003</v>
      </c>
      <c r="M35">
        <v>74.397000000000006</v>
      </c>
      <c r="N35">
        <v>79.081999999999994</v>
      </c>
      <c r="O35">
        <v>83.298000000000002</v>
      </c>
      <c r="P35">
        <v>88.379000000000005</v>
      </c>
      <c r="Q35">
        <v>91.951999999999998</v>
      </c>
    </row>
    <row r="36" spans="7:17">
      <c r="G36">
        <v>70</v>
      </c>
      <c r="H36">
        <v>43.274999999999999</v>
      </c>
      <c r="I36">
        <v>45.442</v>
      </c>
      <c r="J36">
        <v>48.758000000000003</v>
      </c>
      <c r="K36">
        <v>51.738999999999997</v>
      </c>
      <c r="L36">
        <v>55.329000000000001</v>
      </c>
      <c r="M36">
        <v>85.527000000000001</v>
      </c>
      <c r="N36">
        <v>90.531000000000006</v>
      </c>
      <c r="O36">
        <v>95.022999999999996</v>
      </c>
      <c r="P36">
        <v>100.425</v>
      </c>
      <c r="Q36">
        <v>104.215</v>
      </c>
    </row>
    <row r="37" spans="7:17">
      <c r="G37">
        <v>80</v>
      </c>
      <c r="H37">
        <v>51.171999999999997</v>
      </c>
      <c r="I37">
        <v>53.54</v>
      </c>
      <c r="J37">
        <v>57.152999999999999</v>
      </c>
      <c r="K37">
        <v>60.390999999999998</v>
      </c>
      <c r="L37">
        <v>64.278000000000006</v>
      </c>
      <c r="M37">
        <v>96.578000000000003</v>
      </c>
      <c r="N37">
        <v>101.879</v>
      </c>
      <c r="O37">
        <v>106.629</v>
      </c>
      <c r="P37">
        <v>112.32899999999999</v>
      </c>
      <c r="Q37">
        <v>116.321</v>
      </c>
    </row>
    <row r="38" spans="7:17">
      <c r="G38">
        <v>90</v>
      </c>
      <c r="H38">
        <v>59.195999999999998</v>
      </c>
      <c r="I38">
        <v>61.753999999999998</v>
      </c>
      <c r="J38">
        <v>65.647000000000006</v>
      </c>
      <c r="K38">
        <v>69.126000000000005</v>
      </c>
      <c r="L38">
        <v>73.290999999999997</v>
      </c>
      <c r="M38">
        <v>107.565</v>
      </c>
      <c r="N38">
        <v>113.145</v>
      </c>
      <c r="O38">
        <v>118.136</v>
      </c>
      <c r="P38">
        <v>124.116</v>
      </c>
      <c r="Q38">
        <v>128.29900000000001</v>
      </c>
    </row>
    <row r="39" spans="7:17">
      <c r="G39">
        <v>100</v>
      </c>
      <c r="H39">
        <v>67.328000000000003</v>
      </c>
      <c r="I39">
        <v>70.064999999999998</v>
      </c>
      <c r="J39">
        <v>74.221999999999994</v>
      </c>
      <c r="K39">
        <v>77.929000000000002</v>
      </c>
      <c r="L39">
        <v>82.358000000000004</v>
      </c>
      <c r="M39">
        <v>118.498</v>
      </c>
      <c r="N39">
        <v>124.342</v>
      </c>
      <c r="O39">
        <v>129.56100000000001</v>
      </c>
      <c r="P39">
        <v>135.80699999999999</v>
      </c>
      <c r="Q39">
        <v>140.16900000000001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38CB-3668-1C44-ACF2-91C8EBAFFADD}">
  <dimension ref="A1:Q48"/>
  <sheetViews>
    <sheetView workbookViewId="0">
      <selection activeCell="F17" sqref="F17"/>
    </sheetView>
  </sheetViews>
  <sheetFormatPr baseColWidth="10" defaultRowHeight="16"/>
  <cols>
    <col min="1" max="1" width="27.5" bestFit="1" customWidth="1"/>
    <col min="2" max="2" width="12.6640625" customWidth="1"/>
  </cols>
  <sheetData>
    <row r="1" spans="1:17">
      <c r="A1" t="s">
        <v>32</v>
      </c>
      <c r="B1" t="s">
        <v>33</v>
      </c>
      <c r="C1" t="s">
        <v>34</v>
      </c>
      <c r="D1" t="s">
        <v>35</v>
      </c>
      <c r="H1">
        <v>0.995</v>
      </c>
      <c r="I1">
        <v>0.99</v>
      </c>
      <c r="J1">
        <v>0.97499999999999998</v>
      </c>
      <c r="K1">
        <v>0.95</v>
      </c>
      <c r="L1">
        <v>0.9</v>
      </c>
      <c r="M1">
        <v>0.1</v>
      </c>
      <c r="N1">
        <v>0.05</v>
      </c>
      <c r="O1">
        <v>2.5000000000000001E-2</v>
      </c>
      <c r="P1">
        <v>0.01</v>
      </c>
      <c r="Q1">
        <v>5.0000000000000001E-3</v>
      </c>
    </row>
    <row r="2" spans="1:17">
      <c r="A2" t="s">
        <v>36</v>
      </c>
      <c r="B2">
        <v>66</v>
      </c>
      <c r="C2">
        <v>31</v>
      </c>
      <c r="D2">
        <v>97</v>
      </c>
      <c r="E2">
        <f>D2/D4</f>
        <v>0.31189710610932475</v>
      </c>
      <c r="G2">
        <v>1</v>
      </c>
      <c r="H2">
        <v>0</v>
      </c>
      <c r="I2">
        <v>0</v>
      </c>
      <c r="J2">
        <v>1E-3</v>
      </c>
      <c r="K2">
        <v>4.0000000000000001E-3</v>
      </c>
      <c r="L2">
        <v>1.6E-2</v>
      </c>
      <c r="M2">
        <v>2.706</v>
      </c>
      <c r="N2">
        <v>3.8410000000000002</v>
      </c>
      <c r="O2">
        <v>5.024</v>
      </c>
      <c r="P2">
        <v>6.6349999999999998</v>
      </c>
      <c r="Q2">
        <v>7.8789999999999996</v>
      </c>
    </row>
    <row r="3" spans="1:17">
      <c r="A3" t="s">
        <v>37</v>
      </c>
      <c r="B3">
        <v>69</v>
      </c>
      <c r="C3">
        <v>145</v>
      </c>
      <c r="D3">
        <v>214</v>
      </c>
      <c r="E3">
        <f>D3/D4</f>
        <v>0.68810289389067525</v>
      </c>
      <c r="G3">
        <v>2</v>
      </c>
      <c r="H3">
        <v>0.01</v>
      </c>
      <c r="I3">
        <v>0.02</v>
      </c>
      <c r="J3">
        <v>5.0999999999999997E-2</v>
      </c>
      <c r="K3">
        <v>0.10299999999999999</v>
      </c>
      <c r="L3">
        <v>0.21099999999999999</v>
      </c>
      <c r="M3">
        <v>4.6050000000000004</v>
      </c>
      <c r="N3">
        <v>5.9909999999999997</v>
      </c>
      <c r="O3">
        <v>7.3780000000000001</v>
      </c>
      <c r="P3">
        <v>9.2100000000000009</v>
      </c>
      <c r="Q3">
        <v>10.597</v>
      </c>
    </row>
    <row r="4" spans="1:17">
      <c r="A4" t="s">
        <v>35</v>
      </c>
      <c r="B4">
        <v>135</v>
      </c>
      <c r="C4">
        <v>176</v>
      </c>
      <c r="D4">
        <v>311</v>
      </c>
      <c r="G4">
        <v>3</v>
      </c>
      <c r="H4">
        <v>7.1999999999999995E-2</v>
      </c>
      <c r="I4">
        <v>0.115</v>
      </c>
      <c r="J4">
        <v>0.216</v>
      </c>
      <c r="K4">
        <v>0.35199999999999998</v>
      </c>
      <c r="L4">
        <v>0.58399999999999996</v>
      </c>
      <c r="M4">
        <v>6.2510000000000003</v>
      </c>
      <c r="N4">
        <v>7.8150000000000004</v>
      </c>
      <c r="O4">
        <v>9.3480000000000008</v>
      </c>
      <c r="P4">
        <v>11.345000000000001</v>
      </c>
      <c r="Q4">
        <v>12.837999999999999</v>
      </c>
    </row>
    <row r="5" spans="1:17">
      <c r="B5">
        <f>B4/D4</f>
        <v>0.43408360128617363</v>
      </c>
      <c r="C5">
        <f>C4/D4</f>
        <v>0.56591639871382637</v>
      </c>
      <c r="G5">
        <v>4</v>
      </c>
      <c r="H5">
        <v>0.20699999999999999</v>
      </c>
      <c r="I5">
        <v>0.29699999999999999</v>
      </c>
      <c r="J5">
        <v>0.48399999999999999</v>
      </c>
      <c r="K5">
        <v>0.71099999999999997</v>
      </c>
      <c r="L5">
        <v>1.0640000000000001</v>
      </c>
      <c r="M5">
        <v>7.7789999999999999</v>
      </c>
      <c r="N5">
        <v>9.4879999999999995</v>
      </c>
      <c r="O5">
        <v>11.143000000000001</v>
      </c>
      <c r="P5">
        <v>13.276999999999999</v>
      </c>
      <c r="Q5">
        <v>14.86</v>
      </c>
    </row>
    <row r="6" spans="1:17">
      <c r="D6" t="s">
        <v>42</v>
      </c>
      <c r="G6">
        <v>5</v>
      </c>
      <c r="H6">
        <v>0.41199999999999998</v>
      </c>
      <c r="I6">
        <v>0.55400000000000005</v>
      </c>
      <c r="J6">
        <v>0.83099999999999996</v>
      </c>
      <c r="K6">
        <v>1.145</v>
      </c>
      <c r="L6">
        <v>1.61</v>
      </c>
      <c r="M6">
        <v>9.2360000000000007</v>
      </c>
      <c r="N6">
        <v>11.07</v>
      </c>
      <c r="O6">
        <v>12.833</v>
      </c>
      <c r="P6">
        <v>15.086</v>
      </c>
      <c r="Q6">
        <v>16.75</v>
      </c>
    </row>
    <row r="7" spans="1:17">
      <c r="A7" t="s">
        <v>38</v>
      </c>
      <c r="B7" s="5">
        <f>D4*B5*E2</f>
        <v>42.10610932475884</v>
      </c>
      <c r="D7">
        <f>(B2-B7)*(B2-B7)/B7</f>
        <v>13.559030286958158</v>
      </c>
      <c r="G7">
        <v>6</v>
      </c>
      <c r="H7">
        <v>0.67600000000000005</v>
      </c>
      <c r="I7">
        <v>0.872</v>
      </c>
      <c r="J7">
        <v>1.2370000000000001</v>
      </c>
      <c r="K7">
        <v>1.635</v>
      </c>
      <c r="L7">
        <v>2.2040000000000002</v>
      </c>
      <c r="M7">
        <v>10.645</v>
      </c>
      <c r="N7">
        <v>12.592000000000001</v>
      </c>
      <c r="O7">
        <v>14.449</v>
      </c>
      <c r="P7">
        <v>16.812000000000001</v>
      </c>
      <c r="Q7">
        <v>18.547999999999998</v>
      </c>
    </row>
    <row r="8" spans="1:17">
      <c r="A8" t="s">
        <v>39</v>
      </c>
      <c r="B8" s="5">
        <f>D4*E3*B5</f>
        <v>92.893890675241153</v>
      </c>
      <c r="D8">
        <f>(B3-B8)*(B3-B8)/B8</f>
        <v>6.1459155973595347</v>
      </c>
      <c r="G8">
        <v>7</v>
      </c>
      <c r="H8">
        <v>0.98899999999999999</v>
      </c>
      <c r="I8">
        <v>1.2390000000000001</v>
      </c>
      <c r="J8">
        <v>1.69</v>
      </c>
      <c r="K8">
        <v>2.1669999999999998</v>
      </c>
      <c r="L8">
        <v>2.8330000000000002</v>
      </c>
      <c r="M8">
        <v>12.016999999999999</v>
      </c>
      <c r="N8">
        <v>14.067</v>
      </c>
      <c r="O8">
        <v>16.013000000000002</v>
      </c>
      <c r="P8">
        <v>18.475000000000001</v>
      </c>
      <c r="Q8">
        <v>20.277999999999999</v>
      </c>
    </row>
    <row r="9" spans="1:17">
      <c r="A9" t="s">
        <v>40</v>
      </c>
      <c r="B9" s="5">
        <f>C5*D4*E2</f>
        <v>54.893890675241153</v>
      </c>
      <c r="D9">
        <f>(C2-B9)*(C2-B9)/B9</f>
        <v>10.400392549655399</v>
      </c>
      <c r="G9">
        <v>8</v>
      </c>
      <c r="H9">
        <v>1.3440000000000001</v>
      </c>
      <c r="I9">
        <v>1.6459999999999999</v>
      </c>
      <c r="J9">
        <v>2.1800000000000002</v>
      </c>
      <c r="K9">
        <v>2.7330000000000001</v>
      </c>
      <c r="L9">
        <v>3.49</v>
      </c>
      <c r="M9">
        <v>13.362</v>
      </c>
      <c r="N9">
        <v>15.507</v>
      </c>
      <c r="O9">
        <v>17.535</v>
      </c>
      <c r="P9">
        <v>20.09</v>
      </c>
      <c r="Q9">
        <v>21.954999999999998</v>
      </c>
    </row>
    <row r="10" spans="1:17">
      <c r="A10" t="s">
        <v>41</v>
      </c>
      <c r="B10" s="5">
        <f>D4*E3*C5</f>
        <v>121.10610932475885</v>
      </c>
      <c r="D10">
        <f>(C3-B10)*(C3-B10)/B10</f>
        <v>4.7141966229746428</v>
      </c>
      <c r="G10">
        <v>9</v>
      </c>
      <c r="H10">
        <v>1.7350000000000001</v>
      </c>
      <c r="I10">
        <v>2.0880000000000001</v>
      </c>
      <c r="J10">
        <v>2.7</v>
      </c>
      <c r="K10">
        <v>3.3250000000000002</v>
      </c>
      <c r="L10">
        <v>4.1680000000000001</v>
      </c>
      <c r="M10">
        <v>14.683999999999999</v>
      </c>
      <c r="N10">
        <v>16.919</v>
      </c>
      <c r="O10">
        <v>19.023</v>
      </c>
      <c r="P10">
        <v>21.666</v>
      </c>
      <c r="Q10">
        <v>23.588999999999999</v>
      </c>
    </row>
    <row r="11" spans="1:17">
      <c r="D11" s="3">
        <f>SUM(D7:D10)</f>
        <v>34.819535056947736</v>
      </c>
      <c r="G11">
        <v>10</v>
      </c>
      <c r="H11">
        <v>2.1560000000000001</v>
      </c>
      <c r="I11">
        <v>2.5579999999999998</v>
      </c>
      <c r="J11">
        <v>3.2469999999999999</v>
      </c>
      <c r="K11">
        <v>3.94</v>
      </c>
      <c r="L11">
        <v>4.8650000000000002</v>
      </c>
      <c r="M11">
        <v>15.987</v>
      </c>
      <c r="N11">
        <v>18.306999999999999</v>
      </c>
      <c r="O11">
        <v>20.483000000000001</v>
      </c>
      <c r="P11">
        <v>23.209</v>
      </c>
      <c r="Q11">
        <v>25.187999999999999</v>
      </c>
    </row>
    <row r="12" spans="1:17">
      <c r="A12" s="8" t="s">
        <v>43</v>
      </c>
      <c r="B12" s="8" t="s">
        <v>44</v>
      </c>
      <c r="C12" s="8"/>
      <c r="G12">
        <v>11</v>
      </c>
      <c r="H12">
        <v>2.6030000000000002</v>
      </c>
      <c r="I12">
        <v>3.0529999999999999</v>
      </c>
      <c r="J12">
        <v>3.8159999999999998</v>
      </c>
      <c r="K12">
        <v>4.5750000000000002</v>
      </c>
      <c r="L12">
        <v>5.5780000000000003</v>
      </c>
      <c r="M12">
        <v>17.274999999999999</v>
      </c>
      <c r="N12">
        <v>19.675000000000001</v>
      </c>
      <c r="O12">
        <v>21.92</v>
      </c>
      <c r="P12">
        <v>24.725000000000001</v>
      </c>
      <c r="Q12">
        <v>26.757000000000001</v>
      </c>
    </row>
    <row r="13" spans="1:17">
      <c r="B13">
        <v>0</v>
      </c>
      <c r="C13">
        <v>1</v>
      </c>
      <c r="D13">
        <v>2</v>
      </c>
      <c r="G13">
        <v>12</v>
      </c>
      <c r="H13">
        <v>3.0739999999999998</v>
      </c>
      <c r="I13">
        <v>3.5710000000000002</v>
      </c>
      <c r="J13">
        <v>4.4039999999999999</v>
      </c>
      <c r="K13">
        <v>5.226</v>
      </c>
      <c r="L13">
        <v>6.3040000000000003</v>
      </c>
      <c r="M13">
        <v>18.548999999999999</v>
      </c>
      <c r="N13">
        <v>21.026</v>
      </c>
      <c r="O13">
        <v>23.337</v>
      </c>
      <c r="P13">
        <v>26.216999999999999</v>
      </c>
      <c r="Q13">
        <v>28.3</v>
      </c>
    </row>
    <row r="14" spans="1:17">
      <c r="A14" t="s">
        <v>93</v>
      </c>
      <c r="B14" t="s">
        <v>94</v>
      </c>
      <c r="C14" t="s">
        <v>95</v>
      </c>
      <c r="D14" t="s">
        <v>96</v>
      </c>
      <c r="E14" t="s">
        <v>35</v>
      </c>
      <c r="G14">
        <v>13</v>
      </c>
      <c r="H14">
        <v>3.5649999999999999</v>
      </c>
      <c r="I14">
        <v>4.1070000000000002</v>
      </c>
      <c r="J14">
        <v>5.0090000000000003</v>
      </c>
      <c r="K14">
        <v>5.8920000000000003</v>
      </c>
      <c r="L14">
        <v>7.0419999999999998</v>
      </c>
      <c r="M14">
        <v>19.812000000000001</v>
      </c>
      <c r="N14">
        <v>22.361999999999998</v>
      </c>
      <c r="O14">
        <v>24.736000000000001</v>
      </c>
      <c r="P14">
        <v>27.687999999999999</v>
      </c>
      <c r="Q14">
        <v>29.818999999999999</v>
      </c>
    </row>
    <row r="15" spans="1:17">
      <c r="A15" t="s">
        <v>97</v>
      </c>
      <c r="B15">
        <v>90</v>
      </c>
      <c r="C15">
        <v>94</v>
      </c>
      <c r="D15">
        <v>94</v>
      </c>
      <c r="E15">
        <v>278</v>
      </c>
      <c r="F15">
        <f>E15/E18</f>
        <v>0.88535031847133761</v>
      </c>
      <c r="G15">
        <v>14</v>
      </c>
      <c r="H15">
        <v>4.0750000000000002</v>
      </c>
      <c r="I15">
        <v>4.66</v>
      </c>
      <c r="J15">
        <v>5.6289999999999996</v>
      </c>
      <c r="K15">
        <v>6.5709999999999997</v>
      </c>
      <c r="L15">
        <v>7.79</v>
      </c>
      <c r="M15">
        <v>21.064</v>
      </c>
      <c r="N15">
        <v>23.684999999999999</v>
      </c>
      <c r="O15">
        <v>26.119</v>
      </c>
      <c r="P15">
        <v>29.140999999999998</v>
      </c>
      <c r="Q15">
        <v>31.318999999999999</v>
      </c>
    </row>
    <row r="16" spans="1:17">
      <c r="A16" t="s">
        <v>98</v>
      </c>
      <c r="B16">
        <v>30</v>
      </c>
      <c r="C16">
        <v>3</v>
      </c>
      <c r="D16">
        <v>3</v>
      </c>
      <c r="E16">
        <v>36</v>
      </c>
      <c r="F16">
        <f>E16/E18</f>
        <v>0.11464968152866242</v>
      </c>
      <c r="G16">
        <v>15</v>
      </c>
      <c r="H16">
        <v>4.601</v>
      </c>
      <c r="I16">
        <v>5.2290000000000001</v>
      </c>
      <c r="J16">
        <v>6.2619999999999996</v>
      </c>
      <c r="K16">
        <v>7.2610000000000001</v>
      </c>
      <c r="L16">
        <v>8.5470000000000006</v>
      </c>
      <c r="M16">
        <v>22.306999999999999</v>
      </c>
      <c r="N16">
        <v>24.995999999999999</v>
      </c>
      <c r="O16">
        <v>27.488</v>
      </c>
      <c r="P16">
        <v>30.577999999999999</v>
      </c>
      <c r="Q16">
        <v>32.801000000000002</v>
      </c>
    </row>
    <row r="17" spans="1:17">
      <c r="G17">
        <v>16</v>
      </c>
      <c r="H17">
        <v>5.1420000000000003</v>
      </c>
      <c r="I17">
        <v>5.8120000000000003</v>
      </c>
      <c r="J17">
        <v>6.9080000000000004</v>
      </c>
      <c r="K17">
        <v>7.9619999999999997</v>
      </c>
      <c r="L17">
        <v>9.3119999999999994</v>
      </c>
      <c r="M17">
        <v>23.542000000000002</v>
      </c>
      <c r="N17">
        <v>26.295999999999999</v>
      </c>
      <c r="O17">
        <v>28.844999999999999</v>
      </c>
      <c r="P17">
        <v>32</v>
      </c>
      <c r="Q17">
        <v>34.267000000000003</v>
      </c>
    </row>
    <row r="18" spans="1:17">
      <c r="A18" t="s">
        <v>35</v>
      </c>
      <c r="B18">
        <v>120</v>
      </c>
      <c r="C18">
        <v>97</v>
      </c>
      <c r="D18">
        <v>97</v>
      </c>
      <c r="E18">
        <v>314</v>
      </c>
      <c r="G18">
        <v>17</v>
      </c>
      <c r="H18">
        <v>5.6970000000000001</v>
      </c>
      <c r="I18">
        <v>6.4080000000000004</v>
      </c>
      <c r="J18">
        <v>7.5640000000000001</v>
      </c>
      <c r="K18">
        <v>8.6720000000000006</v>
      </c>
      <c r="L18">
        <v>10.085000000000001</v>
      </c>
      <c r="M18">
        <v>24.768999999999998</v>
      </c>
      <c r="N18">
        <v>27.587</v>
      </c>
      <c r="O18">
        <v>30.190999999999999</v>
      </c>
      <c r="P18">
        <v>33.408999999999999</v>
      </c>
      <c r="Q18">
        <v>35.718000000000004</v>
      </c>
    </row>
    <row r="19" spans="1:17">
      <c r="B19">
        <f>B18/E18</f>
        <v>0.38216560509554143</v>
      </c>
      <c r="C19">
        <f>C18/E18</f>
        <v>0.30891719745222929</v>
      </c>
      <c r="D19">
        <f>D18/E18</f>
        <v>0.30891719745222929</v>
      </c>
      <c r="G19">
        <v>18</v>
      </c>
      <c r="H19">
        <v>6.2649999999999997</v>
      </c>
      <c r="I19">
        <v>7.0149999999999997</v>
      </c>
      <c r="J19">
        <v>8.2309999999999999</v>
      </c>
      <c r="K19">
        <v>9.39</v>
      </c>
      <c r="L19">
        <v>10.865</v>
      </c>
      <c r="M19">
        <v>25.989000000000001</v>
      </c>
      <c r="N19">
        <v>28.869</v>
      </c>
      <c r="O19">
        <v>31.526</v>
      </c>
      <c r="P19">
        <v>34.805</v>
      </c>
      <c r="Q19">
        <v>37.155999999999999</v>
      </c>
    </row>
    <row r="20" spans="1:17">
      <c r="D20" t="s">
        <v>42</v>
      </c>
      <c r="G20">
        <v>19</v>
      </c>
      <c r="H20">
        <v>6.8440000000000003</v>
      </c>
      <c r="I20">
        <v>7.633</v>
      </c>
      <c r="J20">
        <v>8.907</v>
      </c>
      <c r="K20">
        <v>10.117000000000001</v>
      </c>
      <c r="L20">
        <v>11.651</v>
      </c>
      <c r="M20">
        <v>27.204000000000001</v>
      </c>
      <c r="N20">
        <v>30.143999999999998</v>
      </c>
      <c r="O20">
        <v>32.851999999999997</v>
      </c>
      <c r="P20">
        <v>36.191000000000003</v>
      </c>
      <c r="Q20">
        <v>38.582000000000001</v>
      </c>
    </row>
    <row r="21" spans="1:17">
      <c r="A21" t="s">
        <v>99</v>
      </c>
      <c r="B21" s="5">
        <f>E18*B19*F15</f>
        <v>106.24203821656053</v>
      </c>
      <c r="D21">
        <f>(B15-B21)*(B15-B21)/B21</f>
        <v>2.4830454108051199</v>
      </c>
      <c r="F21">
        <f>SUM(D21+D22+D24+D25+D27+D28)</f>
        <v>35.054173156320303</v>
      </c>
      <c r="G21">
        <v>20</v>
      </c>
      <c r="H21">
        <v>7.4340000000000002</v>
      </c>
      <c r="I21">
        <v>8.26</v>
      </c>
      <c r="J21">
        <v>9.5909999999999993</v>
      </c>
      <c r="K21">
        <v>10.851000000000001</v>
      </c>
      <c r="L21">
        <v>12.443</v>
      </c>
      <c r="M21">
        <v>28.411999999999999</v>
      </c>
      <c r="N21">
        <v>31.41</v>
      </c>
      <c r="O21">
        <v>34.17</v>
      </c>
      <c r="P21">
        <v>37.566000000000003</v>
      </c>
      <c r="Q21">
        <v>39.997</v>
      </c>
    </row>
    <row r="22" spans="1:17">
      <c r="A22" t="s">
        <v>100</v>
      </c>
      <c r="B22" s="5">
        <f>E18*B19*F16</f>
        <v>13.757961783439493</v>
      </c>
      <c r="D22">
        <f>(B16-B22)*(B16-B22)/B22</f>
        <v>19.174628450106152</v>
      </c>
      <c r="G22">
        <v>21</v>
      </c>
      <c r="H22">
        <v>8.0340000000000007</v>
      </c>
      <c r="I22">
        <v>8.8970000000000002</v>
      </c>
      <c r="J22">
        <v>10.282999999999999</v>
      </c>
      <c r="K22">
        <v>11.590999999999999</v>
      </c>
      <c r="L22">
        <v>13.24</v>
      </c>
      <c r="M22">
        <v>29.614999999999998</v>
      </c>
      <c r="N22">
        <v>32.670999999999999</v>
      </c>
      <c r="O22">
        <v>35.478999999999999</v>
      </c>
      <c r="P22">
        <v>38.932000000000002</v>
      </c>
      <c r="Q22">
        <v>41.401000000000003</v>
      </c>
    </row>
    <row r="23" spans="1:17">
      <c r="A23" t="s">
        <v>101</v>
      </c>
      <c r="B23" s="5">
        <f>B19*E18*F17</f>
        <v>0</v>
      </c>
      <c r="D23" t="e">
        <f>(B17-B23)*(B17-B23)/B23</f>
        <v>#DIV/0!</v>
      </c>
      <c r="G23">
        <v>22</v>
      </c>
      <c r="H23">
        <v>8.6430000000000007</v>
      </c>
      <c r="I23">
        <v>9.5419999999999998</v>
      </c>
      <c r="J23">
        <v>10.981999999999999</v>
      </c>
      <c r="K23">
        <v>12.337999999999999</v>
      </c>
      <c r="L23">
        <v>14.041</v>
      </c>
      <c r="M23">
        <v>30.812999999999999</v>
      </c>
      <c r="N23">
        <v>33.923999999999999</v>
      </c>
      <c r="O23">
        <v>36.780999999999999</v>
      </c>
      <c r="P23">
        <v>40.289000000000001</v>
      </c>
      <c r="Q23">
        <v>42.795999999999999</v>
      </c>
    </row>
    <row r="24" spans="1:17">
      <c r="A24" t="s">
        <v>102</v>
      </c>
      <c r="B24" s="5">
        <f>C19*E18*F15</f>
        <v>85.878980891719749</v>
      </c>
      <c r="D24">
        <f>(C15-B24)*(C15-B24)/B24</f>
        <v>0.76795218890879724</v>
      </c>
      <c r="G24">
        <v>23</v>
      </c>
      <c r="H24">
        <v>9.26</v>
      </c>
      <c r="I24">
        <v>10.196</v>
      </c>
      <c r="J24">
        <v>11.689</v>
      </c>
      <c r="K24">
        <v>13.090999999999999</v>
      </c>
      <c r="L24">
        <v>14.848000000000001</v>
      </c>
      <c r="M24">
        <v>32.006999999999998</v>
      </c>
      <c r="N24">
        <v>35.171999999999997</v>
      </c>
      <c r="O24">
        <v>38.076000000000001</v>
      </c>
      <c r="P24">
        <v>41.637999999999998</v>
      </c>
      <c r="Q24">
        <v>44.180999999999997</v>
      </c>
    </row>
    <row r="25" spans="1:17">
      <c r="A25" t="s">
        <v>104</v>
      </c>
      <c r="B25" s="5">
        <f>C19*F16*E18</f>
        <v>11.121019108280255</v>
      </c>
      <c r="D25">
        <f t="shared" ref="D25" si="0">(C16-B25)*(C16-B25)/B25</f>
        <v>5.9302974587957182</v>
      </c>
      <c r="G25">
        <v>24</v>
      </c>
      <c r="H25">
        <v>9.8859999999999992</v>
      </c>
      <c r="I25">
        <v>10.856</v>
      </c>
      <c r="J25">
        <v>12.401</v>
      </c>
      <c r="K25">
        <v>13.848000000000001</v>
      </c>
      <c r="L25">
        <v>15.659000000000001</v>
      </c>
      <c r="M25">
        <v>33.195999999999998</v>
      </c>
      <c r="N25">
        <v>36.414999999999999</v>
      </c>
      <c r="O25">
        <v>39.363999999999997</v>
      </c>
      <c r="P25">
        <v>42.98</v>
      </c>
      <c r="Q25">
        <v>45.558999999999997</v>
      </c>
    </row>
    <row r="26" spans="1:17">
      <c r="A26" t="s">
        <v>105</v>
      </c>
      <c r="B26" s="5">
        <f>E18*C19*F17</f>
        <v>0</v>
      </c>
      <c r="D26" s="1" t="e">
        <f>(C17-B26)*(C17-B26)/B26</f>
        <v>#DIV/0!</v>
      </c>
      <c r="G26">
        <v>25</v>
      </c>
      <c r="H26">
        <v>10.52</v>
      </c>
      <c r="I26">
        <v>11.523999999999999</v>
      </c>
      <c r="J26">
        <v>13.12</v>
      </c>
      <c r="K26">
        <v>14.611000000000001</v>
      </c>
      <c r="L26">
        <v>16.472999999999999</v>
      </c>
      <c r="M26">
        <v>34.381999999999998</v>
      </c>
      <c r="N26">
        <v>37.652000000000001</v>
      </c>
      <c r="O26">
        <v>40.646000000000001</v>
      </c>
      <c r="P26">
        <v>44.314</v>
      </c>
      <c r="Q26">
        <v>46.927999999999997</v>
      </c>
    </row>
    <row r="27" spans="1:17">
      <c r="A27" t="s">
        <v>106</v>
      </c>
      <c r="B27" s="5">
        <f>D19*E18*F15</f>
        <v>85.878980891719749</v>
      </c>
      <c r="D27">
        <f>(D15-B27)*(D15-B27)/B27</f>
        <v>0.76795218890879724</v>
      </c>
      <c r="G27">
        <v>26</v>
      </c>
      <c r="H27">
        <v>11.16</v>
      </c>
      <c r="I27">
        <v>12.198</v>
      </c>
      <c r="J27">
        <v>13.843999999999999</v>
      </c>
      <c r="K27">
        <v>15.379</v>
      </c>
      <c r="L27">
        <v>17.292000000000002</v>
      </c>
      <c r="M27">
        <v>35.563000000000002</v>
      </c>
      <c r="N27">
        <v>38.884999999999998</v>
      </c>
      <c r="O27">
        <v>41.923000000000002</v>
      </c>
      <c r="P27">
        <v>45.642000000000003</v>
      </c>
      <c r="Q27">
        <v>48.29</v>
      </c>
    </row>
    <row r="28" spans="1:17">
      <c r="A28" t="s">
        <v>103</v>
      </c>
      <c r="B28" s="5">
        <f>D19*E18*F16</f>
        <v>11.121019108280255</v>
      </c>
      <c r="D28">
        <f t="shared" ref="D28" si="1">(D16-B28)*(D16-B28)/B28</f>
        <v>5.9302974587957182</v>
      </c>
      <c r="G28">
        <v>27</v>
      </c>
      <c r="H28">
        <v>11.808</v>
      </c>
      <c r="I28">
        <v>12.879</v>
      </c>
      <c r="J28">
        <v>14.573</v>
      </c>
      <c r="K28">
        <v>16.151</v>
      </c>
      <c r="L28">
        <v>18.114000000000001</v>
      </c>
      <c r="M28">
        <v>36.741</v>
      </c>
      <c r="N28">
        <v>40.113</v>
      </c>
      <c r="O28">
        <v>43.195</v>
      </c>
      <c r="P28">
        <v>46.963000000000001</v>
      </c>
      <c r="Q28">
        <v>49.645000000000003</v>
      </c>
    </row>
    <row r="29" spans="1:17">
      <c r="A29" t="s">
        <v>107</v>
      </c>
      <c r="B29" s="5">
        <f>D19*E18*F17</f>
        <v>0</v>
      </c>
      <c r="D29" t="e">
        <f>(D17-B29)*(D17-B29)/B29</f>
        <v>#DIV/0!</v>
      </c>
      <c r="G29">
        <v>28</v>
      </c>
      <c r="H29">
        <v>12.461</v>
      </c>
      <c r="I29">
        <v>13.565</v>
      </c>
      <c r="J29">
        <v>15.308</v>
      </c>
      <c r="K29">
        <v>16.928000000000001</v>
      </c>
      <c r="L29">
        <v>18.939</v>
      </c>
      <c r="M29">
        <v>37.915999999999997</v>
      </c>
      <c r="N29">
        <v>41.337000000000003</v>
      </c>
      <c r="O29">
        <v>44.460999999999999</v>
      </c>
      <c r="P29">
        <v>48.277999999999999</v>
      </c>
      <c r="Q29">
        <v>50.993000000000002</v>
      </c>
    </row>
    <row r="30" spans="1:17">
      <c r="D30" s="3" t="e">
        <f>SUM(D21:D29)</f>
        <v>#DIV/0!</v>
      </c>
      <c r="G30">
        <v>29</v>
      </c>
      <c r="H30">
        <v>13.121</v>
      </c>
      <c r="I30">
        <v>14.256</v>
      </c>
      <c r="J30">
        <v>16.047000000000001</v>
      </c>
      <c r="K30">
        <v>17.707999999999998</v>
      </c>
      <c r="L30">
        <v>19.768000000000001</v>
      </c>
      <c r="M30">
        <v>39.087000000000003</v>
      </c>
      <c r="N30">
        <v>42.557000000000002</v>
      </c>
      <c r="O30">
        <v>45.722000000000001</v>
      </c>
      <c r="P30">
        <v>49.588000000000001</v>
      </c>
      <c r="Q30">
        <v>52.335999999999999</v>
      </c>
    </row>
    <row r="31" spans="1:17">
      <c r="G31">
        <v>30</v>
      </c>
      <c r="H31">
        <v>13.787000000000001</v>
      </c>
      <c r="I31">
        <v>14.952999999999999</v>
      </c>
      <c r="J31">
        <v>16.791</v>
      </c>
      <c r="K31">
        <v>18.492999999999999</v>
      </c>
      <c r="L31">
        <v>20.599</v>
      </c>
      <c r="M31">
        <v>40.256</v>
      </c>
      <c r="N31">
        <v>43.773000000000003</v>
      </c>
      <c r="O31">
        <v>46.978999999999999</v>
      </c>
      <c r="P31">
        <v>50.892000000000003</v>
      </c>
      <c r="Q31">
        <v>53.671999999999997</v>
      </c>
    </row>
    <row r="32" spans="1:17">
      <c r="A32" t="s">
        <v>45</v>
      </c>
      <c r="B32" t="s">
        <v>46</v>
      </c>
      <c r="C32" t="s">
        <v>47</v>
      </c>
      <c r="D32" t="s">
        <v>35</v>
      </c>
      <c r="G32">
        <v>40</v>
      </c>
      <c r="H32">
        <v>20.707000000000001</v>
      </c>
      <c r="I32">
        <v>22.164000000000001</v>
      </c>
      <c r="J32">
        <v>24.433</v>
      </c>
      <c r="K32">
        <v>26.509</v>
      </c>
      <c r="L32">
        <v>29.050999999999998</v>
      </c>
      <c r="M32">
        <v>51.805</v>
      </c>
      <c r="N32">
        <v>55.758000000000003</v>
      </c>
      <c r="O32">
        <v>59.341999999999999</v>
      </c>
      <c r="P32">
        <v>63.691000000000003</v>
      </c>
      <c r="Q32">
        <v>66.766000000000005</v>
      </c>
    </row>
    <row r="33" spans="1:17">
      <c r="A33" t="s">
        <v>48</v>
      </c>
      <c r="B33">
        <v>50</v>
      </c>
      <c r="C33">
        <v>38</v>
      </c>
      <c r="D33">
        <v>88</v>
      </c>
      <c r="E33">
        <f>D33/D37</f>
        <v>0.22</v>
      </c>
      <c r="G33">
        <v>50</v>
      </c>
      <c r="H33">
        <v>27.991</v>
      </c>
      <c r="I33">
        <v>29.707000000000001</v>
      </c>
      <c r="J33">
        <v>32.356999999999999</v>
      </c>
      <c r="K33">
        <v>34.764000000000003</v>
      </c>
      <c r="L33">
        <v>37.689</v>
      </c>
      <c r="M33">
        <v>63.167000000000002</v>
      </c>
      <c r="N33">
        <v>67.504999999999995</v>
      </c>
      <c r="O33">
        <v>71.42</v>
      </c>
      <c r="P33">
        <v>76.153999999999996</v>
      </c>
      <c r="Q33">
        <v>79.489999999999995</v>
      </c>
    </row>
    <row r="34" spans="1:17">
      <c r="A34" t="s">
        <v>49</v>
      </c>
      <c r="B34">
        <v>38</v>
      </c>
      <c r="C34">
        <v>31</v>
      </c>
      <c r="D34">
        <v>69</v>
      </c>
      <c r="E34">
        <f>D34/D37</f>
        <v>0.17249999999999999</v>
      </c>
      <c r="G34">
        <v>60</v>
      </c>
      <c r="H34">
        <v>35.533999999999999</v>
      </c>
      <c r="I34">
        <v>37.484999999999999</v>
      </c>
      <c r="J34">
        <v>40.481999999999999</v>
      </c>
      <c r="K34">
        <v>43.188000000000002</v>
      </c>
      <c r="L34">
        <v>46.459000000000003</v>
      </c>
      <c r="M34">
        <v>74.397000000000006</v>
      </c>
      <c r="N34">
        <v>79.081999999999994</v>
      </c>
      <c r="O34">
        <v>83.298000000000002</v>
      </c>
      <c r="P34">
        <v>88.379000000000005</v>
      </c>
      <c r="Q34">
        <v>91.951999999999998</v>
      </c>
    </row>
    <row r="35" spans="1:17">
      <c r="A35" t="s">
        <v>50</v>
      </c>
      <c r="B35">
        <v>50</v>
      </c>
      <c r="C35">
        <v>85</v>
      </c>
      <c r="D35">
        <v>135</v>
      </c>
      <c r="E35">
        <f>D35/D37</f>
        <v>0.33750000000000002</v>
      </c>
      <c r="G35">
        <v>70</v>
      </c>
      <c r="H35">
        <v>43.274999999999999</v>
      </c>
      <c r="I35">
        <v>45.442</v>
      </c>
      <c r="J35">
        <v>48.758000000000003</v>
      </c>
      <c r="K35">
        <v>51.738999999999997</v>
      </c>
      <c r="L35">
        <v>55.329000000000001</v>
      </c>
      <c r="M35">
        <v>85.527000000000001</v>
      </c>
      <c r="N35">
        <v>90.531000000000006</v>
      </c>
      <c r="O35">
        <v>95.022999999999996</v>
      </c>
      <c r="P35">
        <v>100.425</v>
      </c>
      <c r="Q35">
        <v>104.215</v>
      </c>
    </row>
    <row r="36" spans="1:17">
      <c r="A36" t="s">
        <v>51</v>
      </c>
      <c r="B36">
        <v>62</v>
      </c>
      <c r="C36">
        <v>46</v>
      </c>
      <c r="D36">
        <v>108</v>
      </c>
      <c r="E36">
        <f>D36/D37</f>
        <v>0.27</v>
      </c>
      <c r="G36">
        <v>80</v>
      </c>
      <c r="H36">
        <v>51.171999999999997</v>
      </c>
      <c r="I36">
        <v>53.54</v>
      </c>
      <c r="J36">
        <v>57.152999999999999</v>
      </c>
      <c r="K36">
        <v>60.390999999999998</v>
      </c>
      <c r="L36">
        <v>64.278000000000006</v>
      </c>
      <c r="M36">
        <v>96.578000000000003</v>
      </c>
      <c r="N36">
        <v>101.879</v>
      </c>
      <c r="O36">
        <v>106.629</v>
      </c>
      <c r="P36">
        <v>112.32899999999999</v>
      </c>
      <c r="Q36">
        <v>116.321</v>
      </c>
    </row>
    <row r="37" spans="1:17">
      <c r="A37" t="s">
        <v>35</v>
      </c>
      <c r="B37">
        <v>200</v>
      </c>
      <c r="C37">
        <v>200</v>
      </c>
      <c r="D37">
        <v>400</v>
      </c>
      <c r="G37">
        <v>90</v>
      </c>
      <c r="H37">
        <v>59.195999999999998</v>
      </c>
      <c r="I37">
        <v>61.753999999999998</v>
      </c>
      <c r="J37">
        <v>65.647000000000006</v>
      </c>
      <c r="K37">
        <v>69.126000000000005</v>
      </c>
      <c r="L37">
        <v>73.290999999999997</v>
      </c>
      <c r="M37">
        <v>107.565</v>
      </c>
      <c r="N37">
        <v>113.145</v>
      </c>
      <c r="O37">
        <v>118.136</v>
      </c>
      <c r="P37">
        <v>124.116</v>
      </c>
      <c r="Q37">
        <v>128.29900000000001</v>
      </c>
    </row>
    <row r="38" spans="1:17">
      <c r="B38">
        <f>B37/D37</f>
        <v>0.5</v>
      </c>
      <c r="C38">
        <f>C37/D37</f>
        <v>0.5</v>
      </c>
      <c r="G38">
        <v>100</v>
      </c>
      <c r="H38">
        <v>67.328000000000003</v>
      </c>
      <c r="I38">
        <v>70.064999999999998</v>
      </c>
      <c r="J38">
        <v>74.221999999999994</v>
      </c>
      <c r="K38">
        <v>77.929000000000002</v>
      </c>
      <c r="L38">
        <v>82.358000000000004</v>
      </c>
      <c r="M38">
        <v>118.498</v>
      </c>
      <c r="N38">
        <v>124.342</v>
      </c>
      <c r="O38">
        <v>129.56100000000001</v>
      </c>
      <c r="P38">
        <v>135.80699999999999</v>
      </c>
      <c r="Q38">
        <v>140.16900000000001</v>
      </c>
    </row>
    <row r="39" spans="1:17">
      <c r="D39" t="s">
        <v>42</v>
      </c>
    </row>
    <row r="40" spans="1:17">
      <c r="A40" t="s">
        <v>52</v>
      </c>
      <c r="B40">
        <f>D37*B38*E33</f>
        <v>44</v>
      </c>
      <c r="D40">
        <f>(B33-B40)*(B33-B40)/B40</f>
        <v>0.81818181818181823</v>
      </c>
    </row>
    <row r="41" spans="1:17">
      <c r="A41" t="s">
        <v>53</v>
      </c>
      <c r="B41">
        <f>D37*E34*B38</f>
        <v>34.5</v>
      </c>
      <c r="D41">
        <f t="shared" ref="D41:D43" si="2">(B34-B41)*(B34-B41)/B41</f>
        <v>0.35507246376811596</v>
      </c>
    </row>
    <row r="42" spans="1:17">
      <c r="A42" t="s">
        <v>54</v>
      </c>
      <c r="B42">
        <f>D37*E35*B38</f>
        <v>67.5</v>
      </c>
      <c r="D42">
        <f t="shared" si="2"/>
        <v>4.5370370370370372</v>
      </c>
    </row>
    <row r="43" spans="1:17">
      <c r="A43" t="s">
        <v>55</v>
      </c>
      <c r="B43">
        <f>E36*D37*B38</f>
        <v>54</v>
      </c>
      <c r="D43">
        <f t="shared" si="2"/>
        <v>1.1851851851851851</v>
      </c>
    </row>
    <row r="44" spans="1:17">
      <c r="A44" t="s">
        <v>56</v>
      </c>
      <c r="B44">
        <f>C38*D37*E33</f>
        <v>44</v>
      </c>
      <c r="D44">
        <f>(C33-B44)*(C33-B44)/B44</f>
        <v>0.81818181818181823</v>
      </c>
    </row>
    <row r="45" spans="1:17">
      <c r="A45" t="s">
        <v>57</v>
      </c>
      <c r="B45">
        <f>C38*D37*E34</f>
        <v>34.5</v>
      </c>
      <c r="D45">
        <f t="shared" ref="D45:D47" si="3">(C34-B45)*(C34-B45)/B45</f>
        <v>0.35507246376811596</v>
      </c>
    </row>
    <row r="46" spans="1:17">
      <c r="A46" t="s">
        <v>58</v>
      </c>
      <c r="B46">
        <f>C38*E35*D37</f>
        <v>67.5</v>
      </c>
      <c r="D46">
        <f t="shared" si="3"/>
        <v>4.5370370370370372</v>
      </c>
    </row>
    <row r="47" spans="1:17">
      <c r="A47" t="s">
        <v>59</v>
      </c>
      <c r="B47">
        <f>C38*D37*E36</f>
        <v>54</v>
      </c>
      <c r="D47">
        <f t="shared" si="3"/>
        <v>1.1851851851851851</v>
      </c>
    </row>
    <row r="48" spans="1:17">
      <c r="D48" s="3">
        <f>SUM(D40:D47)</f>
        <v>13.790953008344312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4394-8C63-5440-A783-3CB8AB892716}">
  <dimension ref="A1:C21"/>
  <sheetViews>
    <sheetView workbookViewId="0">
      <selection activeCell="B14" sqref="B14"/>
    </sheetView>
  </sheetViews>
  <sheetFormatPr baseColWidth="10" defaultRowHeight="16"/>
  <cols>
    <col min="1" max="1" width="13.1640625" customWidth="1"/>
  </cols>
  <sheetData>
    <row r="1" spans="1:3">
      <c r="A1" t="s">
        <v>72</v>
      </c>
      <c r="B1">
        <v>11</v>
      </c>
      <c r="C1" t="s">
        <v>78</v>
      </c>
    </row>
    <row r="2" spans="1:3" ht="28">
      <c r="A2" t="s">
        <v>74</v>
      </c>
      <c r="B2" s="7">
        <v>27.79</v>
      </c>
    </row>
    <row r="4" spans="1:3">
      <c r="A4" t="s">
        <v>73</v>
      </c>
      <c r="B4">
        <v>12</v>
      </c>
      <c r="C4" t="s">
        <v>79</v>
      </c>
    </row>
    <row r="5" spans="1:3" ht="28">
      <c r="A5" t="s">
        <v>75</v>
      </c>
      <c r="B5" s="7">
        <v>14.49</v>
      </c>
    </row>
    <row r="7" spans="1:3">
      <c r="A7" s="8" t="s">
        <v>76</v>
      </c>
      <c r="B7" s="8"/>
    </row>
    <row r="8" spans="1:3">
      <c r="A8" t="s">
        <v>77</v>
      </c>
    </row>
    <row r="10" spans="1:3">
      <c r="A10" s="8" t="s">
        <v>80</v>
      </c>
      <c r="B10" t="s">
        <v>85</v>
      </c>
      <c r="C10">
        <v>3.5257000000000001</v>
      </c>
    </row>
    <row r="11" spans="1:3">
      <c r="A11" s="8" t="s">
        <v>81</v>
      </c>
      <c r="B11" t="s">
        <v>86</v>
      </c>
      <c r="C11">
        <v>0.27289999999999998</v>
      </c>
    </row>
    <row r="13" spans="1:3">
      <c r="A13" t="s">
        <v>67</v>
      </c>
      <c r="B13" s="2">
        <f>B2/B5*(1/C10)</f>
        <v>0.54396982049955056</v>
      </c>
    </row>
    <row r="14" spans="1:3">
      <c r="A14" t="s">
        <v>82</v>
      </c>
      <c r="B14" s="2">
        <f>B2/B5*(1/C11)</f>
        <v>7.0277552075312046</v>
      </c>
    </row>
    <row r="16" spans="1:3">
      <c r="A16" t="s">
        <v>71</v>
      </c>
      <c r="B16" s="2">
        <f>B2/B5</f>
        <v>1.9178743961352656</v>
      </c>
    </row>
    <row r="17" spans="1:3">
      <c r="A17" t="s">
        <v>83</v>
      </c>
    </row>
    <row r="19" spans="1:3">
      <c r="A19" s="8" t="s">
        <v>84</v>
      </c>
      <c r="B19">
        <v>0.21890000000000001</v>
      </c>
      <c r="C19" t="s">
        <v>87</v>
      </c>
    </row>
    <row r="20" spans="1:3">
      <c r="C20" t="s">
        <v>88</v>
      </c>
    </row>
    <row r="21" spans="1:3">
      <c r="C2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Chapter 12.2</vt:lpstr>
      <vt:lpstr>Chapter 12.3</vt:lpstr>
      <vt:lpstr>Chapter 16.1</vt:lpstr>
      <vt:lpstr>Chapter 16.2</vt:lpstr>
      <vt:lpstr>Chapter 16.3</vt:lpstr>
      <vt:lpstr>A.5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2020-12-01T23:18:03Z</dcterms:created>
  <dcterms:modified xsi:type="dcterms:W3CDTF">2020-12-07T03:34:51Z</dcterms:modified>
</cp:coreProperties>
</file>