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Uninove\Oficina Excel\06.06.18\"/>
    </mc:Choice>
  </mc:AlternateContent>
  <bookViews>
    <workbookView xWindow="0" yWindow="0" windowWidth="24000" windowHeight="9735" tabRatio="876" firstSheet="4" activeTab="14"/>
  </bookViews>
  <sheets>
    <sheet name="Tipos de Erros" sheetId="23" r:id="rId1"/>
    <sheet name="SEERRO" sheetId="21" r:id="rId2"/>
    <sheet name="Exercício 1" sheetId="22" r:id="rId3"/>
    <sheet name="Classificação" sheetId="1" r:id="rId4"/>
    <sheet name="PROC - Vetorial" sheetId="3" r:id="rId5"/>
    <sheet name="PROC - Matricial" sheetId="4" r:id="rId6"/>
    <sheet name="Exercício 2" sheetId="5" r:id="rId7"/>
    <sheet name="Exercício 3" sheetId="8" r:id="rId8"/>
    <sheet name="PROCV" sheetId="11" r:id="rId9"/>
    <sheet name="PROCV_1" sheetId="12" r:id="rId10"/>
    <sheet name="Exercício 4" sheetId="15" r:id="rId11"/>
    <sheet name="Exercício 5" sheetId="16" r:id="rId12"/>
    <sheet name="Exercício 6" sheetId="10" r:id="rId13"/>
    <sheet name="PROCH" sheetId="17" r:id="rId14"/>
    <sheet name="Exercício 7" sheetId="18" r:id="rId15"/>
    <sheet name="Exercício 8" sheetId="19" r:id="rId16"/>
  </sheets>
  <externalReferences>
    <externalReference r:id="rId17"/>
  </externalReferences>
  <definedNames>
    <definedName name="_xlnm._FilterDatabase" localSheetId="3" hidden="1">Classificação!$B$4:$F$31</definedName>
    <definedName name="Cliente_4">'[1]Exercício 4'!$B$6:$G$8</definedName>
    <definedName name="Dados_Brasil">[1]PROCV_1!$B$6:$F$32</definedName>
    <definedName name="Dados_Func">[1]PROCH!$D$9:$J$13</definedName>
    <definedName name="inss" localSheetId="0">'[1]Exercício 6'!$H$5:$J$13</definedName>
    <definedName name="inss">'Exercício 6'!$H$5:$J$13</definedName>
    <definedName name="irrf" localSheetId="0">'[1]Exercício 6'!$H$16:$J$20</definedName>
    <definedName name="irrf">'Exercício 6'!$H$16:$J$20</definedName>
    <definedName name="matriz">'PROC - Vetorial'!$C$8:$D$17</definedName>
    <definedName name="proch_falso">'Exercício 8'!$C$4:$J$7</definedName>
    <definedName name="Produto_4">'[1]Exercício 4'!$I$6:$L$8</definedName>
    <definedName name="salario">'Exercício 3'!$F$6:$G$8</definedName>
    <definedName name="Tab_5">'[1]Exercício 5'!$F$5:$M$15</definedName>
    <definedName name="vetor_proc1" localSheetId="5">'PROC - Matricial'!$B$4:$B$11</definedName>
    <definedName name="vetor_proc1" localSheetId="13">PROCH!#REF!</definedName>
    <definedName name="vetor_proc1" localSheetId="8">PROCV!#REF!</definedName>
    <definedName name="vetor_proc1" localSheetId="9">PROCV_1!#REF!</definedName>
    <definedName name="vetor_proc1">'PROC - Vetorial'!$B$4:$B$11</definedName>
    <definedName name="vetor_result1" localSheetId="5">'PROC - Matricial'!$D$4:$D$11</definedName>
    <definedName name="vetor_result1" localSheetId="13">PROCH!#REF!</definedName>
    <definedName name="vetor_result1" localSheetId="8">PROCV!#REF!</definedName>
    <definedName name="vetor_result1" localSheetId="9">PROCV_1!#REF!</definedName>
    <definedName name="vetor_result1">'PROC - Vetorial'!$C$4:$C$11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8" l="1"/>
  <c r="D17" i="18"/>
  <c r="E17" i="18"/>
  <c r="F17" i="18"/>
  <c r="C17" i="18"/>
  <c r="D6" i="17"/>
  <c r="G6" i="17"/>
  <c r="F6" i="17"/>
  <c r="E6" i="17"/>
  <c r="G25" i="15"/>
  <c r="G21" i="15"/>
  <c r="G22" i="15"/>
  <c r="G23" i="15"/>
  <c r="G24" i="15"/>
  <c r="G20" i="15"/>
  <c r="F21" i="15"/>
  <c r="F22" i="15"/>
  <c r="F23" i="15"/>
  <c r="F24" i="15"/>
  <c r="F20" i="15"/>
  <c r="E21" i="15"/>
  <c r="E22" i="15"/>
  <c r="E23" i="15"/>
  <c r="E24" i="15"/>
  <c r="E20" i="15"/>
  <c r="C21" i="15"/>
  <c r="C22" i="15"/>
  <c r="C23" i="15"/>
  <c r="C24" i="15"/>
  <c r="C20" i="15"/>
  <c r="D17" i="15"/>
  <c r="D15" i="15"/>
  <c r="D16" i="15"/>
  <c r="D14" i="15"/>
  <c r="D13" i="15"/>
  <c r="J6" i="12"/>
  <c r="I6" i="12"/>
  <c r="C9" i="11"/>
  <c r="C8" i="11"/>
  <c r="C7" i="11"/>
  <c r="C6" i="11"/>
  <c r="D6" i="8"/>
  <c r="D7" i="8"/>
  <c r="D8" i="8"/>
  <c r="D9" i="8"/>
  <c r="D10" i="8"/>
  <c r="D11" i="8"/>
  <c r="D12" i="8"/>
  <c r="D13" i="8"/>
  <c r="D14" i="8"/>
  <c r="D5" i="8"/>
  <c r="C15" i="5"/>
  <c r="C18" i="3"/>
  <c r="D15" i="5"/>
  <c r="C18" i="4"/>
  <c r="F9" i="22"/>
  <c r="F8" i="22"/>
  <c r="F7" i="22"/>
  <c r="F5" i="22"/>
  <c r="F6" i="21"/>
  <c r="F6" i="22"/>
  <c r="B12" i="23" l="1"/>
  <c r="B11" i="23"/>
  <c r="B10" i="23"/>
  <c r="B9" i="23"/>
  <c r="B8" i="23"/>
  <c r="B6" i="23"/>
  <c r="B7" i="23"/>
  <c r="C12" i="22" l="1"/>
  <c r="C11" i="22"/>
  <c r="C10" i="22"/>
  <c r="C9" i="22"/>
  <c r="C8" i="22"/>
  <c r="C7" i="22"/>
  <c r="C5" i="22"/>
  <c r="C6" i="22"/>
</calcChain>
</file>

<file path=xl/sharedStrings.xml><?xml version="1.0" encoding="utf-8"?>
<sst xmlns="http://schemas.openxmlformats.org/spreadsheetml/2006/main" count="710" uniqueCount="428">
  <si>
    <t>Nome</t>
  </si>
  <si>
    <t>B</t>
  </si>
  <si>
    <t>A</t>
  </si>
  <si>
    <t>José</t>
  </si>
  <si>
    <t>SIGLA</t>
  </si>
  <si>
    <t>ESTADO</t>
  </si>
  <si>
    <t>REGIÃO</t>
  </si>
  <si>
    <t>CIDADE</t>
  </si>
  <si>
    <t>AC</t>
  </si>
  <si>
    <t>Acre</t>
  </si>
  <si>
    <t>Norte</t>
  </si>
  <si>
    <t>Rio Branco</t>
  </si>
  <si>
    <t>Sebastião Afonso Viana Macedo Neves</t>
  </si>
  <si>
    <t>AL</t>
  </si>
  <si>
    <t>Alagoas</t>
  </si>
  <si>
    <t>Nordeste</t>
  </si>
  <si>
    <t>Maceió</t>
  </si>
  <si>
    <t>José Renan Vasconcelos Calheiros Filho</t>
  </si>
  <si>
    <t>AM</t>
  </si>
  <si>
    <t>Amazonas</t>
  </si>
  <si>
    <t>Manaus</t>
  </si>
  <si>
    <t>José Melo de Oliveira</t>
  </si>
  <si>
    <t>AP</t>
  </si>
  <si>
    <t>Amapá</t>
  </si>
  <si>
    <t>Macapá</t>
  </si>
  <si>
    <t>Antônio Waldez Góes da Silva</t>
  </si>
  <si>
    <t>BA</t>
  </si>
  <si>
    <t>Bahia</t>
  </si>
  <si>
    <t>Salvador</t>
  </si>
  <si>
    <t>Rui Costa dos Santos</t>
  </si>
  <si>
    <t>CE</t>
  </si>
  <si>
    <t>Ceará</t>
  </si>
  <si>
    <t>Fortaleza</t>
  </si>
  <si>
    <t>Camilo Sobreira de Santana</t>
  </si>
  <si>
    <t>DF</t>
  </si>
  <si>
    <t>Distrito Federal</t>
  </si>
  <si>
    <t>Centro-Oeste</t>
  </si>
  <si>
    <t>Brasília</t>
  </si>
  <si>
    <t>Rodrigo Sobral Rollemberg</t>
  </si>
  <si>
    <t>ES</t>
  </si>
  <si>
    <t>Espírito Santo</t>
  </si>
  <si>
    <t>Sudeste</t>
  </si>
  <si>
    <t>Vitória</t>
  </si>
  <si>
    <t>Paulo César Hartung Gomes</t>
  </si>
  <si>
    <t>GO</t>
  </si>
  <si>
    <t>Goiás</t>
  </si>
  <si>
    <t>Goiânia</t>
  </si>
  <si>
    <t>Marconi Ferreira Perillo Júnior</t>
  </si>
  <si>
    <t>MA</t>
  </si>
  <si>
    <t>Maranhão</t>
  </si>
  <si>
    <t>São Luís</t>
  </si>
  <si>
    <t>Flávio Dino de Castro e Costa</t>
  </si>
  <si>
    <t>MG</t>
  </si>
  <si>
    <t>Minas Gerais</t>
  </si>
  <si>
    <t>Belo Horizonte</t>
  </si>
  <si>
    <t>Fernando Damata Pimentel</t>
  </si>
  <si>
    <t>MS</t>
  </si>
  <si>
    <t>Mato Grosso do Sul</t>
  </si>
  <si>
    <t>Campo Grande</t>
  </si>
  <si>
    <t>Reinaldo Azambuja Silva</t>
  </si>
  <si>
    <t>MT</t>
  </si>
  <si>
    <t>Mato Grosso</t>
  </si>
  <si>
    <t>Cuiabá</t>
  </si>
  <si>
    <t>José Pedro Gonçalves Taques</t>
  </si>
  <si>
    <t>PA</t>
  </si>
  <si>
    <t>Pará</t>
  </si>
  <si>
    <t>Belém</t>
  </si>
  <si>
    <t>Simão Robison Oliveira Jatene</t>
  </si>
  <si>
    <t>PB</t>
  </si>
  <si>
    <t>Paraíba</t>
  </si>
  <si>
    <t>João Pessoa</t>
  </si>
  <si>
    <t>Ricardo Vieira Coutinho</t>
  </si>
  <si>
    <t>PE</t>
  </si>
  <si>
    <t>Pernambuco</t>
  </si>
  <si>
    <t>Recife</t>
  </si>
  <si>
    <t>Paulo Henrique Saraiva Câmara</t>
  </si>
  <si>
    <t>PI</t>
  </si>
  <si>
    <t>Piauí</t>
  </si>
  <si>
    <t>Teresina</t>
  </si>
  <si>
    <t>José Wellington Barroso de Araújo Dias</t>
  </si>
  <si>
    <t>PR</t>
  </si>
  <si>
    <t>Paraná</t>
  </si>
  <si>
    <t>Sul</t>
  </si>
  <si>
    <t>Curitiba</t>
  </si>
  <si>
    <t>Carlos Alberto Richa</t>
  </si>
  <si>
    <t>RJ</t>
  </si>
  <si>
    <t>Rio de Janeiro</t>
  </si>
  <si>
    <t>Luiz Fernando de Souza</t>
  </si>
  <si>
    <t>RN</t>
  </si>
  <si>
    <t>Rio Grande do Norte</t>
  </si>
  <si>
    <t>Natal</t>
  </si>
  <si>
    <t>Robinson Mesquita de Faria</t>
  </si>
  <si>
    <t>RO</t>
  </si>
  <si>
    <t>Rondônia</t>
  </si>
  <si>
    <t>Porto Velho</t>
  </si>
  <si>
    <t>Confúcio Aires Moura</t>
  </si>
  <si>
    <t>RR</t>
  </si>
  <si>
    <t>Roraima</t>
  </si>
  <si>
    <t>Boa Vista</t>
  </si>
  <si>
    <t>Maria Suely Silva Campos</t>
  </si>
  <si>
    <t>RS</t>
  </si>
  <si>
    <t>Rio Grande do Sul</t>
  </si>
  <si>
    <t>Porto Alegre</t>
  </si>
  <si>
    <t>José Ivo Sartori</t>
  </si>
  <si>
    <t>SC</t>
  </si>
  <si>
    <t>São Paulo</t>
  </si>
  <si>
    <t>Florianópolis</t>
  </si>
  <si>
    <t>Geraldo José Rodrigues Alckmin Filho</t>
  </si>
  <si>
    <t>SE</t>
  </si>
  <si>
    <t>Sergipe</t>
  </si>
  <si>
    <t>Aracajú</t>
  </si>
  <si>
    <t>Jackson Barreto de Lima</t>
  </si>
  <si>
    <t>SP</t>
  </si>
  <si>
    <t>Santa Catarina</t>
  </si>
  <si>
    <t>João Raimundo Colombo</t>
  </si>
  <si>
    <t>TO</t>
  </si>
  <si>
    <t>Tocantins</t>
  </si>
  <si>
    <t>Palmas</t>
  </si>
  <si>
    <t>Marcelo de Carvalho Miranda</t>
  </si>
  <si>
    <t>GOVERNADOR</t>
  </si>
  <si>
    <t>Tabela de Salários</t>
  </si>
  <si>
    <t>Código</t>
  </si>
  <si>
    <t>Salário</t>
  </si>
  <si>
    <t>C</t>
  </si>
  <si>
    <t>D</t>
  </si>
  <si>
    <t>E</t>
  </si>
  <si>
    <t>F</t>
  </si>
  <si>
    <t>G</t>
  </si>
  <si>
    <t>H</t>
  </si>
  <si>
    <t>I</t>
  </si>
  <si>
    <t>J</t>
  </si>
  <si>
    <t>PRODUTO</t>
  </si>
  <si>
    <t>PREÇO</t>
  </si>
  <si>
    <t>FORNECEDOR</t>
  </si>
  <si>
    <t>Arroz</t>
  </si>
  <si>
    <t>Arrozeira Castro</t>
  </si>
  <si>
    <t>Feijão</t>
  </si>
  <si>
    <t>Dilan Produtos Alimentícios</t>
  </si>
  <si>
    <t>Bolacha Salgada</t>
  </si>
  <si>
    <t>Carvalho Alimentos</t>
  </si>
  <si>
    <t>Bolacha Doce</t>
  </si>
  <si>
    <t>Bolachas Findle</t>
  </si>
  <si>
    <t>Carnes</t>
  </si>
  <si>
    <t>Frigorífico 966</t>
  </si>
  <si>
    <t>Farinha</t>
  </si>
  <si>
    <t>Higiene Pessoal</t>
  </si>
  <si>
    <t>Produtos Zelin</t>
  </si>
  <si>
    <t>Limpeza</t>
  </si>
  <si>
    <t>Cia 407</t>
  </si>
  <si>
    <t>Funcionário</t>
  </si>
  <si>
    <t>Aldineide</t>
  </si>
  <si>
    <t>Alexia</t>
  </si>
  <si>
    <t>Clesbeldina</t>
  </si>
  <si>
    <t>Damiana</t>
  </si>
  <si>
    <t>Sebastiana</t>
  </si>
  <si>
    <t>Flaverson</t>
  </si>
  <si>
    <t>Gladson</t>
  </si>
  <si>
    <t>Helenita</t>
  </si>
  <si>
    <t>Senhorita</t>
  </si>
  <si>
    <t>Salário Bruto</t>
  </si>
  <si>
    <t>IRRF</t>
  </si>
  <si>
    <t>INSS</t>
  </si>
  <si>
    <t>Salário Líquido</t>
  </si>
  <si>
    <t>Renata Lima</t>
  </si>
  <si>
    <t>Márcio Cioso</t>
  </si>
  <si>
    <t>Priscila P. Lantra</t>
  </si>
  <si>
    <t>Humberto Doisberto</t>
  </si>
  <si>
    <t>Valéria Menezes</t>
  </si>
  <si>
    <t>Lúcia Pratini</t>
  </si>
  <si>
    <t>Júlio França</t>
  </si>
  <si>
    <t>Allan K. Beçudo</t>
  </si>
  <si>
    <t>Bernardo da Silva</t>
  </si>
  <si>
    <t>Eduardo B. Zouros</t>
  </si>
  <si>
    <t>Adriana da Silva Pinto</t>
  </si>
  <si>
    <t>José Luiz de Souza</t>
  </si>
  <si>
    <t>Adriano Nimato</t>
  </si>
  <si>
    <t>Melissa Katz</t>
  </si>
  <si>
    <t>Luíza de Oliveira</t>
  </si>
  <si>
    <t>André da Silva Peres</t>
  </si>
  <si>
    <t>Benon Temde Noite</t>
  </si>
  <si>
    <t>Claúdia Gonçalves</t>
  </si>
  <si>
    <t>Tatiana Barros</t>
  </si>
  <si>
    <t>Archimedes Kostas</t>
  </si>
  <si>
    <t>Toninho K. Pacho</t>
  </si>
  <si>
    <t>Camila Batista</t>
  </si>
  <si>
    <t>Olavo C. Passa</t>
  </si>
  <si>
    <t>Luiz Silveira</t>
  </si>
  <si>
    <t>Elvira Hefika Tonto</t>
  </si>
  <si>
    <t>Luís Prado</t>
  </si>
  <si>
    <t>Patrícia Tadini</t>
  </si>
  <si>
    <t>Felippe dos Santos</t>
  </si>
  <si>
    <t>Thais C. Bastiana</t>
  </si>
  <si>
    <t>Flávia Queiroz</t>
  </si>
  <si>
    <t>Eurico Elle Pobre</t>
  </si>
  <si>
    <t>Andrezza dos Santos</t>
  </si>
  <si>
    <t>Leonardo Joaquim da Silva</t>
  </si>
  <si>
    <t>Descontos para INSS</t>
  </si>
  <si>
    <t>Faixa Salarial</t>
  </si>
  <si>
    <t>Desconto</t>
  </si>
  <si>
    <t>Descontos para IRRF</t>
  </si>
  <si>
    <t>Ana</t>
  </si>
  <si>
    <t>Telefone</t>
  </si>
  <si>
    <t>Endereço</t>
  </si>
  <si>
    <t>Soldado Joao, 123</t>
  </si>
  <si>
    <t>Cidade</t>
  </si>
  <si>
    <t>Telêmaco Borba</t>
  </si>
  <si>
    <t>Júlio</t>
  </si>
  <si>
    <t>Joaquim Távora, 456</t>
  </si>
  <si>
    <t>Jaguariaíva</t>
  </si>
  <si>
    <t>Caroline</t>
  </si>
  <si>
    <t>Fernando Passos, 234</t>
  </si>
  <si>
    <t>Piraí do Sul</t>
  </si>
  <si>
    <t>Fernando</t>
  </si>
  <si>
    <t>Heitor Cernélio, 97</t>
  </si>
  <si>
    <t>Sorocaba</t>
  </si>
  <si>
    <t>Leandro</t>
  </si>
  <si>
    <t>João Pereira, 344</t>
  </si>
  <si>
    <t>Maringá</t>
  </si>
  <si>
    <t>Fabiana</t>
  </si>
  <si>
    <t>Santos Dummont,67</t>
  </si>
  <si>
    <t>Juliano</t>
  </si>
  <si>
    <t>Alberto Miranda, 30</t>
  </si>
  <si>
    <t>Nome Pesquisado:</t>
  </si>
  <si>
    <t>Nome:</t>
  </si>
  <si>
    <t>Telefone:</t>
  </si>
  <si>
    <t>Endereço:</t>
  </si>
  <si>
    <t>Cidade:</t>
  </si>
  <si>
    <t>3123-1123</t>
  </si>
  <si>
    <t>3115-3543</t>
  </si>
  <si>
    <t>4565-5544</t>
  </si>
  <si>
    <t>Produtos</t>
  </si>
  <si>
    <t>DESCRIÇÃO</t>
  </si>
  <si>
    <t>IMPOSTO</t>
  </si>
  <si>
    <t>NOME</t>
  </si>
  <si>
    <t>CEP</t>
  </si>
  <si>
    <t>Alessandro Trovato</t>
  </si>
  <si>
    <t>R. Prof. Edgar Moraes, 38</t>
  </si>
  <si>
    <t>84268-990</t>
  </si>
  <si>
    <t>Mercado Bom Dia</t>
  </si>
  <si>
    <t>Centro, 433</t>
  </si>
  <si>
    <t>87050-390</t>
  </si>
  <si>
    <t>Casas Bahia</t>
  </si>
  <si>
    <t>Horácio Klabin</t>
  </si>
  <si>
    <t>84260-000</t>
  </si>
  <si>
    <t>Descrição</t>
  </si>
  <si>
    <t>Quantidade</t>
  </si>
  <si>
    <t>Valor Unitário</t>
  </si>
  <si>
    <t>Imposto</t>
  </si>
  <si>
    <t>Total a Pagar</t>
  </si>
  <si>
    <t>Total do Pedido</t>
  </si>
  <si>
    <t>CLIENTES</t>
  </si>
  <si>
    <t>FICHA DE PEDIDOS</t>
  </si>
  <si>
    <t>DESCRIÇÃO DO PEDIDO</t>
  </si>
  <si>
    <t>Código do Cliente:</t>
  </si>
  <si>
    <t>CEP:</t>
  </si>
  <si>
    <t>Estado:</t>
  </si>
  <si>
    <t>NOME DO ALUNO</t>
  </si>
  <si>
    <t>DATA DO CURSO</t>
  </si>
  <si>
    <t>DATA DE NASCIMENTO</t>
  </si>
  <si>
    <t>EST. CIVIL</t>
  </si>
  <si>
    <t>NOME DA MÃE</t>
  </si>
  <si>
    <t>NOME DO PAI</t>
  </si>
  <si>
    <t>CÓDIGO DO ALUNO</t>
  </si>
  <si>
    <t>CÓDIGO</t>
  </si>
  <si>
    <t>ALUNO</t>
  </si>
  <si>
    <t>PERÍODO</t>
  </si>
  <si>
    <t>CURSO</t>
  </si>
  <si>
    <t>NASCIMENTO</t>
  </si>
  <si>
    <t>06/02 a 17/02</t>
  </si>
  <si>
    <t>17/02 a 25/02</t>
  </si>
  <si>
    <t>20/03 a 02/04</t>
  </si>
  <si>
    <t>Excel</t>
  </si>
  <si>
    <t>Inglês</t>
  </si>
  <si>
    <t>Word / PPT</t>
  </si>
  <si>
    <t>Solteiro</t>
  </si>
  <si>
    <t>Casado</t>
  </si>
  <si>
    <t>Maria Joana</t>
  </si>
  <si>
    <t>Marinete Soares</t>
  </si>
  <si>
    <t>Juliete de Souza</t>
  </si>
  <si>
    <t>Delfina Rodrigues</t>
  </si>
  <si>
    <t>Joaquina Santos</t>
  </si>
  <si>
    <t>Suzy Santos</t>
  </si>
  <si>
    <t>Lucia Maria</t>
  </si>
  <si>
    <t>Marinalva Santos</t>
  </si>
  <si>
    <t>Silvana Soares</t>
  </si>
  <si>
    <t>Marcela Campos</t>
  </si>
  <si>
    <t>Luis Carlos</t>
  </si>
  <si>
    <t>Alberto Roberto</t>
  </si>
  <si>
    <t>João Luiz</t>
  </si>
  <si>
    <t>Antônio Carlos</t>
  </si>
  <si>
    <t>Henrique Cesar</t>
  </si>
  <si>
    <t>Rafael Santos</t>
  </si>
  <si>
    <t>Marcos Marcolino</t>
  </si>
  <si>
    <t>Joaquim Silva</t>
  </si>
  <si>
    <t>Sebastião Augusto</t>
  </si>
  <si>
    <t>Joel Joelma</t>
  </si>
  <si>
    <t>Marcos Carlos</t>
  </si>
  <si>
    <t>Andreia Santos</t>
  </si>
  <si>
    <t>Adriana Rodrigues</t>
  </si>
  <si>
    <t>Lucas Soares</t>
  </si>
  <si>
    <t>Rafael Souza</t>
  </si>
  <si>
    <t>Luciana Santos</t>
  </si>
  <si>
    <t>Marina Marcolina</t>
  </si>
  <si>
    <t>Fernando Santos</t>
  </si>
  <si>
    <t>Estela  Soares</t>
  </si>
  <si>
    <t>Carlos Campos</t>
  </si>
  <si>
    <t>20/03 a 02/03</t>
  </si>
  <si>
    <t>Mariana Mengues</t>
  </si>
  <si>
    <t>RAMAL</t>
  </si>
  <si>
    <t>SETOR</t>
  </si>
  <si>
    <t>SALÁRIO</t>
  </si>
  <si>
    <t xml:space="preserve">Roberto Aquino </t>
  </si>
  <si>
    <t>Marcos de Souza</t>
  </si>
  <si>
    <t>Daniela Marquetti</t>
  </si>
  <si>
    <t>Luciana Gunnar</t>
  </si>
  <si>
    <t>Bruno Danton</t>
  </si>
  <si>
    <t>Bianca Lumar</t>
  </si>
  <si>
    <t>Fernando Oliveira</t>
  </si>
  <si>
    <t>INFRA</t>
  </si>
  <si>
    <t>TI</t>
  </si>
  <si>
    <t>ADM</t>
  </si>
  <si>
    <t>RH</t>
  </si>
  <si>
    <t>STI</t>
  </si>
  <si>
    <t>OP</t>
  </si>
  <si>
    <t>ADFH</t>
  </si>
  <si>
    <t>NOME:</t>
  </si>
  <si>
    <t>RAMAL:</t>
  </si>
  <si>
    <t>SETOR:</t>
  </si>
  <si>
    <t>SALÁRIO:</t>
  </si>
  <si>
    <t>CÓDIGO:</t>
  </si>
  <si>
    <t>Carros</t>
  </si>
  <si>
    <t>Corsa</t>
  </si>
  <si>
    <t>Gol</t>
  </si>
  <si>
    <t>Peugeot 207</t>
  </si>
  <si>
    <t>Golf</t>
  </si>
  <si>
    <t>i30</t>
  </si>
  <si>
    <t>Mini</t>
  </si>
  <si>
    <t>Fusca</t>
  </si>
  <si>
    <t>Opala</t>
  </si>
  <si>
    <t>Chassis</t>
  </si>
  <si>
    <t>1000-165-B100</t>
  </si>
  <si>
    <t>1001-540-C101</t>
  </si>
  <si>
    <t>1002-394-M102</t>
  </si>
  <si>
    <t>1003-307-Q103</t>
  </si>
  <si>
    <t>1004-848-S104</t>
  </si>
  <si>
    <t>1005-155-S105</t>
  </si>
  <si>
    <t>1006-552-T106</t>
  </si>
  <si>
    <t>1007-634-Q107</t>
  </si>
  <si>
    <t>Km/l</t>
  </si>
  <si>
    <t>Preço</t>
  </si>
  <si>
    <t>Quantidade de vendas no 1° Semestre</t>
  </si>
  <si>
    <t>Empresa</t>
  </si>
  <si>
    <t>Ponto Frio</t>
  </si>
  <si>
    <t>Lojas Americanas</t>
  </si>
  <si>
    <t>Marabraz</t>
  </si>
  <si>
    <t>Jan</t>
  </si>
  <si>
    <t>Fev</t>
  </si>
  <si>
    <t>Mar</t>
  </si>
  <si>
    <t>Abr</t>
  </si>
  <si>
    <t>Mai</t>
  </si>
  <si>
    <t>Jun</t>
  </si>
  <si>
    <t>Total</t>
  </si>
  <si>
    <t>ESTADO CIVIL</t>
  </si>
  <si>
    <t>97312-9987</t>
  </si>
  <si>
    <t>98797-7797</t>
  </si>
  <si>
    <t>99879-0779</t>
  </si>
  <si>
    <t>98080-2842</t>
  </si>
  <si>
    <t>ENDEREÇO</t>
  </si>
  <si>
    <t>CÓD_PROD</t>
  </si>
  <si>
    <t>Máquina 2020</t>
  </si>
  <si>
    <t>Máquina 2010</t>
  </si>
  <si>
    <t>Máquina 3000</t>
  </si>
  <si>
    <t>CÓD</t>
  </si>
  <si>
    <t xml:space="preserve">TIPOS DE ERROS NO EXCEL </t>
  </si>
  <si>
    <t>ERROS</t>
  </si>
  <si>
    <t>Link</t>
  </si>
  <si>
    <t>FÓRMULA/FUNÇÃO</t>
  </si>
  <si>
    <t>CAUSA</t>
  </si>
  <si>
    <t>=40/0</t>
  </si>
  <si>
    <t>NÃO DIVIDIRÁS POR ZERO</t>
  </si>
  <si>
    <t>=SOME(D3:D5)</t>
  </si>
  <si>
    <t>FÓRMULA DIGITADA ERRADA OU TEXTO SEM ASPAS</t>
  </si>
  <si>
    <t>=PROCV(G4;I1:M13;3)</t>
  </si>
  <si>
    <t>INFORMAÇÃO QUE VOCÊ BUSCA ESTÁ ERRADA, INAPROPRIADA OU INDISPONÍVEL</t>
  </si>
  <si>
    <t>=MÉDIA(F4 F6)</t>
  </si>
  <si>
    <t>SEPARADORES INCORRETOS</t>
  </si>
  <si>
    <t>=30.000^300</t>
  </si>
  <si>
    <t>VALOR EXCEDEU TAMANHO LIMITE OU VALOR NUMÉRICO INVÁLIDO (=DIA(-1))</t>
  </si>
  <si>
    <t>=SOMA(B2;F15)</t>
  </si>
  <si>
    <t>FALHA AO BUSCAR A REFERÊNCIA (COLUNA COM A REFERÊNCIA EXCLUÍDA)</t>
  </si>
  <si>
    <t>=SOMA(B2;"TEXTO")</t>
  </si>
  <si>
    <t>TIPO DE VALOR INCORRETO</t>
  </si>
  <si>
    <t>###########</t>
  </si>
  <si>
    <r>
      <t>=SEERRO(</t>
    </r>
    <r>
      <rPr>
        <b/>
        <sz val="18"/>
        <color rgb="FF00B050"/>
        <rFont val="Calibri"/>
        <family val="2"/>
        <scheme val="minor"/>
      </rPr>
      <t>RESULTADO</t>
    </r>
    <r>
      <rPr>
        <b/>
        <sz val="18"/>
        <color theme="1"/>
        <rFont val="Calibri"/>
        <family val="2"/>
        <scheme val="minor"/>
      </rPr>
      <t xml:space="preserve">; </t>
    </r>
    <r>
      <rPr>
        <b/>
        <sz val="18"/>
        <color rgb="FF0070C0"/>
        <rFont val="Calibri"/>
        <family val="2"/>
        <scheme val="minor"/>
      </rPr>
      <t>SE DER ERRO FAÇA/EXIBA</t>
    </r>
    <r>
      <rPr>
        <b/>
        <sz val="18"/>
        <color theme="1"/>
        <rFont val="Calibri"/>
        <family val="2"/>
        <scheme val="minor"/>
      </rPr>
      <t>)</t>
    </r>
  </si>
  <si>
    <t>Calculadora Divisora</t>
  </si>
  <si>
    <t>ERRO</t>
  </si>
  <si>
    <t>FUNÇÃO</t>
  </si>
  <si>
    <t>COMO EXIBIR</t>
  </si>
  <si>
    <t>SEERRO</t>
  </si>
  <si>
    <t>Nomes</t>
  </si>
  <si>
    <t>Pontuação</t>
  </si>
  <si>
    <t>Pontos</t>
  </si>
  <si>
    <t>Não divide por zero</t>
  </si>
  <si>
    <t>Pedro</t>
  </si>
  <si>
    <t>Nome está errado</t>
  </si>
  <si>
    <t>Paulo</t>
  </si>
  <si>
    <t>=PROCV(K6;M3:Q12;3)</t>
  </si>
  <si>
    <t>Digite um valor</t>
  </si>
  <si>
    <t>=MÉDIA(K6 K8)</t>
  </si>
  <si>
    <t>Parâmetro errado</t>
  </si>
  <si>
    <t>Sergio</t>
  </si>
  <si>
    <t>=38293^335</t>
  </si>
  <si>
    <t>(Resultado da Soma das Pontuações) = SOMA(pontuação)</t>
  </si>
  <si>
    <t>Daiane</t>
  </si>
  <si>
    <t>(Média da Tabela Pontos) = média (pontos)</t>
  </si>
  <si>
    <t>Marilia</t>
  </si>
  <si>
    <t>=SOMA(G3;"TEXTO")</t>
  </si>
  <si>
    <t>Tipo de valor incorreto</t>
  </si>
  <si>
    <t>Bianca</t>
  </si>
  <si>
    <t>Douglas</t>
  </si>
  <si>
    <t>=SOME(K5:K7)</t>
  </si>
  <si>
    <t>=SOMA(K6;#REF!)</t>
  </si>
  <si>
    <t>=SOMA(I5;"TEXTO")</t>
  </si>
  <si>
    <t>VALOR NÃO PÔDE SER EXIBIDO, VALOR NÃO CABE NA LARGURA ATUAL DA CÉLULA OU É UMA DATA/HORA NEGATIVA</t>
  </si>
  <si>
    <t>Tipo</t>
  </si>
  <si>
    <t>Eletrodoméstico</t>
  </si>
  <si>
    <t>Automotivo</t>
  </si>
  <si>
    <t>Móveis e Decoração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</si>
</sst>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6"/>
      <name val="Calibri"/>
      <family val="2"/>
      <scheme val="minor"/>
    </font>
    <font>
      <sz val="24"/>
      <color rgb="FF0070C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43">
    <border>
      <left/>
      <right/>
      <top/>
      <bottom/>
      <diagonal/>
    </border>
    <border>
      <left style="medium">
        <color theme="4" tint="-0.24994659260841701"/>
      </left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dashed">
        <color theme="9" tint="-0.499984740745262"/>
      </right>
      <top style="medium">
        <color theme="9" tint="-0.499984740745262"/>
      </top>
      <bottom style="dashed">
        <color theme="9" tint="-0.499984740745262"/>
      </bottom>
      <diagonal/>
    </border>
    <border>
      <left style="dashed">
        <color theme="9" tint="-0.499984740745262"/>
      </left>
      <right style="dashed">
        <color theme="9" tint="-0.499984740745262"/>
      </right>
      <top style="medium">
        <color theme="9" tint="-0.499984740745262"/>
      </top>
      <bottom style="dashed">
        <color theme="9" tint="-0.499984740745262"/>
      </bottom>
      <diagonal/>
    </border>
    <border>
      <left style="dashed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dashed">
        <color theme="9" tint="-0.499984740745262"/>
      </bottom>
      <diagonal/>
    </border>
    <border>
      <left style="medium">
        <color theme="9" tint="-0.499984740745262"/>
      </left>
      <right style="dashed">
        <color theme="9" tint="-0.499984740745262"/>
      </right>
      <top style="dashed">
        <color theme="9" tint="-0.499984740745262"/>
      </top>
      <bottom style="dashed">
        <color theme="9" tint="-0.499984740745262"/>
      </bottom>
      <diagonal/>
    </border>
    <border>
      <left style="dashed">
        <color theme="9" tint="-0.499984740745262"/>
      </left>
      <right style="dashed">
        <color theme="9" tint="-0.499984740745262"/>
      </right>
      <top style="dashed">
        <color theme="9" tint="-0.499984740745262"/>
      </top>
      <bottom style="dashed">
        <color theme="9" tint="-0.499984740745262"/>
      </bottom>
      <diagonal/>
    </border>
    <border>
      <left style="dashed">
        <color theme="9" tint="-0.499984740745262"/>
      </left>
      <right style="medium">
        <color theme="9" tint="-0.499984740745262"/>
      </right>
      <top style="dashed">
        <color theme="9" tint="-0.499984740745262"/>
      </top>
      <bottom style="dashed">
        <color theme="9" tint="-0.499984740745262"/>
      </bottom>
      <diagonal/>
    </border>
    <border>
      <left style="medium">
        <color theme="9" tint="-0.499984740745262"/>
      </left>
      <right style="dashed">
        <color theme="9" tint="-0.499984740745262"/>
      </right>
      <top style="dashed">
        <color theme="9" tint="-0.499984740745262"/>
      </top>
      <bottom style="medium">
        <color theme="9" tint="-0.499984740745262"/>
      </bottom>
      <diagonal/>
    </border>
    <border>
      <left style="dashed">
        <color theme="9" tint="-0.499984740745262"/>
      </left>
      <right style="dashed">
        <color theme="9" tint="-0.499984740745262"/>
      </right>
      <top style="dashed">
        <color theme="9" tint="-0.499984740745262"/>
      </top>
      <bottom style="medium">
        <color theme="9" tint="-0.499984740745262"/>
      </bottom>
      <diagonal/>
    </border>
    <border>
      <left style="dashed">
        <color theme="9" tint="-0.499984740745262"/>
      </left>
      <right style="medium">
        <color theme="9" tint="-0.499984740745262"/>
      </right>
      <top style="dashed">
        <color theme="9" tint="-0.499984740745262"/>
      </top>
      <bottom style="medium">
        <color theme="9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theme="9" tint="-0.499984740745262"/>
      </left>
      <right/>
      <top style="dashed">
        <color theme="9" tint="-0.499984740745262"/>
      </top>
      <bottom style="dashed">
        <color theme="9" tint="-0.499984740745262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dashed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dashed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dashed">
        <color theme="1" tint="0.34998626667073579"/>
      </right>
      <top/>
      <bottom style="dashed">
        <color theme="1" tint="0.34998626667073579"/>
      </bottom>
      <diagonal/>
    </border>
    <border>
      <left style="dashed">
        <color theme="1" tint="0.34998626667073579"/>
      </left>
      <right/>
      <top/>
      <bottom style="dashed">
        <color theme="1" tint="0.34998626667073579"/>
      </bottom>
      <diagonal/>
    </border>
    <border>
      <left style="medium">
        <color theme="1" tint="0.34998626667073579"/>
      </left>
      <right style="dashed">
        <color theme="1" tint="0.34998626667073579"/>
      </right>
      <top style="dashed">
        <color theme="1" tint="0.34998626667073579"/>
      </top>
      <bottom style="dashed">
        <color theme="1" tint="0.34998626667073579"/>
      </bottom>
      <diagonal/>
    </border>
    <border>
      <left style="dashed">
        <color theme="1" tint="0.34998626667073579"/>
      </left>
      <right/>
      <top style="dashed">
        <color theme="1" tint="0.34998626667073579"/>
      </top>
      <bottom style="dashed">
        <color theme="1" tint="0.34998626667073579"/>
      </bottom>
      <diagonal/>
    </border>
    <border>
      <left style="medium">
        <color theme="1" tint="0.34998626667073579"/>
      </left>
      <right style="dashed">
        <color theme="1" tint="0.34998626667073579"/>
      </right>
      <top style="dashed">
        <color theme="1" tint="0.34998626667073579"/>
      </top>
      <bottom style="medium">
        <color theme="1" tint="0.34998626667073579"/>
      </bottom>
      <diagonal/>
    </border>
    <border>
      <left style="dashed">
        <color theme="1" tint="0.34998626667073579"/>
      </left>
      <right/>
      <top style="dashed">
        <color theme="1" tint="0.34998626667073579"/>
      </top>
      <bottom style="medium">
        <color theme="1" tint="0.34998626667073579"/>
      </bottom>
      <diagonal/>
    </border>
    <border>
      <left style="dashed">
        <color theme="1" tint="0.499984740745262"/>
      </left>
      <right style="dashed">
        <color theme="1" tint="0.499984740745262"/>
      </right>
      <top/>
      <bottom style="dashed">
        <color theme="1" tint="0.34998626667073579"/>
      </bottom>
      <diagonal/>
    </border>
    <border>
      <left style="dashed">
        <color theme="1" tint="0.499984740745262"/>
      </left>
      <right style="dashed">
        <color theme="1" tint="0.499984740745262"/>
      </right>
      <top style="dashed">
        <color theme="1" tint="0.34998626667073579"/>
      </top>
      <bottom style="dashed">
        <color theme="1" tint="0.34998626667073579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theme="9" tint="-0.24994659260841701"/>
      </left>
      <right style="dashed">
        <color theme="9" tint="-0.24994659260841701"/>
      </right>
      <top style="dashed">
        <color theme="9" tint="-0.24994659260841701"/>
      </top>
      <bottom style="dashed">
        <color theme="9" tint="-0.24994659260841701"/>
      </bottom>
      <diagonal/>
    </border>
    <border>
      <left style="dashed">
        <color theme="9" tint="-0.24994659260841701"/>
      </left>
      <right/>
      <top style="dashed">
        <color theme="9" tint="-0.24994659260841701"/>
      </top>
      <bottom style="dashed">
        <color theme="9" tint="-0.24994659260841701"/>
      </bottom>
      <diagonal/>
    </border>
    <border>
      <left style="medium">
        <color theme="5"/>
      </left>
      <right/>
      <top style="medium">
        <color theme="5"/>
      </top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theme="5"/>
      </left>
      <right style="dashed">
        <color theme="5"/>
      </right>
      <top style="medium">
        <color theme="5"/>
      </top>
      <bottom style="dashed">
        <color theme="5"/>
      </bottom>
      <diagonal/>
    </border>
    <border>
      <left style="dashed">
        <color theme="5"/>
      </left>
      <right style="dashed">
        <color theme="5"/>
      </right>
      <top style="medium">
        <color theme="5"/>
      </top>
      <bottom style="dashed">
        <color theme="5"/>
      </bottom>
      <diagonal/>
    </border>
    <border>
      <left style="dashed">
        <color theme="5"/>
      </left>
      <right style="medium">
        <color theme="5"/>
      </right>
      <top style="medium">
        <color theme="5"/>
      </top>
      <bottom style="dashed">
        <color theme="5"/>
      </bottom>
      <diagonal/>
    </border>
    <border>
      <left style="medium">
        <color theme="5"/>
      </left>
      <right style="dashed">
        <color theme="5"/>
      </right>
      <top style="dashed">
        <color theme="5"/>
      </top>
      <bottom style="dashed">
        <color theme="5"/>
      </bottom>
      <diagonal/>
    </border>
    <border>
      <left style="dashed">
        <color theme="5"/>
      </left>
      <right style="dashed">
        <color theme="5"/>
      </right>
      <top style="dashed">
        <color theme="5"/>
      </top>
      <bottom style="dashed">
        <color theme="5"/>
      </bottom>
      <diagonal/>
    </border>
    <border>
      <left style="dashed">
        <color theme="5"/>
      </left>
      <right style="medium">
        <color theme="5"/>
      </right>
      <top style="dashed">
        <color theme="5"/>
      </top>
      <bottom style="dashed">
        <color theme="5"/>
      </bottom>
      <diagonal/>
    </border>
    <border>
      <left style="medium">
        <color theme="5"/>
      </left>
      <right style="dashed">
        <color theme="5"/>
      </right>
      <top style="dashed">
        <color theme="5"/>
      </top>
      <bottom style="medium">
        <color theme="5"/>
      </bottom>
      <diagonal/>
    </border>
    <border>
      <left style="dashed">
        <color theme="5"/>
      </left>
      <right style="dashed">
        <color theme="5"/>
      </right>
      <top style="dashed">
        <color theme="5"/>
      </top>
      <bottom style="medium">
        <color theme="5"/>
      </bottom>
      <diagonal/>
    </border>
    <border>
      <left style="dashed">
        <color theme="5"/>
      </left>
      <right style="medium">
        <color theme="5"/>
      </right>
      <top style="dashed">
        <color theme="5"/>
      </top>
      <bottom style="medium">
        <color theme="5"/>
      </bottom>
      <diagonal/>
    </border>
    <border>
      <left style="medium">
        <color theme="5"/>
      </left>
      <right style="dashed">
        <color theme="5"/>
      </right>
      <top style="medium">
        <color theme="5"/>
      </top>
      <bottom style="medium">
        <color theme="5"/>
      </bottom>
      <diagonal/>
    </border>
    <border>
      <left style="dashed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theme="5"/>
      </left>
      <right style="dashed">
        <color theme="5"/>
      </right>
      <top style="dashed">
        <color theme="5"/>
      </top>
      <bottom/>
      <diagonal/>
    </border>
    <border>
      <left style="dashed">
        <color theme="5"/>
      </left>
      <right style="dashed">
        <color theme="5"/>
      </right>
      <top style="dashed">
        <color theme="5"/>
      </top>
      <bottom/>
      <diagonal/>
    </border>
    <border>
      <left style="dashed">
        <color theme="5"/>
      </left>
      <right style="medium">
        <color theme="5"/>
      </right>
      <top style="dashed">
        <color theme="5"/>
      </top>
      <bottom/>
      <diagonal/>
    </border>
    <border>
      <left style="medium">
        <color theme="5"/>
      </left>
      <right style="dashed">
        <color theme="5"/>
      </right>
      <top/>
      <bottom style="dashed">
        <color theme="5"/>
      </bottom>
      <diagonal/>
    </border>
    <border>
      <left style="dashed">
        <color theme="5"/>
      </left>
      <right style="dashed">
        <color theme="5"/>
      </right>
      <top/>
      <bottom style="dashed">
        <color theme="5"/>
      </bottom>
      <diagonal/>
    </border>
    <border>
      <left style="dashed">
        <color theme="5"/>
      </left>
      <right style="medium">
        <color theme="5"/>
      </right>
      <top/>
      <bottom style="dashed">
        <color theme="5"/>
      </bottom>
      <diagonal/>
    </border>
    <border>
      <left style="dashed">
        <color theme="5"/>
      </left>
      <right style="dashed">
        <color theme="5"/>
      </right>
      <top style="medium">
        <color theme="5"/>
      </top>
      <bottom style="medium">
        <color theme="5"/>
      </bottom>
      <diagonal/>
    </border>
    <border>
      <left style="medium">
        <color theme="8" tint="-0.24994659260841701"/>
      </left>
      <right/>
      <top style="medium">
        <color theme="8" tint="-0.24994659260841701"/>
      </top>
      <bottom style="medium">
        <color theme="8" tint="-0.24994659260841701"/>
      </bottom>
      <diagonal/>
    </border>
    <border>
      <left/>
      <right/>
      <top style="medium">
        <color theme="8" tint="-0.24994659260841701"/>
      </top>
      <bottom style="medium">
        <color theme="8" tint="-0.24994659260841701"/>
      </bottom>
      <diagonal/>
    </border>
    <border>
      <left/>
      <right style="medium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 style="medium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  <border>
      <left style="medium">
        <color theme="4" tint="-0.499984740745262"/>
      </left>
      <right style="dashed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medium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 style="medium">
        <color theme="4" tint="-0.499984740745262"/>
      </left>
      <right style="dashed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 style="medium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dashed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 style="dashed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 style="medium">
        <color theme="4" tint="-0.499984740745262"/>
      </right>
      <top style="dashed">
        <color theme="4" tint="-0.499984740745262"/>
      </top>
      <bottom/>
      <diagonal/>
    </border>
    <border>
      <left style="medium">
        <color theme="4" tint="-0.499984740745262"/>
      </left>
      <right style="medium">
        <color theme="4" tint="-0.499984740745262"/>
      </right>
      <top/>
      <bottom/>
      <diagonal/>
    </border>
    <border>
      <left style="dashed">
        <color theme="1" tint="0.499984740745262"/>
      </left>
      <right style="dashed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  <border>
      <left style="medium">
        <color theme="1" tint="0.499984740745262"/>
      </left>
      <right style="dashed">
        <color theme="1" tint="0.499984740745262"/>
      </right>
      <top style="medium">
        <color theme="1" tint="0.499984740745262"/>
      </top>
      <bottom/>
      <diagonal/>
    </border>
    <border>
      <left style="dashed">
        <color theme="1" tint="0.499984740745262"/>
      </left>
      <right style="dashed">
        <color theme="1" tint="0.499984740745262"/>
      </right>
      <top style="medium">
        <color theme="1" tint="0.499984740745262"/>
      </top>
      <bottom/>
      <diagonal/>
    </border>
    <border>
      <left style="dashed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dashed">
        <color theme="1" tint="0.499984740745262"/>
      </bottom>
      <diagonal/>
    </border>
    <border>
      <left style="medium">
        <color theme="1" tint="0.499984740745262"/>
      </left>
      <right/>
      <top style="dashed">
        <color theme="1" tint="0.499984740745262"/>
      </top>
      <bottom style="dashed">
        <color theme="1" tint="0.499984740745262"/>
      </bottom>
      <diagonal/>
    </border>
    <border>
      <left style="medium">
        <color theme="1" tint="0.499984740745262"/>
      </left>
      <right/>
      <top style="dashed">
        <color theme="1" tint="0.499984740745262"/>
      </top>
      <bottom style="medium">
        <color theme="1" tint="0.499984740745262"/>
      </bottom>
      <diagonal/>
    </border>
    <border>
      <left style="medium">
        <color theme="5"/>
      </left>
      <right/>
      <top style="dashed">
        <color theme="5"/>
      </top>
      <bottom style="medium">
        <color theme="5"/>
      </bottom>
      <diagonal/>
    </border>
    <border>
      <left style="dashed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dashed">
        <color theme="4" tint="-0.24994659260841701"/>
      </bottom>
      <diagonal/>
    </border>
    <border>
      <left style="dashed">
        <color theme="4" tint="-0.24994659260841701"/>
      </left>
      <right style="medium">
        <color theme="4" tint="-0.24994659260841701"/>
      </right>
      <top style="dashed">
        <color theme="4" tint="-0.24994659260841701"/>
      </top>
      <bottom style="medium">
        <color theme="4" tint="-0.24994659260841701"/>
      </bottom>
      <diagonal/>
    </border>
    <border>
      <left style="dashed">
        <color theme="4" tint="-0.24994659260841701"/>
      </left>
      <right style="dashed">
        <color theme="4" tint="-0.24994659260841701"/>
      </right>
      <top style="medium">
        <color theme="4" tint="-0.24994659260841701"/>
      </top>
      <bottom style="dashed">
        <color theme="4" tint="-0.24994659260841701"/>
      </bottom>
      <diagonal/>
    </border>
    <border>
      <left style="dashed">
        <color theme="4" tint="-0.24994659260841701"/>
      </left>
      <right style="dashed">
        <color theme="4" tint="-0.24994659260841701"/>
      </right>
      <top style="dashed">
        <color theme="4" tint="-0.24994659260841701"/>
      </top>
      <bottom style="dashed">
        <color theme="4" tint="-0.24994659260841701"/>
      </bottom>
      <diagonal/>
    </border>
    <border>
      <left style="dashed">
        <color theme="4" tint="-0.24994659260841701"/>
      </left>
      <right style="medium">
        <color theme="4" tint="-0.24994659260841701"/>
      </right>
      <top style="dashed">
        <color theme="4" tint="-0.24994659260841701"/>
      </top>
      <bottom style="dashed">
        <color theme="4" tint="-0.24994659260841701"/>
      </bottom>
      <diagonal/>
    </border>
    <border>
      <left style="dashed">
        <color theme="4" tint="-0.24994659260841701"/>
      </left>
      <right style="dashed">
        <color theme="4" tint="-0.24994659260841701"/>
      </right>
      <top style="dashed">
        <color theme="4" tint="-0.24994659260841701"/>
      </top>
      <bottom style="medium">
        <color theme="4" tint="-0.24994659260841701"/>
      </bottom>
      <diagonal/>
    </border>
    <border>
      <left/>
      <right style="dashed">
        <color theme="4" tint="-0.24994659260841701"/>
      </right>
      <top style="medium">
        <color theme="4" tint="-0.24994659260841701"/>
      </top>
      <bottom style="dashed">
        <color theme="4" tint="-0.24994659260841701"/>
      </bottom>
      <diagonal/>
    </border>
    <border>
      <left/>
      <right style="dashed">
        <color theme="4" tint="-0.24994659260841701"/>
      </right>
      <top style="dashed">
        <color theme="4" tint="-0.24994659260841701"/>
      </top>
      <bottom style="dashed">
        <color theme="4" tint="-0.24994659260841701"/>
      </bottom>
      <diagonal/>
    </border>
    <border>
      <left/>
      <right style="dashed">
        <color theme="4" tint="-0.24994659260841701"/>
      </right>
      <top style="dashed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dashed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dashed">
        <color theme="4" tint="-0.24994659260841701"/>
      </top>
      <bottom style="dashed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dashed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dashed">
        <color theme="4" tint="-0.24994659260841701"/>
      </right>
      <top style="medium">
        <color theme="4" tint="-0.24994659260841701"/>
      </top>
      <bottom/>
      <diagonal/>
    </border>
    <border>
      <left style="dashed">
        <color theme="4" tint="-0.24994659260841701"/>
      </left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499984740745262"/>
      </left>
      <right/>
      <top/>
      <bottom/>
      <diagonal/>
    </border>
    <border>
      <left/>
      <right/>
      <top/>
      <bottom style="dashed">
        <color theme="4" tint="-0.499984740745262"/>
      </bottom>
      <diagonal/>
    </border>
    <border>
      <left style="medium">
        <color theme="4" tint="-0.499984740745262"/>
      </left>
      <right style="dashed">
        <color theme="4" tint="-0.499984740745262"/>
      </right>
      <top style="medium">
        <color theme="4" tint="-0.499984740745262"/>
      </top>
      <bottom/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/>
      <diagonal/>
    </border>
    <border>
      <left style="dashed">
        <color theme="4" tint="-0.499984740745262"/>
      </left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 style="dashed">
        <color theme="4" tint="-0.499984740745262"/>
      </right>
      <top/>
      <bottom/>
      <diagonal/>
    </border>
    <border>
      <left style="dashed">
        <color theme="4" tint="-0.499984740745262"/>
      </left>
      <right style="dashed">
        <color theme="4" tint="-0.499984740745262"/>
      </right>
      <top/>
      <bottom/>
      <diagonal/>
    </border>
    <border>
      <left style="dashed">
        <color theme="4" tint="-0.499984740745262"/>
      </left>
      <right style="medium">
        <color theme="4" tint="-0.499984740745262"/>
      </right>
      <top/>
      <bottom/>
      <diagonal/>
    </border>
    <border>
      <left/>
      <right style="medium">
        <color theme="4" tint="-0.499984740745262"/>
      </right>
      <top/>
      <bottom/>
      <diagonal/>
    </border>
    <border>
      <left style="dashed">
        <color theme="5"/>
      </left>
      <right style="dashed">
        <color theme="4" tint="-0.499984740745262"/>
      </right>
      <top style="dashed">
        <color theme="5"/>
      </top>
      <bottom style="dashed">
        <color theme="5"/>
      </bottom>
      <diagonal/>
    </border>
    <border>
      <left style="dashed">
        <color theme="4" tint="-0.499984740745262"/>
      </left>
      <right style="dashed">
        <color theme="4" tint="-0.499984740745262"/>
      </right>
      <top style="dashed">
        <color theme="5"/>
      </top>
      <bottom style="dashed">
        <color theme="5"/>
      </bottom>
      <diagonal/>
    </border>
    <border>
      <left style="dashed">
        <color theme="4" tint="-0.499984740745262"/>
      </left>
      <right style="dashed">
        <color theme="5"/>
      </right>
      <top style="dashed">
        <color theme="5"/>
      </top>
      <bottom style="dashed">
        <color theme="5"/>
      </bottom>
      <diagonal/>
    </border>
    <border>
      <left style="dashed">
        <color theme="5"/>
      </left>
      <right/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/>
      <right style="dashed">
        <color theme="5"/>
      </right>
      <top style="dashed">
        <color theme="5"/>
      </top>
      <bottom style="dashed">
        <color theme="5"/>
      </bottom>
      <diagonal/>
    </border>
    <border>
      <left style="medium">
        <color indexed="64"/>
      </left>
      <right style="dashed">
        <color theme="9" tint="-0.499984740745262"/>
      </right>
      <top style="dashed">
        <color theme="9" tint="-0.499984740745262"/>
      </top>
      <bottom style="dashed">
        <color theme="9" tint="-0.499984740745262"/>
      </bottom>
      <diagonal/>
    </border>
    <border>
      <left style="medium">
        <color indexed="64"/>
      </left>
      <right style="dashed">
        <color theme="9" tint="-0.499984740745262"/>
      </right>
      <top style="dashed">
        <color theme="9" tint="-0.499984740745262"/>
      </top>
      <bottom style="medium">
        <color indexed="64"/>
      </bottom>
      <diagonal/>
    </border>
    <border>
      <left style="dashed">
        <color theme="9" tint="-0.499984740745262"/>
      </left>
      <right/>
      <top style="dashed">
        <color theme="9" tint="-0.499984740745262"/>
      </top>
      <bottom style="medium">
        <color indexed="64"/>
      </bottom>
      <diagonal/>
    </border>
    <border>
      <left style="medium">
        <color indexed="64"/>
      </left>
      <right style="dashed">
        <color theme="9" tint="-0.499984740745262"/>
      </right>
      <top style="medium">
        <color indexed="64"/>
      </top>
      <bottom/>
      <diagonal/>
    </border>
    <border>
      <left style="dashed">
        <color theme="9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theme="9" tint="-0.499984740745262"/>
      </right>
      <top/>
      <bottom style="dashed">
        <color theme="9" tint="-0.499984740745262"/>
      </bottom>
      <diagonal/>
    </border>
    <border>
      <left style="dashed">
        <color theme="9" tint="-0.499984740745262"/>
      </left>
      <right style="medium">
        <color indexed="64"/>
      </right>
      <top/>
      <bottom style="dashed">
        <color theme="9" tint="-0.499984740745262"/>
      </bottom>
      <diagonal/>
    </border>
    <border>
      <left style="dashed">
        <color theme="9" tint="-0.499984740745262"/>
      </left>
      <right style="medium">
        <color indexed="64"/>
      </right>
      <top style="dashed">
        <color theme="9" tint="-0.499984740745262"/>
      </top>
      <bottom style="dashed">
        <color theme="9" tint="-0.499984740745262"/>
      </bottom>
      <diagonal/>
    </border>
    <border>
      <left style="dashed">
        <color theme="9" tint="-0.499984740745262"/>
      </left>
      <right style="medium">
        <color indexed="64"/>
      </right>
      <top style="dashed">
        <color theme="9" tint="-0.499984740745262"/>
      </top>
      <bottom style="medium">
        <color indexed="64"/>
      </bottom>
      <diagonal/>
    </border>
    <border>
      <left style="medium">
        <color indexed="64"/>
      </left>
      <right style="dashed">
        <color theme="9" tint="-0.499984740745262"/>
      </right>
      <top style="medium">
        <color indexed="64"/>
      </top>
      <bottom style="medium">
        <color indexed="64"/>
      </bottom>
      <diagonal/>
    </border>
    <border>
      <left style="dashed">
        <color theme="9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theme="9" tint="-0.499984740745262"/>
      </left>
      <right/>
      <top/>
      <bottom style="dashed">
        <color theme="9" tint="-0.499984740745262"/>
      </bottom>
      <diagonal/>
    </border>
    <border>
      <left style="dashed">
        <color theme="9" tint="-0.499984740745262"/>
      </left>
      <right/>
      <top style="medium">
        <color indexed="64"/>
      </top>
      <bottom style="medium">
        <color indexed="64"/>
      </bottom>
      <diagonal/>
    </border>
    <border>
      <left style="medium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/>
      <bottom style="thin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medium">
        <color theme="8" tint="-0.499984740745262"/>
      </left>
      <right style="thin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thin">
        <color theme="8" tint="-0.499984740745262"/>
      </left>
      <right style="medium">
        <color theme="8" tint="-0.499984740745262"/>
      </right>
      <top style="thin">
        <color theme="8" tint="-0.499984740745262"/>
      </top>
      <bottom style="medium">
        <color theme="8" tint="-0.499984740745262"/>
      </bottom>
      <diagonal/>
    </border>
    <border>
      <left style="medium">
        <color theme="8" tint="-0.499984740745262"/>
      </left>
      <right style="dashed">
        <color theme="9" tint="-0.24994659260841701"/>
      </right>
      <top style="medium">
        <color theme="8" tint="-0.499984740745262"/>
      </top>
      <bottom/>
      <diagonal/>
    </border>
    <border>
      <left style="dashed">
        <color theme="9" tint="-0.24994659260841701"/>
      </left>
      <right style="dashed">
        <color theme="9" tint="-0.24994659260841701"/>
      </right>
      <top style="medium">
        <color theme="8" tint="-0.499984740745262"/>
      </top>
      <bottom/>
      <diagonal/>
    </border>
    <border>
      <left style="dashed">
        <color theme="9" tint="-0.24994659260841701"/>
      </left>
      <right/>
      <top style="medium">
        <color theme="8" tint="-0.499984740745262"/>
      </top>
      <bottom/>
      <diagonal/>
    </border>
    <border>
      <left style="dashed">
        <color theme="9" tint="-0.24994659260841701"/>
      </left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medium">
        <color rgb="FFFF0000"/>
      </left>
      <right style="dashed">
        <color theme="9" tint="-0.24994659260841701"/>
      </right>
      <top style="medium">
        <color rgb="FFFF0000"/>
      </top>
      <bottom style="dashed">
        <color theme="9" tint="-0.24994659260841701"/>
      </bottom>
      <diagonal/>
    </border>
    <border>
      <left style="dashed">
        <color theme="9" tint="-0.24994659260841701"/>
      </left>
      <right style="dashed">
        <color theme="9" tint="-0.24994659260841701"/>
      </right>
      <top style="medium">
        <color rgb="FFFF0000"/>
      </top>
      <bottom style="dashed">
        <color theme="9" tint="-0.24994659260841701"/>
      </bottom>
      <diagonal/>
    </border>
    <border>
      <left style="dashed">
        <color theme="9" tint="-0.24994659260841701"/>
      </left>
      <right/>
      <top style="medium">
        <color rgb="FFFF0000"/>
      </top>
      <bottom style="dashed">
        <color theme="9" tint="-0.24994659260841701"/>
      </bottom>
      <diagonal/>
    </border>
    <border>
      <left style="dashed">
        <color theme="9" tint="-0.24994659260841701"/>
      </left>
      <right style="medium">
        <color rgb="FFFF0000"/>
      </right>
      <top style="medium">
        <color rgb="FFFF0000"/>
      </top>
      <bottom style="dashed">
        <color theme="9" tint="-0.24994659260841701"/>
      </bottom>
      <diagonal/>
    </border>
    <border>
      <left style="medium">
        <color rgb="FFFF0000"/>
      </left>
      <right style="dashed">
        <color theme="9" tint="-0.24994659260841701"/>
      </right>
      <top style="dashed">
        <color theme="9" tint="-0.24994659260841701"/>
      </top>
      <bottom style="dashed">
        <color theme="9" tint="-0.24994659260841701"/>
      </bottom>
      <diagonal/>
    </border>
    <border>
      <left style="dashed">
        <color theme="9" tint="-0.24994659260841701"/>
      </left>
      <right style="medium">
        <color rgb="FFFF0000"/>
      </right>
      <top style="dashed">
        <color theme="9" tint="-0.24994659260841701"/>
      </top>
      <bottom style="dashed">
        <color theme="9" tint="-0.24994659260841701"/>
      </bottom>
      <diagonal/>
    </border>
    <border>
      <left style="medium">
        <color rgb="FFFF0000"/>
      </left>
      <right style="dashed">
        <color theme="9" tint="-0.24994659260841701"/>
      </right>
      <top style="dashed">
        <color theme="9" tint="-0.24994659260841701"/>
      </top>
      <bottom style="medium">
        <color rgb="FFFF0000"/>
      </bottom>
      <diagonal/>
    </border>
    <border>
      <left style="dashed">
        <color theme="9" tint="-0.24994659260841701"/>
      </left>
      <right style="dashed">
        <color theme="9" tint="-0.24994659260841701"/>
      </right>
      <top style="dashed">
        <color theme="9" tint="-0.24994659260841701"/>
      </top>
      <bottom style="medium">
        <color rgb="FFFF0000"/>
      </bottom>
      <diagonal/>
    </border>
    <border>
      <left style="dashed">
        <color theme="9" tint="-0.24994659260841701"/>
      </left>
      <right/>
      <top style="dashed">
        <color theme="9" tint="-0.24994659260841701"/>
      </top>
      <bottom style="medium">
        <color rgb="FFFF0000"/>
      </bottom>
      <diagonal/>
    </border>
    <border>
      <left style="dashed">
        <color theme="9" tint="-0.24994659260841701"/>
      </left>
      <right style="medium">
        <color rgb="FFFF0000"/>
      </right>
      <top style="dashed">
        <color theme="9" tint="-0.24994659260841701"/>
      </top>
      <bottom style="medium">
        <color rgb="FFFF0000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 style="thin">
        <color theme="8" tint="-0.499984740745262"/>
      </bottom>
      <diagonal/>
    </border>
    <border>
      <left style="dashed">
        <color theme="1" tint="0.499984740745262"/>
      </left>
      <right style="dashed">
        <color theme="1" tint="0.499984740745262"/>
      </right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dashed">
        <color theme="1" tint="0.34998626667073579"/>
      </bottom>
      <diagonal/>
    </border>
    <border>
      <left/>
      <right style="medium">
        <color theme="1" tint="0.34998626667073579"/>
      </right>
      <top style="dashed">
        <color theme="1" tint="0.34998626667073579"/>
      </top>
      <bottom style="dashed">
        <color theme="1" tint="0.34998626667073579"/>
      </bottom>
      <diagonal/>
    </border>
    <border>
      <left style="dashed">
        <color theme="1" tint="0.499984740745262"/>
      </left>
      <right style="dashed">
        <color theme="1" tint="0.499984740745262"/>
      </right>
      <top style="dashed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 style="dashed">
        <color theme="1" tint="0.34998626667073579"/>
      </top>
      <bottom style="medium">
        <color theme="1" tint="0.34998626667073579"/>
      </bottom>
      <diagonal/>
    </border>
    <border>
      <left style="dashed">
        <color theme="1" tint="0.34998626667073579"/>
      </left>
      <right style="dashed">
        <color theme="1" tint="0.499984740745262"/>
      </right>
      <top style="medium">
        <color theme="1" tint="0.34998626667073579"/>
      </top>
      <bottom style="medium">
        <color theme="1" tint="0.34998626667073579"/>
      </bottom>
      <diagonal/>
    </border>
    <border>
      <left style="dashed">
        <color theme="1" tint="0.34998626667073579"/>
      </left>
      <right style="dashed">
        <color theme="1" tint="0.499984740745262"/>
      </right>
      <top/>
      <bottom style="dashed">
        <color theme="1" tint="0.34998626667073579"/>
      </bottom>
      <diagonal/>
    </border>
    <border>
      <left style="dashed">
        <color theme="1" tint="0.34998626667073579"/>
      </left>
      <right style="dashed">
        <color theme="1" tint="0.499984740745262"/>
      </right>
      <top style="dashed">
        <color theme="1" tint="0.34998626667073579"/>
      </top>
      <bottom style="dashed">
        <color theme="1" tint="0.34998626667073579"/>
      </bottom>
      <diagonal/>
    </border>
    <border>
      <left style="dashed">
        <color theme="1" tint="0.34998626667073579"/>
      </left>
      <right style="dashed">
        <color theme="1" tint="0.499984740745262"/>
      </right>
      <top style="dashed">
        <color theme="1" tint="0.34998626667073579"/>
      </top>
      <bottom style="medium">
        <color theme="1" tint="0.34998626667073579"/>
      </bottom>
      <diagonal/>
    </border>
    <border>
      <left style="medium">
        <color rgb="FFFF0000"/>
      </left>
      <right style="dashed">
        <color theme="1" tint="0.499984740745262"/>
      </right>
      <top style="medium">
        <color rgb="FFFF0000"/>
      </top>
      <bottom style="dashed">
        <color theme="1" tint="0.499984740745262"/>
      </bottom>
      <diagonal/>
    </border>
    <border>
      <left style="dashed">
        <color theme="1" tint="0.499984740745262"/>
      </left>
      <right style="dashed">
        <color theme="1" tint="0.499984740745262"/>
      </right>
      <top style="medium">
        <color rgb="FFFF0000"/>
      </top>
      <bottom style="dashed">
        <color theme="1" tint="0.499984740745262"/>
      </bottom>
      <diagonal/>
    </border>
    <border>
      <left style="dashed">
        <color theme="1" tint="0.499984740745262"/>
      </left>
      <right style="medium">
        <color rgb="FFFF0000"/>
      </right>
      <top style="medium">
        <color rgb="FFFF0000"/>
      </top>
      <bottom style="dashed">
        <color theme="1" tint="0.499984740745262"/>
      </bottom>
      <diagonal/>
    </border>
    <border>
      <left style="medium">
        <color rgb="FFFF0000"/>
      </left>
      <right style="dashed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  <border>
      <left style="dashed">
        <color theme="1" tint="0.499984740745262"/>
      </left>
      <right style="medium">
        <color rgb="FFFF0000"/>
      </right>
      <top style="dashed">
        <color theme="1" tint="0.499984740745262"/>
      </top>
      <bottom style="dashed">
        <color theme="1" tint="0.499984740745262"/>
      </bottom>
      <diagonal/>
    </border>
    <border>
      <left style="medium">
        <color rgb="FFFF0000"/>
      </left>
      <right style="dashed">
        <color theme="1" tint="0.499984740745262"/>
      </right>
      <top style="dashed">
        <color theme="1" tint="0.499984740745262"/>
      </top>
      <bottom style="medium">
        <color rgb="FFFF0000"/>
      </bottom>
      <diagonal/>
    </border>
    <border>
      <left style="dashed">
        <color theme="1" tint="0.499984740745262"/>
      </left>
      <right style="dashed">
        <color theme="1" tint="0.499984740745262"/>
      </right>
      <top style="dashed">
        <color theme="1" tint="0.499984740745262"/>
      </top>
      <bottom style="medium">
        <color rgb="FFFF0000"/>
      </bottom>
      <diagonal/>
    </border>
    <border>
      <left style="dashed">
        <color theme="1" tint="0.499984740745262"/>
      </left>
      <right style="medium">
        <color rgb="FFFF0000"/>
      </right>
      <top style="dashed">
        <color theme="1" tint="0.499984740745262"/>
      </top>
      <bottom style="medium">
        <color rgb="FFFF0000"/>
      </bottom>
      <diagonal/>
    </border>
    <border>
      <left style="medium">
        <color rgb="FF0070C0"/>
      </left>
      <right style="dashed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dashed">
        <color theme="1" tint="0.499984740745262"/>
      </left>
      <right style="dashed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dash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4" tint="-0.24994659260841701"/>
      </left>
      <right style="dashed">
        <color theme="4" tint="-0.24994659260841701"/>
      </right>
      <top style="dashed">
        <color theme="4" tint="-0.24994659260841701"/>
      </top>
      <bottom style="medium">
        <color theme="4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hair">
        <color theme="3"/>
      </bottom>
      <diagonal/>
    </border>
    <border>
      <left style="thin">
        <color theme="3"/>
      </left>
      <right/>
      <top style="thin">
        <color theme="3"/>
      </top>
      <bottom style="hair">
        <color theme="3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hair">
        <color theme="3"/>
      </bottom>
      <diagonal/>
    </border>
    <border>
      <left/>
      <right style="thin">
        <color theme="3"/>
      </right>
      <top style="thin">
        <color theme="3"/>
      </top>
      <bottom style="hair">
        <color theme="3"/>
      </bottom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hair">
        <color theme="3"/>
      </top>
      <bottom style="hair">
        <color theme="3"/>
      </bottom>
      <diagonal/>
    </border>
    <border>
      <left style="thin">
        <color theme="3"/>
      </left>
      <right/>
      <top style="hair">
        <color theme="3"/>
      </top>
      <bottom style="hair">
        <color theme="3"/>
      </bottom>
      <diagonal/>
    </border>
    <border>
      <left style="medium">
        <color rgb="FF0070C0"/>
      </left>
      <right style="medium">
        <color rgb="FF0070C0"/>
      </right>
      <top style="hair">
        <color theme="3"/>
      </top>
      <bottom style="hair">
        <color theme="3"/>
      </bottom>
      <diagonal/>
    </border>
    <border>
      <left/>
      <right style="thin">
        <color theme="3"/>
      </right>
      <top style="hair">
        <color theme="3"/>
      </top>
      <bottom style="hair">
        <color theme="3"/>
      </bottom>
      <diagonal/>
    </border>
    <border>
      <left style="thin">
        <color theme="3"/>
      </left>
      <right style="thin">
        <color theme="3"/>
      </right>
      <top style="hair">
        <color theme="3"/>
      </top>
      <bottom style="thin">
        <color theme="3"/>
      </bottom>
      <diagonal/>
    </border>
    <border>
      <left style="thin">
        <color theme="3"/>
      </left>
      <right/>
      <top style="hair">
        <color theme="3"/>
      </top>
      <bottom style="thin">
        <color theme="3"/>
      </bottom>
      <diagonal/>
    </border>
    <border>
      <left style="medium">
        <color rgb="FF0070C0"/>
      </left>
      <right style="medium">
        <color rgb="FF0070C0"/>
      </right>
      <top style="hair">
        <color theme="3"/>
      </top>
      <bottom style="medium">
        <color rgb="FF0070C0"/>
      </bottom>
      <diagonal/>
    </border>
    <border>
      <left/>
      <right style="thin">
        <color theme="3"/>
      </right>
      <top style="hair">
        <color theme="3"/>
      </top>
      <bottom style="thin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medium">
        <color indexed="64"/>
      </left>
      <right style="medium">
        <color indexed="64"/>
      </right>
      <top/>
      <bottom style="dashed">
        <color theme="9" tint="-0.499984740745262"/>
      </bottom>
      <diagonal/>
    </border>
    <border>
      <left style="medium">
        <color theme="5"/>
      </left>
      <right style="thin">
        <color indexed="64"/>
      </right>
      <top style="dashed">
        <color theme="5"/>
      </top>
      <bottom style="medium">
        <color theme="5"/>
      </bottom>
      <diagonal/>
    </border>
    <border>
      <left style="thin">
        <color indexed="64"/>
      </left>
      <right style="medium">
        <color theme="5"/>
      </right>
      <top style="dashed">
        <color theme="5"/>
      </top>
      <bottom style="medium">
        <color theme="5"/>
      </bottom>
      <diagonal/>
    </border>
    <border>
      <left style="dotted">
        <color theme="5"/>
      </left>
      <right style="dashed">
        <color theme="5"/>
      </right>
      <top style="dotted">
        <color theme="5"/>
      </top>
      <bottom style="medium">
        <color theme="5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9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38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44" fontId="0" fillId="4" borderId="17" xfId="1" applyFont="1" applyFill="1" applyBorder="1" applyAlignment="1">
      <alignment horizontal="center"/>
    </xf>
    <xf numFmtId="0" fontId="0" fillId="0" borderId="0" xfId="0" applyAlignment="1"/>
    <xf numFmtId="0" fontId="4" fillId="6" borderId="21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0" fillId="0" borderId="21" xfId="0" applyBorder="1"/>
    <xf numFmtId="44" fontId="0" fillId="0" borderId="18" xfId="1" applyFont="1" applyBorder="1"/>
    <xf numFmtId="0" fontId="0" fillId="0" borderId="23" xfId="0" applyBorder="1"/>
    <xf numFmtId="44" fontId="0" fillId="0" borderId="22" xfId="1" applyFont="1" applyBorder="1"/>
    <xf numFmtId="0" fontId="0" fillId="0" borderId="24" xfId="0" applyBorder="1"/>
    <xf numFmtId="44" fontId="0" fillId="0" borderId="19" xfId="1" applyFont="1" applyBorder="1"/>
    <xf numFmtId="0" fontId="4" fillId="8" borderId="21" xfId="0" applyFont="1" applyFill="1" applyBorder="1" applyAlignment="1">
      <alignment horizontal="center"/>
    </xf>
    <xf numFmtId="44" fontId="0" fillId="0" borderId="0" xfId="1" applyFont="1"/>
    <xf numFmtId="49" fontId="0" fillId="0" borderId="0" xfId="0" applyNumberFormat="1"/>
    <xf numFmtId="0" fontId="0" fillId="0" borderId="25" xfId="0" applyBorder="1" applyAlignment="1">
      <alignment horizontal="left"/>
    </xf>
    <xf numFmtId="0" fontId="0" fillId="0" borderId="16" xfId="0" applyBorder="1" applyAlignment="1">
      <alignment horizontal="center"/>
    </xf>
    <xf numFmtId="9" fontId="0" fillId="0" borderId="0" xfId="2" applyFont="1" applyAlignment="1">
      <alignment horizontal="center"/>
    </xf>
    <xf numFmtId="0" fontId="0" fillId="0" borderId="31" xfId="0" applyBorder="1"/>
    <xf numFmtId="0" fontId="0" fillId="0" borderId="33" xfId="0" applyBorder="1"/>
    <xf numFmtId="0" fontId="0" fillId="0" borderId="35" xfId="0" applyBorder="1"/>
    <xf numFmtId="44" fontId="0" fillId="0" borderId="32" xfId="1" applyFont="1" applyBorder="1"/>
    <xf numFmtId="44" fontId="0" fillId="0" borderId="34" xfId="1" applyFont="1" applyBorder="1"/>
    <xf numFmtId="44" fontId="0" fillId="0" borderId="36" xfId="1" applyFont="1" applyBorder="1"/>
    <xf numFmtId="9" fontId="0" fillId="9" borderId="37" xfId="2" applyFont="1" applyFill="1" applyBorder="1" applyAlignment="1">
      <alignment horizontal="center"/>
    </xf>
    <xf numFmtId="9" fontId="0" fillId="9" borderId="38" xfId="2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44" fontId="4" fillId="5" borderId="30" xfId="1" applyFont="1" applyFill="1" applyBorder="1" applyAlignment="1">
      <alignment horizontal="center"/>
    </xf>
    <xf numFmtId="164" fontId="7" fillId="0" borderId="42" xfId="3" applyNumberFormat="1" applyFont="1" applyBorder="1" applyProtection="1">
      <protection locked="0"/>
    </xf>
    <xf numFmtId="164" fontId="7" fillId="0" borderId="43" xfId="3" applyNumberFormat="1" applyFont="1" applyBorder="1" applyProtection="1">
      <protection locked="0"/>
    </xf>
    <xf numFmtId="9" fontId="7" fillId="0" borderId="44" xfId="4" applyFont="1" applyBorder="1" applyAlignment="1" applyProtection="1">
      <alignment horizontal="center"/>
      <protection locked="0"/>
    </xf>
    <xf numFmtId="164" fontId="7" fillId="0" borderId="45" xfId="3" applyNumberFormat="1" applyFont="1" applyBorder="1" applyProtection="1">
      <protection locked="0"/>
    </xf>
    <xf numFmtId="164" fontId="7" fillId="0" borderId="46" xfId="3" applyNumberFormat="1" applyFont="1" applyBorder="1" applyProtection="1">
      <protection locked="0"/>
    </xf>
    <xf numFmtId="9" fontId="7" fillId="0" borderId="47" xfId="4" applyFont="1" applyBorder="1" applyAlignment="1" applyProtection="1">
      <alignment horizontal="center"/>
      <protection locked="0"/>
    </xf>
    <xf numFmtId="164" fontId="7" fillId="0" borderId="48" xfId="3" applyNumberFormat="1" applyFont="1" applyBorder="1" applyProtection="1">
      <protection locked="0"/>
    </xf>
    <xf numFmtId="164" fontId="7" fillId="0" borderId="49" xfId="3" applyNumberFormat="1" applyFont="1" applyBorder="1" applyProtection="1">
      <protection locked="0"/>
    </xf>
    <xf numFmtId="9" fontId="7" fillId="0" borderId="50" xfId="4" applyFont="1" applyBorder="1" applyAlignment="1" applyProtection="1">
      <alignment horizontal="center"/>
      <protection locked="0"/>
    </xf>
    <xf numFmtId="0" fontId="6" fillId="3" borderId="47" xfId="0" applyFont="1" applyFill="1" applyBorder="1" applyAlignment="1">
      <alignment horizontal="center"/>
    </xf>
    <xf numFmtId="9" fontId="0" fillId="0" borderId="0" xfId="0" applyNumberFormat="1"/>
    <xf numFmtId="44" fontId="0" fillId="0" borderId="0" xfId="0" applyNumberFormat="1"/>
    <xf numFmtId="0" fontId="8" fillId="0" borderId="0" xfId="0" applyFont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/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0" xfId="0" applyBorder="1" applyAlignment="1"/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left"/>
    </xf>
    <xf numFmtId="0" fontId="0" fillId="0" borderId="65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left"/>
    </xf>
    <xf numFmtId="0" fontId="0" fillId="0" borderId="68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64" xfId="0" applyFill="1" applyBorder="1" applyAlignment="1">
      <alignment horizontal="center"/>
    </xf>
    <xf numFmtId="0" fontId="0" fillId="0" borderId="65" xfId="0" applyFill="1" applyBorder="1" applyAlignment="1">
      <alignment horizontal="center"/>
    </xf>
    <xf numFmtId="44" fontId="0" fillId="0" borderId="65" xfId="1" applyFont="1" applyBorder="1" applyAlignment="1">
      <alignment horizontal="center"/>
    </xf>
    <xf numFmtId="44" fontId="0" fillId="0" borderId="68" xfId="1" applyFont="1" applyBorder="1" applyAlignment="1">
      <alignment horizontal="center"/>
    </xf>
    <xf numFmtId="0" fontId="0" fillId="0" borderId="67" xfId="0" applyFill="1" applyBorder="1" applyAlignment="1">
      <alignment horizontal="center"/>
    </xf>
    <xf numFmtId="0" fontId="0" fillId="0" borderId="68" xfId="0" applyFill="1" applyBorder="1" applyAlignment="1">
      <alignment horizontal="center"/>
    </xf>
    <xf numFmtId="0" fontId="3" fillId="11" borderId="75" xfId="0" applyFont="1" applyFill="1" applyBorder="1" applyAlignment="1">
      <alignment horizontal="center"/>
    </xf>
    <xf numFmtId="0" fontId="3" fillId="11" borderId="76" xfId="0" applyFont="1" applyFill="1" applyBorder="1" applyAlignment="1">
      <alignment horizontal="center"/>
    </xf>
    <xf numFmtId="0" fontId="3" fillId="11" borderId="77" xfId="0" applyFont="1" applyFill="1" applyBorder="1" applyAlignment="1">
      <alignment horizontal="center"/>
    </xf>
    <xf numFmtId="9" fontId="0" fillId="0" borderId="66" xfId="0" applyNumberFormat="1" applyBorder="1" applyAlignment="1">
      <alignment horizontal="center"/>
    </xf>
    <xf numFmtId="9" fontId="0" fillId="0" borderId="69" xfId="0" applyNumberFormat="1" applyBorder="1" applyAlignment="1">
      <alignment horizontal="center"/>
    </xf>
    <xf numFmtId="0" fontId="0" fillId="0" borderId="65" xfId="0" applyFill="1" applyBorder="1" applyAlignment="1">
      <alignment horizontal="left"/>
    </xf>
    <xf numFmtId="0" fontId="0" fillId="0" borderId="68" xfId="0" applyFill="1" applyBorder="1" applyAlignment="1">
      <alignment horizontal="left"/>
    </xf>
    <xf numFmtId="0" fontId="2" fillId="10" borderId="82" xfId="0" applyFont="1" applyFill="1" applyBorder="1" applyAlignment="1">
      <alignment horizontal="center"/>
    </xf>
    <xf numFmtId="0" fontId="2" fillId="10" borderId="83" xfId="0" applyFont="1" applyFill="1" applyBorder="1" applyAlignment="1">
      <alignment horizontal="center"/>
    </xf>
    <xf numFmtId="0" fontId="2" fillId="10" borderId="84" xfId="0" applyFont="1" applyFill="1" applyBorder="1" applyAlignment="1">
      <alignment horizontal="center"/>
    </xf>
    <xf numFmtId="0" fontId="0" fillId="0" borderId="86" xfId="0" applyBorder="1"/>
    <xf numFmtId="0" fontId="0" fillId="0" borderId="87" xfId="0" applyBorder="1"/>
    <xf numFmtId="0" fontId="0" fillId="0" borderId="89" xfId="0" applyBorder="1"/>
    <xf numFmtId="0" fontId="0" fillId="0" borderId="90" xfId="0" applyBorder="1"/>
    <xf numFmtId="0" fontId="0" fillId="0" borderId="85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0" fillId="0" borderId="89" xfId="0" applyFill="1" applyBorder="1" applyAlignment="1">
      <alignment horizontal="center"/>
    </xf>
    <xf numFmtId="14" fontId="0" fillId="0" borderId="86" xfId="0" applyNumberFormat="1" applyBorder="1" applyAlignment="1">
      <alignment horizontal="center"/>
    </xf>
    <xf numFmtId="14" fontId="0" fillId="0" borderId="89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92" xfId="0" applyBorder="1"/>
    <xf numFmtId="0" fontId="0" fillId="0" borderId="92" xfId="0" applyFill="1" applyBorder="1" applyAlignment="1">
      <alignment horizontal="center"/>
    </xf>
    <xf numFmtId="14" fontId="0" fillId="0" borderId="92" xfId="0" applyNumberFormat="1" applyBorder="1" applyAlignment="1">
      <alignment horizontal="center"/>
    </xf>
    <xf numFmtId="0" fontId="0" fillId="0" borderId="92" xfId="0" applyBorder="1" applyAlignment="1">
      <alignment horizontal="center"/>
    </xf>
    <xf numFmtId="0" fontId="0" fillId="0" borderId="93" xfId="0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95" xfId="0" applyBorder="1" applyAlignment="1">
      <alignment horizontal="center"/>
    </xf>
    <xf numFmtId="0" fontId="5" fillId="12" borderId="96" xfId="0" applyFont="1" applyFill="1" applyBorder="1" applyAlignment="1">
      <alignment horizontal="center" vertical="center"/>
    </xf>
    <xf numFmtId="0" fontId="5" fillId="12" borderId="97" xfId="0" applyFont="1" applyFill="1" applyBorder="1" applyAlignment="1">
      <alignment horizontal="center" vertical="center"/>
    </xf>
    <xf numFmtId="0" fontId="5" fillId="12" borderId="98" xfId="0" applyFont="1" applyFill="1" applyBorder="1" applyAlignment="1">
      <alignment horizontal="center" vertical="center"/>
    </xf>
    <xf numFmtId="0" fontId="3" fillId="12" borderId="99" xfId="0" applyFont="1" applyFill="1" applyBorder="1" applyAlignment="1">
      <alignment horizontal="right"/>
    </xf>
    <xf numFmtId="0" fontId="3" fillId="12" borderId="100" xfId="0" applyFont="1" applyFill="1" applyBorder="1" applyAlignment="1">
      <alignment horizontal="right"/>
    </xf>
    <xf numFmtId="0" fontId="3" fillId="12" borderId="101" xfId="0" applyFont="1" applyFill="1" applyBorder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14" fillId="0" borderId="64" xfId="0" applyFont="1" applyFill="1" applyBorder="1" applyAlignment="1">
      <alignment horizontal="center"/>
    </xf>
    <xf numFmtId="44" fontId="13" fillId="0" borderId="65" xfId="1" applyFont="1" applyFill="1" applyBorder="1" applyAlignment="1">
      <alignment horizontal="center"/>
    </xf>
    <xf numFmtId="44" fontId="13" fillId="0" borderId="66" xfId="1" applyFont="1" applyFill="1" applyBorder="1" applyAlignment="1">
      <alignment horizontal="center"/>
    </xf>
    <xf numFmtId="0" fontId="13" fillId="11" borderId="65" xfId="0" applyFont="1" applyFill="1" applyBorder="1" applyAlignment="1">
      <alignment horizontal="center" vertical="center"/>
    </xf>
    <xf numFmtId="0" fontId="13" fillId="11" borderId="66" xfId="0" applyFont="1" applyFill="1" applyBorder="1" applyAlignment="1">
      <alignment horizontal="center" vertical="center"/>
    </xf>
    <xf numFmtId="0" fontId="12" fillId="13" borderId="64" xfId="0" applyFont="1" applyFill="1" applyBorder="1" applyAlignment="1">
      <alignment horizontal="center" vertical="center"/>
    </xf>
    <xf numFmtId="0" fontId="12" fillId="13" borderId="102" xfId="0" applyFont="1" applyFill="1" applyBorder="1" applyAlignment="1">
      <alignment horizontal="center"/>
    </xf>
    <xf numFmtId="44" fontId="13" fillId="0" borderId="73" xfId="1" applyFont="1" applyFill="1" applyBorder="1" applyAlignment="1">
      <alignment horizontal="center"/>
    </xf>
    <xf numFmtId="44" fontId="13" fillId="0" borderId="74" xfId="1" applyFont="1" applyFill="1" applyBorder="1" applyAlignment="1">
      <alignment horizontal="center"/>
    </xf>
    <xf numFmtId="0" fontId="0" fillId="0" borderId="105" xfId="0" applyBorder="1" applyAlignment="1" applyProtection="1">
      <alignment horizontal="center"/>
      <protection locked="0"/>
    </xf>
    <xf numFmtId="0" fontId="0" fillId="0" borderId="103" xfId="0" applyBorder="1" applyAlignment="1" applyProtection="1">
      <alignment horizontal="center"/>
      <protection locked="0"/>
    </xf>
    <xf numFmtId="0" fontId="0" fillId="0" borderId="106" xfId="0" applyBorder="1" applyAlignment="1" applyProtection="1">
      <alignment horizontal="center"/>
      <protection locked="0"/>
    </xf>
    <xf numFmtId="0" fontId="0" fillId="0" borderId="107" xfId="0" applyBorder="1" applyAlignment="1" applyProtection="1">
      <alignment horizontal="center"/>
      <protection locked="0"/>
    </xf>
    <xf numFmtId="44" fontId="0" fillId="0" borderId="108" xfId="1" applyFont="1" applyBorder="1" applyAlignment="1" applyProtection="1">
      <alignment horizontal="center"/>
      <protection locked="0"/>
    </xf>
    <xf numFmtId="44" fontId="0" fillId="0" borderId="104" xfId="1" applyFont="1" applyBorder="1" applyAlignment="1" applyProtection="1">
      <alignment horizontal="center"/>
      <protection locked="0"/>
    </xf>
    <xf numFmtId="0" fontId="0" fillId="0" borderId="109" xfId="0" applyBorder="1" applyAlignment="1" applyProtection="1">
      <alignment horizontal="center"/>
      <protection locked="0"/>
    </xf>
    <xf numFmtId="0" fontId="0" fillId="0" borderId="110" xfId="0" applyBorder="1" applyAlignment="1" applyProtection="1">
      <alignment horizontal="center"/>
      <protection locked="0"/>
    </xf>
    <xf numFmtId="44" fontId="0" fillId="0" borderId="111" xfId="1" applyFont="1" applyBorder="1" applyAlignment="1" applyProtection="1">
      <alignment horizontal="center"/>
      <protection locked="0"/>
    </xf>
    <xf numFmtId="0" fontId="3" fillId="15" borderId="112" xfId="0" applyFont="1" applyFill="1" applyBorder="1" applyAlignment="1" applyProtection="1">
      <alignment horizontal="center"/>
      <protection locked="0"/>
    </xf>
    <xf numFmtId="0" fontId="3" fillId="15" borderId="113" xfId="0" applyFont="1" applyFill="1" applyBorder="1" applyAlignment="1" applyProtection="1">
      <alignment horizontal="center"/>
      <protection locked="0"/>
    </xf>
    <xf numFmtId="0" fontId="3" fillId="15" borderId="114" xfId="0" applyFont="1" applyFill="1" applyBorder="1" applyAlignment="1" applyProtection="1">
      <alignment horizontal="center"/>
      <protection locked="0"/>
    </xf>
    <xf numFmtId="0" fontId="3" fillId="15" borderId="115" xfId="0" applyFont="1" applyFill="1" applyBorder="1" applyAlignment="1" applyProtection="1">
      <alignment horizontal="center"/>
      <protection locked="0"/>
    </xf>
    <xf numFmtId="0" fontId="3" fillId="15" borderId="116" xfId="0" applyFont="1" applyFill="1" applyBorder="1" applyAlignment="1" applyProtection="1">
      <alignment horizontal="center"/>
      <protection locked="0"/>
    </xf>
    <xf numFmtId="44" fontId="7" fillId="0" borderId="46" xfId="1" applyFont="1" applyBorder="1" applyAlignment="1" applyProtection="1">
      <alignment horizontal="center"/>
      <protection locked="0"/>
    </xf>
    <xf numFmtId="0" fontId="2" fillId="10" borderId="117" xfId="0" applyFont="1" applyFill="1" applyBorder="1" applyAlignment="1">
      <alignment horizontal="center"/>
    </xf>
    <xf numFmtId="0" fontId="2" fillId="10" borderId="125" xfId="0" applyFont="1" applyFill="1" applyBorder="1" applyAlignment="1">
      <alignment horizontal="center"/>
    </xf>
    <xf numFmtId="0" fontId="0" fillId="16" borderId="65" xfId="0" applyFill="1" applyBorder="1" applyAlignment="1">
      <alignment horizontal="center"/>
    </xf>
    <xf numFmtId="44" fontId="0" fillId="16" borderId="65" xfId="1" applyFont="1" applyFill="1" applyBorder="1" applyAlignment="1">
      <alignment horizontal="center"/>
    </xf>
    <xf numFmtId="9" fontId="0" fillId="16" borderId="65" xfId="2" applyFont="1" applyFill="1" applyBorder="1" applyAlignment="1">
      <alignment horizontal="center"/>
    </xf>
    <xf numFmtId="44" fontId="0" fillId="16" borderId="66" xfId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17" borderId="65" xfId="0" applyFill="1" applyBorder="1" applyAlignment="1">
      <alignment horizontal="center"/>
    </xf>
    <xf numFmtId="14" fontId="0" fillId="17" borderId="65" xfId="0" applyNumberFormat="1" applyFill="1" applyBorder="1" applyAlignment="1">
      <alignment horizontal="center"/>
    </xf>
    <xf numFmtId="0" fontId="0" fillId="0" borderId="132" xfId="0" applyBorder="1" applyAlignment="1">
      <alignment horizontal="center"/>
    </xf>
    <xf numFmtId="0" fontId="0" fillId="0" borderId="133" xfId="0" applyBorder="1" applyAlignment="1">
      <alignment horizontal="center"/>
    </xf>
    <xf numFmtId="0" fontId="0" fillId="0" borderId="134" xfId="0" applyBorder="1" applyAlignment="1">
      <alignment horizontal="left"/>
    </xf>
    <xf numFmtId="0" fontId="0" fillId="0" borderId="137" xfId="0" applyBorder="1" applyAlignment="1">
      <alignment horizontal="center"/>
    </xf>
    <xf numFmtId="44" fontId="0" fillId="0" borderId="138" xfId="1" applyFont="1" applyBorder="1" applyAlignment="1">
      <alignment horizontal="center"/>
    </xf>
    <xf numFmtId="44" fontId="0" fillId="0" borderId="139" xfId="1" applyFont="1" applyBorder="1" applyAlignment="1">
      <alignment horizontal="center"/>
    </xf>
    <xf numFmtId="44" fontId="0" fillId="0" borderId="140" xfId="1" applyFont="1" applyBorder="1" applyAlignment="1">
      <alignment horizontal="center"/>
    </xf>
    <xf numFmtId="0" fontId="3" fillId="7" borderId="141" xfId="0" applyFont="1" applyFill="1" applyBorder="1" applyAlignment="1">
      <alignment horizontal="center"/>
    </xf>
    <xf numFmtId="0" fontId="3" fillId="7" borderId="142" xfId="0" applyFont="1" applyFill="1" applyBorder="1" applyAlignment="1">
      <alignment horizontal="center"/>
    </xf>
    <xf numFmtId="0" fontId="0" fillId="0" borderId="143" xfId="0" applyBorder="1" applyAlignment="1">
      <alignment horizontal="left"/>
    </xf>
    <xf numFmtId="0" fontId="3" fillId="18" borderId="145" xfId="0" applyFont="1" applyFill="1" applyBorder="1" applyAlignment="1">
      <alignment horizontal="right"/>
    </xf>
    <xf numFmtId="0" fontId="0" fillId="0" borderId="146" xfId="0" applyFill="1" applyBorder="1" applyAlignment="1">
      <alignment horizontal="center"/>
    </xf>
    <xf numFmtId="0" fontId="0" fillId="0" borderId="147" xfId="0" applyFill="1" applyBorder="1" applyAlignment="1">
      <alignment horizontal="center"/>
    </xf>
    <xf numFmtId="0" fontId="3" fillId="18" borderId="148" xfId="0" applyFont="1" applyFill="1" applyBorder="1" applyAlignment="1">
      <alignment horizontal="right"/>
    </xf>
    <xf numFmtId="0" fontId="0" fillId="0" borderId="149" xfId="0" applyFill="1" applyBorder="1" applyAlignment="1">
      <alignment horizontal="center"/>
    </xf>
    <xf numFmtId="0" fontId="3" fillId="18" borderId="150" xfId="0" applyFont="1" applyFill="1" applyBorder="1" applyAlignment="1">
      <alignment horizontal="center"/>
    </xf>
    <xf numFmtId="0" fontId="3" fillId="18" borderId="151" xfId="0" applyFont="1" applyFill="1" applyBorder="1" applyAlignment="1">
      <alignment horizontal="center"/>
    </xf>
    <xf numFmtId="0" fontId="3" fillId="18" borderId="152" xfId="0" applyFont="1" applyFill="1" applyBorder="1" applyAlignment="1">
      <alignment horizontal="center"/>
    </xf>
    <xf numFmtId="0" fontId="3" fillId="18" borderId="153" xfId="0" applyFont="1" applyFill="1" applyBorder="1" applyAlignment="1">
      <alignment horizontal="center"/>
    </xf>
    <xf numFmtId="0" fontId="0" fillId="4" borderId="154" xfId="0" applyFill="1" applyBorder="1" applyAlignment="1">
      <alignment horizontal="center"/>
    </xf>
    <xf numFmtId="0" fontId="0" fillId="0" borderId="155" xfId="0" applyBorder="1" applyAlignment="1">
      <alignment horizontal="center"/>
    </xf>
    <xf numFmtId="0" fontId="0" fillId="0" borderId="156" xfId="0" applyBorder="1" applyAlignment="1">
      <alignment horizontal="center"/>
    </xf>
    <xf numFmtId="0" fontId="0" fillId="0" borderId="157" xfId="0" applyBorder="1" applyAlignment="1">
      <alignment horizontal="center"/>
    </xf>
    <xf numFmtId="44" fontId="0" fillId="0" borderId="158" xfId="1" applyFont="1" applyBorder="1" applyAlignment="1">
      <alignment horizontal="center"/>
    </xf>
    <xf numFmtId="44" fontId="0" fillId="0" borderId="159" xfId="1" applyFont="1" applyBorder="1" applyAlignment="1">
      <alignment horizontal="center"/>
    </xf>
    <xf numFmtId="44" fontId="0" fillId="0" borderId="160" xfId="1" applyFont="1" applyBorder="1" applyAlignment="1">
      <alignment horizontal="center"/>
    </xf>
    <xf numFmtId="0" fontId="0" fillId="0" borderId="161" xfId="0" applyBorder="1"/>
    <xf numFmtId="0" fontId="0" fillId="0" borderId="162" xfId="0" applyBorder="1" applyAlignment="1">
      <alignment horizontal="center"/>
    </xf>
    <xf numFmtId="0" fontId="0" fillId="0" borderId="163" xfId="0" applyBorder="1" applyAlignment="1"/>
    <xf numFmtId="0" fontId="0" fillId="0" borderId="164" xfId="0" applyBorder="1" applyAlignment="1">
      <alignment horizontal="center"/>
    </xf>
    <xf numFmtId="0" fontId="0" fillId="0" borderId="165" xfId="0" applyBorder="1"/>
    <xf numFmtId="0" fontId="0" fillId="0" borderId="166" xfId="0" applyBorder="1" applyAlignment="1">
      <alignment horizontal="center"/>
    </xf>
    <xf numFmtId="0" fontId="0" fillId="0" borderId="167" xfId="0" applyBorder="1"/>
    <xf numFmtId="0" fontId="0" fillId="0" borderId="168" xfId="0" applyBorder="1" applyAlignment="1">
      <alignment horizontal="center"/>
    </xf>
    <xf numFmtId="0" fontId="0" fillId="0" borderId="169" xfId="0" applyBorder="1" applyAlignment="1"/>
    <xf numFmtId="0" fontId="0" fillId="0" borderId="170" xfId="0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0" fontId="3" fillId="18" borderId="171" xfId="0" applyFont="1" applyFill="1" applyBorder="1" applyAlignment="1">
      <alignment horizontal="right"/>
    </xf>
    <xf numFmtId="44" fontId="0" fillId="16" borderId="60" xfId="1" applyFont="1" applyFill="1" applyBorder="1" applyAlignment="1"/>
    <xf numFmtId="9" fontId="4" fillId="5" borderId="172" xfId="2" applyFont="1" applyFill="1" applyBorder="1" applyAlignment="1">
      <alignment horizontal="center"/>
    </xf>
    <xf numFmtId="44" fontId="4" fillId="5" borderId="28" xfId="1" applyFont="1" applyFill="1" applyBorder="1" applyAlignment="1">
      <alignment horizontal="center"/>
    </xf>
    <xf numFmtId="44" fontId="0" fillId="9" borderId="173" xfId="1" applyFont="1" applyFill="1" applyBorder="1"/>
    <xf numFmtId="44" fontId="0" fillId="9" borderId="174" xfId="1" applyFont="1" applyFill="1" applyBorder="1"/>
    <xf numFmtId="9" fontId="0" fillId="9" borderId="175" xfId="2" applyFont="1" applyFill="1" applyBorder="1" applyAlignment="1">
      <alignment horizontal="center"/>
    </xf>
    <xf numFmtId="44" fontId="0" fillId="9" borderId="176" xfId="1" applyFont="1" applyFill="1" applyBorder="1"/>
    <xf numFmtId="9" fontId="4" fillId="5" borderId="177" xfId="2" applyFont="1" applyFill="1" applyBorder="1" applyAlignment="1">
      <alignment horizontal="center"/>
    </xf>
    <xf numFmtId="9" fontId="0" fillId="9" borderId="178" xfId="2" applyNumberFormat="1" applyFont="1" applyFill="1" applyBorder="1" applyAlignment="1">
      <alignment horizontal="center"/>
    </xf>
    <xf numFmtId="9" fontId="0" fillId="9" borderId="179" xfId="2" applyNumberFormat="1" applyFont="1" applyFill="1" applyBorder="1" applyAlignment="1">
      <alignment horizontal="center"/>
    </xf>
    <xf numFmtId="9" fontId="0" fillId="9" borderId="180" xfId="2" applyNumberFormat="1" applyFont="1" applyFill="1" applyBorder="1" applyAlignment="1">
      <alignment horizontal="center"/>
    </xf>
    <xf numFmtId="0" fontId="11" fillId="14" borderId="181" xfId="0" applyFont="1" applyFill="1" applyBorder="1" applyAlignment="1">
      <alignment horizontal="center"/>
    </xf>
    <xf numFmtId="0" fontId="11" fillId="14" borderId="182" xfId="0" applyFont="1" applyFill="1" applyBorder="1" applyAlignment="1">
      <alignment horizontal="center"/>
    </xf>
    <xf numFmtId="0" fontId="11" fillId="14" borderId="183" xfId="0" applyFont="1" applyFill="1" applyBorder="1" applyAlignment="1">
      <alignment horizontal="center"/>
    </xf>
    <xf numFmtId="0" fontId="0" fillId="0" borderId="184" xfId="0" applyBorder="1" applyAlignment="1">
      <alignment horizontal="center"/>
    </xf>
    <xf numFmtId="0" fontId="0" fillId="0" borderId="185" xfId="0" applyBorder="1" applyAlignment="1">
      <alignment horizontal="center"/>
    </xf>
    <xf numFmtId="44" fontId="0" fillId="0" borderId="186" xfId="1" applyFont="1" applyBorder="1" applyAlignment="1">
      <alignment horizontal="center"/>
    </xf>
    <xf numFmtId="44" fontId="0" fillId="0" borderId="187" xfId="1" applyFont="1" applyBorder="1" applyAlignment="1">
      <alignment horizontal="center"/>
    </xf>
    <xf numFmtId="44" fontId="0" fillId="0" borderId="188" xfId="1" applyFont="1" applyBorder="1" applyAlignment="1">
      <alignment horizontal="center"/>
    </xf>
    <xf numFmtId="0" fontId="11" fillId="0" borderId="189" xfId="0" applyFont="1" applyBorder="1" applyAlignment="1">
      <alignment horizontal="center" vertical="center"/>
    </xf>
    <xf numFmtId="0" fontId="11" fillId="0" borderId="190" xfId="0" applyFont="1" applyBorder="1" applyAlignment="1">
      <alignment horizontal="center" vertical="center"/>
    </xf>
    <xf numFmtId="44" fontId="11" fillId="0" borderId="191" xfId="1" applyFont="1" applyBorder="1" applyAlignment="1">
      <alignment horizontal="center"/>
    </xf>
    <xf numFmtId="0" fontId="11" fillId="14" borderId="154" xfId="0" applyFont="1" applyFill="1" applyBorder="1" applyAlignment="1">
      <alignment horizontal="center" vertical="center"/>
    </xf>
    <xf numFmtId="0" fontId="0" fillId="0" borderId="192" xfId="0" applyFill="1" applyBorder="1" applyAlignment="1" applyProtection="1">
      <alignment horizontal="center"/>
      <protection locked="0"/>
    </xf>
    <xf numFmtId="44" fontId="0" fillId="0" borderId="104" xfId="1" applyFont="1" applyFill="1" applyBorder="1" applyAlignment="1" applyProtection="1">
      <alignment horizontal="center"/>
      <protection locked="0"/>
    </xf>
    <xf numFmtId="0" fontId="1" fillId="0" borderId="0" xfId="5"/>
    <xf numFmtId="0" fontId="1" fillId="0" borderId="0" xfId="5" applyAlignment="1">
      <alignment horizontal="left" vertical="center"/>
    </xf>
    <xf numFmtId="0" fontId="19" fillId="0" borderId="193" xfId="6" applyBorder="1" applyAlignment="1">
      <alignment horizontal="center" vertical="center"/>
    </xf>
    <xf numFmtId="0" fontId="1" fillId="0" borderId="194" xfId="5" quotePrefix="1" applyBorder="1" applyAlignment="1">
      <alignment horizontal="left" vertical="center"/>
    </xf>
    <xf numFmtId="0" fontId="1" fillId="0" borderId="0" xfId="5" applyAlignment="1">
      <alignment horizontal="center"/>
    </xf>
    <xf numFmtId="0" fontId="1" fillId="0" borderId="0" xfId="5" applyAlignment="1">
      <alignment horizontal="left"/>
    </xf>
    <xf numFmtId="0" fontId="1" fillId="0" borderId="0" xfId="5" applyFill="1" applyBorder="1" applyAlignment="1">
      <alignment horizontal="left" vertical="center"/>
    </xf>
    <xf numFmtId="0" fontId="20" fillId="0" borderId="0" xfId="5" applyFont="1"/>
    <xf numFmtId="0" fontId="18" fillId="0" borderId="0" xfId="5" applyFont="1" applyFill="1" applyBorder="1" applyAlignment="1"/>
    <xf numFmtId="0" fontId="1" fillId="3" borderId="22" xfId="5" applyFill="1" applyBorder="1"/>
    <xf numFmtId="0" fontId="1" fillId="3" borderId="0" xfId="5" applyFill="1" applyBorder="1"/>
    <xf numFmtId="0" fontId="1" fillId="3" borderId="199" xfId="5" applyFill="1" applyBorder="1"/>
    <xf numFmtId="0" fontId="1" fillId="0" borderId="0" xfId="5" applyFill="1" applyBorder="1"/>
    <xf numFmtId="0" fontId="23" fillId="9" borderId="20" xfId="5" applyFont="1" applyFill="1" applyBorder="1" applyAlignment="1">
      <alignment horizontal="center" vertical="center"/>
    </xf>
    <xf numFmtId="0" fontId="1" fillId="3" borderId="19" xfId="5" applyFill="1" applyBorder="1"/>
    <xf numFmtId="0" fontId="1" fillId="3" borderId="203" xfId="5" applyFill="1" applyBorder="1"/>
    <xf numFmtId="0" fontId="1" fillId="3" borderId="204" xfId="5" applyFill="1" applyBorder="1"/>
    <xf numFmtId="0" fontId="1" fillId="0" borderId="0" xfId="5" applyFill="1" applyBorder="1" applyAlignment="1"/>
    <xf numFmtId="0" fontId="18" fillId="21" borderId="208" xfId="5" applyFont="1" applyFill="1" applyBorder="1" applyAlignment="1">
      <alignment horizontal="center" vertical="center"/>
    </xf>
    <xf numFmtId="0" fontId="18" fillId="21" borderId="209" xfId="5" applyFont="1" applyFill="1" applyBorder="1" applyAlignment="1">
      <alignment horizontal="center" vertical="center"/>
    </xf>
    <xf numFmtId="0" fontId="18" fillId="21" borderId="210" xfId="5" applyFont="1" applyFill="1" applyBorder="1" applyAlignment="1">
      <alignment horizontal="center" vertical="center"/>
    </xf>
    <xf numFmtId="0" fontId="18" fillId="21" borderId="211" xfId="5" applyFont="1" applyFill="1" applyBorder="1" applyAlignment="1">
      <alignment horizontal="center" vertical="center"/>
    </xf>
    <xf numFmtId="0" fontId="18" fillId="0" borderId="0" xfId="5" applyFont="1"/>
    <xf numFmtId="0" fontId="18" fillId="21" borderId="212" xfId="5" applyFont="1" applyFill="1" applyBorder="1" applyAlignment="1">
      <alignment horizontal="center" vertical="center"/>
    </xf>
    <xf numFmtId="0" fontId="18" fillId="21" borderId="211" xfId="5" applyFont="1" applyFill="1" applyBorder="1" applyAlignment="1">
      <alignment vertical="center"/>
    </xf>
    <xf numFmtId="0" fontId="3" fillId="0" borderId="213" xfId="5" applyFont="1" applyBorder="1" applyAlignment="1">
      <alignment horizontal="center" vertical="center"/>
    </xf>
    <xf numFmtId="0" fontId="1" fillId="0" borderId="214" xfId="5" quotePrefix="1" applyFont="1" applyBorder="1" applyAlignment="1">
      <alignment horizontal="left" vertical="center"/>
    </xf>
    <xf numFmtId="0" fontId="1" fillId="0" borderId="215" xfId="5" applyBorder="1" applyAlignment="1">
      <alignment horizontal="center" vertical="center"/>
    </xf>
    <xf numFmtId="0" fontId="1" fillId="0" borderId="216" xfId="5" applyFont="1" applyBorder="1" applyAlignment="1">
      <alignment horizontal="center" vertical="center"/>
    </xf>
    <xf numFmtId="0" fontId="1" fillId="0" borderId="217" xfId="5" applyBorder="1" applyAlignment="1">
      <alignment horizontal="center" vertical="center"/>
    </xf>
    <xf numFmtId="0" fontId="1" fillId="0" borderId="218" xfId="5" applyBorder="1" applyAlignment="1">
      <alignment horizontal="center" vertical="center"/>
    </xf>
    <xf numFmtId="0" fontId="3" fillId="0" borderId="219" xfId="5" applyFont="1" applyBorder="1" applyAlignment="1">
      <alignment horizontal="center" vertical="center"/>
    </xf>
    <xf numFmtId="0" fontId="1" fillId="0" borderId="220" xfId="5" quotePrefix="1" applyFont="1" applyBorder="1" applyAlignment="1">
      <alignment horizontal="left" vertical="center"/>
    </xf>
    <xf numFmtId="0" fontId="1" fillId="0" borderId="221" xfId="5" applyFont="1" applyBorder="1" applyAlignment="1">
      <alignment horizontal="center" vertical="center"/>
    </xf>
    <xf numFmtId="0" fontId="1" fillId="0" borderId="222" xfId="5" applyFont="1" applyBorder="1" applyAlignment="1">
      <alignment horizontal="center" vertical="center"/>
    </xf>
    <xf numFmtId="0" fontId="1" fillId="0" borderId="221" xfId="5" applyBorder="1" applyAlignment="1">
      <alignment horizontal="center" vertical="center"/>
    </xf>
    <xf numFmtId="0" fontId="3" fillId="0" borderId="223" xfId="5" applyFont="1" applyBorder="1" applyAlignment="1">
      <alignment horizontal="center" vertical="center"/>
    </xf>
    <xf numFmtId="0" fontId="1" fillId="0" borderId="225" xfId="5" applyFont="1" applyBorder="1" applyAlignment="1">
      <alignment horizontal="center" vertical="center"/>
    </xf>
    <xf numFmtId="0" fontId="1" fillId="0" borderId="226" xfId="5" applyFont="1" applyBorder="1" applyAlignment="1">
      <alignment horizontal="center" vertical="center"/>
    </xf>
    <xf numFmtId="0" fontId="1" fillId="0" borderId="227" xfId="5" applyBorder="1" applyAlignment="1">
      <alignment horizontal="center" vertical="center"/>
    </xf>
    <xf numFmtId="0" fontId="1" fillId="0" borderId="228" xfId="5" applyBorder="1" applyAlignment="1">
      <alignment horizontal="center" vertical="center"/>
    </xf>
    <xf numFmtId="0" fontId="1" fillId="0" borderId="0" xfId="5" applyFont="1"/>
    <xf numFmtId="0" fontId="1" fillId="0" borderId="0" xfId="5" applyFont="1" applyAlignment="1">
      <alignment horizontal="left"/>
    </xf>
    <xf numFmtId="0" fontId="5" fillId="0" borderId="21" xfId="0" applyFont="1" applyFill="1" applyBorder="1" applyAlignment="1">
      <alignment horizontal="center" vertical="center"/>
    </xf>
    <xf numFmtId="44" fontId="0" fillId="7" borderId="20" xfId="1" applyFont="1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44" fontId="0" fillId="7" borderId="229" xfId="1" applyFont="1" applyFill="1" applyBorder="1" applyAlignment="1">
      <alignment horizontal="center"/>
    </xf>
    <xf numFmtId="0" fontId="4" fillId="8" borderId="141" xfId="0" applyFont="1" applyFill="1" applyBorder="1" applyAlignment="1">
      <alignment horizontal="center"/>
    </xf>
    <xf numFmtId="0" fontId="4" fillId="8" borderId="144" xfId="0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0" fillId="9" borderId="154" xfId="0" applyFill="1" applyBorder="1" applyAlignment="1">
      <alignment horizontal="center"/>
    </xf>
    <xf numFmtId="44" fontId="12" fillId="11" borderId="232" xfId="1" applyFont="1" applyFill="1" applyBorder="1" applyAlignment="1">
      <alignment horizontal="center"/>
    </xf>
    <xf numFmtId="0" fontId="3" fillId="0" borderId="22" xfId="5" applyFont="1" applyBorder="1" applyAlignment="1">
      <alignment horizontal="center" vertical="center"/>
    </xf>
    <xf numFmtId="0" fontId="1" fillId="0" borderId="199" xfId="5" applyBorder="1" applyAlignment="1">
      <alignment horizontal="left" vertical="center"/>
    </xf>
    <xf numFmtId="0" fontId="3" fillId="0" borderId="19" xfId="5" applyFont="1" applyBorder="1" applyAlignment="1">
      <alignment horizontal="center" vertical="center"/>
    </xf>
    <xf numFmtId="0" fontId="19" fillId="0" borderId="233" xfId="6" applyBorder="1" applyAlignment="1">
      <alignment horizontal="center" vertical="center"/>
    </xf>
    <xf numFmtId="44" fontId="0" fillId="0" borderId="234" xfId="7" applyFont="1" applyBorder="1" applyAlignment="1">
      <alignment horizontal="left" vertical="center"/>
    </xf>
    <xf numFmtId="0" fontId="18" fillId="19" borderId="235" xfId="5" applyFont="1" applyFill="1" applyBorder="1" applyAlignment="1">
      <alignment horizontal="center"/>
    </xf>
    <xf numFmtId="0" fontId="18" fillId="19" borderId="236" xfId="5" applyFont="1" applyFill="1" applyBorder="1" applyAlignment="1">
      <alignment horizontal="center"/>
    </xf>
    <xf numFmtId="0" fontId="18" fillId="19" borderId="237" xfId="5" applyFont="1" applyFill="1" applyBorder="1" applyAlignment="1">
      <alignment horizontal="center"/>
    </xf>
    <xf numFmtId="0" fontId="0" fillId="0" borderId="220" xfId="5" quotePrefix="1" applyFont="1" applyBorder="1" applyAlignment="1">
      <alignment horizontal="left" vertical="center"/>
    </xf>
    <xf numFmtId="0" fontId="0" fillId="0" borderId="224" xfId="5" quotePrefix="1" applyFont="1" applyBorder="1" applyAlignment="1">
      <alignment horizontal="left" vertical="center"/>
    </xf>
    <xf numFmtId="0" fontId="0" fillId="0" borderId="199" xfId="5" applyFont="1" applyBorder="1" applyAlignment="1">
      <alignment horizontal="left" vertical="center"/>
    </xf>
    <xf numFmtId="0" fontId="0" fillId="0" borderId="204" xfId="5" applyFont="1" applyBorder="1" applyAlignment="1">
      <alignment horizontal="left" vertical="center" wrapText="1"/>
    </xf>
    <xf numFmtId="0" fontId="0" fillId="0" borderId="238" xfId="0" applyBorder="1" applyAlignment="1">
      <alignment horizontal="center"/>
    </xf>
    <xf numFmtId="44" fontId="0" fillId="0" borderId="239" xfId="1" applyFont="1" applyBorder="1" applyAlignment="1">
      <alignment horizontal="center"/>
    </xf>
    <xf numFmtId="0" fontId="0" fillId="0" borderId="194" xfId="0" applyBorder="1" applyAlignment="1">
      <alignment horizontal="center"/>
    </xf>
    <xf numFmtId="44" fontId="0" fillId="0" borderId="240" xfId="1" applyFont="1" applyBorder="1" applyAlignment="1">
      <alignment horizontal="center"/>
    </xf>
    <xf numFmtId="0" fontId="0" fillId="0" borderId="241" xfId="0" applyBorder="1" applyAlignment="1">
      <alignment horizontal="center"/>
    </xf>
    <xf numFmtId="44" fontId="0" fillId="0" borderId="242" xfId="1" applyFont="1" applyBorder="1" applyAlignment="1">
      <alignment horizontal="center"/>
    </xf>
    <xf numFmtId="0" fontId="1" fillId="3" borderId="16" xfId="5" applyFill="1" applyBorder="1" applyAlignment="1">
      <alignment horizontal="center"/>
    </xf>
    <xf numFmtId="0" fontId="1" fillId="3" borderId="195" xfId="5" applyFill="1" applyBorder="1" applyAlignment="1">
      <alignment horizontal="center"/>
    </xf>
    <xf numFmtId="0" fontId="1" fillId="3" borderId="17" xfId="5" applyFill="1" applyBorder="1" applyAlignment="1">
      <alignment horizontal="center"/>
    </xf>
    <xf numFmtId="0" fontId="17" fillId="8" borderId="16" xfId="5" applyFont="1" applyFill="1" applyBorder="1" applyAlignment="1">
      <alignment horizontal="center" vertical="center"/>
    </xf>
    <xf numFmtId="0" fontId="17" fillId="8" borderId="195" xfId="5" applyFont="1" applyFill="1" applyBorder="1" applyAlignment="1">
      <alignment horizontal="center" vertical="center"/>
    </xf>
    <xf numFmtId="0" fontId="17" fillId="8" borderId="17" xfId="5" applyFont="1" applyFill="1" applyBorder="1" applyAlignment="1">
      <alignment horizontal="center" vertical="center"/>
    </xf>
    <xf numFmtId="0" fontId="20" fillId="9" borderId="16" xfId="5" quotePrefix="1" applyFont="1" applyFill="1" applyBorder="1" applyAlignment="1">
      <alignment horizontal="center" vertical="center"/>
    </xf>
    <xf numFmtId="0" fontId="20" fillId="9" borderId="195" xfId="5" quotePrefix="1" applyFont="1" applyFill="1" applyBorder="1" applyAlignment="1">
      <alignment horizontal="center" vertical="center"/>
    </xf>
    <xf numFmtId="0" fontId="20" fillId="9" borderId="17" xfId="5" quotePrefix="1" applyFont="1" applyFill="1" applyBorder="1" applyAlignment="1">
      <alignment horizontal="center" vertical="center"/>
    </xf>
    <xf numFmtId="0" fontId="18" fillId="20" borderId="196" xfId="5" applyFont="1" applyFill="1" applyBorder="1" applyAlignment="1">
      <alignment horizontal="center"/>
    </xf>
    <xf numFmtId="0" fontId="18" fillId="20" borderId="197" xfId="5" applyFont="1" applyFill="1" applyBorder="1" applyAlignment="1">
      <alignment horizontal="center"/>
    </xf>
    <xf numFmtId="0" fontId="18" fillId="20" borderId="198" xfId="5" applyFont="1" applyFill="1" applyBorder="1" applyAlignment="1">
      <alignment horizontal="center"/>
    </xf>
    <xf numFmtId="0" fontId="24" fillId="9" borderId="200" xfId="5" applyFont="1" applyFill="1" applyBorder="1" applyAlignment="1">
      <alignment horizontal="center" vertical="center" wrapText="1"/>
    </xf>
    <xf numFmtId="0" fontId="24" fillId="9" borderId="201" xfId="5" applyFont="1" applyFill="1" applyBorder="1" applyAlignment="1">
      <alignment horizontal="center" vertical="center" wrapText="1"/>
    </xf>
    <xf numFmtId="0" fontId="24" fillId="9" borderId="202" xfId="5" applyFont="1" applyFill="1" applyBorder="1" applyAlignment="1">
      <alignment horizontal="center" vertical="center" wrapText="1"/>
    </xf>
    <xf numFmtId="0" fontId="20" fillId="17" borderId="205" xfId="5" quotePrefix="1" applyFont="1" applyFill="1" applyBorder="1" applyAlignment="1">
      <alignment horizontal="center"/>
    </xf>
    <xf numFmtId="0" fontId="20" fillId="17" borderId="206" xfId="5" quotePrefix="1" applyFont="1" applyFill="1" applyBorder="1" applyAlignment="1">
      <alignment horizontal="center"/>
    </xf>
    <xf numFmtId="0" fontId="20" fillId="17" borderId="207" xfId="5" quotePrefix="1" applyFont="1" applyFill="1" applyBorder="1" applyAlignment="1">
      <alignment horizontal="center"/>
    </xf>
    <xf numFmtId="0" fontId="18" fillId="21" borderId="212" xfId="5" applyFont="1" applyFill="1" applyBorder="1" applyAlignment="1">
      <alignment horizontal="center" vertical="center"/>
    </xf>
    <xf numFmtId="0" fontId="18" fillId="21" borderId="211" xfId="5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8" fillId="6" borderId="16" xfId="0" applyFont="1" applyFill="1" applyBorder="1" applyAlignment="1">
      <alignment horizontal="center"/>
    </xf>
    <xf numFmtId="0" fontId="18" fillId="6" borderId="17" xfId="0" applyFont="1" applyFill="1" applyBorder="1" applyAlignment="1">
      <alignment horizontal="center"/>
    </xf>
    <xf numFmtId="0" fontId="0" fillId="22" borderId="16" xfId="0" applyFill="1" applyBorder="1" applyAlignment="1">
      <alignment horizontal="center"/>
    </xf>
    <xf numFmtId="0" fontId="0" fillId="22" borderId="195" xfId="0" applyFill="1" applyBorder="1" applyAlignment="1">
      <alignment horizontal="center"/>
    </xf>
    <xf numFmtId="0" fontId="0" fillId="22" borderId="17" xfId="0" applyFill="1" applyBorder="1" applyAlignment="1">
      <alignment horizontal="center"/>
    </xf>
    <xf numFmtId="0" fontId="18" fillId="6" borderId="195" xfId="0" applyFont="1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95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4" fillId="8" borderId="135" xfId="0" applyFont="1" applyFill="1" applyBorder="1" applyAlignment="1">
      <alignment horizontal="center"/>
    </xf>
    <xf numFmtId="0" fontId="4" fillId="8" borderId="136" xfId="0" applyFont="1" applyFill="1" applyBorder="1" applyAlignment="1">
      <alignment horizontal="center"/>
    </xf>
    <xf numFmtId="0" fontId="5" fillId="11" borderId="70" xfId="0" applyFont="1" applyFill="1" applyBorder="1" applyAlignment="1">
      <alignment horizontal="center"/>
    </xf>
    <xf numFmtId="0" fontId="5" fillId="11" borderId="78" xfId="0" applyFont="1" applyFill="1" applyBorder="1" applyAlignment="1">
      <alignment horizontal="center"/>
    </xf>
    <xf numFmtId="0" fontId="5" fillId="11" borderId="71" xfId="0" applyFont="1" applyFill="1" applyBorder="1" applyAlignment="1">
      <alignment horizontal="center"/>
    </xf>
    <xf numFmtId="0" fontId="3" fillId="0" borderId="75" xfId="0" applyFont="1" applyFill="1" applyBorder="1" applyAlignment="1">
      <alignment horizontal="right"/>
    </xf>
    <xf numFmtId="0" fontId="3" fillId="0" borderId="76" xfId="0" applyFont="1" applyFill="1" applyBorder="1" applyAlignment="1">
      <alignment horizontal="right"/>
    </xf>
    <xf numFmtId="0" fontId="0" fillId="4" borderId="76" xfId="0" applyFill="1" applyBorder="1" applyAlignment="1">
      <alignment horizontal="center" wrapText="1"/>
    </xf>
    <xf numFmtId="0" fontId="0" fillId="4" borderId="77" xfId="0" applyFill="1" applyBorder="1" applyAlignment="1">
      <alignment horizontal="center" wrapText="1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0" borderId="64" xfId="0" applyFont="1" applyFill="1" applyBorder="1" applyAlignment="1">
      <alignment horizontal="right"/>
    </xf>
    <xf numFmtId="0" fontId="3" fillId="0" borderId="65" xfId="0" applyFont="1" applyFill="1" applyBorder="1" applyAlignment="1">
      <alignment horizontal="right"/>
    </xf>
    <xf numFmtId="0" fontId="0" fillId="16" borderId="65" xfId="0" applyFill="1" applyBorder="1" applyAlignment="1">
      <alignment horizontal="center" wrapText="1"/>
    </xf>
    <xf numFmtId="0" fontId="0" fillId="16" borderId="66" xfId="0" applyFill="1" applyBorder="1" applyAlignment="1">
      <alignment horizontal="center" wrapText="1"/>
    </xf>
    <xf numFmtId="0" fontId="3" fillId="0" borderId="58" xfId="0" applyFont="1" applyBorder="1" applyAlignment="1">
      <alignment horizontal="center"/>
    </xf>
    <xf numFmtId="0" fontId="3" fillId="0" borderId="60" xfId="0" applyFont="1" applyBorder="1" applyAlignment="1">
      <alignment horizontal="center"/>
    </xf>
    <xf numFmtId="0" fontId="3" fillId="0" borderId="72" xfId="0" applyFont="1" applyFill="1" applyBorder="1" applyAlignment="1">
      <alignment horizontal="right"/>
    </xf>
    <xf numFmtId="0" fontId="3" fillId="0" borderId="73" xfId="0" applyFont="1" applyFill="1" applyBorder="1" applyAlignment="1">
      <alignment horizontal="right"/>
    </xf>
    <xf numFmtId="0" fontId="0" fillId="16" borderId="73" xfId="0" applyFill="1" applyBorder="1" applyAlignment="1">
      <alignment horizontal="center" wrapText="1"/>
    </xf>
    <xf numFmtId="0" fontId="0" fillId="16" borderId="74" xfId="0" applyFill="1" applyBorder="1" applyAlignment="1">
      <alignment horizontal="center" wrapText="1"/>
    </xf>
    <xf numFmtId="0" fontId="3" fillId="11" borderId="70" xfId="0" applyFont="1" applyFill="1" applyBorder="1" applyAlignment="1">
      <alignment horizontal="center"/>
    </xf>
    <xf numFmtId="0" fontId="3" fillId="11" borderId="78" xfId="0" applyFont="1" applyFill="1" applyBorder="1" applyAlignment="1">
      <alignment horizontal="center"/>
    </xf>
    <xf numFmtId="0" fontId="3" fillId="11" borderId="71" xfId="0" applyFont="1" applyFill="1" applyBorder="1" applyAlignment="1">
      <alignment horizontal="center"/>
    </xf>
    <xf numFmtId="0" fontId="0" fillId="9" borderId="79" xfId="0" applyFill="1" applyBorder="1" applyAlignment="1">
      <alignment horizontal="center"/>
    </xf>
    <xf numFmtId="0" fontId="0" fillId="9" borderId="80" xfId="0" applyFill="1" applyBorder="1" applyAlignment="1">
      <alignment horizontal="center"/>
    </xf>
    <xf numFmtId="0" fontId="0" fillId="9" borderId="81" xfId="0" applyFill="1" applyBorder="1" applyAlignment="1">
      <alignment horizontal="center"/>
    </xf>
    <xf numFmtId="0" fontId="0" fillId="4" borderId="126" xfId="0" applyFill="1" applyBorder="1" applyAlignment="1">
      <alignment horizontal="center"/>
    </xf>
    <xf numFmtId="0" fontId="0" fillId="4" borderId="127" xfId="0" applyFill="1" applyBorder="1" applyAlignment="1">
      <alignment horizontal="center"/>
    </xf>
    <xf numFmtId="0" fontId="0" fillId="4" borderId="128" xfId="0" applyFill="1" applyBorder="1" applyAlignment="1">
      <alignment horizontal="center"/>
    </xf>
    <xf numFmtId="0" fontId="2" fillId="10" borderId="122" xfId="0" applyFont="1" applyFill="1" applyBorder="1" applyAlignment="1">
      <alignment horizontal="center"/>
    </xf>
    <xf numFmtId="0" fontId="2" fillId="10" borderId="123" xfId="0" applyFont="1" applyFill="1" applyBorder="1" applyAlignment="1">
      <alignment horizontal="center"/>
    </xf>
    <xf numFmtId="0" fontId="2" fillId="10" borderId="124" xfId="0" applyFont="1" applyFill="1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8" xfId="0" applyBorder="1" applyAlignment="1">
      <alignment horizontal="center"/>
    </xf>
    <xf numFmtId="0" fontId="0" fillId="17" borderId="126" xfId="0" applyFill="1" applyBorder="1" applyAlignment="1">
      <alignment horizontal="center"/>
    </xf>
    <xf numFmtId="0" fontId="0" fillId="17" borderId="127" xfId="0" applyFill="1" applyBorder="1" applyAlignment="1">
      <alignment horizontal="center"/>
    </xf>
    <xf numFmtId="0" fontId="0" fillId="17" borderId="128" xfId="0" applyFill="1" applyBorder="1" applyAlignment="1">
      <alignment horizontal="center"/>
    </xf>
    <xf numFmtId="0" fontId="0" fillId="17" borderId="129" xfId="0" applyFill="1" applyBorder="1" applyAlignment="1">
      <alignment horizontal="center"/>
    </xf>
    <xf numFmtId="0" fontId="0" fillId="17" borderId="130" xfId="0" applyFill="1" applyBorder="1" applyAlignment="1">
      <alignment horizontal="center"/>
    </xf>
    <xf numFmtId="0" fontId="0" fillId="17" borderId="131" xfId="0" applyFill="1" applyBorder="1" applyAlignment="1">
      <alignment horizontal="center"/>
    </xf>
    <xf numFmtId="0" fontId="2" fillId="10" borderId="119" xfId="0" applyFont="1" applyFill="1" applyBorder="1" applyAlignment="1">
      <alignment horizontal="center"/>
    </xf>
    <xf numFmtId="0" fontId="2" fillId="10" borderId="120" xfId="0" applyFont="1" applyFill="1" applyBorder="1" applyAlignment="1">
      <alignment horizontal="center"/>
    </xf>
    <xf numFmtId="0" fontId="2" fillId="10" borderId="121" xfId="0" applyFont="1" applyFill="1" applyBorder="1" applyAlignment="1">
      <alignment horizontal="center"/>
    </xf>
    <xf numFmtId="0" fontId="2" fillId="10" borderId="92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46" xfId="0" applyFont="1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4" fillId="5" borderId="39" xfId="0" applyFont="1" applyFill="1" applyBorder="1" applyAlignment="1">
      <alignment horizontal="center"/>
    </xf>
    <xf numFmtId="0" fontId="4" fillId="5" borderId="40" xfId="0" applyFont="1" applyFill="1" applyBorder="1" applyAlignment="1">
      <alignment horizontal="center"/>
    </xf>
    <xf numFmtId="0" fontId="4" fillId="5" borderId="41" xfId="0" applyFont="1" applyFill="1" applyBorder="1" applyAlignment="1">
      <alignment horizontal="center"/>
    </xf>
    <xf numFmtId="0" fontId="4" fillId="5" borderId="51" xfId="0" applyFont="1" applyFill="1" applyBorder="1" applyAlignment="1">
      <alignment horizontal="center"/>
    </xf>
    <xf numFmtId="0" fontId="4" fillId="5" borderId="52" xfId="0" applyFont="1" applyFill="1" applyBorder="1" applyAlignment="1">
      <alignment horizontal="center"/>
    </xf>
    <xf numFmtId="0" fontId="4" fillId="5" borderId="53" xfId="0" applyFont="1" applyFill="1" applyBorder="1" applyAlignment="1">
      <alignment horizontal="center"/>
    </xf>
    <xf numFmtId="0" fontId="6" fillId="3" borderId="54" xfId="0" applyFont="1" applyFill="1" applyBorder="1" applyAlignment="1">
      <alignment horizontal="center"/>
    </xf>
    <xf numFmtId="0" fontId="6" fillId="3" borderId="55" xfId="0" applyFont="1" applyFill="1" applyBorder="1" applyAlignment="1">
      <alignment horizontal="center"/>
    </xf>
    <xf numFmtId="0" fontId="12" fillId="13" borderId="61" xfId="0" applyFont="1" applyFill="1" applyBorder="1" applyAlignment="1">
      <alignment horizontal="center" vertical="center"/>
    </xf>
    <xf numFmtId="0" fontId="12" fillId="13" borderId="62" xfId="0" applyFont="1" applyFill="1" applyBorder="1" applyAlignment="1">
      <alignment horizontal="center" vertical="center"/>
    </xf>
    <xf numFmtId="0" fontId="12" fillId="13" borderId="63" xfId="0" applyFont="1" applyFill="1" applyBorder="1" applyAlignment="1">
      <alignment horizontal="center" vertical="center"/>
    </xf>
    <xf numFmtId="0" fontId="5" fillId="11" borderId="61" xfId="0" applyFont="1" applyFill="1" applyBorder="1" applyAlignment="1">
      <alignment horizontal="center"/>
    </xf>
    <xf numFmtId="0" fontId="5" fillId="11" borderId="63" xfId="0" applyFont="1" applyFill="1" applyBorder="1" applyAlignment="1">
      <alignment horizontal="center"/>
    </xf>
    <xf numFmtId="44" fontId="12" fillId="0" borderId="230" xfId="1" applyFont="1" applyFill="1" applyBorder="1" applyAlignment="1">
      <alignment horizontal="center" vertical="center" wrapText="1"/>
    </xf>
    <xf numFmtId="44" fontId="12" fillId="0" borderId="231" xfId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8">
    <cellStyle name="Hiperlink" xfId="6" builtinId="8"/>
    <cellStyle name="Moeda" xfId="1" builtinId="4"/>
    <cellStyle name="Moeda 2" xfId="7"/>
    <cellStyle name="Normal" xfId="0" builtinId="0"/>
    <cellStyle name="Normal 3" xfId="5"/>
    <cellStyle name="Normal 4" xfId="3"/>
    <cellStyle name="Porcentagem" xfId="2" builtinId="5"/>
    <cellStyle name="Porcentagem 2" xfId="4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10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image" Target="../media/image17.png"/><Relationship Id="rId7" Type="http://schemas.openxmlformats.org/officeDocument/2006/relationships/image" Target="../media/image1.png"/><Relationship Id="rId2" Type="http://schemas.microsoft.com/office/2007/relationships/hdphoto" Target="../media/hdphoto10.wdp"/><Relationship Id="rId1" Type="http://schemas.openxmlformats.org/officeDocument/2006/relationships/image" Target="../media/image16.png"/><Relationship Id="rId6" Type="http://schemas.microsoft.com/office/2007/relationships/hdphoto" Target="../media/hdphoto12.wdp"/><Relationship Id="rId5" Type="http://schemas.openxmlformats.org/officeDocument/2006/relationships/image" Target="../media/image18.png"/><Relationship Id="rId4" Type="http://schemas.microsoft.com/office/2007/relationships/hdphoto" Target="../media/hdphoto11.wdp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jpeg"/><Relationship Id="rId1" Type="http://schemas.openxmlformats.org/officeDocument/2006/relationships/image" Target="../media/image19.png"/><Relationship Id="rId4" Type="http://schemas.openxmlformats.org/officeDocument/2006/relationships/image" Target="../media/image20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7" Type="http://schemas.openxmlformats.org/officeDocument/2006/relationships/image" Target="../media/image26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microsoft.com/office/2007/relationships/hdphoto" Target="../media/hdphoto13.wdp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13.xml.rels><?xml version="1.0" encoding="UTF-8" standalone="yes"?>
<Relationships xmlns="http://schemas.openxmlformats.org/package/2006/relationships"><Relationship Id="rId3" Type="http://schemas.microsoft.com/office/2007/relationships/hdphoto" Target="../media/hdphoto14.wdp"/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4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image" Target="../media/image14.png"/><Relationship Id="rId6" Type="http://schemas.openxmlformats.org/officeDocument/2006/relationships/image" Target="../media/image15.png"/><Relationship Id="rId5" Type="http://schemas.microsoft.com/office/2007/relationships/hdphoto" Target="../media/hdphoto15.wdp"/><Relationship Id="rId4" Type="http://schemas.openxmlformats.org/officeDocument/2006/relationships/image" Target="../media/image29.png"/></Relationships>
</file>

<file path=xl/drawings/_rels/drawing15.xml.rels><?xml version="1.0" encoding="UTF-8" standalone="yes"?>
<Relationships xmlns="http://schemas.openxmlformats.org/package/2006/relationships"><Relationship Id="rId3" Type="http://schemas.microsoft.com/office/2007/relationships/hdphoto" Target="../media/hdphoto16.wdp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6" Type="http://schemas.openxmlformats.org/officeDocument/2006/relationships/image" Target="../media/image32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16.xml.rels><?xml version="1.0" encoding="UTF-8" standalone="yes"?>
<Relationships xmlns="http://schemas.openxmlformats.org/package/2006/relationships"><Relationship Id="rId8" Type="http://schemas.microsoft.com/office/2007/relationships/hdphoto" Target="../media/hdphoto18.wdp"/><Relationship Id="rId3" Type="http://schemas.openxmlformats.org/officeDocument/2006/relationships/image" Target="../media/image30.png"/><Relationship Id="rId7" Type="http://schemas.openxmlformats.org/officeDocument/2006/relationships/image" Target="../media/image37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6" Type="http://schemas.microsoft.com/office/2007/relationships/hdphoto" Target="../media/hdphoto17.wdp"/><Relationship Id="rId5" Type="http://schemas.openxmlformats.org/officeDocument/2006/relationships/image" Target="../media/image36.png"/><Relationship Id="rId4" Type="http://schemas.openxmlformats.org/officeDocument/2006/relationships/image" Target="../media/image35.png"/><Relationship Id="rId9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microsoft.com/office/2007/relationships/hdphoto" Target="../media/hdphoto3.wdp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microsoft.com/office/2007/relationships/hdphoto" Target="../media/hdphoto4.wdp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microsoft.com/office/2007/relationships/hdphoto" Target="../media/hdphoto5.wdp"/><Relationship Id="rId1" Type="http://schemas.openxmlformats.org/officeDocument/2006/relationships/image" Target="../media/image8.png"/><Relationship Id="rId6" Type="http://schemas.microsoft.com/office/2007/relationships/hdphoto" Target="../media/hdphoto7.wdp"/><Relationship Id="rId5" Type="http://schemas.openxmlformats.org/officeDocument/2006/relationships/image" Target="../media/image10.png"/><Relationship Id="rId4" Type="http://schemas.microsoft.com/office/2007/relationships/hdphoto" Target="../media/hdphoto6.wdp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microsoft.com/office/2007/relationships/hdphoto" Target="../media/hdphoto8.wdp"/><Relationship Id="rId1" Type="http://schemas.openxmlformats.org/officeDocument/2006/relationships/image" Target="../media/image11.png"/><Relationship Id="rId6" Type="http://schemas.microsoft.com/office/2007/relationships/hdphoto" Target="../media/hdphoto7.wdp"/><Relationship Id="rId5" Type="http://schemas.openxmlformats.org/officeDocument/2006/relationships/image" Target="../media/image13.png"/><Relationship Id="rId4" Type="http://schemas.microsoft.com/office/2007/relationships/hdphoto" Target="../media/hdphoto9.wdp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image" Target="../media/image14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1</xdr:row>
      <xdr:rowOff>57150</xdr:rowOff>
    </xdr:from>
    <xdr:to>
      <xdr:col>9</xdr:col>
      <xdr:colOff>67176</xdr:colOff>
      <xdr:row>3</xdr:row>
      <xdr:rowOff>44132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723900" y="228600"/>
          <a:ext cx="10154151" cy="987107"/>
          <a:chOff x="723900" y="228600"/>
          <a:chExt cx="10068426" cy="987107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5742627" y="476902"/>
            <a:ext cx="2768767" cy="738805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24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Tipos</a:t>
            </a:r>
            <a:r>
              <a:rPr lang="pt-BR" sz="2400" b="1" i="0" cap="none" spc="0" baseline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 de Erros</a:t>
            </a:r>
            <a:endParaRPr lang="pt-BR" sz="2400" b="1" i="0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endParaRPr>
          </a:p>
        </xdr:txBody>
      </xdr:sp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2280027" y="228600"/>
            <a:ext cx="3528615" cy="894543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6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EXPLICAÇÃO</a:t>
            </a:r>
            <a:endParaRPr lang="pt-BR" sz="4000" b="1" i="0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endParaRPr>
          </a:p>
        </xdr:txBody>
      </xdr:sp>
      <xdr:pic>
        <xdr:nvPicPr>
          <xdr:cNvPr id="5" name="Imagem 4" descr="Resultado de imagem para icone aprender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75000"/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8000" l="10000" r="90000">
                        <a14:foregroundMark x1="34667" y1="43333" x2="34667" y2="43333"/>
                        <a14:foregroundMark x1="38000" y1="42667" x2="38000" y2="42667"/>
                        <a14:foregroundMark x1="55333" y1="42667" x2="55333" y2="42667"/>
                        <a14:foregroundMark x1="74667" y1="80667" x2="74667" y2="80667"/>
                        <a14:foregroundMark x1="41333" y1="59333" x2="41333" y2="59333"/>
                        <a14:foregroundMark x1="51333" y1="61333" x2="51333" y2="61333"/>
                        <a14:foregroundMark x1="52000" y1="88000" x2="52000" y2="88000"/>
                        <a14:foregroundMark x1="34000" y1="88000" x2="34000" y2="88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707" t="33957" r="12150" b="2492"/>
          <a:stretch/>
        </xdr:blipFill>
        <xdr:spPr bwMode="auto">
          <a:xfrm>
            <a:off x="723900" y="249381"/>
            <a:ext cx="791076" cy="65565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m 5" descr="Resultado de imagem para icone aprender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75000"/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8000" l="10000" r="90000">
                        <a14:foregroundMark x1="34667" y1="43333" x2="34667" y2="43333"/>
                        <a14:foregroundMark x1="38000" y1="42667" x2="38000" y2="42667"/>
                        <a14:foregroundMark x1="55333" y1="42667" x2="55333" y2="42667"/>
                        <a14:foregroundMark x1="74667" y1="80667" x2="74667" y2="80667"/>
                        <a14:foregroundMark x1="41333" y1="59333" x2="41333" y2="59333"/>
                        <a14:foregroundMark x1="51333" y1="61333" x2="51333" y2="61333"/>
                        <a14:foregroundMark x1="52000" y1="88000" x2="52000" y2="88000"/>
                        <a14:foregroundMark x1="34000" y1="88000" x2="34000" y2="88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707" t="33957" r="12150" b="2492"/>
          <a:stretch/>
        </xdr:blipFill>
        <xdr:spPr bwMode="auto">
          <a:xfrm flipH="1">
            <a:off x="10001250" y="249381"/>
            <a:ext cx="791076" cy="65565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6</xdr:col>
      <xdr:colOff>85725</xdr:colOff>
      <xdr:row>1</xdr:row>
      <xdr:rowOff>133349</xdr:rowOff>
    </xdr:from>
    <xdr:to>
      <xdr:col>7</xdr:col>
      <xdr:colOff>361950</xdr:colOff>
      <xdr:row>1</xdr:row>
      <xdr:rowOff>692818</xdr:rowOff>
    </xdr:to>
    <xdr:pic>
      <xdr:nvPicPr>
        <xdr:cNvPr id="8" name="Imagem 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66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9730" t="26419" r="25338" b="31053"/>
        <a:stretch/>
      </xdr:blipFill>
      <xdr:spPr>
        <a:xfrm>
          <a:off x="9067800" y="304799"/>
          <a:ext cx="885825" cy="559469"/>
        </a:xfrm>
        <a:prstGeom prst="roundRect">
          <a:avLst/>
        </a:prstGeom>
        <a:effectLst>
          <a:innerShdw blurRad="114300">
            <a:prstClr val="black"/>
          </a:innerShdw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9</xdr:col>
      <xdr:colOff>304800</xdr:colOff>
      <xdr:row>4</xdr:row>
      <xdr:rowOff>95250</xdr:rowOff>
    </xdr:to>
    <xdr:sp macro="" textlink="">
      <xdr:nvSpPr>
        <xdr:cNvPr id="2" name="AutoShape 1" descr="Resultado de imagem para icone aprender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8153400" y="117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1</xdr:row>
      <xdr:rowOff>304800</xdr:rowOff>
    </xdr:to>
    <xdr:sp macro="" textlink="">
      <xdr:nvSpPr>
        <xdr:cNvPr id="3" name="AutoShape 4" descr="Resultado de imagem para icone aprender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314450" y="7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7</xdr:row>
      <xdr:rowOff>38100</xdr:rowOff>
    </xdr:from>
    <xdr:to>
      <xdr:col>8</xdr:col>
      <xdr:colOff>2152650</xdr:colOff>
      <xdr:row>13</xdr:row>
      <xdr:rowOff>95250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pSpPr/>
      </xdr:nvGrpSpPr>
      <xdr:grpSpPr>
        <a:xfrm>
          <a:off x="6905625" y="1971675"/>
          <a:ext cx="2819400" cy="1200150"/>
          <a:chOff x="6753225" y="1619250"/>
          <a:chExt cx="2819400" cy="1200150"/>
        </a:xfrm>
      </xdr:grpSpPr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SpPr txBox="1"/>
        </xdr:nvSpPr>
        <xdr:spPr>
          <a:xfrm>
            <a:off x="6981825" y="1857375"/>
            <a:ext cx="2590800" cy="962025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accent6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/>
              <a:t>Aluno</a:t>
            </a:r>
            <a:endParaRPr lang="pt-BR" sz="1100"/>
          </a:p>
          <a:p>
            <a:endParaRPr lang="pt-BR" sz="800"/>
          </a:p>
          <a:p>
            <a:pPr algn="ctr"/>
            <a:r>
              <a:rPr lang="pt-BR" sz="1100"/>
              <a:t>Utilize</a:t>
            </a:r>
            <a:r>
              <a:rPr lang="pt-BR" sz="1100" baseline="0"/>
              <a:t> a função </a:t>
            </a:r>
            <a:r>
              <a:rPr lang="pt-BR" sz="1100" b="1" baseline="0"/>
              <a:t>PROCV</a:t>
            </a:r>
            <a:r>
              <a:rPr lang="pt-BR" sz="1100" baseline="0"/>
              <a:t> para resolver os campos acima, com o auxílio do monitor.</a:t>
            </a:r>
            <a:endParaRPr lang="pt-BR" sz="1100"/>
          </a:p>
        </xdr:txBody>
      </xdr:sp>
      <xdr:pic>
        <xdr:nvPicPr>
          <xdr:cNvPr id="14" name="Imagem 13" descr="Resultado de imagem para icone brasil">
            <a:extLst>
              <a:ext uri="{FF2B5EF4-FFF2-40B4-BE49-F238E27FC236}">
                <a16:creationId xmlns:a16="http://schemas.microsoft.com/office/drawing/2014/main" id="{00000000-0008-0000-0900-00000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24" b="99659" l="0" r="9625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53225" y="1619250"/>
            <a:ext cx="876300" cy="64189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76200</xdr:colOff>
      <xdr:row>1</xdr:row>
      <xdr:rowOff>0</xdr:rowOff>
    </xdr:from>
    <xdr:to>
      <xdr:col>9</xdr:col>
      <xdr:colOff>749932</xdr:colOff>
      <xdr:row>4</xdr:row>
      <xdr:rowOff>7578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pSpPr/>
      </xdr:nvGrpSpPr>
      <xdr:grpSpPr>
        <a:xfrm>
          <a:off x="800100" y="171450"/>
          <a:ext cx="9960607" cy="1188678"/>
          <a:chOff x="800100" y="171450"/>
          <a:chExt cx="9960607" cy="1188678"/>
        </a:xfrm>
      </xdr:grpSpPr>
      <xdr:pic>
        <xdr:nvPicPr>
          <xdr:cNvPr id="17" name="Imagem 16" descr="Resultado de imagem para icone procura">
            <a:extLst>
              <a:ext uri="{FF2B5EF4-FFF2-40B4-BE49-F238E27FC236}">
                <a16:creationId xmlns:a16="http://schemas.microsoft.com/office/drawing/2014/main" id="{00000000-0008-0000-0900-00001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ackgroundRemoval t="9000" b="96462" l="26231" r="72846">
                        <a14:foregroundMark x1="34462" y1="44385" x2="34462" y2="44385"/>
                        <a14:foregroundMark x1="41923" y1="29000" x2="41923" y2="29000"/>
                        <a14:foregroundMark x1="52846" y1="33077" x2="52846" y2="33077"/>
                        <a14:foregroundMark x1="60231" y1="45692" x2="60231" y2="45692"/>
                        <a14:foregroundMark x1="31231" y1="51462" x2="31231" y2="51462"/>
                        <a14:foregroundMark x1="58846" y1="69000" x2="58846" y2="69000"/>
                        <a14:foregroundMark x1="38308" y1="69538" x2="38308" y2="69538"/>
                        <a14:foregroundMark x1="47923" y1="56385" x2="47923" y2="56385"/>
                        <a14:foregroundMark x1="48154" y1="50692" x2="48154" y2="50692"/>
                        <a14:foregroundMark x1="42462" y1="88462" x2="42462" y2="88462"/>
                        <a14:foregroundMark x1="49538" y1="21308" x2="49538" y2="21308"/>
                        <a14:foregroundMark x1="53923" y1="18846" x2="53923" y2="18846"/>
                        <a14:foregroundMark x1="55308" y1="25692" x2="55308" y2="25692"/>
                        <a14:foregroundMark x1="42692" y1="21077" x2="42692" y2="21077"/>
                        <a14:foregroundMark x1="41077" y1="63538" x2="41077" y2="63538"/>
                        <a14:foregroundMark x1="37462" y1="85462" x2="37462" y2="85462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26539" t="9538" r="27138" b="3563"/>
          <a:stretch/>
        </xdr:blipFill>
        <xdr:spPr bwMode="auto">
          <a:xfrm>
            <a:off x="10193059" y="295275"/>
            <a:ext cx="567648" cy="10648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m 17" descr="Imagem relacionada">
            <a:extLst>
              <a:ext uri="{FF2B5EF4-FFF2-40B4-BE49-F238E27FC236}">
                <a16:creationId xmlns:a16="http://schemas.microsoft.com/office/drawing/2014/main" id="{00000000-0008-0000-0900-000012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 cstate="print"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6692" b="94462" l="0" r="82462">
                        <a14:foregroundMark x1="60538" y1="34769" x2="60538" y2="34769"/>
                        <a14:foregroundMark x1="55615" y1="27923" x2="55615" y2="27923"/>
                        <a14:foregroundMark x1="39846" y1="48385" x2="39846" y2="48385"/>
                        <a14:foregroundMark x1="36231" y1="51769" x2="36231" y2="51769"/>
                        <a14:foregroundMark x1="30692" y1="58615" x2="30692" y2="58615"/>
                        <a14:foregroundMark x1="48708" y1="22140" x2="48708" y2="2214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21393" t="7079" r="33389" b="8567"/>
          <a:stretch/>
        </xdr:blipFill>
        <xdr:spPr bwMode="auto">
          <a:xfrm>
            <a:off x="9105899" y="188154"/>
            <a:ext cx="608189" cy="112936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00000000-0008-0000-0900-00000F000000}"/>
              </a:ext>
            </a:extLst>
          </xdr:cNvPr>
          <xdr:cNvSpPr/>
        </xdr:nvSpPr>
        <xdr:spPr>
          <a:xfrm>
            <a:off x="5218752" y="486427"/>
            <a:ext cx="2858448" cy="738805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24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Função PROCV</a:t>
            </a:r>
          </a:p>
        </xdr:txBody>
      </xdr:sp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00000000-0008-0000-0900-000010000000}"/>
              </a:ext>
            </a:extLst>
          </xdr:cNvPr>
          <xdr:cNvSpPr/>
        </xdr:nvSpPr>
        <xdr:spPr>
          <a:xfrm>
            <a:off x="2636690" y="171450"/>
            <a:ext cx="3528615" cy="894543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6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EXPLICAÇÃO</a:t>
            </a:r>
            <a:endParaRPr lang="pt-BR" sz="4000" b="1" i="0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endParaRPr>
          </a:p>
        </xdr:txBody>
      </xdr:sp>
      <xdr:pic>
        <xdr:nvPicPr>
          <xdr:cNvPr id="19" name="Imagem 18" descr="Resultado de imagem para icone aprender">
            <a:extLst>
              <a:ext uri="{FF2B5EF4-FFF2-40B4-BE49-F238E27FC236}">
                <a16:creationId xmlns:a16="http://schemas.microsoft.com/office/drawing/2014/main" id="{00000000-0008-0000-0900-000013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7">
            <a:biLevel thresh="75000"/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0000" b="98000" l="10000" r="90000">
                        <a14:foregroundMark x1="34667" y1="43333" x2="34667" y2="43333"/>
                        <a14:foregroundMark x1="38000" y1="42667" x2="38000" y2="42667"/>
                        <a14:foregroundMark x1="55333" y1="42667" x2="55333" y2="42667"/>
                        <a14:foregroundMark x1="74667" y1="80667" x2="74667" y2="80667"/>
                        <a14:foregroundMark x1="41333" y1="59333" x2="41333" y2="59333"/>
                        <a14:foregroundMark x1="51333" y1="61333" x2="51333" y2="61333"/>
                        <a14:foregroundMark x1="52000" y1="88000" x2="52000" y2="88000"/>
                        <a14:foregroundMark x1="34000" y1="88000" x2="34000" y2="88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707" t="33957" r="12150" b="2492"/>
          <a:stretch/>
        </xdr:blipFill>
        <xdr:spPr bwMode="auto">
          <a:xfrm>
            <a:off x="800100" y="244619"/>
            <a:ext cx="791076" cy="65565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965869</xdr:colOff>
      <xdr:row>10</xdr:row>
      <xdr:rowOff>128204</xdr:rowOff>
    </xdr:from>
    <xdr:ext cx="919098" cy="468013"/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/>
      </xdr:nvSpPr>
      <xdr:spPr>
        <a:xfrm>
          <a:off x="8957344" y="2661854"/>
          <a:ext cx="919098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Aluno</a:t>
          </a:r>
        </a:p>
      </xdr:txBody>
    </xdr:sp>
    <xdr:clientData/>
  </xdr:oneCellAnchor>
  <xdr:twoCellAnchor>
    <xdr:from>
      <xdr:col>8</xdr:col>
      <xdr:colOff>219075</xdr:colOff>
      <xdr:row>8</xdr:row>
      <xdr:rowOff>112258</xdr:rowOff>
    </xdr:from>
    <xdr:to>
      <xdr:col>11</xdr:col>
      <xdr:colOff>485775</xdr:colOff>
      <xdr:row>23</xdr:row>
      <xdr:rowOff>123826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/>
      </xdr:nvGrpSpPr>
      <xdr:grpSpPr>
        <a:xfrm>
          <a:off x="6772275" y="2274433"/>
          <a:ext cx="3714750" cy="2916693"/>
          <a:chOff x="7124700" y="1988683"/>
          <a:chExt cx="3714750" cy="2916693"/>
        </a:xfrm>
      </xdr:grpSpPr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00000000-0008-0000-0A00-00000E000000}"/>
              </a:ext>
            </a:extLst>
          </xdr:cNvPr>
          <xdr:cNvSpPr txBox="1"/>
        </xdr:nvSpPr>
        <xdr:spPr>
          <a:xfrm>
            <a:off x="7886700" y="2514600"/>
            <a:ext cx="2952750" cy="2390776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endParaRPr lang="pt-BR" sz="1100"/>
          </a:p>
          <a:p>
            <a:pPr algn="ctr"/>
            <a:r>
              <a:rPr lang="pt-BR" sz="1600" b="1"/>
              <a:t>Aluno</a:t>
            </a:r>
            <a:endParaRPr lang="pt-BR" sz="1100"/>
          </a:p>
          <a:p>
            <a:endParaRPr lang="pt-BR" sz="1100"/>
          </a:p>
          <a:p>
            <a:pPr algn="ctr"/>
            <a:r>
              <a:rPr lang="pt-BR" sz="1100"/>
              <a:t>Analise as informações contidas nas tabelas</a:t>
            </a:r>
            <a:r>
              <a:rPr lang="pt-BR" sz="1100" baseline="0"/>
              <a:t> do exercício, para que possa resolver as tabelas </a:t>
            </a:r>
            <a:r>
              <a:rPr lang="pt-BR" sz="1100" b="1" baseline="0"/>
              <a:t>Ficha de Pedidos </a:t>
            </a:r>
            <a:r>
              <a:rPr lang="pt-BR" sz="1100" baseline="0"/>
              <a:t>e </a:t>
            </a:r>
            <a:r>
              <a:rPr lang="pt-BR" sz="1100" b="1" baseline="0"/>
              <a:t>Descrição do Pedido</a:t>
            </a:r>
            <a:r>
              <a:rPr lang="pt-BR" sz="1100" baseline="0"/>
              <a:t>.</a:t>
            </a:r>
          </a:p>
          <a:p>
            <a:pPr algn="ctr"/>
            <a:endParaRPr lang="pt-BR" sz="900" baseline="0"/>
          </a:p>
          <a:p>
            <a:pPr algn="ctr"/>
            <a:r>
              <a:rPr lang="pt-B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Utilize a função </a:t>
            </a:r>
            <a:r>
              <a:rPr lang="pt-BR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PROCV</a:t>
            </a:r>
            <a:r>
              <a:rPr lang="pt-B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, com os recursos apresentados anteriormente.</a:t>
            </a:r>
            <a:endParaRPr lang="pt-BR" sz="1100" baseline="0"/>
          </a:p>
          <a:p>
            <a:pPr algn="ctr"/>
            <a:endParaRPr lang="pt-BR" sz="1100" b="1" baseline="0"/>
          </a:p>
          <a:p>
            <a:pPr algn="ctr"/>
            <a:r>
              <a:rPr lang="pt-BR" sz="1100" b="1" baseline="0"/>
              <a:t>Total a Pagar: </a:t>
            </a:r>
            <a:r>
              <a:rPr lang="pt-BR" sz="1100" b="0" baseline="0"/>
              <a:t>Será necessário usar </a:t>
            </a:r>
            <a:r>
              <a:rPr lang="pt-BR" sz="1100" baseline="0"/>
              <a:t>uma fórmula matemática para demostrar o valor total.</a:t>
            </a:r>
          </a:p>
        </xdr:txBody>
      </xdr:sp>
      <xdr:pic>
        <xdr:nvPicPr>
          <xdr:cNvPr id="18" name="Imagem 17" descr="Imagem relacionada">
            <a:extLst>
              <a:ext uri="{FF2B5EF4-FFF2-40B4-BE49-F238E27FC236}">
                <a16:creationId xmlns:a16="http://schemas.microsoft.com/office/drawing/2014/main" id="{00000000-0008-0000-0A00-00001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4700" y="1988683"/>
            <a:ext cx="1687430" cy="114504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447675</xdr:colOff>
      <xdr:row>0</xdr:row>
      <xdr:rowOff>85725</xdr:rowOff>
    </xdr:from>
    <xdr:to>
      <xdr:col>13</xdr:col>
      <xdr:colOff>42303</xdr:colOff>
      <xdr:row>2</xdr:row>
      <xdr:rowOff>57081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pSpPr/>
      </xdr:nvGrpSpPr>
      <xdr:grpSpPr>
        <a:xfrm>
          <a:off x="628650" y="85725"/>
          <a:ext cx="10977003" cy="952431"/>
          <a:chOff x="523875" y="85725"/>
          <a:chExt cx="10977003" cy="942712"/>
        </a:xfrm>
      </xdr:grpSpPr>
      <xdr:cxnSp macro="">
        <xdr:nvCxnSpPr>
          <xdr:cNvPr id="21" name="Conector reto 20">
            <a:extLst>
              <a:ext uri="{FF2B5EF4-FFF2-40B4-BE49-F238E27FC236}">
                <a16:creationId xmlns:a16="http://schemas.microsoft.com/office/drawing/2014/main" id="{00000000-0008-0000-0A00-000015000000}"/>
              </a:ext>
            </a:extLst>
          </xdr:cNvPr>
          <xdr:cNvCxnSpPr/>
        </xdr:nvCxnSpPr>
        <xdr:spPr>
          <a:xfrm flipV="1">
            <a:off x="8810625" y="561975"/>
            <a:ext cx="2047875" cy="9525"/>
          </a:xfrm>
          <a:prstGeom prst="line">
            <a:avLst/>
          </a:prstGeom>
          <a:ln w="19050">
            <a:prstDash val="sysDot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SpPr/>
        </xdr:nvSpPr>
        <xdr:spPr>
          <a:xfrm>
            <a:off x="2331715" y="145353"/>
            <a:ext cx="2983235" cy="843757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pt-BR" sz="48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EXERCÍCIO</a:t>
            </a:r>
          </a:p>
        </xdr:txBody>
      </xdr:sp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SpPr/>
        </xdr:nvSpPr>
        <xdr:spPr>
          <a:xfrm>
            <a:off x="5123279" y="497779"/>
            <a:ext cx="1267995" cy="530658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pt-BR" sz="28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PROCV</a:t>
            </a:r>
            <a:endParaRPr lang="pt-BR" sz="4400" b="0" cap="none" spc="0">
              <a:ln w="0">
                <a:noFill/>
              </a:ln>
              <a:solidFill>
                <a:sysClr val="windowText" lastClr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  <xdr:pic>
        <xdr:nvPicPr>
          <xdr:cNvPr id="13" name="Imagem 12" descr="Resultado de imagem para PEDIDO">
            <a:extLst>
              <a:ext uri="{FF2B5EF4-FFF2-40B4-BE49-F238E27FC236}">
                <a16:creationId xmlns:a16="http://schemas.microsoft.com/office/drawing/2014/main" id="{00000000-0008-0000-0A00-00000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39853" y="180708"/>
            <a:ext cx="2313747" cy="76918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m 15" descr="Resultado de imagem para icone pedido">
            <a:extLst>
              <a:ext uri="{FF2B5EF4-FFF2-40B4-BE49-F238E27FC236}">
                <a16:creationId xmlns:a16="http://schemas.microsoft.com/office/drawing/2014/main" id="{00000000-0008-0000-0A00-00001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3875" y="219074"/>
            <a:ext cx="714375" cy="7143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00000000-0008-0000-0A00-00001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duotone>
              <a:schemeClr val="accent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7457" t="30754" r="24895" b="51974"/>
          <a:stretch/>
        </xdr:blipFill>
        <xdr:spPr>
          <a:xfrm>
            <a:off x="10601325" y="85725"/>
            <a:ext cx="899553" cy="878364"/>
          </a:xfrm>
          <a:prstGeom prst="flowChartDelay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1400175</xdr:colOff>
      <xdr:row>16</xdr:row>
      <xdr:rowOff>9526</xdr:rowOff>
    </xdr:from>
    <xdr:to>
      <xdr:col>9</xdr:col>
      <xdr:colOff>76199</xdr:colOff>
      <xdr:row>22</xdr:row>
      <xdr:rowOff>180975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pSpPr/>
      </xdr:nvGrpSpPr>
      <xdr:grpSpPr>
        <a:xfrm>
          <a:off x="3124200" y="3762376"/>
          <a:ext cx="3809999" cy="1314449"/>
          <a:chOff x="2752725" y="3971926"/>
          <a:chExt cx="3809999" cy="1314449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SpPr txBox="1"/>
        </xdr:nvSpPr>
        <xdr:spPr>
          <a:xfrm>
            <a:off x="3095625" y="3971926"/>
            <a:ext cx="3467099" cy="1085850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accent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/>
              <a:t>Aluno</a:t>
            </a:r>
          </a:p>
          <a:p>
            <a:endParaRPr lang="pt-BR" sz="800"/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Utilize</a:t>
            </a:r>
            <a:r>
              <a:rPr lang="pt-BR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a função </a:t>
            </a:r>
            <a:r>
              <a:rPr lang="pt-BR" sz="1100" b="1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PROCV</a:t>
            </a:r>
            <a:r>
              <a:rPr lang="pt-BR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para resolver o quadro acima de pesquisa/procura.</a:t>
            </a:r>
            <a:endParaRPr lang="pt-BR">
              <a:effectLst/>
            </a:endParaRPr>
          </a:p>
        </xdr:txBody>
      </xdr:sp>
      <xdr:pic>
        <xdr:nvPicPr>
          <xdr:cNvPr id="22" name="Imagem 21" descr="Imagem relacionada">
            <a:extLst>
              <a:ext uri="{FF2B5EF4-FFF2-40B4-BE49-F238E27FC236}">
                <a16:creationId xmlns:a16="http://schemas.microsoft.com/office/drawing/2014/main" id="{00000000-0008-0000-0B00-00001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752725" y="4220207"/>
            <a:ext cx="1127285" cy="106616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495300</xdr:colOff>
      <xdr:row>0</xdr:row>
      <xdr:rowOff>66675</xdr:rowOff>
    </xdr:from>
    <xdr:to>
      <xdr:col>13</xdr:col>
      <xdr:colOff>647116</xdr:colOff>
      <xdr:row>2</xdr:row>
      <xdr:rowOff>30450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pSpPr/>
      </xdr:nvGrpSpPr>
      <xdr:grpSpPr>
        <a:xfrm>
          <a:off x="676275" y="66675"/>
          <a:ext cx="10838866" cy="944850"/>
          <a:chOff x="571500" y="66675"/>
          <a:chExt cx="10838866" cy="935325"/>
        </a:xfrm>
      </xdr:grpSpPr>
      <xdr:cxnSp macro="">
        <xdr:nvCxnSpPr>
          <xdr:cNvPr id="2" name="Conector reto 1">
            <a:extLst>
              <a:ext uri="{FF2B5EF4-FFF2-40B4-BE49-F238E27FC236}">
                <a16:creationId xmlns:a16="http://schemas.microsoft.com/office/drawing/2014/main" id="{00000000-0008-0000-0B00-000002000000}"/>
              </a:ext>
            </a:extLst>
          </xdr:cNvPr>
          <xdr:cNvCxnSpPr/>
        </xdr:nvCxnSpPr>
        <xdr:spPr>
          <a:xfrm>
            <a:off x="6962775" y="571500"/>
            <a:ext cx="3657600" cy="3"/>
          </a:xfrm>
          <a:prstGeom prst="bentConnector3">
            <a:avLst>
              <a:gd name="adj1" fmla="val 50000"/>
            </a:avLst>
          </a:prstGeom>
          <a:ln w="19050">
            <a:solidFill>
              <a:schemeClr val="accent3">
                <a:lumMod val="75000"/>
              </a:schemeClr>
            </a:solidFill>
            <a:prstDash val="sysDot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SpPr/>
        </xdr:nvSpPr>
        <xdr:spPr>
          <a:xfrm>
            <a:off x="2331715" y="126498"/>
            <a:ext cx="2983235" cy="843757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pt-BR" sz="4800" b="0" cap="none" spc="0">
                <a:ln w="0"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EXERCÍCIO</a:t>
            </a:r>
          </a:p>
        </xdr:txBody>
      </xdr:sp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SpPr/>
        </xdr:nvSpPr>
        <xdr:spPr>
          <a:xfrm>
            <a:off x="5170904" y="450348"/>
            <a:ext cx="1267995" cy="530658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pt-BR" sz="2800" b="0" cap="none" spc="0">
                <a:ln w="0">
                  <a:solidFill>
                    <a:schemeClr val="accent3">
                      <a:lumMod val="7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PROCV</a:t>
            </a:r>
            <a:endParaRPr lang="pt-BR" sz="4400" b="0" cap="none" spc="0">
              <a:ln w="0">
                <a:solidFill>
                  <a:schemeClr val="accent3">
                    <a:lumMod val="75000"/>
                  </a:schemeClr>
                </a:solidFill>
              </a:ln>
              <a:solidFill>
                <a:schemeClr val="tx1">
                  <a:lumMod val="95000"/>
                  <a:lumOff val="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  <xdr:pic>
        <xdr:nvPicPr>
          <xdr:cNvPr id="15" name="Imagem 14" descr="Resultado de imagem para ICONE ALUNOS">
            <a:extLst>
              <a:ext uri="{FF2B5EF4-FFF2-40B4-BE49-F238E27FC236}">
                <a16:creationId xmlns:a16="http://schemas.microsoft.com/office/drawing/2014/main" id="{00000000-0008-0000-0B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229725" y="142874"/>
            <a:ext cx="847725" cy="8477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m 16" descr="Imagem relacionada">
            <a:extLst>
              <a:ext uri="{FF2B5EF4-FFF2-40B4-BE49-F238E27FC236}">
                <a16:creationId xmlns:a16="http://schemas.microsoft.com/office/drawing/2014/main" id="{00000000-0008-0000-0B00-00001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086725" y="152400"/>
            <a:ext cx="849600" cy="849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m 17" descr="Imagem relacionada">
            <a:extLst>
              <a:ext uri="{FF2B5EF4-FFF2-40B4-BE49-F238E27FC236}">
                <a16:creationId xmlns:a16="http://schemas.microsoft.com/office/drawing/2014/main" id="{00000000-0008-0000-0B00-00001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858000" y="152400"/>
            <a:ext cx="849600" cy="849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4" name="Imagem 23" descr="Imagem relacionada">
            <a:extLst>
              <a:ext uri="{FF2B5EF4-FFF2-40B4-BE49-F238E27FC236}">
                <a16:creationId xmlns:a16="http://schemas.microsoft.com/office/drawing/2014/main" id="{00000000-0008-0000-0B00-00001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9832" b="99520" l="9904" r="89936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1500" y="190500"/>
            <a:ext cx="1043821" cy="6953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00000000-0008-0000-0B00-000010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664" t="17757" r="60593" b="36880"/>
          <a:stretch/>
        </xdr:blipFill>
        <xdr:spPr>
          <a:xfrm>
            <a:off x="10525125" y="66675"/>
            <a:ext cx="885241" cy="904875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31499</xdr:colOff>
      <xdr:row>21</xdr:row>
      <xdr:rowOff>97893</xdr:rowOff>
    </xdr:from>
    <xdr:to>
      <xdr:col>9</xdr:col>
      <xdr:colOff>729126</xdr:colOff>
      <xdr:row>31</xdr:row>
      <xdr:rowOff>66675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6565649" y="4669893"/>
          <a:ext cx="2659777" cy="1873782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 i="0" baseline="0"/>
            <a:t>Aluno</a:t>
          </a:r>
        </a:p>
        <a:p>
          <a:endParaRPr lang="pt-BR" sz="800" b="1" i="1" baseline="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Utilizando a função 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PROCV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mostre a porcentagem de desconto do IRRF (Imposto de Renda Retido na Fonte) e o INSS de cada funcionário.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Calcule o salário líquido.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 valores utilizados nas tabelas para o cálculo do INSS e do IRRF são fictícios.</a:t>
          </a:r>
          <a:endParaRPr lang="pt-BR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>
            <a:effectLst/>
          </a:endParaRPr>
        </a:p>
      </xdr:txBody>
    </xdr:sp>
    <xdr:clientData/>
  </xdr:twoCellAnchor>
  <xdr:twoCellAnchor>
    <xdr:from>
      <xdr:col>1</xdr:col>
      <xdr:colOff>1017169</xdr:colOff>
      <xdr:row>0</xdr:row>
      <xdr:rowOff>47625</xdr:rowOff>
    </xdr:from>
    <xdr:to>
      <xdr:col>10</xdr:col>
      <xdr:colOff>593804</xdr:colOff>
      <xdr:row>2</xdr:row>
      <xdr:rowOff>34355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pSpPr/>
      </xdr:nvGrpSpPr>
      <xdr:grpSpPr>
        <a:xfrm>
          <a:off x="1198144" y="47625"/>
          <a:ext cx="8625385" cy="967805"/>
          <a:chOff x="1188619" y="47625"/>
          <a:chExt cx="8625385" cy="967805"/>
        </a:xfrm>
      </xdr:grpSpPr>
      <xdr:pic>
        <xdr:nvPicPr>
          <xdr:cNvPr id="4" name="Imagem 3" descr="Resultado de imagem para logo folha de pagamento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1883" t="63823" b="12244"/>
          <a:stretch/>
        </xdr:blipFill>
        <xdr:spPr bwMode="auto">
          <a:xfrm>
            <a:off x="6645773" y="663713"/>
            <a:ext cx="2201953" cy="30249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cxnSp macro="">
        <xdr:nvCxnSpPr>
          <xdr:cNvPr id="2" name="Conector reto 1">
            <a:extLst>
              <a:ext uri="{FF2B5EF4-FFF2-40B4-BE49-F238E27FC236}">
                <a16:creationId xmlns:a16="http://schemas.microsoft.com/office/drawing/2014/main" id="{00000000-0008-0000-0C00-000002000000}"/>
              </a:ext>
            </a:extLst>
          </xdr:cNvPr>
          <xdr:cNvCxnSpPr/>
        </xdr:nvCxnSpPr>
        <xdr:spPr>
          <a:xfrm flipV="1">
            <a:off x="6192251" y="647197"/>
            <a:ext cx="2876049" cy="1"/>
          </a:xfrm>
          <a:prstGeom prst="line">
            <a:avLst/>
          </a:prstGeom>
          <a:ln w="19050">
            <a:solidFill>
              <a:srgbClr val="C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3" name="Imagem 2" descr="Resultado de imagem para logo folha de pagamento">
            <a:extLst>
              <a:ext uri="{FF2B5EF4-FFF2-40B4-BE49-F238E27FC236}">
                <a16:creationId xmlns:a16="http://schemas.microsoft.com/office/drawing/2014/main" id="{00000000-0008-0000-0C00-000003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7950" b="33186"/>
          <a:stretch/>
        </xdr:blipFill>
        <xdr:spPr bwMode="auto">
          <a:xfrm>
            <a:off x="6596313" y="231192"/>
            <a:ext cx="2231357" cy="36387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00000000-0008-0000-0C00-00000F000000}"/>
              </a:ext>
            </a:extLst>
          </xdr:cNvPr>
          <xdr:cNvSpPr/>
        </xdr:nvSpPr>
        <xdr:spPr>
          <a:xfrm>
            <a:off x="1188619" y="108785"/>
            <a:ext cx="2983235" cy="843757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pt-BR" sz="4800" b="0" cap="none" spc="0">
                <a:ln w="0">
                  <a:noFill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EXERCÍCIO</a:t>
            </a:r>
          </a:p>
        </xdr:txBody>
      </xdr:sp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00000000-0008-0000-0C00-000011000000}"/>
              </a:ext>
            </a:extLst>
          </xdr:cNvPr>
          <xdr:cNvSpPr/>
        </xdr:nvSpPr>
        <xdr:spPr>
          <a:xfrm>
            <a:off x="4024800" y="484772"/>
            <a:ext cx="1267995" cy="530658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pt-BR" sz="2800" b="0" cap="none" spc="0">
                <a:ln w="0">
                  <a:solidFill>
                    <a:schemeClr val="accent3">
                      <a:lumMod val="75000"/>
                    </a:schemeClr>
                  </a:solidFill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PROCV</a:t>
            </a:r>
            <a:endParaRPr lang="pt-BR" sz="4400" b="0" cap="none" spc="0">
              <a:ln w="0">
                <a:solidFill>
                  <a:schemeClr val="accent3">
                    <a:lumMod val="75000"/>
                  </a:schemeClr>
                </a:solidFill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00000000-0008-0000-0C00-00000B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42755" t="52565" r="40576" b="30325"/>
          <a:stretch/>
        </xdr:blipFill>
        <xdr:spPr>
          <a:xfrm>
            <a:off x="8988091" y="47625"/>
            <a:ext cx="825913" cy="930020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304800</xdr:rowOff>
    </xdr:to>
    <xdr:sp macro="" textlink="">
      <xdr:nvSpPr>
        <xdr:cNvPr id="2" name="AutoShape 4" descr="Resultado de imagem para icone aprender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14450" y="7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</xdr:colOff>
      <xdr:row>14</xdr:row>
      <xdr:rowOff>87959</xdr:rowOff>
    </xdr:from>
    <xdr:to>
      <xdr:col>8</xdr:col>
      <xdr:colOff>220781</xdr:colOff>
      <xdr:row>23</xdr:row>
      <xdr:rowOff>185720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GrpSpPr/>
      </xdr:nvGrpSpPr>
      <xdr:grpSpPr>
        <a:xfrm>
          <a:off x="1640541" y="3360077"/>
          <a:ext cx="6289887" cy="1812261"/>
          <a:chOff x="1557711" y="3400427"/>
          <a:chExt cx="6270497" cy="1774868"/>
        </a:xfrm>
      </xdr:grpSpPr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00000000-0008-0000-0D00-00000F000000}"/>
              </a:ext>
            </a:extLst>
          </xdr:cNvPr>
          <xdr:cNvSpPr txBox="1"/>
        </xdr:nvSpPr>
        <xdr:spPr>
          <a:xfrm>
            <a:off x="1557711" y="3400427"/>
            <a:ext cx="5700339" cy="1686266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/>
              <a:t>Aluno</a:t>
            </a:r>
            <a:r>
              <a:rPr lang="pt-BR" sz="900" b="1"/>
              <a:t/>
            </a:r>
            <a:br>
              <a:rPr lang="pt-BR" sz="900" b="1"/>
            </a:br>
            <a:endParaRPr lang="pt-BR" sz="900" b="1"/>
          </a:p>
          <a:p>
            <a:pPr algn="ctr"/>
            <a:r>
              <a:rPr lang="pt-BR" sz="1100">
                <a:effectLst/>
              </a:rPr>
              <a:t>Será usada a função </a:t>
            </a:r>
            <a:r>
              <a:rPr lang="pt-BR" sz="1100" b="1">
                <a:effectLst/>
              </a:rPr>
              <a:t>PROCH </a:t>
            </a:r>
            <a:r>
              <a:rPr lang="pt-BR" sz="1100" b="0">
                <a:effectLst/>
              </a:rPr>
              <a:t>para retornar as</a:t>
            </a:r>
            <a:r>
              <a:rPr lang="pt-BR" sz="1100" b="0" baseline="0">
                <a:effectLst/>
              </a:rPr>
              <a:t> informações dos seguintes funcionários.</a:t>
            </a:r>
            <a:endParaRPr lang="pt-BR" sz="1100" b="1">
              <a:effectLst/>
            </a:endParaRPr>
          </a:p>
          <a:p>
            <a:endParaRPr lang="pt-BR" sz="8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=PROCH(</a:t>
            </a:r>
            <a:r>
              <a:rPr lang="pt-BR" sz="1100" b="1">
                <a:solidFill>
                  <a:srgbClr val="0070C0"/>
                </a:solidFill>
                <a:effectLst/>
                <a:latin typeface="+mn-lt"/>
                <a:ea typeface="+mn-ea"/>
                <a:cs typeface="+mn-cs"/>
              </a:rPr>
              <a:t>valor_procurado</a:t>
            </a:r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; </a:t>
            </a:r>
            <a:r>
              <a:rPr lang="pt-BR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matriz_tabela</a:t>
            </a:r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;</a:t>
            </a:r>
            <a:r>
              <a:rPr lang="pt-BR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núm_índice_linha</a:t>
            </a:r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; [</a:t>
            </a:r>
            <a:r>
              <a:rPr lang="pt-BR" sz="1100" b="1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procurar_intervalo</a:t>
            </a:r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])</a:t>
            </a:r>
          </a:p>
          <a:p>
            <a:endParaRPr lang="pt-BR" sz="800" b="1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Tipo</a:t>
            </a:r>
            <a:r>
              <a:rPr lang="pt-BR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de Correspondência:</a:t>
            </a:r>
            <a:endPara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pt-BR" sz="1100" b="1" cap="all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VERDADEIRO (1): </a:t>
            </a:r>
            <a:r>
              <a:rPr lang="pt-BR" sz="1100" b="0" cap="all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Correspondência Aproximada.</a:t>
            </a:r>
          </a:p>
          <a:p>
            <a:pPr algn="ctr"/>
            <a:r>
              <a:rPr lang="pt-BR" sz="1100" b="1" cap="all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FALSO (0): </a:t>
            </a:r>
            <a:r>
              <a:rPr lang="pt-BR" sz="1100" b="0" cap="all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Correspondência Exata.</a:t>
            </a:r>
            <a:endParaRPr lang="pt-BR" sz="1100" b="0" cap="all" baseline="0"/>
          </a:p>
        </xdr:txBody>
      </xdr:sp>
      <xdr:pic>
        <xdr:nvPicPr>
          <xdr:cNvPr id="17" name="Imagem 16" descr="Resultado de imagem para entender png">
            <a:extLst>
              <a:ext uri="{FF2B5EF4-FFF2-40B4-BE49-F238E27FC236}">
                <a16:creationId xmlns:a16="http://schemas.microsoft.com/office/drawing/2014/main" id="{00000000-0008-0000-0D00-000011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6684993" y="4004420"/>
            <a:ext cx="1143215" cy="11708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385026</xdr:colOff>
      <xdr:row>1</xdr:row>
      <xdr:rowOff>9820</xdr:rowOff>
    </xdr:from>
    <xdr:to>
      <xdr:col>8</xdr:col>
      <xdr:colOff>183331</xdr:colOff>
      <xdr:row>3</xdr:row>
      <xdr:rowOff>170019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GrpSpPr/>
      </xdr:nvGrpSpPr>
      <xdr:grpSpPr>
        <a:xfrm>
          <a:off x="766026" y="166702"/>
          <a:ext cx="7126952" cy="1056670"/>
          <a:chOff x="571582" y="171450"/>
          <a:chExt cx="7104758" cy="1053782"/>
        </a:xfrm>
      </xdr:grpSpPr>
      <xdr:sp macro="" textlink="">
        <xdr:nvSpPr>
          <xdr:cNvPr id="19" name="Retângulo 18">
            <a:extLst>
              <a:ext uri="{FF2B5EF4-FFF2-40B4-BE49-F238E27FC236}">
                <a16:creationId xmlns:a16="http://schemas.microsoft.com/office/drawing/2014/main" id="{00000000-0008-0000-0D00-000013000000}"/>
              </a:ext>
            </a:extLst>
          </xdr:cNvPr>
          <xdr:cNvSpPr/>
        </xdr:nvSpPr>
        <xdr:spPr>
          <a:xfrm>
            <a:off x="4817892" y="486427"/>
            <a:ext cx="2858448" cy="738805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24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Função PROCH</a:t>
            </a:r>
          </a:p>
        </xdr:txBody>
      </xdr:sp>
      <xdr:sp macro="" textlink="">
        <xdr:nvSpPr>
          <xdr:cNvPr id="20" name="Retângulo 19">
            <a:extLst>
              <a:ext uri="{FF2B5EF4-FFF2-40B4-BE49-F238E27FC236}">
                <a16:creationId xmlns:a16="http://schemas.microsoft.com/office/drawing/2014/main" id="{00000000-0008-0000-0D00-000014000000}"/>
              </a:ext>
            </a:extLst>
          </xdr:cNvPr>
          <xdr:cNvSpPr/>
        </xdr:nvSpPr>
        <xdr:spPr>
          <a:xfrm>
            <a:off x="2235832" y="171450"/>
            <a:ext cx="3528615" cy="894543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6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EXPLICAÇÃO</a:t>
            </a:r>
            <a:endParaRPr lang="pt-BR" sz="4000" b="1" i="0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endParaRPr>
          </a:p>
        </xdr:txBody>
      </xdr:sp>
      <xdr:pic>
        <xdr:nvPicPr>
          <xdr:cNvPr id="21" name="Imagem 20" descr="Resultado de imagem para icone aprender">
            <a:extLst>
              <a:ext uri="{FF2B5EF4-FFF2-40B4-BE49-F238E27FC236}">
                <a16:creationId xmlns:a16="http://schemas.microsoft.com/office/drawing/2014/main" id="{00000000-0008-0000-0D00-000015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7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10000" b="98000" l="10000" r="90000">
                        <a14:foregroundMark x1="34667" y1="43333" x2="34667" y2="43333"/>
                        <a14:foregroundMark x1="38000" y1="42667" x2="38000" y2="42667"/>
                        <a14:foregroundMark x1="55333" y1="42667" x2="55333" y2="42667"/>
                        <a14:foregroundMark x1="74667" y1="80667" x2="74667" y2="80667"/>
                        <a14:foregroundMark x1="41333" y1="59333" x2="41333" y2="59333"/>
                        <a14:foregroundMark x1="51333" y1="61333" x2="51333" y2="61333"/>
                        <a14:foregroundMark x1="52000" y1="88000" x2="52000" y2="88000"/>
                        <a14:foregroundMark x1="34000" y1="88000" x2="34000" y2="88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707" t="33957" r="12150" b="2492"/>
          <a:stretch/>
        </xdr:blipFill>
        <xdr:spPr bwMode="auto">
          <a:xfrm>
            <a:off x="571582" y="235110"/>
            <a:ext cx="791076" cy="65565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9</xdr:col>
      <xdr:colOff>266700</xdr:colOff>
      <xdr:row>1</xdr:row>
      <xdr:rowOff>66675</xdr:rowOff>
    </xdr:from>
    <xdr:to>
      <xdr:col>10</xdr:col>
      <xdr:colOff>66675</xdr:colOff>
      <xdr:row>3</xdr:row>
      <xdr:rowOff>193305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0" b="100000" l="10000" r="96875">
                      <a14:foregroundMark x1="41250" y1="14375" x2="41250" y2="1437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100" y="228600"/>
          <a:ext cx="1019175" cy="102198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9</xdr:col>
      <xdr:colOff>514350</xdr:colOff>
      <xdr:row>3</xdr:row>
      <xdr:rowOff>142874</xdr:rowOff>
    </xdr:from>
    <xdr:to>
      <xdr:col>9</xdr:col>
      <xdr:colOff>952500</xdr:colOff>
      <xdr:row>3</xdr:row>
      <xdr:rowOff>142874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CxnSpPr/>
      </xdr:nvCxnSpPr>
      <xdr:spPr>
        <a:xfrm>
          <a:off x="9429750" y="1200149"/>
          <a:ext cx="438150" cy="0"/>
        </a:xfrm>
        <a:prstGeom prst="line">
          <a:avLst/>
        </a:prstGeom>
        <a:ln w="19050">
          <a:solidFill>
            <a:schemeClr val="tx1">
              <a:lumMod val="65000"/>
              <a:lumOff val="3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</xdr:row>
      <xdr:rowOff>0</xdr:rowOff>
    </xdr:from>
    <xdr:to>
      <xdr:col>17</xdr:col>
      <xdr:colOff>180975</xdr:colOff>
      <xdr:row>7</xdr:row>
      <xdr:rowOff>123825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10258425" y="161925"/>
          <a:ext cx="4324350" cy="1819275"/>
        </a:xfrm>
        <a:prstGeom prst="rect">
          <a:avLst/>
        </a:prstGeom>
        <a:solidFill>
          <a:schemeClr val="lt1"/>
        </a:solidFill>
        <a:ln w="19050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400"/>
        </a:p>
        <a:p>
          <a:pPr algn="ctr"/>
          <a:r>
            <a:rPr lang="pt-BR" sz="1800" b="1"/>
            <a:t>IMPORTANTE</a:t>
          </a:r>
          <a:endParaRPr lang="pt-BR" sz="1200"/>
        </a:p>
        <a:p>
          <a:endParaRPr lang="pt-BR" sz="1200"/>
        </a:p>
        <a:p>
          <a:pPr algn="ctr"/>
          <a:r>
            <a:rPr lang="pt-BR" sz="1400" b="1" baseline="0"/>
            <a:t>Para realizar a pesquisa com valores aproximados, é necessário deixar a linha de pesquisa em ordem crescente ou alfabética.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função PROCH não pesquisa ou retorna valores que estiverem acima do campo que está sendo procurado.</a:t>
          </a:r>
          <a:endParaRPr lang="pt-BR" sz="1400">
            <a:effectLst/>
          </a:endParaRPr>
        </a:p>
        <a:p>
          <a:pPr algn="ctr"/>
          <a:endParaRPr lang="pt-BR" sz="1400" b="1" baseline="0"/>
        </a:p>
      </xdr:txBody>
    </xdr:sp>
    <xdr:clientData/>
  </xdr:twoCellAnchor>
  <xdr:twoCellAnchor>
    <xdr:from>
      <xdr:col>10</xdr:col>
      <xdr:colOff>257175</xdr:colOff>
      <xdr:row>1</xdr:row>
      <xdr:rowOff>133350</xdr:rowOff>
    </xdr:from>
    <xdr:to>
      <xdr:col>10</xdr:col>
      <xdr:colOff>600075</xdr:colOff>
      <xdr:row>1</xdr:row>
      <xdr:rowOff>452300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2AAAF748-8A8F-42DF-A7D3-4F7A0910B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1775" y="295275"/>
          <a:ext cx="342900" cy="318950"/>
        </a:xfrm>
        <a:prstGeom prst="rect">
          <a:avLst/>
        </a:prstGeom>
      </xdr:spPr>
    </xdr:pic>
    <xdr:clientData/>
  </xdr:twoCellAnchor>
  <xdr:twoCellAnchor>
    <xdr:from>
      <xdr:col>16</xdr:col>
      <xdr:colOff>276225</xdr:colOff>
      <xdr:row>1</xdr:row>
      <xdr:rowOff>114300</xdr:rowOff>
    </xdr:from>
    <xdr:to>
      <xdr:col>17</xdr:col>
      <xdr:colOff>9525</xdr:colOff>
      <xdr:row>1</xdr:row>
      <xdr:rowOff>433250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2AAAF748-8A8F-42DF-A7D3-4F7A0910B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8425" y="276225"/>
          <a:ext cx="342900" cy="3189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459559</xdr:colOff>
      <xdr:row>3</xdr:row>
      <xdr:rowOff>159566</xdr:rowOff>
    </xdr:from>
    <xdr:to>
      <xdr:col>3</xdr:col>
      <xdr:colOff>1106291</xdr:colOff>
      <xdr:row>6</xdr:row>
      <xdr:rowOff>182366</xdr:rowOff>
    </xdr:to>
    <xdr:pic>
      <xdr:nvPicPr>
        <xdr:cNvPr id="15" name="Imagem 14" descr="Resultado de imagem para icone seta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3038475" y="1314450"/>
          <a:ext cx="632400" cy="646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123825</xdr:colOff>
      <xdr:row>5</xdr:row>
      <xdr:rowOff>180975</xdr:rowOff>
    </xdr:from>
    <xdr:to>
      <xdr:col>11</xdr:col>
      <xdr:colOff>197372</xdr:colOff>
      <xdr:row>17</xdr:row>
      <xdr:rowOff>57150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pSpPr/>
      </xdr:nvGrpSpPr>
      <xdr:grpSpPr>
        <a:xfrm>
          <a:off x="6543675" y="1752600"/>
          <a:ext cx="3664472" cy="2286000"/>
          <a:chOff x="6438900" y="1743075"/>
          <a:chExt cx="3664472" cy="2295525"/>
        </a:xfrm>
      </xdr:grpSpPr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00000000-0008-0000-0E00-000010000000}"/>
              </a:ext>
            </a:extLst>
          </xdr:cNvPr>
          <xdr:cNvSpPr txBox="1"/>
        </xdr:nvSpPr>
        <xdr:spPr>
          <a:xfrm>
            <a:off x="6438900" y="1743075"/>
            <a:ext cx="2867025" cy="2234546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accent2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/>
              <a:t>Aluno</a:t>
            </a:r>
            <a:r>
              <a:rPr lang="pt-BR" sz="900" b="1"/>
              <a:t/>
            </a:r>
            <a:br>
              <a:rPr lang="pt-BR" sz="900" b="1"/>
            </a:br>
            <a:endParaRPr lang="pt-BR" sz="8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1) </a:t>
            </a:r>
            <a:r>
              <a:rPr lang="pt-BR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Faça um menu suspenso (célula</a:t>
            </a:r>
            <a:r>
              <a:rPr lang="pt-BR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B5) </a:t>
            </a:r>
            <a:r>
              <a:rPr lang="pt-BR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com os nomes das lojas apresentadas</a:t>
            </a:r>
            <a:r>
              <a:rPr lang="pt-BR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na tabela ao lado.</a:t>
            </a:r>
            <a:r>
              <a:rPr lang="pt-BR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/>
            </a:r>
            <a:br>
              <a:rPr lang="pt-BR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</a:br>
            <a:endPara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100" b="1" cap="all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2) </a:t>
            </a:r>
            <a:r>
              <a:rPr lang="pt-BR" sz="1100" b="0" cap="none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Some os valores de cada loja, para preencher o campo de total.</a:t>
            </a:r>
            <a:endParaRPr lang="pt-BR" sz="1100" b="0" cap="all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pt-BR" sz="1100" b="0" cap="all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100" b="1" cap="all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3) </a:t>
            </a:r>
            <a:r>
              <a:rPr lang="pt-BR" sz="1100" b="0" cap="none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Use a função de procura (PROCH) para retornar o valor total de cada loja, na célula B6.</a:t>
            </a:r>
          </a:p>
        </xdr:txBody>
      </xdr:sp>
      <xdr:pic>
        <xdr:nvPicPr>
          <xdr:cNvPr id="14" name="Imagem 13" descr="Imagem relacionada">
            <a:extLst>
              <a:ext uri="{FF2B5EF4-FFF2-40B4-BE49-F238E27FC236}">
                <a16:creationId xmlns:a16="http://schemas.microsoft.com/office/drawing/2014/main" id="{00000000-0008-0000-0E00-00000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92636" l="19077" r="94000">
                        <a14:foregroundMark x1="35462" y1="7287" x2="35462" y2="7287"/>
                        <a14:foregroundMark x1="70479" y1="39410" x2="70479" y2="39410"/>
                        <a14:foregroundMark x1="77128" y1="54155" x2="77128" y2="54155"/>
                        <a14:foregroundMark x1="74734" y1="38338" x2="74734" y2="38338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21029" r="6027" b="7284"/>
          <a:stretch/>
        </xdr:blipFill>
        <xdr:spPr bwMode="auto">
          <a:xfrm>
            <a:off x="8963025" y="2600325"/>
            <a:ext cx="1140347" cy="1438275"/>
          </a:xfrm>
          <a:prstGeom prst="rect">
            <a:avLst/>
          </a:prstGeom>
          <a:noFill/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571500</xdr:colOff>
      <xdr:row>0</xdr:row>
      <xdr:rowOff>38100</xdr:rowOff>
    </xdr:from>
    <xdr:to>
      <xdr:col>10</xdr:col>
      <xdr:colOff>590550</xdr:colOff>
      <xdr:row>2</xdr:row>
      <xdr:rowOff>9456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pSpPr/>
      </xdr:nvGrpSpPr>
      <xdr:grpSpPr>
        <a:xfrm>
          <a:off x="752475" y="38100"/>
          <a:ext cx="9239250" cy="952431"/>
          <a:chOff x="771525" y="38100"/>
          <a:chExt cx="9239250" cy="942906"/>
        </a:xfrm>
      </xdr:grpSpPr>
      <xdr:cxnSp macro="">
        <xdr:nvCxnSpPr>
          <xdr:cNvPr id="2" name="Conector reto 1">
            <a:extLst>
              <a:ext uri="{FF2B5EF4-FFF2-40B4-BE49-F238E27FC236}">
                <a16:creationId xmlns:a16="http://schemas.microsoft.com/office/drawing/2014/main" id="{00000000-0008-0000-0E00-000002000000}"/>
              </a:ext>
            </a:extLst>
          </xdr:cNvPr>
          <xdr:cNvCxnSpPr/>
        </xdr:nvCxnSpPr>
        <xdr:spPr>
          <a:xfrm flipH="1" flipV="1">
            <a:off x="6829425" y="600075"/>
            <a:ext cx="2400715" cy="15969"/>
          </a:xfrm>
          <a:prstGeom prst="line">
            <a:avLst/>
          </a:prstGeom>
          <a:ln w="19050">
            <a:prstDash val="sysDot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00000000-0008-0000-0E00-000003000000}"/>
              </a:ext>
            </a:extLst>
          </xdr:cNvPr>
          <xdr:cNvSpPr/>
        </xdr:nvSpPr>
        <xdr:spPr>
          <a:xfrm>
            <a:off x="1836415" y="136023"/>
            <a:ext cx="2983235" cy="843757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pt-BR" sz="48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EXERCÍCIO</a:t>
            </a:r>
          </a:p>
        </xdr:txBody>
      </xdr:sp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SpPr/>
        </xdr:nvSpPr>
        <xdr:spPr>
          <a:xfrm>
            <a:off x="4637504" y="450348"/>
            <a:ext cx="1267995" cy="530658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pt-BR" sz="28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PROCH</a:t>
            </a:r>
            <a:endParaRPr lang="pt-BR" sz="4400" b="0" cap="none" spc="0">
              <a:ln w="0">
                <a:noFill/>
              </a:ln>
              <a:solidFill>
                <a:sysClr val="windowText" lastClr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  <xdr:pic>
        <xdr:nvPicPr>
          <xdr:cNvPr id="5" name="Imagem 4" descr="Resultado de imagem para PEDIDO">
            <a:extLst>
              <a:ext uri="{FF2B5EF4-FFF2-40B4-BE49-F238E27FC236}">
                <a16:creationId xmlns:a16="http://schemas.microsoft.com/office/drawing/2014/main" id="{00000000-0008-0000-0E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72225" y="180708"/>
            <a:ext cx="2313747" cy="76918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m 7" descr="Resultado de imagem para icone pedido">
            <a:extLst>
              <a:ext uri="{FF2B5EF4-FFF2-40B4-BE49-F238E27FC236}">
                <a16:creationId xmlns:a16="http://schemas.microsoft.com/office/drawing/2014/main" id="{00000000-0008-0000-0E00-00000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1525" y="190499"/>
            <a:ext cx="714375" cy="7143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00000000-0008-0000-0E00-000011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duotone>
              <a:schemeClr val="accent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2473" t="52192" r="10412" b="30401"/>
          <a:stretch/>
        </xdr:blipFill>
        <xdr:spPr>
          <a:xfrm>
            <a:off x="9191625" y="38100"/>
            <a:ext cx="819150" cy="923926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123826</xdr:colOff>
      <xdr:row>2</xdr:row>
      <xdr:rowOff>114299</xdr:rowOff>
    </xdr:from>
    <xdr:to>
      <xdr:col>1</xdr:col>
      <xdr:colOff>885825</xdr:colOff>
      <xdr:row>9</xdr:row>
      <xdr:rowOff>73360</xdr:rowOff>
    </xdr:to>
    <xdr:pic>
      <xdr:nvPicPr>
        <xdr:cNvPr id="8" name="Imagem 7" descr="Resultado de imagem para icone estacionamento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82" r="16084"/>
        <a:stretch/>
      </xdr:blipFill>
      <xdr:spPr bwMode="auto">
        <a:xfrm>
          <a:off x="304801" y="1095374"/>
          <a:ext cx="761999" cy="11592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762000</xdr:colOff>
      <xdr:row>16</xdr:row>
      <xdr:rowOff>145651</xdr:rowOff>
    </xdr:from>
    <xdr:to>
      <xdr:col>9</xdr:col>
      <xdr:colOff>60824</xdr:colOff>
      <xdr:row>22</xdr:row>
      <xdr:rowOff>85724</xdr:rowOff>
    </xdr:to>
    <xdr:pic>
      <xdr:nvPicPr>
        <xdr:cNvPr id="24" name="Imagem 23" descr="Resultado de imagem para car icon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866" b="27531"/>
        <a:stretch/>
      </xdr:blipFill>
      <xdr:spPr bwMode="auto">
        <a:xfrm>
          <a:off x="4876800" y="3822301"/>
          <a:ext cx="3223124" cy="108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428625</xdr:colOff>
      <xdr:row>4</xdr:row>
      <xdr:rowOff>66675</xdr:rowOff>
    </xdr:from>
    <xdr:to>
      <xdr:col>5</xdr:col>
      <xdr:colOff>94282</xdr:colOff>
      <xdr:row>8</xdr:row>
      <xdr:rowOff>3750</xdr:rowOff>
    </xdr:to>
    <xdr:pic>
      <xdr:nvPicPr>
        <xdr:cNvPr id="25" name="Imagem 24" descr="Resultado de imagem para icone seta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3455216" y="1421584"/>
          <a:ext cx="632400" cy="646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666751</xdr:colOff>
      <xdr:row>14</xdr:row>
      <xdr:rowOff>76201</xdr:rowOff>
    </xdr:from>
    <xdr:to>
      <xdr:col>5</xdr:col>
      <xdr:colOff>685801</xdr:colOff>
      <xdr:row>21</xdr:row>
      <xdr:rowOff>76201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/>
      </xdr:nvSpPr>
      <xdr:spPr>
        <a:xfrm>
          <a:off x="847726" y="3219451"/>
          <a:ext cx="3943350" cy="1333500"/>
        </a:xfrm>
        <a:prstGeom prst="rect">
          <a:avLst/>
        </a:prstGeom>
        <a:solidFill>
          <a:schemeClr val="lt1"/>
        </a:solidFill>
        <a:ln w="19050" cmpd="sng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/>
            <a:t>Aluno</a:t>
          </a:r>
          <a:r>
            <a:rPr lang="pt-BR" sz="900" b="1"/>
            <a:t/>
          </a:r>
          <a:br>
            <a:rPr lang="pt-BR" sz="900" b="1"/>
          </a:br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</a:t>
          </a: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um menu suspenso abaixo do campo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"Carros".</a:t>
          </a:r>
        </a:p>
        <a:p>
          <a:pPr algn="ctr"/>
          <a:endParaRPr lang="pt-BR" sz="1100" b="0" cap="all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pt-BR" sz="1100" b="1" cap="all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</a:t>
          </a:r>
          <a:r>
            <a:rPr lang="pt-BR" sz="1100" b="0" cap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a função de procura (PROCH) para retornar o valor do "Preço" de cada carro.</a:t>
          </a:r>
        </a:p>
      </xdr:txBody>
    </xdr:sp>
    <xdr:clientData/>
  </xdr:twoCellAnchor>
  <xdr:twoCellAnchor>
    <xdr:from>
      <xdr:col>1</xdr:col>
      <xdr:colOff>626740</xdr:colOff>
      <xdr:row>0</xdr:row>
      <xdr:rowOff>38100</xdr:rowOff>
    </xdr:from>
    <xdr:to>
      <xdr:col>10</xdr:col>
      <xdr:colOff>590551</xdr:colOff>
      <xdr:row>1</xdr:row>
      <xdr:rowOff>809556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pSpPr/>
      </xdr:nvGrpSpPr>
      <xdr:grpSpPr>
        <a:xfrm>
          <a:off x="807715" y="38100"/>
          <a:ext cx="8793486" cy="942906"/>
          <a:chOff x="817240" y="37820"/>
          <a:chExt cx="8793486" cy="933661"/>
        </a:xfrm>
      </xdr:grpSpPr>
      <xdr:cxnSp macro="">
        <xdr:nvCxnSpPr>
          <xdr:cNvPr id="14" name="Conector de seta reta 13">
            <a:extLst>
              <a:ext uri="{FF2B5EF4-FFF2-40B4-BE49-F238E27FC236}">
                <a16:creationId xmlns:a16="http://schemas.microsoft.com/office/drawing/2014/main" id="{00000000-0008-0000-0F00-00000E000000}"/>
              </a:ext>
            </a:extLst>
          </xdr:cNvPr>
          <xdr:cNvCxnSpPr/>
        </xdr:nvCxnSpPr>
        <xdr:spPr>
          <a:xfrm flipH="1" flipV="1">
            <a:off x="4972050" y="781050"/>
            <a:ext cx="4038600" cy="9525"/>
          </a:xfrm>
          <a:prstGeom prst="straightConnector1">
            <a:avLst/>
          </a:prstGeom>
          <a:ln w="19050">
            <a:solidFill>
              <a:schemeClr val="tx1"/>
            </a:solidFill>
            <a:prstDash val="sysDot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SpPr/>
        </xdr:nvSpPr>
        <xdr:spPr>
          <a:xfrm>
            <a:off x="817240" y="116973"/>
            <a:ext cx="2983235" cy="843757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pt-BR" sz="48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EXERCÍCIO</a:t>
            </a:r>
          </a:p>
        </xdr:txBody>
      </xdr:sp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SpPr/>
        </xdr:nvSpPr>
        <xdr:spPr>
          <a:xfrm>
            <a:off x="3599279" y="440823"/>
            <a:ext cx="1267995" cy="530658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pt-BR" sz="28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PROCH</a:t>
            </a:r>
            <a:endParaRPr lang="pt-BR" sz="4400" b="0" cap="none" spc="0">
              <a:ln w="0">
                <a:noFill/>
              </a:ln>
              <a:solidFill>
                <a:sysClr val="windowText" lastClr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  <xdr:pic>
        <xdr:nvPicPr>
          <xdr:cNvPr id="18" name="Imagem 17" descr="Imagem relacionada">
            <a:extLst>
              <a:ext uri="{FF2B5EF4-FFF2-40B4-BE49-F238E27FC236}">
                <a16:creationId xmlns:a16="http://schemas.microsoft.com/office/drawing/2014/main" id="{00000000-0008-0000-0F00-00001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14976" y="222250"/>
            <a:ext cx="581942" cy="540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9" name="Imagem 18" descr="Resultado de imagem para car icon">
            <a:extLst>
              <a:ext uri="{FF2B5EF4-FFF2-40B4-BE49-F238E27FC236}">
                <a16:creationId xmlns:a16="http://schemas.microsoft.com/office/drawing/2014/main" id="{00000000-0008-0000-0F00-00001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duotone>
              <a:prstClr val="black"/>
              <a:schemeClr val="tx2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sharpenSoften amount="5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29401" y="257175"/>
            <a:ext cx="486201" cy="4851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0" name="Imagem 19" descr="Imagem relacionada">
            <a:extLst>
              <a:ext uri="{FF2B5EF4-FFF2-40B4-BE49-F238E27FC236}">
                <a16:creationId xmlns:a16="http://schemas.microsoft.com/office/drawing/2014/main" id="{00000000-0008-0000-0F00-00001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56024" y1="38562" x2="56024" y2="38562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15251" y="252701"/>
            <a:ext cx="531905" cy="4902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00000000-0008-0000-0F00-000011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7098" t="74084" r="54991" b="8150"/>
          <a:stretch/>
        </xdr:blipFill>
        <xdr:spPr>
          <a:xfrm>
            <a:off x="8753476" y="37820"/>
            <a:ext cx="857250" cy="92420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5</xdr:row>
      <xdr:rowOff>238125</xdr:rowOff>
    </xdr:from>
    <xdr:to>
      <xdr:col>4</xdr:col>
      <xdr:colOff>1009650</xdr:colOff>
      <xdr:row>7</xdr:row>
      <xdr:rowOff>285750</xdr:rowOff>
    </xdr:to>
    <xdr:sp macro="" textlink="">
      <xdr:nvSpPr>
        <xdr:cNvPr id="2" name="Igu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438275" y="1171575"/>
          <a:ext cx="752475" cy="800100"/>
        </a:xfrm>
        <a:prstGeom prst="mathEqual">
          <a:avLst/>
        </a:prstGeom>
        <a:solidFill>
          <a:schemeClr val="tx1"/>
        </a:solidFill>
        <a:ln w="28575">
          <a:solidFill>
            <a:schemeClr val="bg1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66675</xdr:colOff>
      <xdr:row>6</xdr:row>
      <xdr:rowOff>95250</xdr:rowOff>
    </xdr:from>
    <xdr:to>
      <xdr:col>4</xdr:col>
      <xdr:colOff>142875</xdr:colOff>
      <xdr:row>6</xdr:row>
      <xdr:rowOff>95250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314325" y="1581150"/>
          <a:ext cx="1009650" cy="0"/>
        </a:xfrm>
        <a:prstGeom prst="line">
          <a:avLst/>
        </a:prstGeom>
        <a:ln w="762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555042</xdr:colOff>
      <xdr:row>7</xdr:row>
      <xdr:rowOff>560251</xdr:rowOff>
    </xdr:from>
    <xdr:to>
      <xdr:col>10</xdr:col>
      <xdr:colOff>116362</xdr:colOff>
      <xdr:row>12</xdr:row>
      <xdr:rowOff>33044</xdr:rowOff>
    </xdr:to>
    <xdr:sp macro="" textlink="">
      <xdr:nvSpPr>
        <xdr:cNvPr id="14" name="Seta dobrada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 rot="5400000" flipV="1">
          <a:off x="5023668" y="2644825"/>
          <a:ext cx="815818" cy="780520"/>
        </a:xfrm>
        <a:prstGeom prst="bentArrow">
          <a:avLst>
            <a:gd name="adj1" fmla="val 13866"/>
            <a:gd name="adj2" fmla="val 18877"/>
            <a:gd name="adj3" fmla="val 16837"/>
            <a:gd name="adj4" fmla="val 5579"/>
          </a:avLst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11851</xdr:colOff>
      <xdr:row>7</xdr:row>
      <xdr:rowOff>548345</xdr:rowOff>
    </xdr:from>
    <xdr:to>
      <xdr:col>14</xdr:col>
      <xdr:colOff>228013</xdr:colOff>
      <xdr:row>12</xdr:row>
      <xdr:rowOff>57279</xdr:rowOff>
    </xdr:to>
    <xdr:sp macro="" textlink="">
      <xdr:nvSpPr>
        <xdr:cNvPr id="15" name="Seta dobrad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 rot="5400000">
          <a:off x="7533027" y="2628369"/>
          <a:ext cx="851959" cy="825762"/>
        </a:xfrm>
        <a:prstGeom prst="bentArrow">
          <a:avLst>
            <a:gd name="adj1" fmla="val 13642"/>
            <a:gd name="adj2" fmla="val 18877"/>
            <a:gd name="adj3" fmla="val 16837"/>
            <a:gd name="adj4" fmla="val 4558"/>
          </a:avLst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400251</xdr:colOff>
      <xdr:row>3</xdr:row>
      <xdr:rowOff>9525</xdr:rowOff>
    </xdr:from>
    <xdr:to>
      <xdr:col>13</xdr:col>
      <xdr:colOff>335176</xdr:colOff>
      <xdr:row>5</xdr:row>
      <xdr:rowOff>187649</xdr:rowOff>
    </xdr:to>
    <xdr:sp macro="" textlink="">
      <xdr:nvSpPr>
        <xdr:cNvPr id="16" name="Retângulo de cantos arredondados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5496126" y="885825"/>
          <a:ext cx="2373325" cy="616274"/>
        </a:xfrm>
        <a:prstGeom prst="roundRect">
          <a:avLst/>
        </a:prstGeom>
        <a:solidFill>
          <a:schemeClr val="bg1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600" b="1"/>
            <a:t>Calculadora Divisora</a:t>
          </a:r>
        </a:p>
        <a:p>
          <a:pPr algn="ctr"/>
          <a:r>
            <a:rPr lang="pt-BR" sz="1400"/>
            <a:t>Realiza</a:t>
          </a:r>
          <a:r>
            <a:rPr lang="pt-BR" sz="1400" baseline="0"/>
            <a:t> a divisão</a:t>
          </a:r>
          <a:endParaRPr lang="pt-BR" sz="1400"/>
        </a:p>
      </xdr:txBody>
    </xdr:sp>
    <xdr:clientData/>
  </xdr:twoCellAnchor>
  <xdr:twoCellAnchor>
    <xdr:from>
      <xdr:col>10</xdr:col>
      <xdr:colOff>19169</xdr:colOff>
      <xdr:row>6</xdr:row>
      <xdr:rowOff>35300</xdr:rowOff>
    </xdr:from>
    <xdr:to>
      <xdr:col>13</xdr:col>
      <xdr:colOff>106660</xdr:colOff>
      <xdr:row>12</xdr:row>
      <xdr:rowOff>53510</xdr:rowOff>
    </xdr:to>
    <xdr:sp macro="" textlink="">
      <xdr:nvSpPr>
        <xdr:cNvPr id="17" name="Losang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5724644" y="1902200"/>
          <a:ext cx="1916291" cy="1561260"/>
        </a:xfrm>
        <a:prstGeom prst="diamond">
          <a:avLst/>
        </a:prstGeom>
        <a:solidFill>
          <a:schemeClr val="accent1">
            <a:lumMod val="75000"/>
          </a:schemeClr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100"/>
        </a:p>
      </xdr:txBody>
    </xdr:sp>
    <xdr:clientData/>
  </xdr:twoCellAnchor>
  <xdr:twoCellAnchor>
    <xdr:from>
      <xdr:col>13</xdr:col>
      <xdr:colOff>228541</xdr:colOff>
      <xdr:row>7</xdr:row>
      <xdr:rowOff>267057</xdr:rowOff>
    </xdr:from>
    <xdr:to>
      <xdr:col>15</xdr:col>
      <xdr:colOff>132232</xdr:colOff>
      <xdr:row>7</xdr:row>
      <xdr:rowOff>528465</xdr:rowOff>
    </xdr:to>
    <xdr:sp macro="" textlink="">
      <xdr:nvSpPr>
        <xdr:cNvPr id="18" name="CaixaDeTexto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7762816" y="2333982"/>
          <a:ext cx="1122891" cy="261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 b="1"/>
            <a:t>Verdadeiro</a:t>
          </a:r>
        </a:p>
      </xdr:txBody>
    </xdr:sp>
    <xdr:clientData/>
  </xdr:twoCellAnchor>
  <xdr:twoCellAnchor>
    <xdr:from>
      <xdr:col>8</xdr:col>
      <xdr:colOff>255972</xdr:colOff>
      <xdr:row>7</xdr:row>
      <xdr:rowOff>266425</xdr:rowOff>
    </xdr:from>
    <xdr:to>
      <xdr:col>9</xdr:col>
      <xdr:colOff>279255</xdr:colOff>
      <xdr:row>7</xdr:row>
      <xdr:rowOff>527833</xdr:rowOff>
    </xdr:to>
    <xdr:sp macro="" textlink="">
      <xdr:nvSpPr>
        <xdr:cNvPr id="19" name="CaixaDeTexto 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4742247" y="2333350"/>
          <a:ext cx="632883" cy="261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600" b="1"/>
            <a:t>Falso</a:t>
          </a:r>
        </a:p>
      </xdr:txBody>
    </xdr:sp>
    <xdr:clientData/>
  </xdr:twoCellAnchor>
  <xdr:twoCellAnchor>
    <xdr:from>
      <xdr:col>12</xdr:col>
      <xdr:colOff>117692</xdr:colOff>
      <xdr:row>12</xdr:row>
      <xdr:rowOff>107673</xdr:rowOff>
    </xdr:from>
    <xdr:to>
      <xdr:col>15</xdr:col>
      <xdr:colOff>361310</xdr:colOff>
      <xdr:row>16</xdr:row>
      <xdr:rowOff>18896</xdr:rowOff>
    </xdr:to>
    <xdr:sp macro="" textlink="">
      <xdr:nvSpPr>
        <xdr:cNvPr id="20" name="Retângulo de cantos arredondados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7042367" y="3517623"/>
          <a:ext cx="2072418" cy="673223"/>
        </a:xfrm>
        <a:prstGeom prst="roundRect">
          <a:avLst/>
        </a:prstGeom>
        <a:solidFill>
          <a:srgbClr val="005800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 b="0"/>
            <a:t>Exibir a mensagem “Cálculo Inválido”</a:t>
          </a:r>
        </a:p>
      </xdr:txBody>
    </xdr:sp>
    <xdr:clientData/>
  </xdr:twoCellAnchor>
  <xdr:twoCellAnchor>
    <xdr:from>
      <xdr:col>7</xdr:col>
      <xdr:colOff>400050</xdr:colOff>
      <xdr:row>12</xdr:row>
      <xdr:rowOff>89212</xdr:rowOff>
    </xdr:from>
    <xdr:to>
      <xdr:col>11</xdr:col>
      <xdr:colOff>8156</xdr:colOff>
      <xdr:row>16</xdr:row>
      <xdr:rowOff>37356</xdr:rowOff>
    </xdr:to>
    <xdr:sp macro="" textlink="">
      <xdr:nvSpPr>
        <xdr:cNvPr id="21" name="Retângulo de cantos arredondados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4276725" y="3499162"/>
          <a:ext cx="2046506" cy="710144"/>
        </a:xfrm>
        <a:prstGeom prst="roundRect">
          <a:avLst/>
        </a:prstGeom>
        <a:solidFill>
          <a:srgbClr val="C00000"/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 b="0"/>
            <a:t>Realizar a divisão normalmente.</a:t>
          </a:r>
        </a:p>
        <a:p>
          <a:pPr algn="l"/>
          <a:endParaRPr lang="pt-BR" sz="1800" b="0"/>
        </a:p>
      </xdr:txBody>
    </xdr:sp>
    <xdr:clientData/>
  </xdr:twoCellAnchor>
  <xdr:twoCellAnchor>
    <xdr:from>
      <xdr:col>11</xdr:col>
      <xdr:colOff>367714</xdr:colOff>
      <xdr:row>5</xdr:row>
      <xdr:rowOff>187649</xdr:rowOff>
    </xdr:from>
    <xdr:to>
      <xdr:col>11</xdr:col>
      <xdr:colOff>367715</xdr:colOff>
      <xdr:row>6</xdr:row>
      <xdr:rowOff>46730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>
          <a:stCxn id="16" idx="2"/>
        </xdr:cNvCxnSpPr>
      </xdr:nvCxnSpPr>
      <xdr:spPr>
        <a:xfrm>
          <a:off x="6682789" y="1502099"/>
          <a:ext cx="1" cy="411531"/>
        </a:xfrm>
        <a:prstGeom prst="straightConnector1">
          <a:avLst/>
        </a:prstGeom>
        <a:ln w="762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198916</xdr:colOff>
      <xdr:row>6</xdr:row>
      <xdr:rowOff>103698</xdr:rowOff>
    </xdr:from>
    <xdr:to>
      <xdr:col>12</xdr:col>
      <xdr:colOff>607431</xdr:colOff>
      <xdr:row>11</xdr:row>
      <xdr:rowOff>153439</xdr:rowOff>
    </xdr:to>
    <xdr:sp macro="" textlink="">
      <xdr:nvSpPr>
        <xdr:cNvPr id="23" name="CaixaDeTexto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5904391" y="1970598"/>
          <a:ext cx="1627715" cy="14022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 b="0">
              <a:solidFill>
                <a:schemeClr val="bg1"/>
              </a:solidFill>
            </a:rPr>
            <a:t>Divisão resultou em erro?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476085</xdr:colOff>
      <xdr:row>12</xdr:row>
      <xdr:rowOff>123826</xdr:rowOff>
    </xdr:from>
    <xdr:to>
      <xdr:col>4</xdr:col>
      <xdr:colOff>2924175</xdr:colOff>
      <xdr:row>19</xdr:row>
      <xdr:rowOff>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247735" y="3990976"/>
          <a:ext cx="3867315" cy="1209674"/>
        </a:xfrm>
        <a:prstGeom prst="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Aluno</a:t>
          </a:r>
        </a:p>
        <a:p>
          <a:pPr algn="ctr"/>
          <a:endParaRPr lang="pt-BR" sz="800" b="1"/>
        </a:p>
        <a:p>
          <a:pPr algn="ctr"/>
          <a:r>
            <a:rPr lang="pt-BR" sz="1200"/>
            <a:t>Na</a:t>
          </a:r>
          <a:r>
            <a:rPr lang="pt-BR" sz="1200" baseline="0"/>
            <a:t> coluna "SEERRO", refaça as fórmulas/funções da coluna "FUNÇÃO", usando a função de tratamento de erro. </a:t>
          </a:r>
        </a:p>
        <a:p>
          <a:pPr algn="ctr"/>
          <a:r>
            <a:rPr lang="pt-BR" sz="1200"/>
            <a:t>Trate</a:t>
          </a:r>
          <a:r>
            <a:rPr lang="pt-BR" sz="1200" baseline="0"/>
            <a:t> com o valor exposto na coluna "COMO EXIBIR".</a:t>
          </a:r>
          <a:endParaRPr lang="pt-BR" sz="1200"/>
        </a:p>
      </xdr:txBody>
    </xdr:sp>
    <xdr:clientData/>
  </xdr:twoCellAnchor>
  <xdr:twoCellAnchor>
    <xdr:from>
      <xdr:col>2</xdr:col>
      <xdr:colOff>523875</xdr:colOff>
      <xdr:row>0</xdr:row>
      <xdr:rowOff>66675</xdr:rowOff>
    </xdr:from>
    <xdr:to>
      <xdr:col>13</xdr:col>
      <xdr:colOff>24341</xdr:colOff>
      <xdr:row>2</xdr:row>
      <xdr:rowOff>43894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pSpPr/>
      </xdr:nvGrpSpPr>
      <xdr:grpSpPr>
        <a:xfrm>
          <a:off x="876300" y="66675"/>
          <a:ext cx="12978341" cy="948769"/>
          <a:chOff x="876300" y="66675"/>
          <a:chExt cx="12978341" cy="948769"/>
        </a:xfrm>
      </xdr:grpSpPr>
      <xdr:cxnSp macro="">
        <xdr:nvCxnSpPr>
          <xdr:cNvPr id="8" name="Conector reto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CxnSpPr/>
        </xdr:nvCxnSpPr>
        <xdr:spPr>
          <a:xfrm flipH="1" flipV="1">
            <a:off x="10620375" y="604578"/>
            <a:ext cx="2400715" cy="16130"/>
          </a:xfrm>
          <a:prstGeom prst="line">
            <a:avLst/>
          </a:prstGeom>
          <a:ln w="19050">
            <a:prstDash val="sysDot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2726" b="27939" l="40886" r="61329">
                        <a14:backgroundMark x1="49915" y1="13458" x2="49915" y2="13458"/>
                        <a14:backgroundMark x1="49915" y1="18399" x2="49915" y2="18399"/>
                      </a14:backgroundRemoval>
                    </a14:imgEffect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42729" t="8502" r="39374" b="74272"/>
          <a:stretch/>
        </xdr:blipFill>
        <xdr:spPr>
          <a:xfrm>
            <a:off x="13001625" y="66675"/>
            <a:ext cx="853016" cy="902492"/>
          </a:xfrm>
          <a:prstGeom prst="rect">
            <a:avLst/>
          </a:prstGeom>
        </xdr:spPr>
      </xdr:pic>
      <xdr:pic>
        <xdr:nvPicPr>
          <xdr:cNvPr id="9" name="Imagem 8" descr="Resultado de imagem para PEDIDO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3345" r="33309"/>
          <a:stretch/>
        </xdr:blipFill>
        <xdr:spPr bwMode="auto">
          <a:xfrm>
            <a:off x="10591800" y="185737"/>
            <a:ext cx="771526" cy="7769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m 9" descr="Resultado de imagem para PEDIDO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3345" r="33309"/>
          <a:stretch/>
        </xdr:blipFill>
        <xdr:spPr bwMode="auto">
          <a:xfrm>
            <a:off x="11353800" y="185737"/>
            <a:ext cx="771526" cy="7769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286250" y="133350"/>
            <a:ext cx="2983235" cy="852280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48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EXERCÍCIO</a:t>
            </a:r>
          </a:p>
        </xdr:txBody>
      </xdr:sp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6906364" y="479425"/>
            <a:ext cx="1675661" cy="536019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28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SEERRO</a:t>
            </a:r>
            <a:endParaRPr lang="pt-BR" sz="4400" b="0" cap="none" spc="0">
              <a:ln w="0">
                <a:noFill/>
              </a:ln>
              <a:solidFill>
                <a:sysClr val="windowText" lastClr="00000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  <xdr:pic>
        <xdr:nvPicPr>
          <xdr:cNvPr id="14" name="Imagem 13" descr="Resultado de imagem para icone pedido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6300" y="209550"/>
            <a:ext cx="714375" cy="7217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81819</xdr:rowOff>
    </xdr:from>
    <xdr:to>
      <xdr:col>5</xdr:col>
      <xdr:colOff>1133476</xdr:colOff>
      <xdr:row>2</xdr:row>
      <xdr:rowOff>57150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190500" y="81819"/>
          <a:ext cx="4972051" cy="956406"/>
          <a:chOff x="219075" y="81819"/>
          <a:chExt cx="4972051" cy="1032606"/>
        </a:xfrm>
      </xdr:grpSpPr>
      <xdr:pic>
        <xdr:nvPicPr>
          <xdr:cNvPr id="4" name="Imagem 3" descr="Resultado de imagem para icone brasil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24" b="99659" l="0" r="9625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9075" y="81819"/>
            <a:ext cx="1409700" cy="1032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>
            <a:off x="2593244" y="257176"/>
            <a:ext cx="2597882" cy="781050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4800" b="1" i="1" cap="none" spc="0"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  <a:prstDash val="solid"/>
                </a:ln>
                <a:solidFill>
                  <a:srgbClr val="00B050"/>
                </a:solidFill>
                <a:effectLst>
                  <a:outerShdw blurRad="12700" dist="38100" dir="2700000" algn="tl" rotWithShape="0">
                    <a:schemeClr val="accent6">
                      <a:lumMod val="50000"/>
                    </a:schemeClr>
                  </a:outerShdw>
                </a:effectLst>
              </a:rPr>
              <a:t>Bá-Brasil</a:t>
            </a:r>
          </a:p>
        </xdr:txBody>
      </xdr:sp>
    </xdr:grpSp>
    <xdr:clientData/>
  </xdr:twoCellAnchor>
  <xdr:twoCellAnchor>
    <xdr:from>
      <xdr:col>7</xdr:col>
      <xdr:colOff>0</xdr:colOff>
      <xdr:row>3</xdr:row>
      <xdr:rowOff>0</xdr:rowOff>
    </xdr:from>
    <xdr:to>
      <xdr:col>12</xdr:col>
      <xdr:colOff>316244</xdr:colOff>
      <xdr:row>31</xdr:row>
      <xdr:rowOff>76200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pSpPr/>
      </xdr:nvGrpSpPr>
      <xdr:grpSpPr>
        <a:xfrm>
          <a:off x="6972300" y="1057275"/>
          <a:ext cx="3364244" cy="5419725"/>
          <a:chOff x="7000875" y="1133475"/>
          <a:chExt cx="3364244" cy="5419725"/>
        </a:xfrm>
      </xdr:grpSpPr>
      <xdr:pic>
        <xdr:nvPicPr>
          <xdr:cNvPr id="2" name="Imagem 1" descr="Resultado de imagem para icone mapa brasil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006021" y="2883792"/>
            <a:ext cx="3359098" cy="366940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 txBox="1"/>
        </xdr:nvSpPr>
        <xdr:spPr>
          <a:xfrm>
            <a:off x="7000875" y="1133475"/>
            <a:ext cx="2599135" cy="1362075"/>
          </a:xfrm>
          <a:prstGeom prst="rect">
            <a:avLst/>
          </a:prstGeom>
          <a:ln w="19050"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>
                <a:solidFill>
                  <a:sysClr val="windowText" lastClr="000000"/>
                </a:solidFill>
              </a:rPr>
              <a:t>Aluno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8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Para trabalhar com as</a:t>
            </a:r>
            <a:r>
              <a:rPr lang="pt-B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funções de procura, os dados precisarão estar em ordem crescente, para isso será necessário realizar a classificação dos dados.</a:t>
            </a:r>
            <a:endPara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18</xdr:row>
      <xdr:rowOff>104775</xdr:rowOff>
    </xdr:to>
    <xdr:sp macro="" textlink="">
      <xdr:nvSpPr>
        <xdr:cNvPr id="3073" name="AutoShape 1" descr="Resultado de imagem para icone aprender">
          <a:extLs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6096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1</xdr:row>
      <xdr:rowOff>304800</xdr:rowOff>
    </xdr:to>
    <xdr:sp macro="" textlink="">
      <xdr:nvSpPr>
        <xdr:cNvPr id="3076" name="AutoShape 4" descr="Resultado de imagem para icone aprender">
          <a:extLst>
            <a:ext uri="{FF2B5EF4-FFF2-40B4-BE49-F238E27FC236}">
              <a16:creationId xmlns:a16="http://schemas.microsoft.com/office/drawing/2014/main" id="{00000000-0008-0000-0400-0000040C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199157</xdr:colOff>
      <xdr:row>5</xdr:row>
      <xdr:rowOff>0</xdr:rowOff>
    </xdr:from>
    <xdr:to>
      <xdr:col>10</xdr:col>
      <xdr:colOff>455066</xdr:colOff>
      <xdr:row>14</xdr:row>
      <xdr:rowOff>138734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3342407" y="1653886"/>
          <a:ext cx="3892727" cy="1853234"/>
        </a:xfrm>
        <a:prstGeom prst="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Aluno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Será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usado a função PROC com a sintaxe vetorial para retornar o salário do código correspondente.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IMPORTANTE: A coluna do valor que serve para fazer a busca precisa estar em ordem crescente.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=PROC(</a:t>
          </a:r>
          <a:r>
            <a:rPr lang="pt-BR" sz="12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valor_procurado</a:t>
          </a:r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</a:t>
          </a:r>
          <a:r>
            <a:rPr lang="pt-BR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vetor_proc</a:t>
          </a:r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[</a:t>
          </a:r>
          <a:r>
            <a:rPr lang="pt-BR" sz="12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vetor_result</a:t>
          </a:r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])</a:t>
          </a:r>
          <a:endParaRPr lang="pt-BR" sz="1200" b="1">
            <a:effectLst/>
          </a:endParaRPr>
        </a:p>
      </xdr:txBody>
    </xdr:sp>
    <xdr:clientData/>
  </xdr:twoCellAnchor>
  <xdr:twoCellAnchor>
    <xdr:from>
      <xdr:col>1</xdr:col>
      <xdr:colOff>344631</xdr:colOff>
      <xdr:row>0</xdr:row>
      <xdr:rowOff>155864</xdr:rowOff>
    </xdr:from>
    <xdr:to>
      <xdr:col>10</xdr:col>
      <xdr:colOff>181348</xdr:colOff>
      <xdr:row>3</xdr:row>
      <xdr:rowOff>49328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526472" y="155864"/>
          <a:ext cx="6434944" cy="1053782"/>
          <a:chOff x="474518" y="155864"/>
          <a:chExt cx="6434944" cy="1053782"/>
        </a:xfrm>
      </xdr:grpSpPr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/>
        </xdr:nvSpPr>
        <xdr:spPr>
          <a:xfrm>
            <a:off x="4140695" y="470841"/>
            <a:ext cx="2768767" cy="738805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24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Função PROC</a:t>
            </a:r>
          </a:p>
        </xdr:txBody>
      </xdr:sp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1558633" y="155864"/>
            <a:ext cx="3528615" cy="894543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6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EXPLICAÇÃO</a:t>
            </a:r>
            <a:endParaRPr lang="pt-BR" sz="4000" b="1" i="0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endParaRPr>
          </a:p>
        </xdr:txBody>
      </xdr:sp>
      <xdr:pic>
        <xdr:nvPicPr>
          <xdr:cNvPr id="16" name="Imagem 15" descr="Resultado de imagem para icone aprender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75000"/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8000" l="10000" r="90000">
                        <a14:foregroundMark x1="34667" y1="43333" x2="34667" y2="43333"/>
                        <a14:foregroundMark x1="38000" y1="42667" x2="38000" y2="42667"/>
                        <a14:foregroundMark x1="55333" y1="42667" x2="55333" y2="42667"/>
                        <a14:foregroundMark x1="74667" y1="80667" x2="74667" y2="80667"/>
                        <a14:foregroundMark x1="41333" y1="59333" x2="41333" y2="59333"/>
                        <a14:foregroundMark x1="51333" y1="61333" x2="51333" y2="61333"/>
                        <a14:foregroundMark x1="52000" y1="88000" x2="52000" y2="88000"/>
                        <a14:foregroundMark x1="34000" y1="88000" x2="34000" y2="88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707" t="33957" r="12150" b="2492"/>
          <a:stretch/>
        </xdr:blipFill>
        <xdr:spPr bwMode="auto">
          <a:xfrm>
            <a:off x="474518" y="254576"/>
            <a:ext cx="791076" cy="65565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18</xdr:row>
      <xdr:rowOff>104775</xdr:rowOff>
    </xdr:to>
    <xdr:sp macro="" textlink="">
      <xdr:nvSpPr>
        <xdr:cNvPr id="2" name="AutoShape 1" descr="Resultado de imagem para icone aprender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6696075" y="370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1</xdr:row>
      <xdr:rowOff>304800</xdr:rowOff>
    </xdr:to>
    <xdr:sp macro="" textlink="">
      <xdr:nvSpPr>
        <xdr:cNvPr id="3" name="AutoShape 4" descr="Resultado de imagem para icone aprender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247775" y="7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164521</xdr:colOff>
      <xdr:row>5</xdr:row>
      <xdr:rowOff>0</xdr:rowOff>
    </xdr:from>
    <xdr:to>
      <xdr:col>11</xdr:col>
      <xdr:colOff>420430</xdr:colOff>
      <xdr:row>14</xdr:row>
      <xdr:rowOff>138276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3307771" y="1653886"/>
          <a:ext cx="3892727" cy="1852776"/>
        </a:xfrm>
        <a:prstGeom prst="rect">
          <a:avLst/>
        </a:prstGeom>
        <a:ln w="19050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ysClr val="windowText" lastClr="000000"/>
              </a:solidFill>
            </a:rPr>
            <a:t>Aluno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Será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usado a função PROC com a sintaxe matricial para retornar o salário do código correspondente.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IMPORTANTE: A coluna do valor que serve para fazer a busca  precisa estar em ordem crescente.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=PROC(</a:t>
          </a:r>
          <a:r>
            <a:rPr lang="pt-BR" sz="12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valor_procurado</a:t>
          </a:r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</a:t>
          </a:r>
          <a:r>
            <a:rPr lang="pt-BR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matriz</a:t>
          </a:r>
          <a:r>
            <a:rPr lang="pt-B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1</xdr:col>
      <xdr:colOff>346360</xdr:colOff>
      <xdr:row>0</xdr:row>
      <xdr:rowOff>155864</xdr:rowOff>
    </xdr:from>
    <xdr:to>
      <xdr:col>11</xdr:col>
      <xdr:colOff>183077</xdr:colOff>
      <xdr:row>3</xdr:row>
      <xdr:rowOff>49328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pSpPr/>
      </xdr:nvGrpSpPr>
      <xdr:grpSpPr>
        <a:xfrm>
          <a:off x="528201" y="155864"/>
          <a:ext cx="7612581" cy="1053782"/>
          <a:chOff x="474518" y="155864"/>
          <a:chExt cx="6434944" cy="1053782"/>
        </a:xfrm>
      </xdr:grpSpPr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4140695" y="470841"/>
            <a:ext cx="2768767" cy="738805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24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Função PROC</a:t>
            </a:r>
          </a:p>
        </xdr:txBody>
      </xdr:sp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/>
        </xdr:nvSpPr>
        <xdr:spPr>
          <a:xfrm>
            <a:off x="1558633" y="155864"/>
            <a:ext cx="3528615" cy="894543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6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EXPLICAÇÃO</a:t>
            </a:r>
            <a:endParaRPr lang="pt-BR" sz="4000" b="1" i="0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endParaRPr>
          </a:p>
        </xdr:txBody>
      </xdr:sp>
      <xdr:pic>
        <xdr:nvPicPr>
          <xdr:cNvPr id="16" name="Imagem 15" descr="Resultado de imagem para icone aprender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75000"/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8000" l="10000" r="90000">
                        <a14:foregroundMark x1="34667" y1="43333" x2="34667" y2="43333"/>
                        <a14:foregroundMark x1="38000" y1="42667" x2="38000" y2="42667"/>
                        <a14:foregroundMark x1="55333" y1="42667" x2="55333" y2="42667"/>
                        <a14:foregroundMark x1="74667" y1="80667" x2="74667" y2="80667"/>
                        <a14:foregroundMark x1="41333" y1="59333" x2="41333" y2="59333"/>
                        <a14:foregroundMark x1="51333" y1="61333" x2="51333" y2="61333"/>
                        <a14:foregroundMark x1="52000" y1="88000" x2="52000" y2="88000"/>
                        <a14:foregroundMark x1="34000" y1="88000" x2="34000" y2="88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707" t="33957" r="12150" b="2492"/>
          <a:stretch/>
        </xdr:blipFill>
        <xdr:spPr bwMode="auto">
          <a:xfrm>
            <a:off x="474518" y="254576"/>
            <a:ext cx="791076" cy="65565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402518</xdr:colOff>
      <xdr:row>3</xdr:row>
      <xdr:rowOff>78003</xdr:rowOff>
    </xdr:from>
    <xdr:to>
      <xdr:col>10</xdr:col>
      <xdr:colOff>115087</xdr:colOff>
      <xdr:row>14</xdr:row>
      <xdr:rowOff>126450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4561768" y="1260691"/>
          <a:ext cx="3379694" cy="2191572"/>
          <a:chOff x="5000626" y="1676399"/>
          <a:chExt cx="3371282" cy="2199683"/>
        </a:xfrm>
      </xdr:grpSpPr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 txBox="1"/>
        </xdr:nvSpPr>
        <xdr:spPr>
          <a:xfrm>
            <a:off x="5000626" y="1676399"/>
            <a:ext cx="2828924" cy="1578818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/>
              <a:t>Aluno</a:t>
            </a:r>
            <a:endParaRPr lang="pt-BR" sz="1100" b="1"/>
          </a:p>
          <a:p>
            <a:pPr algn="ctr"/>
            <a:endParaRPr lang="pt-BR" sz="1100" b="1"/>
          </a:p>
          <a:p>
            <a:pPr algn="ctr" rtl="0" eaLnBrk="1" fontAlgn="auto" latinLnBrk="0" hangingPunct="1"/>
            <a:r>
              <a:rPr lang="pt-B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Utilize a função PROC, para localizar o </a:t>
            </a:r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preço</a:t>
            </a:r>
            <a:r>
              <a:rPr lang="pt-B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e o</a:t>
            </a:r>
            <a:r>
              <a:rPr lang="pt-B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fornecedor</a:t>
            </a:r>
            <a:r>
              <a:rPr lang="pt-B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do produto, da tabela ao lado. </a:t>
            </a:r>
            <a:endParaRPr lang="pt-BR">
              <a:effectLst/>
            </a:endParaRPr>
          </a:p>
          <a:p>
            <a:pPr algn="ctr"/>
            <a:endParaRPr lang="pt-B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pt-BR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Dica: </a:t>
            </a:r>
            <a:r>
              <a:rPr lang="pt-B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Escolha uma sintaxe diferente (vetorial ou matricial) para cada campo.</a:t>
            </a:r>
            <a:endParaRPr lang="pt-BR">
              <a:effectLst/>
            </a:endParaRPr>
          </a:p>
        </xdr:txBody>
      </xdr:sp>
      <xdr:pic>
        <xdr:nvPicPr>
          <xdr:cNvPr id="11" name="Imagem 10" descr="Resultado de imagem para ícone carrinho de compras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0000" b="90000" l="10000" r="90000">
                        <a14:foregroundMark x1="80078" y1="72949" x2="80078" y2="72949"/>
                        <a14:backgroundMark x1="71289" y1="73730" x2="71289" y2="73730"/>
                        <a14:backgroundMark x1="37695" y1="27246" x2="37695" y2="27246"/>
                        <a14:backgroundMark x1="27246" y1="25586" x2="27246" y2="25586"/>
                        <a14:backgroundMark x1="34668" y1="29883" x2="34668" y2="29883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8440" t="15603" r="10638" b="9219"/>
          <a:stretch/>
        </xdr:blipFill>
        <xdr:spPr bwMode="auto">
          <a:xfrm>
            <a:off x="7419408" y="2866432"/>
            <a:ext cx="952500" cy="1009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390527</xdr:colOff>
      <xdr:row>0</xdr:row>
      <xdr:rowOff>79375</xdr:rowOff>
    </xdr:from>
    <xdr:to>
      <xdr:col>11</xdr:col>
      <xdr:colOff>32121</xdr:colOff>
      <xdr:row>2</xdr:row>
      <xdr:rowOff>23011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pSpPr/>
      </xdr:nvGrpSpPr>
      <xdr:grpSpPr>
        <a:xfrm>
          <a:off x="573090" y="79375"/>
          <a:ext cx="7896594" cy="927886"/>
          <a:chOff x="573090" y="79375"/>
          <a:chExt cx="7896594" cy="927886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3090" y="250825"/>
            <a:ext cx="676274" cy="676274"/>
          </a:xfrm>
          <a:prstGeom prst="rect">
            <a:avLst/>
          </a:prstGeom>
        </xdr:spPr>
      </xdr:pic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/>
        </xdr:nvSpPr>
        <xdr:spPr>
          <a:xfrm>
            <a:off x="2298378" y="155073"/>
            <a:ext cx="2594621" cy="781111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4400" b="0" cap="none" spc="0">
                <a:ln w="0">
                  <a:noFill/>
                </a:ln>
                <a:solidFill>
                  <a:schemeClr val="accent6">
                    <a:lumMod val="5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EXERCÍCIO</a:t>
            </a:r>
          </a:p>
        </xdr:txBody>
      </xdr:sp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/>
        </xdr:nvSpPr>
        <xdr:spPr>
          <a:xfrm>
            <a:off x="4874043" y="539248"/>
            <a:ext cx="878638" cy="46801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2400" b="0" cap="none" spc="0">
                <a:ln w="0">
                  <a:noFill/>
                </a:ln>
                <a:solidFill>
                  <a:schemeClr val="accent6">
                    <a:lumMod val="5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PROC</a:t>
            </a:r>
            <a:endParaRPr lang="pt-BR" sz="4400" b="0" cap="none" spc="0">
              <a:ln w="0">
                <a:noFill/>
              </a:ln>
              <a:solidFill>
                <a:schemeClr val="accent6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duotone>
              <a:prstClr val="black"/>
              <a:schemeClr val="accent6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6644" b="25554" l="67121" r="90460"/>
                    </a14:imgEffect>
                    <a14:imgEffect>
                      <a14:brightnessContrast bright="4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72340" t="8511" r="9575" b="74291"/>
          <a:stretch/>
        </xdr:blipFill>
        <xdr:spPr>
          <a:xfrm>
            <a:off x="7604126" y="79375"/>
            <a:ext cx="865558" cy="912812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723257</xdr:colOff>
      <xdr:row>8</xdr:row>
      <xdr:rowOff>141195</xdr:rowOff>
    </xdr:from>
    <xdr:to>
      <xdr:col>8</xdr:col>
      <xdr:colOff>35604</xdr:colOff>
      <xdr:row>15</xdr:row>
      <xdr:rowOff>80655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pSpPr/>
      </xdr:nvGrpSpPr>
      <xdr:grpSpPr>
        <a:xfrm>
          <a:off x="4096695" y="2308133"/>
          <a:ext cx="3003284" cy="1280897"/>
          <a:chOff x="4097054" y="2414971"/>
          <a:chExt cx="2603550" cy="1284349"/>
        </a:xfrm>
      </xdr:grpSpPr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SpPr txBox="1"/>
        </xdr:nvSpPr>
        <xdr:spPr>
          <a:xfrm>
            <a:off x="4097054" y="2414971"/>
            <a:ext cx="2265645" cy="932874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/>
              <a:t>Aluno</a:t>
            </a:r>
            <a:endParaRPr lang="pt-BR" sz="1100" b="1"/>
          </a:p>
          <a:p>
            <a:endParaRPr lang="pt-BR" sz="800"/>
          </a:p>
          <a:p>
            <a:pPr algn="ctr"/>
            <a:r>
              <a:rPr lang="pt-BR" sz="1100"/>
              <a:t>Utilizar</a:t>
            </a:r>
            <a:r>
              <a:rPr lang="pt-BR" sz="1100" baseline="0"/>
              <a:t> a função </a:t>
            </a:r>
            <a:r>
              <a:rPr lang="pt-BR" sz="1100" b="1" baseline="0"/>
              <a:t>PROC</a:t>
            </a:r>
            <a:r>
              <a:rPr lang="pt-BR" sz="1100" baseline="0"/>
              <a:t>, para retornar o salário dos funcionários.</a:t>
            </a:r>
            <a:endParaRPr lang="pt-BR" sz="1100"/>
          </a:p>
        </xdr:txBody>
      </xdr:sp>
      <xdr:pic>
        <xdr:nvPicPr>
          <xdr:cNvPr id="15" name="Imagem 14" descr="Resultado de imagem para icone salário">
            <a:extLst>
              <a:ext uri="{FF2B5EF4-FFF2-40B4-BE49-F238E27FC236}">
                <a16:creationId xmlns:a16="http://schemas.microsoft.com/office/drawing/2014/main" id="{00000000-0008-0000-07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2344" b="89844" l="1250" r="93125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19924280">
            <a:off x="5819540" y="2994469"/>
            <a:ext cx="881064" cy="7048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436571</xdr:colOff>
      <xdr:row>0</xdr:row>
      <xdr:rowOff>79375</xdr:rowOff>
    </xdr:from>
    <xdr:to>
      <xdr:col>10</xdr:col>
      <xdr:colOff>77788</xdr:colOff>
      <xdr:row>2</xdr:row>
      <xdr:rowOff>11170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pSpPr/>
      </xdr:nvGrpSpPr>
      <xdr:grpSpPr>
        <a:xfrm>
          <a:off x="619134" y="79375"/>
          <a:ext cx="7570779" cy="916045"/>
          <a:chOff x="619134" y="79375"/>
          <a:chExt cx="7570779" cy="916045"/>
        </a:xfrm>
      </xdr:grpSpPr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saturation sat="33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9134" y="242887"/>
            <a:ext cx="664373" cy="676274"/>
          </a:xfrm>
          <a:prstGeom prst="rect">
            <a:avLst/>
          </a:prstGeom>
        </xdr:spPr>
      </xdr:pic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00000000-0008-0000-0700-000010000000}"/>
              </a:ext>
            </a:extLst>
          </xdr:cNvPr>
          <xdr:cNvSpPr/>
        </xdr:nvSpPr>
        <xdr:spPr>
          <a:xfrm>
            <a:off x="2353051" y="139197"/>
            <a:ext cx="2548960" cy="781111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4400" b="0" cap="none" spc="0">
                <a:ln w="0">
                  <a:noFill/>
                </a:ln>
                <a:solidFill>
                  <a:schemeClr val="accent6">
                    <a:lumMod val="5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EXERCÍCIO</a:t>
            </a:r>
          </a:p>
        </xdr:txBody>
      </xdr:sp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00000000-0008-0000-0700-000011000000}"/>
              </a:ext>
            </a:extLst>
          </xdr:cNvPr>
          <xdr:cNvSpPr/>
        </xdr:nvSpPr>
        <xdr:spPr>
          <a:xfrm>
            <a:off x="4883389" y="515434"/>
            <a:ext cx="863175" cy="46801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pt-BR" sz="2400" b="0" cap="none" spc="0">
                <a:ln w="0">
                  <a:noFill/>
                </a:ln>
                <a:solidFill>
                  <a:schemeClr val="accent6">
                    <a:lumMod val="5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PROC</a:t>
            </a:r>
            <a:endParaRPr lang="pt-BR" sz="4400" b="0" cap="none" spc="0">
              <a:ln w="0">
                <a:noFill/>
              </a:ln>
              <a:solidFill>
                <a:schemeClr val="accent6">
                  <a:lumMod val="5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00000000-0008-0000-0700-000014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duotone>
              <a:prstClr val="black"/>
              <a:schemeClr val="accent6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28961" b="48041" l="27087" r="45486"/>
                    </a14:imgEffect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27445" t="30757" r="54574" b="52051"/>
          <a:stretch/>
        </xdr:blipFill>
        <xdr:spPr>
          <a:xfrm>
            <a:off x="7246938" y="79375"/>
            <a:ext cx="942975" cy="916045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1</xdr:row>
      <xdr:rowOff>304800</xdr:rowOff>
    </xdr:to>
    <xdr:sp macro="" textlink="">
      <xdr:nvSpPr>
        <xdr:cNvPr id="3" name="AutoShape 4" descr="Resultado de imagem para icone aprender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247775" y="7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66676</xdr:colOff>
      <xdr:row>14</xdr:row>
      <xdr:rowOff>152401</xdr:rowOff>
    </xdr:from>
    <xdr:to>
      <xdr:col>8</xdr:col>
      <xdr:colOff>853424</xdr:colOff>
      <xdr:row>24</xdr:row>
      <xdr:rowOff>104775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pSpPr/>
      </xdr:nvGrpSpPr>
      <xdr:grpSpPr>
        <a:xfrm>
          <a:off x="1495426" y="3476626"/>
          <a:ext cx="6377923" cy="1857374"/>
          <a:chOff x="1524001" y="3400426"/>
          <a:chExt cx="6377923" cy="1857374"/>
        </a:xfrm>
      </xdr:grpSpPr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00000000-0008-0000-0800-00000E000000}"/>
              </a:ext>
            </a:extLst>
          </xdr:cNvPr>
          <xdr:cNvSpPr txBox="1"/>
        </xdr:nvSpPr>
        <xdr:spPr>
          <a:xfrm>
            <a:off x="1524001" y="3400426"/>
            <a:ext cx="5734050" cy="1771650"/>
          </a:xfrm>
          <a:prstGeom prst="rect">
            <a:avLst/>
          </a:prstGeom>
          <a:solidFill>
            <a:schemeClr val="lt1"/>
          </a:solidFill>
          <a:ln w="19050" cmpd="sng">
            <a:solidFill>
              <a:schemeClr val="accent5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600" b="1"/>
              <a:t>Aluno</a:t>
            </a:r>
            <a:r>
              <a:rPr lang="pt-BR" sz="900" b="1"/>
              <a:t/>
            </a:r>
            <a:br>
              <a:rPr lang="pt-BR" sz="900" b="1"/>
            </a:br>
            <a:endParaRPr lang="pt-BR" sz="900" b="1"/>
          </a:p>
          <a:p>
            <a:pPr algn="ctr"/>
            <a:r>
              <a:rPr lang="pt-BR" sz="1100">
                <a:effectLst/>
              </a:rPr>
              <a:t>Será usada a função </a:t>
            </a:r>
            <a:r>
              <a:rPr lang="pt-BR" sz="1100" b="1">
                <a:effectLst/>
              </a:rPr>
              <a:t>PROCV </a:t>
            </a:r>
            <a:r>
              <a:rPr lang="pt-BR" sz="1100" b="0">
                <a:effectLst/>
              </a:rPr>
              <a:t>para retornar as</a:t>
            </a:r>
            <a:r>
              <a:rPr lang="pt-BR" sz="1100" b="0" baseline="0">
                <a:effectLst/>
              </a:rPr>
              <a:t> informações pessoais das pessoas cadastradas.</a:t>
            </a:r>
            <a:endParaRPr lang="pt-BR" sz="1100" b="1">
              <a:effectLst/>
            </a:endParaRPr>
          </a:p>
          <a:p>
            <a:endParaRPr lang="pt-BR" sz="800" b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=PROCV(</a:t>
            </a:r>
            <a:r>
              <a:rPr lang="pt-BR" sz="1100" b="1">
                <a:solidFill>
                  <a:srgbClr val="0070C0"/>
                </a:solidFill>
                <a:effectLst/>
                <a:latin typeface="+mn-lt"/>
                <a:ea typeface="+mn-ea"/>
                <a:cs typeface="+mn-cs"/>
              </a:rPr>
              <a:t>valor_procurado</a:t>
            </a:r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; </a:t>
            </a:r>
            <a:r>
              <a:rPr lang="pt-BR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matriz_tabela</a:t>
            </a:r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;</a:t>
            </a:r>
            <a:r>
              <a:rPr lang="pt-BR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núm_índice_coluna</a:t>
            </a:r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; [</a:t>
            </a:r>
            <a:r>
              <a:rPr lang="pt-BR" sz="1100" b="1">
                <a:solidFill>
                  <a:srgbClr val="00B050"/>
                </a:solidFill>
                <a:effectLst/>
                <a:latin typeface="+mn-lt"/>
                <a:ea typeface="+mn-ea"/>
                <a:cs typeface="+mn-cs"/>
              </a:rPr>
              <a:t>procurar_intervalo</a:t>
            </a:r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])</a:t>
            </a:r>
          </a:p>
          <a:p>
            <a:endParaRPr lang="pt-BR" sz="800" b="1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Tipo</a:t>
            </a:r>
            <a:r>
              <a:rPr lang="pt-BR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de Correspondência:</a:t>
            </a:r>
            <a:endPara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algn="ctr"/>
            <a:r>
              <a:rPr lang="pt-BR" sz="1100" b="1" cap="all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VERDADEIRO (1): </a:t>
            </a:r>
            <a:r>
              <a:rPr lang="pt-BR" sz="1100" b="0" cap="all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Correspondência Aproximada.</a:t>
            </a:r>
          </a:p>
          <a:p>
            <a:pPr algn="ctr"/>
            <a:r>
              <a:rPr lang="pt-BR" sz="1100" b="1" cap="all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FALSO (0): </a:t>
            </a:r>
            <a:r>
              <a:rPr lang="pt-BR" sz="1100" b="0" cap="all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Correspondência Exata.</a:t>
            </a:r>
            <a:endParaRPr lang="pt-BR" sz="1100" b="0" cap="all" baseline="0"/>
          </a:p>
        </xdr:txBody>
      </xdr:sp>
      <xdr:pic>
        <xdr:nvPicPr>
          <xdr:cNvPr id="11" name="Imagem 10" descr="Resultado de imagem para entender png">
            <a:extLst>
              <a:ext uri="{FF2B5EF4-FFF2-40B4-BE49-F238E27FC236}">
                <a16:creationId xmlns:a16="http://schemas.microsoft.com/office/drawing/2014/main" id="{00000000-0008-0000-0800-00000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6707322" y="4034295"/>
            <a:ext cx="1194602" cy="122350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457200</xdr:colOff>
      <xdr:row>1</xdr:row>
      <xdr:rowOff>0</xdr:rowOff>
    </xdr:from>
    <xdr:to>
      <xdr:col>8</xdr:col>
      <xdr:colOff>752976</xdr:colOff>
      <xdr:row>3</xdr:row>
      <xdr:rowOff>82232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638175" y="171450"/>
          <a:ext cx="7134726" cy="1053782"/>
          <a:chOff x="638175" y="171450"/>
          <a:chExt cx="7134726" cy="1053782"/>
        </a:xfrm>
      </xdr:grpSpPr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SpPr/>
        </xdr:nvSpPr>
        <xdr:spPr>
          <a:xfrm>
            <a:off x="4161477" y="486427"/>
            <a:ext cx="2858448" cy="738805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24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Função PROCV</a:t>
            </a:r>
          </a:p>
        </xdr:txBody>
      </xdr:sp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00000000-0008-0000-0800-00000D000000}"/>
              </a:ext>
            </a:extLst>
          </xdr:cNvPr>
          <xdr:cNvSpPr/>
        </xdr:nvSpPr>
        <xdr:spPr>
          <a:xfrm>
            <a:off x="1579415" y="171450"/>
            <a:ext cx="3528615" cy="894543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pt-BR" sz="3600" b="1" i="0" cap="none" spc="0">
                <a:ln w="9525">
                  <a:solidFill>
                    <a:schemeClr val="bg1"/>
                  </a:solidFill>
                  <a:prstDash val="solid"/>
                </a:ln>
                <a:solidFill>
                  <a:schemeClr val="tx1"/>
                </a:solidFill>
                <a:effectLst>
                  <a:outerShdw blurRad="12700" dist="38100" dir="2700000" algn="tl" rotWithShape="0">
                    <a:schemeClr val="bg1">
                      <a:lumMod val="50000"/>
                    </a:schemeClr>
                  </a:outerShdw>
                </a:effectLst>
              </a:rPr>
              <a:t>EXPLICAÇÃO</a:t>
            </a:r>
            <a:endParaRPr lang="pt-BR" sz="4000" b="1" i="0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endParaRPr>
          </a:p>
        </xdr:txBody>
      </xdr:sp>
      <xdr:pic>
        <xdr:nvPicPr>
          <xdr:cNvPr id="15" name="Imagem 14" descr="Resultado de imagem para icone aprender">
            <a:extLst>
              <a:ext uri="{FF2B5EF4-FFF2-40B4-BE49-F238E27FC236}">
                <a16:creationId xmlns:a16="http://schemas.microsoft.com/office/drawing/2014/main" id="{00000000-0008-0000-0800-00000F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7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10000" b="98000" l="10000" r="90000">
                        <a14:foregroundMark x1="34667" y1="43333" x2="34667" y2="43333"/>
                        <a14:foregroundMark x1="38000" y1="42667" x2="38000" y2="42667"/>
                        <a14:foregroundMark x1="55333" y1="42667" x2="55333" y2="42667"/>
                        <a14:foregroundMark x1="74667" y1="80667" x2="74667" y2="80667"/>
                        <a14:foregroundMark x1="41333" y1="59333" x2="41333" y2="59333"/>
                        <a14:foregroundMark x1="51333" y1="61333" x2="51333" y2="61333"/>
                        <a14:foregroundMark x1="52000" y1="88000" x2="52000" y2="88000"/>
                        <a14:foregroundMark x1="34000" y1="88000" x2="34000" y2="88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707" t="33957" r="12150" b="2492"/>
          <a:stretch/>
        </xdr:blipFill>
        <xdr:spPr bwMode="auto">
          <a:xfrm>
            <a:off x="638175" y="244619"/>
            <a:ext cx="791076" cy="65565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m 16" descr="Resultado de imagem para icone aprender">
            <a:extLst>
              <a:ext uri="{FF2B5EF4-FFF2-40B4-BE49-F238E27FC236}">
                <a16:creationId xmlns:a16="http://schemas.microsoft.com/office/drawing/2014/main" id="{00000000-0008-0000-0800-00001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7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10000" b="98000" l="10000" r="90000">
                        <a14:foregroundMark x1="34667" y1="43333" x2="34667" y2="43333"/>
                        <a14:foregroundMark x1="38000" y1="42667" x2="38000" y2="42667"/>
                        <a14:foregroundMark x1="55333" y1="42667" x2="55333" y2="42667"/>
                        <a14:foregroundMark x1="74667" y1="80667" x2="74667" y2="80667"/>
                        <a14:foregroundMark x1="41333" y1="59333" x2="41333" y2="59333"/>
                        <a14:foregroundMark x1="51333" y1="61333" x2="51333" y2="61333"/>
                        <a14:foregroundMark x1="52000" y1="88000" x2="52000" y2="88000"/>
                        <a14:foregroundMark x1="34000" y1="88000" x2="34000" y2="88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l="13707" t="33957" r="12150" b="2492"/>
          <a:stretch/>
        </xdr:blipFill>
        <xdr:spPr bwMode="auto">
          <a:xfrm flipH="1">
            <a:off x="6981825" y="244619"/>
            <a:ext cx="791076" cy="65565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95251</xdr:colOff>
      <xdr:row>0</xdr:row>
      <xdr:rowOff>161925</xdr:rowOff>
    </xdr:from>
    <xdr:to>
      <xdr:col>16</xdr:col>
      <xdr:colOff>152401</xdr:colOff>
      <xdr:row>8</xdr:row>
      <xdr:rowOff>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8362951" y="161925"/>
          <a:ext cx="4324350" cy="1990725"/>
        </a:xfrm>
        <a:prstGeom prst="rect">
          <a:avLst/>
        </a:prstGeom>
        <a:solidFill>
          <a:schemeClr val="lt1"/>
        </a:solidFill>
        <a:ln w="19050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400"/>
        </a:p>
        <a:p>
          <a:pPr algn="ctr"/>
          <a:r>
            <a:rPr lang="pt-BR" sz="1800" b="1"/>
            <a:t>IMPORTANTE</a:t>
          </a:r>
          <a:endParaRPr lang="pt-BR" sz="1200"/>
        </a:p>
        <a:p>
          <a:endParaRPr lang="pt-BR" sz="1200"/>
        </a:p>
        <a:p>
          <a:pPr algn="ctr"/>
          <a:r>
            <a:rPr lang="pt-BR" sz="1400" b="1" baseline="0"/>
            <a:t>Para realizar a pesquisa com valores aproximados, é necessário deixar a coluna de pesquisa em ordem crescente ou alfabética.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função PROCV não pesquisa ou retorna valores que estiverem à esquerda do campo que está sendo procurado.</a:t>
          </a:r>
          <a:endParaRPr lang="pt-BR" sz="1400">
            <a:effectLst/>
          </a:endParaRPr>
        </a:p>
        <a:p>
          <a:pPr algn="ctr"/>
          <a:endParaRPr lang="pt-BR" sz="1400" b="1" baseline="0"/>
        </a:p>
      </xdr:txBody>
    </xdr:sp>
    <xdr:clientData/>
  </xdr:twoCellAnchor>
  <xdr:twoCellAnchor>
    <xdr:from>
      <xdr:col>9</xdr:col>
      <xdr:colOff>228601</xdr:colOff>
      <xdr:row>1</xdr:row>
      <xdr:rowOff>123825</xdr:rowOff>
    </xdr:from>
    <xdr:to>
      <xdr:col>9</xdr:col>
      <xdr:colOff>571501</xdr:colOff>
      <xdr:row>1</xdr:row>
      <xdr:rowOff>442775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2AAAF748-8A8F-42DF-A7D3-4F7A0910B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6301" y="295275"/>
          <a:ext cx="342900" cy="318950"/>
        </a:xfrm>
        <a:prstGeom prst="rect">
          <a:avLst/>
        </a:prstGeom>
      </xdr:spPr>
    </xdr:pic>
    <xdr:clientData/>
  </xdr:twoCellAnchor>
  <xdr:twoCellAnchor>
    <xdr:from>
      <xdr:col>15</xdr:col>
      <xdr:colOff>247651</xdr:colOff>
      <xdr:row>1</xdr:row>
      <xdr:rowOff>104775</xdr:rowOff>
    </xdr:from>
    <xdr:to>
      <xdr:col>15</xdr:col>
      <xdr:colOff>590551</xdr:colOff>
      <xdr:row>1</xdr:row>
      <xdr:rowOff>423725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2AAAF748-8A8F-42DF-A7D3-4F7A0910B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72951" y="276225"/>
          <a:ext cx="342900" cy="3189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lipebiaggio\Downloads\drive-download-20180502T202012Z-001\14%20-%20Excel%20I%20-%20Exerc&#237;cios%20-%20Resolvi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os de Erros"/>
      <sheetName val="SEERRO"/>
      <sheetName val="Exercício 1"/>
      <sheetName val="Classificação"/>
      <sheetName val="PROC - Vetorial"/>
      <sheetName val="PROC - Matricial"/>
      <sheetName val="Exercício 2"/>
      <sheetName val="Exercício 3"/>
      <sheetName val="PROCV"/>
      <sheetName val="PROCV_1"/>
      <sheetName val="Exercício 4"/>
      <sheetName val="Exercício 5"/>
      <sheetName val="Exercício 6"/>
      <sheetName val="PROCH"/>
      <sheetName val="Exercício 7"/>
      <sheetName val="Exercício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B6" t="str">
            <v>AC</v>
          </cell>
          <cell r="C6" t="str">
            <v>Acre</v>
          </cell>
          <cell r="D6" t="str">
            <v>Norte</v>
          </cell>
          <cell r="E6" t="str">
            <v>Rio Branco</v>
          </cell>
          <cell r="F6" t="str">
            <v>Sebastião Afonso Viana Macedo Neves</v>
          </cell>
        </row>
        <row r="7">
          <cell r="B7" t="str">
            <v>AL</v>
          </cell>
          <cell r="C7" t="str">
            <v>Alagoas</v>
          </cell>
          <cell r="D7" t="str">
            <v>Nordeste</v>
          </cell>
          <cell r="E7" t="str">
            <v>Maceió</v>
          </cell>
          <cell r="F7" t="str">
            <v>José Renan Vasconcelos Calheiros Filho</v>
          </cell>
        </row>
        <row r="8">
          <cell r="B8" t="str">
            <v>AM</v>
          </cell>
          <cell r="C8" t="str">
            <v>Amazonas</v>
          </cell>
          <cell r="D8" t="str">
            <v>Norte</v>
          </cell>
          <cell r="E8" t="str">
            <v>Manaus</v>
          </cell>
          <cell r="F8" t="str">
            <v>José Melo de Oliveira</v>
          </cell>
        </row>
        <row r="9">
          <cell r="B9" t="str">
            <v>AP</v>
          </cell>
          <cell r="C9" t="str">
            <v>Amapá</v>
          </cell>
          <cell r="D9" t="str">
            <v>Norte</v>
          </cell>
          <cell r="E9" t="str">
            <v>Macapá</v>
          </cell>
          <cell r="F9" t="str">
            <v>Antônio Waldez Góes da Silva</v>
          </cell>
        </row>
        <row r="10">
          <cell r="B10" t="str">
            <v>BA</v>
          </cell>
          <cell r="C10" t="str">
            <v>Bahia</v>
          </cell>
          <cell r="D10" t="str">
            <v>Nordeste</v>
          </cell>
          <cell r="E10" t="str">
            <v>Salvador</v>
          </cell>
          <cell r="F10" t="str">
            <v>Rui Costa dos Santos</v>
          </cell>
        </row>
        <row r="11">
          <cell r="B11" t="str">
            <v>CE</v>
          </cell>
          <cell r="C11" t="str">
            <v>Ceará</v>
          </cell>
          <cell r="D11" t="str">
            <v>Nordeste</v>
          </cell>
          <cell r="E11" t="str">
            <v>Fortaleza</v>
          </cell>
          <cell r="F11" t="str">
            <v>Camilo Sobreira de Santana</v>
          </cell>
        </row>
        <row r="12">
          <cell r="B12" t="str">
            <v>DF</v>
          </cell>
          <cell r="C12" t="str">
            <v>Distrito Federal</v>
          </cell>
          <cell r="D12" t="str">
            <v>Centro-Oeste</v>
          </cell>
          <cell r="E12" t="str">
            <v>Brasília</v>
          </cell>
          <cell r="F12" t="str">
            <v>Rodrigo Sobral Rollemberg</v>
          </cell>
        </row>
        <row r="13">
          <cell r="B13" t="str">
            <v>ES</v>
          </cell>
          <cell r="C13" t="str">
            <v>Espírito Santo</v>
          </cell>
          <cell r="D13" t="str">
            <v>Sudeste</v>
          </cell>
          <cell r="E13" t="str">
            <v>Vitória</v>
          </cell>
          <cell r="F13" t="str">
            <v>Paulo César Hartung Gomes</v>
          </cell>
        </row>
        <row r="14">
          <cell r="B14" t="str">
            <v>GO</v>
          </cell>
          <cell r="C14" t="str">
            <v>Goiás</v>
          </cell>
          <cell r="D14" t="str">
            <v>Centro-Oeste</v>
          </cell>
          <cell r="E14" t="str">
            <v>Goiânia</v>
          </cell>
          <cell r="F14" t="str">
            <v>Marconi Ferreira Perillo Júnior</v>
          </cell>
        </row>
        <row r="15">
          <cell r="B15" t="str">
            <v>MA</v>
          </cell>
          <cell r="C15" t="str">
            <v>Maranhão</v>
          </cell>
          <cell r="D15" t="str">
            <v>Nordeste</v>
          </cell>
          <cell r="E15" t="str">
            <v>São Luís</v>
          </cell>
          <cell r="F15" t="str">
            <v>Flávio Dino de Castro e Costa</v>
          </cell>
        </row>
        <row r="16">
          <cell r="B16" t="str">
            <v>MG</v>
          </cell>
          <cell r="C16" t="str">
            <v>Minas Gerais</v>
          </cell>
          <cell r="D16" t="str">
            <v>Sudeste</v>
          </cell>
          <cell r="E16" t="str">
            <v>Belo Horizonte</v>
          </cell>
          <cell r="F16" t="str">
            <v>Fernando Damata Pimentel</v>
          </cell>
        </row>
        <row r="17">
          <cell r="B17" t="str">
            <v>MS</v>
          </cell>
          <cell r="C17" t="str">
            <v>Mato Grosso do Sul</v>
          </cell>
          <cell r="D17" t="str">
            <v>Centro-Oeste</v>
          </cell>
          <cell r="E17" t="str">
            <v>Campo Grande</v>
          </cell>
          <cell r="F17" t="str">
            <v>Reinaldo Azambuja Silva</v>
          </cell>
        </row>
        <row r="18">
          <cell r="B18" t="str">
            <v>MT</v>
          </cell>
          <cell r="C18" t="str">
            <v>Mato Grosso</v>
          </cell>
          <cell r="D18" t="str">
            <v>Centro-Oeste</v>
          </cell>
          <cell r="E18" t="str">
            <v>Cuiabá</v>
          </cell>
          <cell r="F18" t="str">
            <v>José Pedro Gonçalves Taques</v>
          </cell>
        </row>
        <row r="19">
          <cell r="B19" t="str">
            <v>PA</v>
          </cell>
          <cell r="C19" t="str">
            <v>Pará</v>
          </cell>
          <cell r="D19" t="str">
            <v>Norte</v>
          </cell>
          <cell r="E19" t="str">
            <v>Belém</v>
          </cell>
          <cell r="F19" t="str">
            <v>Simão Robison Oliveira Jatene</v>
          </cell>
        </row>
        <row r="20">
          <cell r="B20" t="str">
            <v>PB</v>
          </cell>
          <cell r="C20" t="str">
            <v>Paraíba</v>
          </cell>
          <cell r="D20" t="str">
            <v>Nordeste</v>
          </cell>
          <cell r="E20" t="str">
            <v>João Pessoa</v>
          </cell>
          <cell r="F20" t="str">
            <v>Ricardo Vieira Coutinho</v>
          </cell>
        </row>
        <row r="21">
          <cell r="B21" t="str">
            <v>PE</v>
          </cell>
          <cell r="C21" t="str">
            <v>Pernambuco</v>
          </cell>
          <cell r="D21" t="str">
            <v>Nordeste</v>
          </cell>
          <cell r="E21" t="str">
            <v>Recife</v>
          </cell>
          <cell r="F21" t="str">
            <v>Paulo Henrique Saraiva Câmara</v>
          </cell>
        </row>
        <row r="22">
          <cell r="B22" t="str">
            <v>PI</v>
          </cell>
          <cell r="C22" t="str">
            <v>Piauí</v>
          </cell>
          <cell r="D22" t="str">
            <v>Nordeste</v>
          </cell>
          <cell r="E22" t="str">
            <v>Teresina</v>
          </cell>
          <cell r="F22" t="str">
            <v>José Wellington Barroso de Araújo Dias</v>
          </cell>
        </row>
        <row r="23">
          <cell r="B23" t="str">
            <v>PR</v>
          </cell>
          <cell r="C23" t="str">
            <v>Paraná</v>
          </cell>
          <cell r="D23" t="str">
            <v>Sul</v>
          </cell>
          <cell r="E23" t="str">
            <v>Curitiba</v>
          </cell>
          <cell r="F23" t="str">
            <v>Carlos Alberto Richa</v>
          </cell>
        </row>
        <row r="24">
          <cell r="B24" t="str">
            <v>RJ</v>
          </cell>
          <cell r="C24" t="str">
            <v>Rio de Janeiro</v>
          </cell>
          <cell r="D24" t="str">
            <v>Sudeste</v>
          </cell>
          <cell r="E24" t="str">
            <v>Rio de Janeiro</v>
          </cell>
          <cell r="F24" t="str">
            <v>Luiz Fernando de Souza</v>
          </cell>
        </row>
        <row r="25">
          <cell r="B25" t="str">
            <v>RN</v>
          </cell>
          <cell r="C25" t="str">
            <v>Rio Grande do Norte</v>
          </cell>
          <cell r="D25" t="str">
            <v>Nordeste</v>
          </cell>
          <cell r="E25" t="str">
            <v>Natal</v>
          </cell>
          <cell r="F25" t="str">
            <v>Robinson Mesquita de Faria</v>
          </cell>
        </row>
        <row r="26">
          <cell r="B26" t="str">
            <v>RO</v>
          </cell>
          <cell r="C26" t="str">
            <v>Rondônia</v>
          </cell>
          <cell r="D26" t="str">
            <v>Norte</v>
          </cell>
          <cell r="E26" t="str">
            <v>Porto Velho</v>
          </cell>
          <cell r="F26" t="str">
            <v>Confúcio Aires Moura</v>
          </cell>
        </row>
        <row r="27">
          <cell r="B27" t="str">
            <v>RR</v>
          </cell>
          <cell r="C27" t="str">
            <v>Roraima</v>
          </cell>
          <cell r="D27" t="str">
            <v>Norte</v>
          </cell>
          <cell r="E27" t="str">
            <v>Boa Vista</v>
          </cell>
          <cell r="F27" t="str">
            <v>Maria Suely Silva Campos</v>
          </cell>
        </row>
        <row r="28">
          <cell r="B28" t="str">
            <v>RS</v>
          </cell>
          <cell r="C28" t="str">
            <v>Rio Grande do Sul</v>
          </cell>
          <cell r="D28" t="str">
            <v>Sul</v>
          </cell>
          <cell r="E28" t="str">
            <v>Porto Alegre</v>
          </cell>
          <cell r="F28" t="str">
            <v>José Ivo Sartori</v>
          </cell>
        </row>
        <row r="29">
          <cell r="B29" t="str">
            <v>SC</v>
          </cell>
          <cell r="C29" t="str">
            <v>Santa Catarina</v>
          </cell>
          <cell r="D29" t="str">
            <v>Sul</v>
          </cell>
          <cell r="E29" t="str">
            <v>Florianópolis</v>
          </cell>
          <cell r="F29" t="str">
            <v>João Raimundo Colombo</v>
          </cell>
        </row>
        <row r="30">
          <cell r="B30" t="str">
            <v>SE</v>
          </cell>
          <cell r="C30" t="str">
            <v>Sergipe</v>
          </cell>
          <cell r="D30" t="str">
            <v>Nordeste</v>
          </cell>
          <cell r="E30" t="str">
            <v>Aracajú</v>
          </cell>
          <cell r="F30" t="str">
            <v>Jackson Barreto de Lima</v>
          </cell>
        </row>
        <row r="31">
          <cell r="B31" t="str">
            <v>SP</v>
          </cell>
          <cell r="C31" t="str">
            <v>São Paulo</v>
          </cell>
          <cell r="D31" t="str">
            <v>Sudeste</v>
          </cell>
          <cell r="E31" t="str">
            <v>São Paulo</v>
          </cell>
          <cell r="F31" t="str">
            <v>Geraldo José Rodrigues Alckmin Filho</v>
          </cell>
        </row>
        <row r="32">
          <cell r="B32" t="str">
            <v>TO</v>
          </cell>
          <cell r="C32" t="str">
            <v>Tocantins</v>
          </cell>
          <cell r="D32" t="str">
            <v>Norte</v>
          </cell>
          <cell r="E32" t="str">
            <v>Palmas</v>
          </cell>
          <cell r="F32" t="str">
            <v>Marcelo de Carvalho Miranda</v>
          </cell>
        </row>
      </sheetData>
      <sheetData sheetId="10">
        <row r="6">
          <cell r="B6">
            <v>1</v>
          </cell>
          <cell r="C6" t="str">
            <v>Alessandro Trovato</v>
          </cell>
          <cell r="D6" t="str">
            <v>R. Prof. Edgar Moraes, 38</v>
          </cell>
          <cell r="E6" t="str">
            <v>Telêmaco Borba</v>
          </cell>
          <cell r="F6" t="str">
            <v>PR</v>
          </cell>
          <cell r="G6" t="str">
            <v>84268-990</v>
          </cell>
          <cell r="I6">
            <v>1</v>
          </cell>
          <cell r="J6" t="str">
            <v>Máquina 2020</v>
          </cell>
          <cell r="K6">
            <v>15000</v>
          </cell>
          <cell r="L6">
            <v>0.18</v>
          </cell>
        </row>
        <row r="7">
          <cell r="B7">
            <v>2</v>
          </cell>
          <cell r="C7" t="str">
            <v>Mercado Bom Dia</v>
          </cell>
          <cell r="D7" t="str">
            <v>Centro, 433</v>
          </cell>
          <cell r="E7" t="str">
            <v>Maringá</v>
          </cell>
          <cell r="F7" t="str">
            <v>PR</v>
          </cell>
          <cell r="G7" t="str">
            <v>87050-390</v>
          </cell>
          <cell r="I7">
            <v>2</v>
          </cell>
          <cell r="J7" t="str">
            <v>Máquina 2010</v>
          </cell>
          <cell r="K7">
            <v>12500</v>
          </cell>
          <cell r="L7">
            <v>0.18</v>
          </cell>
        </row>
        <row r="8">
          <cell r="B8">
            <v>3</v>
          </cell>
          <cell r="C8" t="str">
            <v>Casas Bahia</v>
          </cell>
          <cell r="D8" t="str">
            <v>Horácio Klabin</v>
          </cell>
          <cell r="E8" t="str">
            <v>Telêmaco Borba</v>
          </cell>
          <cell r="F8" t="str">
            <v>PR</v>
          </cell>
          <cell r="G8" t="str">
            <v>84260-000</v>
          </cell>
          <cell r="I8">
            <v>3</v>
          </cell>
          <cell r="J8" t="str">
            <v>Máquina 3000</v>
          </cell>
          <cell r="K8">
            <v>43240</v>
          </cell>
          <cell r="L8">
            <v>0.12</v>
          </cell>
        </row>
      </sheetData>
      <sheetData sheetId="11">
        <row r="5">
          <cell r="F5">
            <v>1</v>
          </cell>
          <cell r="G5" t="str">
            <v>Marcos Carlos</v>
          </cell>
          <cell r="H5" t="str">
            <v>06/02 a 17/02</v>
          </cell>
          <cell r="I5" t="str">
            <v>Excel</v>
          </cell>
          <cell r="J5">
            <v>26932</v>
          </cell>
          <cell r="K5" t="str">
            <v>Solteiro</v>
          </cell>
          <cell r="L5" t="str">
            <v>Maria Joana</v>
          </cell>
          <cell r="M5" t="str">
            <v>Luis Carlos</v>
          </cell>
        </row>
        <row r="6">
          <cell r="F6">
            <v>2</v>
          </cell>
          <cell r="G6" t="str">
            <v>Andreia Santos</v>
          </cell>
          <cell r="H6" t="str">
            <v>17/02 a 25/02</v>
          </cell>
          <cell r="I6" t="str">
            <v>Inglês</v>
          </cell>
          <cell r="J6">
            <v>32980</v>
          </cell>
          <cell r="K6" t="str">
            <v>Casado</v>
          </cell>
          <cell r="L6" t="str">
            <v>Joaquina Santos</v>
          </cell>
          <cell r="M6" t="str">
            <v>Alberto Roberto</v>
          </cell>
        </row>
        <row r="7">
          <cell r="F7">
            <v>3</v>
          </cell>
          <cell r="G7" t="str">
            <v>Adriana Rodrigues</v>
          </cell>
          <cell r="H7" t="str">
            <v>20/03 a 02/04</v>
          </cell>
          <cell r="I7" t="str">
            <v>Word / PPT</v>
          </cell>
          <cell r="J7">
            <v>31523</v>
          </cell>
          <cell r="K7" t="str">
            <v>Casado</v>
          </cell>
          <cell r="L7" t="str">
            <v>Delfina Rodrigues</v>
          </cell>
          <cell r="M7" t="str">
            <v>João Luiz</v>
          </cell>
        </row>
        <row r="8">
          <cell r="F8">
            <v>4</v>
          </cell>
          <cell r="G8" t="str">
            <v>Lucas Soares</v>
          </cell>
          <cell r="H8" t="str">
            <v>06/02 a 17/02</v>
          </cell>
          <cell r="I8" t="str">
            <v>Excel</v>
          </cell>
          <cell r="J8">
            <v>27902</v>
          </cell>
          <cell r="K8" t="str">
            <v>Solteiro</v>
          </cell>
          <cell r="L8" t="str">
            <v>Marinete Soares</v>
          </cell>
          <cell r="M8" t="str">
            <v>Antônio Carlos</v>
          </cell>
        </row>
        <row r="9">
          <cell r="F9">
            <v>5</v>
          </cell>
          <cell r="G9" t="str">
            <v>Rafael Souza</v>
          </cell>
          <cell r="H9" t="str">
            <v>17/02 a 25/02</v>
          </cell>
          <cell r="I9" t="str">
            <v>Inglês</v>
          </cell>
          <cell r="J9">
            <v>28393</v>
          </cell>
          <cell r="K9" t="str">
            <v>Solteiro</v>
          </cell>
          <cell r="L9" t="str">
            <v>Juliete de Souza</v>
          </cell>
          <cell r="M9" t="str">
            <v>Henrique Cesar</v>
          </cell>
        </row>
        <row r="10">
          <cell r="F10">
            <v>6</v>
          </cell>
          <cell r="G10" t="str">
            <v>Luciana Santos</v>
          </cell>
          <cell r="H10" t="str">
            <v>17/02 a 25/02</v>
          </cell>
          <cell r="I10" t="str">
            <v>Inglês</v>
          </cell>
          <cell r="J10">
            <v>32903</v>
          </cell>
          <cell r="K10" t="str">
            <v>Casado</v>
          </cell>
          <cell r="L10" t="str">
            <v>Suzy Santos</v>
          </cell>
          <cell r="M10" t="str">
            <v>Rafael Santos</v>
          </cell>
        </row>
        <row r="11">
          <cell r="F11">
            <v>7</v>
          </cell>
          <cell r="G11" t="str">
            <v>Marina Marcolina</v>
          </cell>
          <cell r="H11" t="str">
            <v>06/02 a 17/02</v>
          </cell>
          <cell r="I11" t="str">
            <v>Excel</v>
          </cell>
          <cell r="J11">
            <v>30251</v>
          </cell>
          <cell r="K11" t="str">
            <v>Casado</v>
          </cell>
          <cell r="L11" t="str">
            <v>Lucia Maria</v>
          </cell>
          <cell r="M11" t="str">
            <v>Marcos Marcolino</v>
          </cell>
        </row>
        <row r="12">
          <cell r="F12">
            <v>8</v>
          </cell>
          <cell r="G12" t="str">
            <v>Fernando Santos</v>
          </cell>
          <cell r="H12" t="str">
            <v>20/03 a 02/04</v>
          </cell>
          <cell r="I12" t="str">
            <v>Word / PPT</v>
          </cell>
          <cell r="J12">
            <v>29279</v>
          </cell>
          <cell r="K12" t="str">
            <v>Solteiro</v>
          </cell>
          <cell r="L12" t="str">
            <v>Marinalva Santos</v>
          </cell>
          <cell r="M12" t="str">
            <v>Joaquim Silva</v>
          </cell>
        </row>
        <row r="13">
          <cell r="F13">
            <v>9</v>
          </cell>
          <cell r="G13" t="str">
            <v>Estela  Soares</v>
          </cell>
          <cell r="H13" t="str">
            <v>06/02 a 17/02</v>
          </cell>
          <cell r="I13" t="str">
            <v>Excel</v>
          </cell>
          <cell r="J13">
            <v>27760</v>
          </cell>
          <cell r="K13" t="str">
            <v>Casado</v>
          </cell>
          <cell r="L13" t="str">
            <v>Silvana Soares</v>
          </cell>
          <cell r="M13" t="str">
            <v>Sebastião Augusto</v>
          </cell>
        </row>
        <row r="14">
          <cell r="F14">
            <v>10</v>
          </cell>
          <cell r="G14" t="str">
            <v>Carlos Campos</v>
          </cell>
          <cell r="H14" t="str">
            <v>20/03 a 02/03</v>
          </cell>
          <cell r="I14" t="str">
            <v>Word / PPT</v>
          </cell>
          <cell r="J14">
            <v>32601</v>
          </cell>
          <cell r="K14" t="str">
            <v>Casado</v>
          </cell>
          <cell r="L14" t="str">
            <v>Marcela Campos</v>
          </cell>
          <cell r="M14" t="str">
            <v>Joel Joelma</v>
          </cell>
        </row>
        <row r="15">
          <cell r="F15">
            <v>11</v>
          </cell>
          <cell r="G15" t="str">
            <v>Mariana Mengues</v>
          </cell>
          <cell r="H15" t="str">
            <v>20/03 a 02/03</v>
          </cell>
          <cell r="I15" t="str">
            <v>Word / PPT</v>
          </cell>
          <cell r="J15">
            <v>31956</v>
          </cell>
          <cell r="K15" t="str">
            <v>Casado</v>
          </cell>
          <cell r="L15" t="str">
            <v>Marcela Campos</v>
          </cell>
          <cell r="M15" t="str">
            <v>Joel Joelma</v>
          </cell>
        </row>
      </sheetData>
      <sheetData sheetId="12">
        <row r="5">
          <cell r="H5" t="str">
            <v>Faixa Salarial</v>
          </cell>
          <cell r="J5" t="str">
            <v>Desconto</v>
          </cell>
        </row>
        <row r="6">
          <cell r="H6">
            <v>0</v>
          </cell>
          <cell r="I6">
            <v>300</v>
          </cell>
          <cell r="J6">
            <v>0.03</v>
          </cell>
        </row>
        <row r="7">
          <cell r="H7">
            <v>300.01</v>
          </cell>
          <cell r="I7">
            <v>500</v>
          </cell>
          <cell r="J7">
            <v>0.05</v>
          </cell>
        </row>
        <row r="8">
          <cell r="H8">
            <v>500.01</v>
          </cell>
          <cell r="I8">
            <v>1000</v>
          </cell>
          <cell r="J8">
            <v>7.0000000000000007E-2</v>
          </cell>
        </row>
        <row r="9">
          <cell r="H9">
            <v>1000.01</v>
          </cell>
          <cell r="I9">
            <v>1500</v>
          </cell>
          <cell r="J9">
            <v>0.09</v>
          </cell>
        </row>
        <row r="10">
          <cell r="H10">
            <v>1500.01</v>
          </cell>
          <cell r="I10">
            <v>2000</v>
          </cell>
          <cell r="J10">
            <v>0.11</v>
          </cell>
        </row>
        <row r="11">
          <cell r="H11">
            <v>2000.01</v>
          </cell>
          <cell r="I11">
            <v>2500</v>
          </cell>
          <cell r="J11">
            <v>0.13</v>
          </cell>
        </row>
        <row r="12">
          <cell r="H12">
            <v>2500.0100000000002</v>
          </cell>
          <cell r="I12">
            <v>3000</v>
          </cell>
          <cell r="J12">
            <v>0.15</v>
          </cell>
        </row>
        <row r="13">
          <cell r="H13">
            <v>3000.01</v>
          </cell>
          <cell r="I13">
            <v>0</v>
          </cell>
          <cell r="J13">
            <v>0.18</v>
          </cell>
        </row>
        <row r="16">
          <cell r="H16" t="str">
            <v>Faixa Salarial</v>
          </cell>
          <cell r="J16" t="str">
            <v>Desconto</v>
          </cell>
        </row>
        <row r="17">
          <cell r="H17">
            <v>0</v>
          </cell>
          <cell r="I17">
            <v>1000</v>
          </cell>
          <cell r="J17">
            <v>0</v>
          </cell>
        </row>
        <row r="18">
          <cell r="H18">
            <v>1000.01</v>
          </cell>
          <cell r="I18">
            <v>2000</v>
          </cell>
          <cell r="J18">
            <v>0.05</v>
          </cell>
        </row>
        <row r="19">
          <cell r="H19">
            <v>2000.01</v>
          </cell>
          <cell r="I19">
            <v>3000</v>
          </cell>
          <cell r="J19">
            <v>0.1</v>
          </cell>
        </row>
        <row r="20">
          <cell r="H20">
            <v>3000.01</v>
          </cell>
          <cell r="I20">
            <v>0</v>
          </cell>
          <cell r="J20">
            <v>0.13</v>
          </cell>
        </row>
      </sheetData>
      <sheetData sheetId="13">
        <row r="9">
          <cell r="D9">
            <v>267</v>
          </cell>
          <cell r="E9">
            <v>154</v>
          </cell>
          <cell r="F9">
            <v>197</v>
          </cell>
          <cell r="G9">
            <v>165</v>
          </cell>
          <cell r="H9">
            <v>245</v>
          </cell>
          <cell r="I9">
            <v>219</v>
          </cell>
          <cell r="J9">
            <v>188</v>
          </cell>
        </row>
        <row r="10">
          <cell r="D10" t="str">
            <v xml:space="preserve">Roberto Aquino </v>
          </cell>
          <cell r="E10" t="str">
            <v>Marcos de Souza</v>
          </cell>
          <cell r="F10" t="str">
            <v>Daniela Marquetti</v>
          </cell>
          <cell r="G10" t="str">
            <v>Luciana Gunnar</v>
          </cell>
          <cell r="H10" t="str">
            <v>Bruno Danton</v>
          </cell>
          <cell r="I10" t="str">
            <v>Bianca Lumar</v>
          </cell>
          <cell r="J10" t="str">
            <v>Fernando Oliveira</v>
          </cell>
        </row>
        <row r="11">
          <cell r="D11">
            <v>5475</v>
          </cell>
          <cell r="E11">
            <v>5469</v>
          </cell>
          <cell r="F11">
            <v>5478</v>
          </cell>
          <cell r="G11">
            <v>5470</v>
          </cell>
          <cell r="H11">
            <v>5471</v>
          </cell>
          <cell r="I11">
            <v>5472</v>
          </cell>
          <cell r="J11">
            <v>5473</v>
          </cell>
        </row>
        <row r="12">
          <cell r="D12" t="str">
            <v>INFRA</v>
          </cell>
          <cell r="E12" t="str">
            <v>TI</v>
          </cell>
          <cell r="F12" t="str">
            <v>ADM</v>
          </cell>
          <cell r="G12" t="str">
            <v>RH</v>
          </cell>
          <cell r="H12" t="str">
            <v>STI</v>
          </cell>
          <cell r="I12" t="str">
            <v>OP</v>
          </cell>
          <cell r="J12" t="str">
            <v>ADFH</v>
          </cell>
        </row>
        <row r="13">
          <cell r="D13">
            <v>3000</v>
          </cell>
          <cell r="E13">
            <v>2800</v>
          </cell>
          <cell r="F13">
            <v>3300</v>
          </cell>
          <cell r="G13">
            <v>3100</v>
          </cell>
          <cell r="H13">
            <v>2900</v>
          </cell>
          <cell r="I13">
            <v>3400</v>
          </cell>
          <cell r="J13">
            <v>1900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pt-br/article/Corrigir-um-erro-7e8008e3-7b38-46ed-ba50-a9ae6b9f0859" TargetMode="External"/><Relationship Id="rId3" Type="http://schemas.openxmlformats.org/officeDocument/2006/relationships/hyperlink" Target="https://support.office.com/pt-br/article/Como-corrigir-um-erro-N-D-a9708411-f82e-4e1b-8a7e-28c28311b993" TargetMode="External"/><Relationship Id="rId7" Type="http://schemas.openxmlformats.org/officeDocument/2006/relationships/hyperlink" Target="https://support.office.com/pt-br/article/Como-corrigir-um-erro-VALOR-15e1b616-fbf2-4147-9c0b-0a11a20e409e" TargetMode="External"/><Relationship Id="rId2" Type="http://schemas.openxmlformats.org/officeDocument/2006/relationships/hyperlink" Target="https://support.office.com/pt-br/article/Como-corrigir-um-erro-NOME-b6d54e31-a743-4d7d-9b61-40002a7b4286" TargetMode="External"/><Relationship Id="rId1" Type="http://schemas.openxmlformats.org/officeDocument/2006/relationships/hyperlink" Target="https://support.office.com/pt-br/article/Como-corrigir-um-erro-DIV-0-3a5a18a9-8d80-4ebb-a908-39e759a009a5" TargetMode="External"/><Relationship Id="rId6" Type="http://schemas.openxmlformats.org/officeDocument/2006/relationships/hyperlink" Target="https://support.office.com/pt-br/article/Como-corrigir-um-erro-REF-822c8e46-e610-4d02-bf29-ec4b8c5ff4be" TargetMode="External"/><Relationship Id="rId5" Type="http://schemas.openxmlformats.org/officeDocument/2006/relationships/hyperlink" Target="https://support.office.com/pt-pt/article/Como-corrigir-um-erro-N%C3%9AM-f5193bfc-4400-43f4-88c4-8e1dcca0428b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upport.office.com/pt-br/article/Corrigir-um-erro-NULO-c08ed643-ef4d-4735-bc74-f29296632f0d" TargetMode="Externa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J15"/>
  <sheetViews>
    <sheetView showGridLines="0" topLeftCell="A4" workbookViewId="0">
      <selection activeCell="D6" sqref="D6"/>
    </sheetView>
  </sheetViews>
  <sheetFormatPr defaultRowHeight="15" x14ac:dyDescent="0.25"/>
  <cols>
    <col min="1" max="1" width="2.7109375" style="213" customWidth="1"/>
    <col min="2" max="2" width="14.28515625" style="213" customWidth="1"/>
    <col min="3" max="3" width="6.5703125" style="213" customWidth="1"/>
    <col min="4" max="4" width="26.28515625" style="213" customWidth="1"/>
    <col min="5" max="5" width="73.5703125" style="213" customWidth="1"/>
    <col min="6" max="6" width="11.28515625" style="213" customWidth="1"/>
    <col min="7" max="16384" width="9.140625" style="213"/>
  </cols>
  <sheetData>
    <row r="1" spans="2:10" ht="13.5" customHeight="1" thickBot="1" x14ac:dyDescent="0.3"/>
    <row r="2" spans="2:10" ht="63" customHeight="1" thickBot="1" x14ac:dyDescent="0.3">
      <c r="B2" s="283"/>
      <c r="C2" s="284"/>
      <c r="D2" s="284"/>
      <c r="E2" s="284"/>
      <c r="F2" s="284"/>
      <c r="G2" s="284"/>
      <c r="H2" s="284"/>
      <c r="I2" s="284"/>
      <c r="J2" s="285"/>
    </row>
    <row r="3" spans="2:10" ht="15.75" thickBot="1" x14ac:dyDescent="0.3"/>
    <row r="4" spans="2:10" ht="39.75" customHeight="1" thickBot="1" x14ac:dyDescent="0.3">
      <c r="B4" s="286" t="s">
        <v>373</v>
      </c>
      <c r="C4" s="287"/>
      <c r="D4" s="287"/>
      <c r="E4" s="288"/>
    </row>
    <row r="5" spans="2:10" ht="19.5" thickBot="1" x14ac:dyDescent="0.35">
      <c r="B5" s="270" t="s">
        <v>374</v>
      </c>
      <c r="C5" s="271" t="s">
        <v>375</v>
      </c>
      <c r="D5" s="271" t="s">
        <v>376</v>
      </c>
      <c r="E5" s="272" t="s">
        <v>377</v>
      </c>
    </row>
    <row r="6" spans="2:10" s="214" customFormat="1" ht="29.25" customHeight="1" x14ac:dyDescent="0.25">
      <c r="B6" s="265" t="e">
        <f>40/0</f>
        <v>#DIV/0!</v>
      </c>
      <c r="C6" s="215" t="s">
        <v>2</v>
      </c>
      <c r="D6" s="216" t="s">
        <v>378</v>
      </c>
      <c r="E6" s="266" t="s">
        <v>379</v>
      </c>
    </row>
    <row r="7" spans="2:10" s="214" customFormat="1" ht="29.25" customHeight="1" x14ac:dyDescent="0.25">
      <c r="B7" s="265" t="e">
        <f ca="1">SOME(#REF!)</f>
        <v>#NAME?</v>
      </c>
      <c r="C7" s="215" t="s">
        <v>1</v>
      </c>
      <c r="D7" s="216" t="s">
        <v>380</v>
      </c>
      <c r="E7" s="266" t="s">
        <v>381</v>
      </c>
      <c r="I7"/>
    </row>
    <row r="8" spans="2:10" s="214" customFormat="1" ht="29.25" customHeight="1" x14ac:dyDescent="0.25">
      <c r="B8" s="265" t="e">
        <f>VLOOKUP(G8,I5:M14,3)</f>
        <v>#N/A</v>
      </c>
      <c r="C8" s="215" t="s">
        <v>123</v>
      </c>
      <c r="D8" s="216" t="s">
        <v>382</v>
      </c>
      <c r="E8" s="275" t="s">
        <v>383</v>
      </c>
    </row>
    <row r="9" spans="2:10" s="214" customFormat="1" ht="29.25" customHeight="1" x14ac:dyDescent="0.25">
      <c r="B9" s="265" t="e">
        <f>AVERAGE(G8 G10)</f>
        <v>#NULL!</v>
      </c>
      <c r="C9" s="215" t="s">
        <v>124</v>
      </c>
      <c r="D9" s="216" t="s">
        <v>384</v>
      </c>
      <c r="E9" s="266" t="s">
        <v>385</v>
      </c>
    </row>
    <row r="10" spans="2:10" s="214" customFormat="1" ht="29.25" customHeight="1" x14ac:dyDescent="0.25">
      <c r="B10" s="265" t="e">
        <f>38293^335</f>
        <v>#NUM!</v>
      </c>
      <c r="C10" s="215" t="s">
        <v>125</v>
      </c>
      <c r="D10" s="216" t="s">
        <v>386</v>
      </c>
      <c r="E10" s="266" t="s">
        <v>387</v>
      </c>
    </row>
    <row r="11" spans="2:10" s="214" customFormat="1" ht="29.25" customHeight="1" x14ac:dyDescent="0.25">
      <c r="B11" s="265" t="e">
        <f>SUM(#REF!,G16)</f>
        <v>#REF!</v>
      </c>
      <c r="C11" s="215" t="s">
        <v>126</v>
      </c>
      <c r="D11" s="216" t="s">
        <v>388</v>
      </c>
      <c r="E11" s="266" t="s">
        <v>389</v>
      </c>
    </row>
    <row r="12" spans="2:10" s="214" customFormat="1" ht="29.25" customHeight="1" x14ac:dyDescent="0.25">
      <c r="B12" s="265" t="e">
        <f>SUM(D6,"TEXTO")</f>
        <v>#VALUE!</v>
      </c>
      <c r="C12" s="215" t="s">
        <v>127</v>
      </c>
      <c r="D12" s="216" t="s">
        <v>390</v>
      </c>
      <c r="E12" s="266" t="s">
        <v>391</v>
      </c>
    </row>
    <row r="13" spans="2:10" s="214" customFormat="1" ht="30" customHeight="1" thickBot="1" x14ac:dyDescent="0.3">
      <c r="B13" s="267" t="s">
        <v>392</v>
      </c>
      <c r="C13" s="268" t="s">
        <v>128</v>
      </c>
      <c r="D13" s="269">
        <v>3829387481737480</v>
      </c>
      <c r="E13" s="276" t="s">
        <v>423</v>
      </c>
    </row>
    <row r="14" spans="2:10" x14ac:dyDescent="0.25">
      <c r="B14" s="217"/>
      <c r="C14" s="217"/>
      <c r="D14" s="218"/>
    </row>
    <row r="15" spans="2:10" x14ac:dyDescent="0.25">
      <c r="D15" s="218"/>
      <c r="E15" s="219"/>
    </row>
  </sheetData>
  <mergeCells count="2">
    <mergeCell ref="B2:J2"/>
    <mergeCell ref="B4:E4"/>
  </mergeCells>
  <hyperlinks>
    <hyperlink ref="C6" r:id="rId1" tooltip="#DIV/0!"/>
    <hyperlink ref="C7" r:id="rId2" tooltip="#NOME?"/>
    <hyperlink ref="C8" r:id="rId3" tooltip="#N/D"/>
    <hyperlink ref="C9" r:id="rId4" tooltip="#NULO!"/>
    <hyperlink ref="C10" r:id="rId5" tooltip="#NÚM!"/>
    <hyperlink ref="C11" r:id="rId6" tooltip="#REF!"/>
    <hyperlink ref="C12" r:id="rId7" tooltip="#VALOR!"/>
    <hyperlink ref="C13" r:id="rId8" tooltip="########"/>
  </hyperlinks>
  <pageMargins left="0.511811024" right="0.511811024" top="0.78740157499999996" bottom="0.78740157499999996" header="0.31496062000000002" footer="0.31496062000000002"/>
  <pageSetup paperSize="9" orientation="portrait" r:id="rId9"/>
  <drawing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J32"/>
  <sheetViews>
    <sheetView showGridLines="0" zoomScaleNormal="100" workbookViewId="0">
      <selection activeCell="H6" sqref="H6"/>
    </sheetView>
  </sheetViews>
  <sheetFormatPr defaultRowHeight="15" x14ac:dyDescent="0.25"/>
  <cols>
    <col min="1" max="1" width="2.7109375" customWidth="1"/>
    <col min="2" max="2" width="8.140625" customWidth="1"/>
    <col min="3" max="3" width="20.7109375" customWidth="1"/>
    <col min="4" max="4" width="14.85546875" customWidth="1"/>
    <col min="5" max="5" width="17.42578125" customWidth="1"/>
    <col min="6" max="6" width="36.5703125" bestFit="1" customWidth="1"/>
    <col min="7" max="7" width="3.140625" customWidth="1"/>
    <col min="8" max="8" width="10" customWidth="1"/>
    <col min="9" max="9" width="36.5703125" customWidth="1"/>
    <col min="10" max="10" width="17.42578125" customWidth="1"/>
  </cols>
  <sheetData>
    <row r="1" spans="2:10" ht="13.5" customHeight="1" thickBot="1" x14ac:dyDescent="0.3"/>
    <row r="2" spans="2:10" ht="63" customHeight="1" thickBot="1" x14ac:dyDescent="0.3">
      <c r="B2" s="312"/>
      <c r="C2" s="313"/>
      <c r="D2" s="313"/>
      <c r="E2" s="313"/>
      <c r="F2" s="313"/>
      <c r="G2" s="313"/>
      <c r="H2" s="313"/>
      <c r="I2" s="313"/>
      <c r="J2" s="314"/>
    </row>
    <row r="3" spans="2:10" ht="13.5" customHeight="1" x14ac:dyDescent="0.25"/>
    <row r="4" spans="2:10" ht="16.5" thickBot="1" x14ac:dyDescent="0.3">
      <c r="B4" s="145">
        <v>1</v>
      </c>
      <c r="C4" s="145">
        <v>2</v>
      </c>
      <c r="D4" s="145">
        <v>3</v>
      </c>
      <c r="E4" s="145">
        <v>4</v>
      </c>
      <c r="F4" s="145">
        <v>5</v>
      </c>
    </row>
    <row r="5" spans="2:10" x14ac:dyDescent="0.25">
      <c r="B5" s="10" t="s">
        <v>4</v>
      </c>
      <c r="C5" s="11" t="s">
        <v>5</v>
      </c>
      <c r="D5" s="11" t="s">
        <v>6</v>
      </c>
      <c r="E5" s="11" t="s">
        <v>7</v>
      </c>
      <c r="F5" s="12" t="s">
        <v>119</v>
      </c>
      <c r="H5" s="10" t="s">
        <v>4</v>
      </c>
      <c r="I5" s="11" t="s">
        <v>119</v>
      </c>
      <c r="J5" s="12" t="s">
        <v>7</v>
      </c>
    </row>
    <row r="6" spans="2:10" ht="15.75" thickBot="1" x14ac:dyDescent="0.3">
      <c r="B6" s="2" t="s">
        <v>8</v>
      </c>
      <c r="C6" s="3" t="s">
        <v>9</v>
      </c>
      <c r="D6" s="4" t="s">
        <v>10</v>
      </c>
      <c r="E6" s="4" t="s">
        <v>11</v>
      </c>
      <c r="F6" s="5" t="s">
        <v>12</v>
      </c>
      <c r="H6" s="56" t="s">
        <v>52</v>
      </c>
      <c r="I6" s="57" t="str">
        <f>VLOOKUP(H6,B6:F32,5,FALSE)</f>
        <v>Fernando Damata Pimentel</v>
      </c>
      <c r="J6" s="58" t="str">
        <f>VLOOKUP(H6,B6:F32,4,FALSE)</f>
        <v>Belo Horizonte</v>
      </c>
    </row>
    <row r="7" spans="2:10" x14ac:dyDescent="0.25">
      <c r="B7" s="2" t="s">
        <v>13</v>
      </c>
      <c r="C7" s="3" t="s">
        <v>14</v>
      </c>
      <c r="D7" s="4" t="s">
        <v>15</v>
      </c>
      <c r="E7" s="4" t="s">
        <v>16</v>
      </c>
      <c r="F7" s="5" t="s">
        <v>17</v>
      </c>
      <c r="H7" s="54"/>
      <c r="I7" s="55"/>
      <c r="J7" s="55"/>
    </row>
    <row r="8" spans="2:10" x14ac:dyDescent="0.25">
      <c r="B8" s="2" t="s">
        <v>18</v>
      </c>
      <c r="C8" s="3" t="s">
        <v>19</v>
      </c>
      <c r="D8" s="4" t="s">
        <v>10</v>
      </c>
      <c r="E8" s="4" t="s">
        <v>20</v>
      </c>
      <c r="F8" s="5" t="s">
        <v>21</v>
      </c>
    </row>
    <row r="9" spans="2:10" x14ac:dyDescent="0.25">
      <c r="B9" s="2" t="s">
        <v>22</v>
      </c>
      <c r="C9" s="3" t="s">
        <v>23</v>
      </c>
      <c r="D9" s="4" t="s">
        <v>10</v>
      </c>
      <c r="E9" s="4" t="s">
        <v>24</v>
      </c>
      <c r="F9" s="5" t="s">
        <v>25</v>
      </c>
    </row>
    <row r="10" spans="2:10" x14ac:dyDescent="0.25">
      <c r="B10" s="2" t="s">
        <v>26</v>
      </c>
      <c r="C10" s="3" t="s">
        <v>27</v>
      </c>
      <c r="D10" s="4" t="s">
        <v>15</v>
      </c>
      <c r="E10" s="4" t="s">
        <v>28</v>
      </c>
      <c r="F10" s="5" t="s">
        <v>29</v>
      </c>
    </row>
    <row r="11" spans="2:10" x14ac:dyDescent="0.25">
      <c r="B11" s="2" t="s">
        <v>30</v>
      </c>
      <c r="C11" s="3" t="s">
        <v>31</v>
      </c>
      <c r="D11" s="4" t="s">
        <v>15</v>
      </c>
      <c r="E11" s="4" t="s">
        <v>32</v>
      </c>
      <c r="F11" s="5" t="s">
        <v>33</v>
      </c>
    </row>
    <row r="12" spans="2:10" x14ac:dyDescent="0.25">
      <c r="B12" s="2" t="s">
        <v>34</v>
      </c>
      <c r="C12" s="3" t="s">
        <v>35</v>
      </c>
      <c r="D12" s="4" t="s">
        <v>36</v>
      </c>
      <c r="E12" s="4" t="s">
        <v>37</v>
      </c>
      <c r="F12" s="5" t="s">
        <v>38</v>
      </c>
    </row>
    <row r="13" spans="2:10" x14ac:dyDescent="0.25">
      <c r="B13" s="2" t="s">
        <v>39</v>
      </c>
      <c r="C13" s="3" t="s">
        <v>40</v>
      </c>
      <c r="D13" s="4" t="s">
        <v>41</v>
      </c>
      <c r="E13" s="4" t="s">
        <v>42</v>
      </c>
      <c r="F13" s="5" t="s">
        <v>43</v>
      </c>
    </row>
    <row r="14" spans="2:10" x14ac:dyDescent="0.25">
      <c r="B14" s="2" t="s">
        <v>44</v>
      </c>
      <c r="C14" s="3" t="s">
        <v>45</v>
      </c>
      <c r="D14" s="4" t="s">
        <v>36</v>
      </c>
      <c r="E14" s="4" t="s">
        <v>46</v>
      </c>
      <c r="F14" s="5" t="s">
        <v>47</v>
      </c>
    </row>
    <row r="15" spans="2:10" x14ac:dyDescent="0.25">
      <c r="B15" s="2" t="s">
        <v>48</v>
      </c>
      <c r="C15" s="3" t="s">
        <v>49</v>
      </c>
      <c r="D15" s="4" t="s">
        <v>15</v>
      </c>
      <c r="E15" s="4" t="s">
        <v>50</v>
      </c>
      <c r="F15" s="5" t="s">
        <v>51</v>
      </c>
    </row>
    <row r="16" spans="2:10" x14ac:dyDescent="0.25">
      <c r="B16" s="2" t="s">
        <v>52</v>
      </c>
      <c r="C16" s="3" t="s">
        <v>53</v>
      </c>
      <c r="D16" s="4" t="s">
        <v>41</v>
      </c>
      <c r="E16" s="4" t="s">
        <v>54</v>
      </c>
      <c r="F16" s="5" t="s">
        <v>55</v>
      </c>
    </row>
    <row r="17" spans="2:6" x14ac:dyDescent="0.25">
      <c r="B17" s="2" t="s">
        <v>56</v>
      </c>
      <c r="C17" s="3" t="s">
        <v>57</v>
      </c>
      <c r="D17" s="4" t="s">
        <v>36</v>
      </c>
      <c r="E17" s="4" t="s">
        <v>58</v>
      </c>
      <c r="F17" s="5" t="s">
        <v>59</v>
      </c>
    </row>
    <row r="18" spans="2:6" x14ac:dyDescent="0.25">
      <c r="B18" s="2" t="s">
        <v>60</v>
      </c>
      <c r="C18" s="3" t="s">
        <v>61</v>
      </c>
      <c r="D18" s="4" t="s">
        <v>36</v>
      </c>
      <c r="E18" s="4" t="s">
        <v>62</v>
      </c>
      <c r="F18" s="5" t="s">
        <v>63</v>
      </c>
    </row>
    <row r="19" spans="2:6" x14ac:dyDescent="0.25">
      <c r="B19" s="2" t="s">
        <v>64</v>
      </c>
      <c r="C19" s="3" t="s">
        <v>65</v>
      </c>
      <c r="D19" s="4" t="s">
        <v>10</v>
      </c>
      <c r="E19" s="4" t="s">
        <v>66</v>
      </c>
      <c r="F19" s="5" t="s">
        <v>67</v>
      </c>
    </row>
    <row r="20" spans="2:6" x14ac:dyDescent="0.25">
      <c r="B20" s="2" t="s">
        <v>68</v>
      </c>
      <c r="C20" s="3" t="s">
        <v>69</v>
      </c>
      <c r="D20" s="4" t="s">
        <v>15</v>
      </c>
      <c r="E20" s="4" t="s">
        <v>70</v>
      </c>
      <c r="F20" s="5" t="s">
        <v>71</v>
      </c>
    </row>
    <row r="21" spans="2:6" x14ac:dyDescent="0.25">
      <c r="B21" s="2" t="s">
        <v>72</v>
      </c>
      <c r="C21" s="3" t="s">
        <v>73</v>
      </c>
      <c r="D21" s="4" t="s">
        <v>15</v>
      </c>
      <c r="E21" s="4" t="s">
        <v>74</v>
      </c>
      <c r="F21" s="5" t="s">
        <v>75</v>
      </c>
    </row>
    <row r="22" spans="2:6" x14ac:dyDescent="0.25">
      <c r="B22" s="2" t="s">
        <v>76</v>
      </c>
      <c r="C22" s="3" t="s">
        <v>77</v>
      </c>
      <c r="D22" s="4" t="s">
        <v>15</v>
      </c>
      <c r="E22" s="4" t="s">
        <v>78</v>
      </c>
      <c r="F22" s="5" t="s">
        <v>79</v>
      </c>
    </row>
    <row r="23" spans="2:6" x14ac:dyDescent="0.25">
      <c r="B23" s="2" t="s">
        <v>80</v>
      </c>
      <c r="C23" s="3" t="s">
        <v>81</v>
      </c>
      <c r="D23" s="4" t="s">
        <v>82</v>
      </c>
      <c r="E23" s="4" t="s">
        <v>83</v>
      </c>
      <c r="F23" s="5" t="s">
        <v>84</v>
      </c>
    </row>
    <row r="24" spans="2:6" x14ac:dyDescent="0.25">
      <c r="B24" s="2" t="s">
        <v>85</v>
      </c>
      <c r="C24" s="3" t="s">
        <v>86</v>
      </c>
      <c r="D24" s="4" t="s">
        <v>41</v>
      </c>
      <c r="E24" s="4" t="s">
        <v>86</v>
      </c>
      <c r="F24" s="5" t="s">
        <v>87</v>
      </c>
    </row>
    <row r="25" spans="2:6" x14ac:dyDescent="0.25">
      <c r="B25" s="2" t="s">
        <v>88</v>
      </c>
      <c r="C25" s="3" t="s">
        <v>89</v>
      </c>
      <c r="D25" s="4" t="s">
        <v>15</v>
      </c>
      <c r="E25" s="4" t="s">
        <v>90</v>
      </c>
      <c r="F25" s="5" t="s">
        <v>91</v>
      </c>
    </row>
    <row r="26" spans="2:6" x14ac:dyDescent="0.25">
      <c r="B26" s="2" t="s">
        <v>92</v>
      </c>
      <c r="C26" s="3" t="s">
        <v>93</v>
      </c>
      <c r="D26" s="4" t="s">
        <v>10</v>
      </c>
      <c r="E26" s="4" t="s">
        <v>94</v>
      </c>
      <c r="F26" s="5" t="s">
        <v>95</v>
      </c>
    </row>
    <row r="27" spans="2:6" x14ac:dyDescent="0.25">
      <c r="B27" s="2" t="s">
        <v>96</v>
      </c>
      <c r="C27" s="3" t="s">
        <v>97</v>
      </c>
      <c r="D27" s="4" t="s">
        <v>10</v>
      </c>
      <c r="E27" s="4" t="s">
        <v>98</v>
      </c>
      <c r="F27" s="5" t="s">
        <v>99</v>
      </c>
    </row>
    <row r="28" spans="2:6" x14ac:dyDescent="0.25">
      <c r="B28" s="2" t="s">
        <v>100</v>
      </c>
      <c r="C28" s="3" t="s">
        <v>101</v>
      </c>
      <c r="D28" s="4" t="s">
        <v>82</v>
      </c>
      <c r="E28" s="4" t="s">
        <v>102</v>
      </c>
      <c r="F28" s="5" t="s">
        <v>103</v>
      </c>
    </row>
    <row r="29" spans="2:6" x14ac:dyDescent="0.25">
      <c r="B29" s="2" t="s">
        <v>104</v>
      </c>
      <c r="C29" s="3" t="s">
        <v>113</v>
      </c>
      <c r="D29" s="4" t="s">
        <v>82</v>
      </c>
      <c r="E29" s="4" t="s">
        <v>106</v>
      </c>
      <c r="F29" s="5" t="s">
        <v>114</v>
      </c>
    </row>
    <row r="30" spans="2:6" x14ac:dyDescent="0.25">
      <c r="B30" s="2" t="s">
        <v>108</v>
      </c>
      <c r="C30" s="3" t="s">
        <v>109</v>
      </c>
      <c r="D30" s="4" t="s">
        <v>15</v>
      </c>
      <c r="E30" s="4" t="s">
        <v>110</v>
      </c>
      <c r="F30" s="5" t="s">
        <v>111</v>
      </c>
    </row>
    <row r="31" spans="2:6" x14ac:dyDescent="0.25">
      <c r="B31" s="2" t="s">
        <v>112</v>
      </c>
      <c r="C31" s="3" t="s">
        <v>105</v>
      </c>
      <c r="D31" s="4" t="s">
        <v>41</v>
      </c>
      <c r="E31" s="4" t="s">
        <v>105</v>
      </c>
      <c r="F31" s="5" t="s">
        <v>107</v>
      </c>
    </row>
    <row r="32" spans="2:6" ht="15.75" thickBot="1" x14ac:dyDescent="0.3">
      <c r="B32" s="6" t="s">
        <v>115</v>
      </c>
      <c r="C32" s="7" t="s">
        <v>116</v>
      </c>
      <c r="D32" s="8" t="s">
        <v>10</v>
      </c>
      <c r="E32" s="8" t="s">
        <v>117</v>
      </c>
      <c r="F32" s="9" t="s">
        <v>118</v>
      </c>
    </row>
  </sheetData>
  <mergeCells count="1">
    <mergeCell ref="B2:J2"/>
  </mergeCells>
  <dataValidations count="1">
    <dataValidation type="list" allowBlank="1" showInputMessage="1" showErrorMessage="1" sqref="H6">
      <formula1>$B$6:$B$32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1:N25"/>
  <sheetViews>
    <sheetView showGridLines="0" topLeftCell="A10" zoomScaleNormal="100" workbookViewId="0">
      <selection activeCell="G26" sqref="G26"/>
    </sheetView>
  </sheetViews>
  <sheetFormatPr defaultRowHeight="15" x14ac:dyDescent="0.25"/>
  <cols>
    <col min="1" max="1" width="2.7109375" customWidth="1"/>
    <col min="2" max="2" width="10.85546875" bestFit="1" customWidth="1"/>
    <col min="3" max="3" width="18.28515625" bestFit="1" customWidth="1"/>
    <col min="4" max="4" width="23.140625" bestFit="1" customWidth="1"/>
    <col min="5" max="5" width="15.28515625" bestFit="1" customWidth="1"/>
    <col min="6" max="6" width="8.28515625" bestFit="1" customWidth="1"/>
    <col min="7" max="7" width="15.28515625" customWidth="1"/>
    <col min="8" max="8" width="4.42578125" customWidth="1"/>
    <col min="9" max="9" width="23.140625" bestFit="1" customWidth="1"/>
    <col min="10" max="10" width="15.28515625" bestFit="1" customWidth="1"/>
    <col min="11" max="11" width="13.28515625" bestFit="1" customWidth="1"/>
    <col min="12" max="12" width="14.28515625" bestFit="1" customWidth="1"/>
    <col min="14" max="14" width="14.28515625" bestFit="1" customWidth="1"/>
  </cols>
  <sheetData>
    <row r="1" spans="2:14" ht="13.5" customHeight="1" thickBot="1" x14ac:dyDescent="0.3"/>
    <row r="2" spans="2:14" ht="63.75" customHeight="1" thickBot="1" x14ac:dyDescent="0.3">
      <c r="B2" s="324"/>
      <c r="C2" s="325"/>
      <c r="D2" s="325"/>
      <c r="E2" s="325"/>
      <c r="F2" s="325"/>
      <c r="G2" s="325"/>
      <c r="H2" s="325"/>
      <c r="I2" s="325"/>
      <c r="J2" s="325"/>
      <c r="K2" s="325"/>
      <c r="L2" s="326"/>
      <c r="M2" s="59"/>
      <c r="N2" s="59"/>
    </row>
    <row r="3" spans="2:14" ht="15.75" thickBot="1" x14ac:dyDescent="0.3"/>
    <row r="4" spans="2:14" ht="16.5" thickBot="1" x14ac:dyDescent="0.3">
      <c r="B4" s="317" t="s">
        <v>250</v>
      </c>
      <c r="C4" s="318"/>
      <c r="D4" s="318"/>
      <c r="E4" s="318"/>
      <c r="F4" s="318"/>
      <c r="G4" s="319"/>
      <c r="I4" s="317" t="s">
        <v>230</v>
      </c>
      <c r="J4" s="318"/>
      <c r="K4" s="318"/>
      <c r="L4" s="319"/>
    </row>
    <row r="5" spans="2:14" x14ac:dyDescent="0.25">
      <c r="B5" s="74" t="s">
        <v>263</v>
      </c>
      <c r="C5" s="75" t="s">
        <v>233</v>
      </c>
      <c r="D5" s="75" t="s">
        <v>367</v>
      </c>
      <c r="E5" s="75" t="s">
        <v>7</v>
      </c>
      <c r="F5" s="75" t="s">
        <v>5</v>
      </c>
      <c r="G5" s="76" t="s">
        <v>234</v>
      </c>
      <c r="I5" s="74" t="s">
        <v>368</v>
      </c>
      <c r="J5" s="75" t="s">
        <v>231</v>
      </c>
      <c r="K5" s="75" t="s">
        <v>132</v>
      </c>
      <c r="L5" s="76" t="s">
        <v>232</v>
      </c>
    </row>
    <row r="6" spans="2:14" x14ac:dyDescent="0.25">
      <c r="B6" s="60">
        <v>1</v>
      </c>
      <c r="C6" s="61" t="s">
        <v>235</v>
      </c>
      <c r="D6" s="61" t="s">
        <v>236</v>
      </c>
      <c r="E6" s="61" t="s">
        <v>205</v>
      </c>
      <c r="F6" s="62" t="s">
        <v>80</v>
      </c>
      <c r="G6" s="63" t="s">
        <v>237</v>
      </c>
      <c r="I6" s="60">
        <v>1</v>
      </c>
      <c r="J6" s="62" t="s">
        <v>369</v>
      </c>
      <c r="K6" s="70">
        <v>15000</v>
      </c>
      <c r="L6" s="77">
        <v>0.18</v>
      </c>
    </row>
    <row r="7" spans="2:14" x14ac:dyDescent="0.25">
      <c r="B7" s="60">
        <v>2</v>
      </c>
      <c r="C7" s="61" t="s">
        <v>238</v>
      </c>
      <c r="D7" s="79" t="s">
        <v>239</v>
      </c>
      <c r="E7" s="61" t="s">
        <v>217</v>
      </c>
      <c r="F7" s="62" t="s">
        <v>80</v>
      </c>
      <c r="G7" s="63" t="s">
        <v>240</v>
      </c>
      <c r="I7" s="60">
        <v>2</v>
      </c>
      <c r="J7" s="62" t="s">
        <v>370</v>
      </c>
      <c r="K7" s="70">
        <v>12500</v>
      </c>
      <c r="L7" s="77">
        <v>0.18</v>
      </c>
    </row>
    <row r="8" spans="2:14" ht="15.75" thickBot="1" x14ac:dyDescent="0.3">
      <c r="B8" s="64">
        <v>3</v>
      </c>
      <c r="C8" s="65" t="s">
        <v>241</v>
      </c>
      <c r="D8" s="80" t="s">
        <v>242</v>
      </c>
      <c r="E8" s="65" t="s">
        <v>205</v>
      </c>
      <c r="F8" s="66" t="s">
        <v>80</v>
      </c>
      <c r="G8" s="67" t="s">
        <v>243</v>
      </c>
      <c r="I8" s="64">
        <v>3</v>
      </c>
      <c r="J8" s="66" t="s">
        <v>371</v>
      </c>
      <c r="K8" s="71">
        <v>43240</v>
      </c>
      <c r="L8" s="78">
        <v>0.12</v>
      </c>
    </row>
    <row r="10" spans="2:14" ht="15.75" thickBot="1" x14ac:dyDescent="0.3"/>
    <row r="11" spans="2:14" ht="16.5" thickBot="1" x14ac:dyDescent="0.3">
      <c r="B11" s="317" t="s">
        <v>251</v>
      </c>
      <c r="C11" s="318"/>
      <c r="D11" s="318"/>
      <c r="E11" s="318"/>
      <c r="F11" s="318"/>
      <c r="G11" s="319"/>
    </row>
    <row r="12" spans="2:14" x14ac:dyDescent="0.25">
      <c r="B12" s="320" t="s">
        <v>253</v>
      </c>
      <c r="C12" s="321"/>
      <c r="D12" s="322">
        <v>1</v>
      </c>
      <c r="E12" s="322"/>
      <c r="F12" s="322"/>
      <c r="G12" s="323"/>
    </row>
    <row r="13" spans="2:14" x14ac:dyDescent="0.25">
      <c r="B13" s="327" t="s">
        <v>223</v>
      </c>
      <c r="C13" s="328"/>
      <c r="D13" s="329" t="str">
        <f>VLOOKUP(D12,B6:G8,2,FALSE)</f>
        <v>Alessandro Trovato</v>
      </c>
      <c r="E13" s="329"/>
      <c r="F13" s="329"/>
      <c r="G13" s="330"/>
    </row>
    <row r="14" spans="2:14" x14ac:dyDescent="0.25">
      <c r="B14" s="327" t="s">
        <v>225</v>
      </c>
      <c r="C14" s="328"/>
      <c r="D14" s="329" t="str">
        <f>VLOOKUP(D12,B6:G8,3,FALSE)</f>
        <v>R. Prof. Edgar Moraes, 38</v>
      </c>
      <c r="E14" s="329"/>
      <c r="F14" s="329"/>
      <c r="G14" s="330"/>
    </row>
    <row r="15" spans="2:14" x14ac:dyDescent="0.25">
      <c r="B15" s="327" t="s">
        <v>254</v>
      </c>
      <c r="C15" s="328"/>
      <c r="D15" s="329" t="str">
        <f>VLOOKUP(D12,B6:G8,6,FALSE)</f>
        <v>84268-990</v>
      </c>
      <c r="E15" s="329"/>
      <c r="F15" s="329"/>
      <c r="G15" s="330"/>
    </row>
    <row r="16" spans="2:14" x14ac:dyDescent="0.25">
      <c r="B16" s="327" t="s">
        <v>226</v>
      </c>
      <c r="C16" s="328"/>
      <c r="D16" s="329" t="str">
        <f>VLOOKUP(D12,B6:G8,4,FALSE)</f>
        <v>Telêmaco Borba</v>
      </c>
      <c r="E16" s="329"/>
      <c r="F16" s="329"/>
      <c r="G16" s="330"/>
    </row>
    <row r="17" spans="2:7" ht="15.75" thickBot="1" x14ac:dyDescent="0.3">
      <c r="B17" s="333" t="s">
        <v>255</v>
      </c>
      <c r="C17" s="334"/>
      <c r="D17" s="335" t="str">
        <f>VLOOKUP(D12,B6:G8,5,FALSE)</f>
        <v>PR</v>
      </c>
      <c r="E17" s="335"/>
      <c r="F17" s="335"/>
      <c r="G17" s="336"/>
    </row>
    <row r="18" spans="2:7" ht="15.75" thickBot="1" x14ac:dyDescent="0.3">
      <c r="B18" s="337" t="s">
        <v>252</v>
      </c>
      <c r="C18" s="338"/>
      <c r="D18" s="338"/>
      <c r="E18" s="338"/>
      <c r="F18" s="338"/>
      <c r="G18" s="339"/>
    </row>
    <row r="19" spans="2:7" x14ac:dyDescent="0.25">
      <c r="B19" s="74" t="s">
        <v>372</v>
      </c>
      <c r="C19" s="75" t="s">
        <v>244</v>
      </c>
      <c r="D19" s="75" t="s">
        <v>245</v>
      </c>
      <c r="E19" s="75" t="s">
        <v>246</v>
      </c>
      <c r="F19" s="75" t="s">
        <v>247</v>
      </c>
      <c r="G19" s="76" t="s">
        <v>248</v>
      </c>
    </row>
    <row r="20" spans="2:7" x14ac:dyDescent="0.25">
      <c r="B20" s="68">
        <v>1</v>
      </c>
      <c r="C20" s="141" t="str">
        <f>VLOOKUP(B20,$I$6:$L$8,2,FALSE)</f>
        <v>Máquina 2020</v>
      </c>
      <c r="D20" s="69">
        <v>2</v>
      </c>
      <c r="E20" s="142">
        <f>VLOOKUP(B20,$I$6:$L$8,3,FALSE)</f>
        <v>15000</v>
      </c>
      <c r="F20" s="143">
        <f>VLOOKUP(B20,$I$6:$L$8,4,FALSE)</f>
        <v>0.18</v>
      </c>
      <c r="G20" s="144">
        <f>(E20*F20+E20)*D20</f>
        <v>35400</v>
      </c>
    </row>
    <row r="21" spans="2:7" x14ac:dyDescent="0.25">
      <c r="B21" s="68">
        <v>2</v>
      </c>
      <c r="C21" s="141" t="str">
        <f t="shared" ref="C21:C24" si="0">VLOOKUP(B21,$I$6:$L$8,2,FALSE)</f>
        <v>Máquina 2010</v>
      </c>
      <c r="D21" s="69">
        <v>4</v>
      </c>
      <c r="E21" s="142">
        <f t="shared" ref="E21:E24" si="1">VLOOKUP(B21,$I$6:$L$8,3,FALSE)</f>
        <v>12500</v>
      </c>
      <c r="F21" s="143">
        <f t="shared" ref="F21:F24" si="2">VLOOKUP(B21,$I$6:$L$8,4,FALSE)</f>
        <v>0.18</v>
      </c>
      <c r="G21" s="144">
        <f t="shared" ref="G21:G24" si="3">(E21*F21+E21)*D21</f>
        <v>59000</v>
      </c>
    </row>
    <row r="22" spans="2:7" x14ac:dyDescent="0.25">
      <c r="B22" s="68">
        <v>3</v>
      </c>
      <c r="C22" s="141" t="str">
        <f t="shared" si="0"/>
        <v>Máquina 3000</v>
      </c>
      <c r="D22" s="69">
        <v>3</v>
      </c>
      <c r="E22" s="142">
        <f t="shared" si="1"/>
        <v>43240</v>
      </c>
      <c r="F22" s="143">
        <f t="shared" si="2"/>
        <v>0.12</v>
      </c>
      <c r="G22" s="144">
        <f t="shared" si="3"/>
        <v>145286.40000000002</v>
      </c>
    </row>
    <row r="23" spans="2:7" x14ac:dyDescent="0.25">
      <c r="B23" s="68">
        <v>1</v>
      </c>
      <c r="C23" s="141" t="str">
        <f t="shared" si="0"/>
        <v>Máquina 2020</v>
      </c>
      <c r="D23" s="69">
        <v>2</v>
      </c>
      <c r="E23" s="142">
        <f t="shared" si="1"/>
        <v>15000</v>
      </c>
      <c r="F23" s="143">
        <f t="shared" si="2"/>
        <v>0.18</v>
      </c>
      <c r="G23" s="144">
        <f t="shared" si="3"/>
        <v>35400</v>
      </c>
    </row>
    <row r="24" spans="2:7" ht="15.75" thickBot="1" x14ac:dyDescent="0.3">
      <c r="B24" s="72">
        <v>3</v>
      </c>
      <c r="C24" s="141" t="str">
        <f t="shared" si="0"/>
        <v>Máquina 3000</v>
      </c>
      <c r="D24" s="73">
        <v>1</v>
      </c>
      <c r="E24" s="142">
        <f t="shared" si="1"/>
        <v>43240</v>
      </c>
      <c r="F24" s="143">
        <f t="shared" si="2"/>
        <v>0.12</v>
      </c>
      <c r="G24" s="144">
        <f t="shared" si="3"/>
        <v>48428.800000000003</v>
      </c>
    </row>
    <row r="25" spans="2:7" ht="15.75" thickBot="1" x14ac:dyDescent="0.3">
      <c r="B25" s="1"/>
      <c r="C25" s="1"/>
      <c r="D25" s="1"/>
      <c r="E25" s="331" t="s">
        <v>249</v>
      </c>
      <c r="F25" s="332"/>
      <c r="G25" s="188">
        <f>SUM(G20:G24)</f>
        <v>323515.2</v>
      </c>
    </row>
  </sheetData>
  <mergeCells count="18">
    <mergeCell ref="E25:F25"/>
    <mergeCell ref="B16:C16"/>
    <mergeCell ref="D16:G16"/>
    <mergeCell ref="B17:C17"/>
    <mergeCell ref="D17:G17"/>
    <mergeCell ref="B18:G18"/>
    <mergeCell ref="B13:C13"/>
    <mergeCell ref="D13:G13"/>
    <mergeCell ref="B14:C14"/>
    <mergeCell ref="D14:G14"/>
    <mergeCell ref="B15:C15"/>
    <mergeCell ref="D15:G15"/>
    <mergeCell ref="B11:G11"/>
    <mergeCell ref="B12:C12"/>
    <mergeCell ref="D12:G12"/>
    <mergeCell ref="B2:L2"/>
    <mergeCell ref="B4:G4"/>
    <mergeCell ref="I4:L4"/>
  </mergeCell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1:N20"/>
  <sheetViews>
    <sheetView showGridLines="0" zoomScaleNormal="100" workbookViewId="0">
      <selection activeCell="B5" sqref="B5:D5"/>
    </sheetView>
  </sheetViews>
  <sheetFormatPr defaultRowHeight="15" x14ac:dyDescent="0.25"/>
  <cols>
    <col min="1" max="1" width="2.7109375" customWidth="1"/>
    <col min="2" max="2" width="22" customWidth="1"/>
    <col min="3" max="3" width="1.140625" customWidth="1"/>
    <col min="4" max="4" width="23.140625" bestFit="1" customWidth="1"/>
    <col min="5" max="5" width="2.85546875" customWidth="1"/>
    <col min="6" max="6" width="8.140625" bestFit="1" customWidth="1"/>
    <col min="7" max="7" width="17.42578125" bestFit="1" customWidth="1"/>
    <col min="8" max="8" width="12.5703125" bestFit="1" customWidth="1"/>
    <col min="9" max="9" width="12.85546875" customWidth="1"/>
    <col min="10" max="10" width="13.140625" bestFit="1" customWidth="1"/>
    <col min="11" max="11" width="11.5703125" customWidth="1"/>
    <col min="12" max="13" width="17.7109375" customWidth="1"/>
    <col min="14" max="14" width="14.28515625" bestFit="1" customWidth="1"/>
  </cols>
  <sheetData>
    <row r="1" spans="2:14" ht="13.5" customHeight="1" thickBot="1" x14ac:dyDescent="0.3"/>
    <row r="2" spans="2:14" ht="63.75" customHeight="1" thickBot="1" x14ac:dyDescent="0.3">
      <c r="B2" s="340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2"/>
      <c r="N2" s="59"/>
    </row>
    <row r="3" spans="2:14" ht="22.5" customHeight="1" thickBot="1" x14ac:dyDescent="0.3"/>
    <row r="4" spans="2:14" x14ac:dyDescent="0.25">
      <c r="B4" s="358" t="s">
        <v>262</v>
      </c>
      <c r="C4" s="359"/>
      <c r="D4" s="360"/>
      <c r="F4" s="81" t="s">
        <v>263</v>
      </c>
      <c r="G4" s="82" t="s">
        <v>264</v>
      </c>
      <c r="H4" s="82" t="s">
        <v>265</v>
      </c>
      <c r="I4" s="82" t="s">
        <v>266</v>
      </c>
      <c r="J4" s="82" t="s">
        <v>267</v>
      </c>
      <c r="K4" s="82" t="s">
        <v>259</v>
      </c>
      <c r="L4" s="82" t="s">
        <v>260</v>
      </c>
      <c r="M4" s="83" t="s">
        <v>261</v>
      </c>
    </row>
    <row r="5" spans="2:14" x14ac:dyDescent="0.25">
      <c r="B5" s="343"/>
      <c r="C5" s="344"/>
      <c r="D5" s="345"/>
      <c r="F5" s="88">
        <v>1</v>
      </c>
      <c r="G5" s="84" t="s">
        <v>296</v>
      </c>
      <c r="H5" s="84" t="s">
        <v>268</v>
      </c>
      <c r="I5" s="91" t="s">
        <v>271</v>
      </c>
      <c r="J5" s="93">
        <v>26932</v>
      </c>
      <c r="K5" s="95" t="s">
        <v>274</v>
      </c>
      <c r="L5" s="84" t="s">
        <v>276</v>
      </c>
      <c r="M5" s="85" t="s">
        <v>286</v>
      </c>
    </row>
    <row r="6" spans="2:14" x14ac:dyDescent="0.25">
      <c r="B6" s="346" t="s">
        <v>256</v>
      </c>
      <c r="C6" s="347"/>
      <c r="D6" s="348"/>
      <c r="F6" s="88">
        <v>2</v>
      </c>
      <c r="G6" s="84" t="s">
        <v>297</v>
      </c>
      <c r="H6" s="84" t="s">
        <v>269</v>
      </c>
      <c r="I6" s="91" t="s">
        <v>272</v>
      </c>
      <c r="J6" s="93">
        <v>32980</v>
      </c>
      <c r="K6" s="95" t="s">
        <v>275</v>
      </c>
      <c r="L6" s="84" t="s">
        <v>280</v>
      </c>
      <c r="M6" s="85" t="s">
        <v>287</v>
      </c>
    </row>
    <row r="7" spans="2:14" x14ac:dyDescent="0.25">
      <c r="B7" s="352"/>
      <c r="C7" s="353"/>
      <c r="D7" s="354"/>
      <c r="F7" s="88">
        <v>3</v>
      </c>
      <c r="G7" s="84" t="s">
        <v>298</v>
      </c>
      <c r="H7" s="84" t="s">
        <v>270</v>
      </c>
      <c r="I7" s="91" t="s">
        <v>273</v>
      </c>
      <c r="J7" s="93">
        <v>31523</v>
      </c>
      <c r="K7" s="95" t="s">
        <v>275</v>
      </c>
      <c r="L7" s="84" t="s">
        <v>279</v>
      </c>
      <c r="M7" s="85" t="s">
        <v>288</v>
      </c>
    </row>
    <row r="8" spans="2:14" x14ac:dyDescent="0.25">
      <c r="B8" s="139" t="s">
        <v>257</v>
      </c>
      <c r="C8" s="349"/>
      <c r="D8" s="140" t="s">
        <v>266</v>
      </c>
      <c r="F8" s="88">
        <v>4</v>
      </c>
      <c r="G8" s="84" t="s">
        <v>299</v>
      </c>
      <c r="H8" s="84" t="s">
        <v>268</v>
      </c>
      <c r="I8" s="91" t="s">
        <v>271</v>
      </c>
      <c r="J8" s="93">
        <v>27902</v>
      </c>
      <c r="K8" s="95" t="s">
        <v>274</v>
      </c>
      <c r="L8" s="84" t="s">
        <v>277</v>
      </c>
      <c r="M8" s="85" t="s">
        <v>289</v>
      </c>
    </row>
    <row r="9" spans="2:14" x14ac:dyDescent="0.25">
      <c r="B9" s="146"/>
      <c r="C9" s="350"/>
      <c r="D9" s="146"/>
      <c r="F9" s="88">
        <v>5</v>
      </c>
      <c r="G9" s="84" t="s">
        <v>300</v>
      </c>
      <c r="H9" s="84" t="s">
        <v>269</v>
      </c>
      <c r="I9" s="91" t="s">
        <v>272</v>
      </c>
      <c r="J9" s="93">
        <v>28393</v>
      </c>
      <c r="K9" s="95" t="s">
        <v>274</v>
      </c>
      <c r="L9" s="84" t="s">
        <v>278</v>
      </c>
      <c r="M9" s="85" t="s">
        <v>290</v>
      </c>
    </row>
    <row r="10" spans="2:14" x14ac:dyDescent="0.25">
      <c r="B10" s="139" t="s">
        <v>258</v>
      </c>
      <c r="C10" s="349"/>
      <c r="D10" s="140" t="s">
        <v>362</v>
      </c>
      <c r="F10" s="88">
        <v>6</v>
      </c>
      <c r="G10" s="84" t="s">
        <v>301</v>
      </c>
      <c r="H10" s="84" t="s">
        <v>269</v>
      </c>
      <c r="I10" s="91" t="s">
        <v>272</v>
      </c>
      <c r="J10" s="93">
        <v>32903</v>
      </c>
      <c r="K10" s="95" t="s">
        <v>275</v>
      </c>
      <c r="L10" s="84" t="s">
        <v>281</v>
      </c>
      <c r="M10" s="85" t="s">
        <v>291</v>
      </c>
    </row>
    <row r="11" spans="2:14" x14ac:dyDescent="0.25">
      <c r="B11" s="147"/>
      <c r="C11" s="351"/>
      <c r="D11" s="146"/>
      <c r="F11" s="88">
        <v>7</v>
      </c>
      <c r="G11" s="84" t="s">
        <v>302</v>
      </c>
      <c r="H11" s="84" t="s">
        <v>268</v>
      </c>
      <c r="I11" s="91" t="s">
        <v>271</v>
      </c>
      <c r="J11" s="93">
        <v>30251</v>
      </c>
      <c r="K11" s="95" t="s">
        <v>275</v>
      </c>
      <c r="L11" s="84" t="s">
        <v>282</v>
      </c>
      <c r="M11" s="85" t="s">
        <v>292</v>
      </c>
    </row>
    <row r="12" spans="2:14" x14ac:dyDescent="0.25">
      <c r="B12" s="346" t="s">
        <v>260</v>
      </c>
      <c r="C12" s="361"/>
      <c r="D12" s="348"/>
      <c r="F12" s="88">
        <v>8</v>
      </c>
      <c r="G12" s="84" t="s">
        <v>303</v>
      </c>
      <c r="H12" s="84" t="s">
        <v>270</v>
      </c>
      <c r="I12" s="91" t="s">
        <v>273</v>
      </c>
      <c r="J12" s="93">
        <v>29279</v>
      </c>
      <c r="K12" s="95" t="s">
        <v>274</v>
      </c>
      <c r="L12" s="84" t="s">
        <v>283</v>
      </c>
      <c r="M12" s="85" t="s">
        <v>293</v>
      </c>
    </row>
    <row r="13" spans="2:14" x14ac:dyDescent="0.25">
      <c r="B13" s="355"/>
      <c r="C13" s="356"/>
      <c r="D13" s="357"/>
      <c r="F13" s="88">
        <v>9</v>
      </c>
      <c r="G13" s="84" t="s">
        <v>304</v>
      </c>
      <c r="H13" s="84" t="s">
        <v>268</v>
      </c>
      <c r="I13" s="91" t="s">
        <v>271</v>
      </c>
      <c r="J13" s="93">
        <v>27760</v>
      </c>
      <c r="K13" s="95" t="s">
        <v>275</v>
      </c>
      <c r="L13" s="84" t="s">
        <v>284</v>
      </c>
      <c r="M13" s="85" t="s">
        <v>294</v>
      </c>
    </row>
    <row r="14" spans="2:14" x14ac:dyDescent="0.25">
      <c r="B14" s="346" t="s">
        <v>261</v>
      </c>
      <c r="C14" s="347"/>
      <c r="D14" s="348"/>
      <c r="F14" s="97">
        <v>10</v>
      </c>
      <c r="G14" s="98" t="s">
        <v>305</v>
      </c>
      <c r="H14" s="98" t="s">
        <v>306</v>
      </c>
      <c r="I14" s="99" t="s">
        <v>273</v>
      </c>
      <c r="J14" s="100">
        <v>32601</v>
      </c>
      <c r="K14" s="101" t="s">
        <v>275</v>
      </c>
      <c r="L14" s="98" t="s">
        <v>285</v>
      </c>
      <c r="M14" s="102" t="s">
        <v>295</v>
      </c>
    </row>
    <row r="15" spans="2:14" ht="15.75" thickBot="1" x14ac:dyDescent="0.3">
      <c r="B15" s="352"/>
      <c r="C15" s="353"/>
      <c r="D15" s="354"/>
      <c r="F15" s="89">
        <v>11</v>
      </c>
      <c r="G15" s="86" t="s">
        <v>307</v>
      </c>
      <c r="H15" s="86" t="s">
        <v>306</v>
      </c>
      <c r="I15" s="92" t="s">
        <v>273</v>
      </c>
      <c r="J15" s="94">
        <v>31956</v>
      </c>
      <c r="K15" s="96" t="s">
        <v>275</v>
      </c>
      <c r="L15" s="86" t="s">
        <v>285</v>
      </c>
      <c r="M15" s="87" t="s">
        <v>295</v>
      </c>
    </row>
    <row r="16" spans="2:14" x14ac:dyDescent="0.25">
      <c r="B16" s="90"/>
      <c r="C16" s="90"/>
      <c r="D16" s="90"/>
      <c r="F16" s="90"/>
      <c r="G16" s="103"/>
      <c r="H16" s="103"/>
      <c r="I16" s="104"/>
      <c r="J16" s="105"/>
      <c r="K16" s="90"/>
      <c r="L16" s="103"/>
      <c r="M16" s="103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</sheetData>
  <mergeCells count="10">
    <mergeCell ref="B2:M2"/>
    <mergeCell ref="B5:D5"/>
    <mergeCell ref="B6:D6"/>
    <mergeCell ref="C8:C11"/>
    <mergeCell ref="B15:D15"/>
    <mergeCell ref="B14:D14"/>
    <mergeCell ref="B13:D13"/>
    <mergeCell ref="B4:D4"/>
    <mergeCell ref="B7:D7"/>
    <mergeCell ref="B12:D12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B1:O37"/>
  <sheetViews>
    <sheetView showGridLines="0" topLeftCell="A13" zoomScaleNormal="100" workbookViewId="0">
      <selection activeCell="I34" sqref="I34"/>
    </sheetView>
  </sheetViews>
  <sheetFormatPr defaultRowHeight="15" x14ac:dyDescent="0.25"/>
  <cols>
    <col min="1" max="1" width="2.7109375" customWidth="1"/>
    <col min="2" max="2" width="32.7109375" customWidth="1"/>
    <col min="3" max="3" width="16.7109375" style="24" customWidth="1"/>
    <col min="4" max="5" width="10.7109375" style="28" customWidth="1"/>
    <col min="6" max="6" width="18.140625" style="24" customWidth="1"/>
    <col min="7" max="7" width="6.28515625" customWidth="1"/>
    <col min="8" max="9" width="14.7109375" customWidth="1"/>
    <col min="10" max="10" width="11" bestFit="1" customWidth="1"/>
    <col min="13" max="13" width="9.7109375" bestFit="1" customWidth="1"/>
    <col min="15" max="15" width="10.85546875" bestFit="1" customWidth="1"/>
  </cols>
  <sheetData>
    <row r="1" spans="2:10" ht="13.5" customHeight="1" thickBot="1" x14ac:dyDescent="0.3"/>
    <row r="2" spans="2:10" ht="63.75" customHeight="1" thickBot="1" x14ac:dyDescent="0.3">
      <c r="B2" s="364"/>
      <c r="C2" s="365"/>
      <c r="D2" s="365"/>
      <c r="E2" s="365"/>
      <c r="F2" s="365"/>
      <c r="G2" s="365"/>
      <c r="H2" s="365"/>
      <c r="I2" s="365"/>
      <c r="J2" s="366"/>
    </row>
    <row r="3" spans="2:10" ht="6.75" customHeight="1" thickBot="1" x14ac:dyDescent="0.3"/>
    <row r="4" spans="2:10" ht="16.5" thickBot="1" x14ac:dyDescent="0.3">
      <c r="B4" s="37" t="s">
        <v>149</v>
      </c>
      <c r="C4" s="38" t="s">
        <v>159</v>
      </c>
      <c r="D4" s="195" t="s">
        <v>160</v>
      </c>
      <c r="E4" s="189" t="s">
        <v>161</v>
      </c>
      <c r="F4" s="190" t="s">
        <v>162</v>
      </c>
      <c r="H4" s="367" t="s">
        <v>196</v>
      </c>
      <c r="I4" s="368"/>
      <c r="J4" s="369"/>
    </row>
    <row r="5" spans="2:10" ht="15.75" thickBot="1" x14ac:dyDescent="0.3">
      <c r="B5" s="29" t="s">
        <v>163</v>
      </c>
      <c r="C5" s="32">
        <v>1010</v>
      </c>
      <c r="D5" s="196"/>
      <c r="E5" s="35"/>
      <c r="F5" s="191"/>
      <c r="H5" s="362" t="s">
        <v>197</v>
      </c>
      <c r="I5" s="363"/>
      <c r="J5" s="48" t="s">
        <v>198</v>
      </c>
    </row>
    <row r="6" spans="2:10" x14ac:dyDescent="0.25">
      <c r="B6" s="30" t="s">
        <v>164</v>
      </c>
      <c r="C6" s="33">
        <v>900</v>
      </c>
      <c r="D6" s="197"/>
      <c r="E6" s="36"/>
      <c r="F6" s="192"/>
      <c r="H6" s="45">
        <v>0</v>
      </c>
      <c r="I6" s="46">
        <v>300</v>
      </c>
      <c r="J6" s="47">
        <v>0.03</v>
      </c>
    </row>
    <row r="7" spans="2:10" x14ac:dyDescent="0.25">
      <c r="B7" s="30" t="s">
        <v>165</v>
      </c>
      <c r="C7" s="33">
        <v>950</v>
      </c>
      <c r="D7" s="197"/>
      <c r="E7" s="36"/>
      <c r="F7" s="192"/>
      <c r="H7" s="39">
        <v>300.01</v>
      </c>
      <c r="I7" s="40">
        <v>500</v>
      </c>
      <c r="J7" s="41">
        <v>0.05</v>
      </c>
    </row>
    <row r="8" spans="2:10" x14ac:dyDescent="0.25">
      <c r="B8" s="30" t="s">
        <v>166</v>
      </c>
      <c r="C8" s="33">
        <v>980</v>
      </c>
      <c r="D8" s="197"/>
      <c r="E8" s="36"/>
      <c r="F8" s="192"/>
      <c r="H8" s="39">
        <v>500.01</v>
      </c>
      <c r="I8" s="40">
        <v>1000</v>
      </c>
      <c r="J8" s="41">
        <v>7.0000000000000007E-2</v>
      </c>
    </row>
    <row r="9" spans="2:10" x14ac:dyDescent="0.25">
      <c r="B9" s="30" t="s">
        <v>167</v>
      </c>
      <c r="C9" s="33">
        <v>3000</v>
      </c>
      <c r="D9" s="197"/>
      <c r="E9" s="36"/>
      <c r="F9" s="192"/>
      <c r="H9" s="39">
        <v>1000.01</v>
      </c>
      <c r="I9" s="40">
        <v>1500</v>
      </c>
      <c r="J9" s="41">
        <v>0.09</v>
      </c>
    </row>
    <row r="10" spans="2:10" x14ac:dyDescent="0.25">
      <c r="B10" s="30" t="s">
        <v>168</v>
      </c>
      <c r="C10" s="33">
        <v>1840</v>
      </c>
      <c r="D10" s="197"/>
      <c r="E10" s="36"/>
      <c r="F10" s="192"/>
      <c r="H10" s="39">
        <v>1500.01</v>
      </c>
      <c r="I10" s="40">
        <v>2000</v>
      </c>
      <c r="J10" s="41">
        <v>0.11</v>
      </c>
    </row>
    <row r="11" spans="2:10" x14ac:dyDescent="0.25">
      <c r="B11" s="30" t="s">
        <v>169</v>
      </c>
      <c r="C11" s="33">
        <v>2500</v>
      </c>
      <c r="D11" s="197"/>
      <c r="E11" s="36"/>
      <c r="F11" s="192"/>
      <c r="H11" s="39">
        <v>2000.01</v>
      </c>
      <c r="I11" s="40">
        <v>2500</v>
      </c>
      <c r="J11" s="41">
        <v>0.13</v>
      </c>
    </row>
    <row r="12" spans="2:10" x14ac:dyDescent="0.25">
      <c r="B12" s="30" t="s">
        <v>170</v>
      </c>
      <c r="C12" s="33">
        <v>4500</v>
      </c>
      <c r="D12" s="197"/>
      <c r="E12" s="36"/>
      <c r="F12" s="192"/>
      <c r="H12" s="39">
        <v>2500.0100000000002</v>
      </c>
      <c r="I12" s="40">
        <v>3000</v>
      </c>
      <c r="J12" s="41">
        <v>0.15</v>
      </c>
    </row>
    <row r="13" spans="2:10" ht="15.75" thickBot="1" x14ac:dyDescent="0.3">
      <c r="B13" s="30" t="s">
        <v>171</v>
      </c>
      <c r="C13" s="33">
        <v>1500</v>
      </c>
      <c r="D13" s="197"/>
      <c r="E13" s="36"/>
      <c r="F13" s="192"/>
      <c r="H13" s="42">
        <v>3000.01</v>
      </c>
      <c r="I13" s="138">
        <v>0</v>
      </c>
      <c r="J13" s="44">
        <v>0.18</v>
      </c>
    </row>
    <row r="14" spans="2:10" ht="15.75" thickBot="1" x14ac:dyDescent="0.3">
      <c r="B14" s="30" t="s">
        <v>172</v>
      </c>
      <c r="C14" s="33">
        <v>1750</v>
      </c>
      <c r="D14" s="197"/>
      <c r="E14" s="36"/>
      <c r="F14" s="192"/>
    </row>
    <row r="15" spans="2:10" ht="15.75" x14ac:dyDescent="0.25">
      <c r="B15" s="30" t="s">
        <v>173</v>
      </c>
      <c r="C15" s="33">
        <v>2500</v>
      </c>
      <c r="D15" s="197"/>
      <c r="E15" s="36"/>
      <c r="F15" s="192"/>
      <c r="H15" s="370" t="s">
        <v>199</v>
      </c>
      <c r="I15" s="371"/>
      <c r="J15" s="372"/>
    </row>
    <row r="16" spans="2:10" ht="15.75" thickBot="1" x14ac:dyDescent="0.3">
      <c r="B16" s="30" t="s">
        <v>174</v>
      </c>
      <c r="C16" s="33">
        <v>3500.01</v>
      </c>
      <c r="D16" s="197"/>
      <c r="E16" s="36"/>
      <c r="F16" s="192"/>
      <c r="H16" s="373" t="s">
        <v>197</v>
      </c>
      <c r="I16" s="374"/>
      <c r="J16" s="48" t="s">
        <v>198</v>
      </c>
    </row>
    <row r="17" spans="2:15" x14ac:dyDescent="0.25">
      <c r="B17" s="30" t="s">
        <v>175</v>
      </c>
      <c r="C17" s="33">
        <v>895</v>
      </c>
      <c r="D17" s="197"/>
      <c r="E17" s="36"/>
      <c r="F17" s="192"/>
      <c r="H17" s="45">
        <v>0</v>
      </c>
      <c r="I17" s="46">
        <v>1000</v>
      </c>
      <c r="J17" s="47">
        <v>0</v>
      </c>
    </row>
    <row r="18" spans="2:15" x14ac:dyDescent="0.25">
      <c r="B18" s="30" t="s">
        <v>176</v>
      </c>
      <c r="C18" s="33">
        <v>862.25</v>
      </c>
      <c r="D18" s="197"/>
      <c r="E18" s="36"/>
      <c r="F18" s="192"/>
      <c r="H18" s="39">
        <v>1000.01</v>
      </c>
      <c r="I18" s="40">
        <v>2000</v>
      </c>
      <c r="J18" s="41">
        <v>0.05</v>
      </c>
    </row>
    <row r="19" spans="2:15" x14ac:dyDescent="0.25">
      <c r="B19" s="30" t="s">
        <v>177</v>
      </c>
      <c r="C19" s="33">
        <v>3500</v>
      </c>
      <c r="D19" s="197"/>
      <c r="E19" s="36"/>
      <c r="F19" s="192"/>
      <c r="H19" s="39">
        <v>2000.01</v>
      </c>
      <c r="I19" s="40">
        <v>3000</v>
      </c>
      <c r="J19" s="41">
        <v>0.1</v>
      </c>
      <c r="L19" s="49"/>
    </row>
    <row r="20" spans="2:15" ht="15.75" thickBot="1" x14ac:dyDescent="0.3">
      <c r="B20" s="30" t="s">
        <v>178</v>
      </c>
      <c r="C20" s="33">
        <v>750.1</v>
      </c>
      <c r="D20" s="197"/>
      <c r="E20" s="36"/>
      <c r="F20" s="192"/>
      <c r="H20" s="42">
        <v>3000.01</v>
      </c>
      <c r="I20" s="43">
        <v>0</v>
      </c>
      <c r="J20" s="44">
        <v>0.13</v>
      </c>
    </row>
    <row r="21" spans="2:15" x14ac:dyDescent="0.25">
      <c r="B21" s="30" t="s">
        <v>179</v>
      </c>
      <c r="C21" s="33">
        <v>1500.01</v>
      </c>
      <c r="D21" s="197"/>
      <c r="E21" s="36"/>
      <c r="F21" s="192"/>
    </row>
    <row r="22" spans="2:15" x14ac:dyDescent="0.25">
      <c r="B22" s="30" t="s">
        <v>180</v>
      </c>
      <c r="C22" s="33">
        <v>2500</v>
      </c>
      <c r="D22" s="197"/>
      <c r="E22" s="36"/>
      <c r="F22" s="192"/>
    </row>
    <row r="23" spans="2:15" x14ac:dyDescent="0.25">
      <c r="B23" s="30" t="s">
        <v>181</v>
      </c>
      <c r="C23" s="33">
        <v>980</v>
      </c>
      <c r="D23" s="197"/>
      <c r="E23" s="36"/>
      <c r="F23" s="192"/>
    </row>
    <row r="24" spans="2:15" x14ac:dyDescent="0.25">
      <c r="B24" s="30" t="s">
        <v>182</v>
      </c>
      <c r="C24" s="33">
        <v>580</v>
      </c>
      <c r="D24" s="197"/>
      <c r="E24" s="36"/>
      <c r="F24" s="192"/>
      <c r="M24" s="50"/>
      <c r="O24" s="50"/>
    </row>
    <row r="25" spans="2:15" x14ac:dyDescent="0.25">
      <c r="B25" s="30" t="s">
        <v>183</v>
      </c>
      <c r="C25" s="33">
        <v>5000</v>
      </c>
      <c r="D25" s="197"/>
      <c r="E25" s="36"/>
      <c r="F25" s="192"/>
      <c r="M25" s="50"/>
    </row>
    <row r="26" spans="2:15" x14ac:dyDescent="0.25">
      <c r="B26" s="30" t="s">
        <v>184</v>
      </c>
      <c r="C26" s="33">
        <v>8900</v>
      </c>
      <c r="D26" s="197"/>
      <c r="E26" s="36"/>
      <c r="F26" s="192"/>
    </row>
    <row r="27" spans="2:15" x14ac:dyDescent="0.25">
      <c r="B27" s="30" t="s">
        <v>185</v>
      </c>
      <c r="C27" s="33">
        <v>9000</v>
      </c>
      <c r="D27" s="197"/>
      <c r="E27" s="36"/>
      <c r="F27" s="192"/>
    </row>
    <row r="28" spans="2:15" x14ac:dyDescent="0.25">
      <c r="B28" s="30" t="s">
        <v>186</v>
      </c>
      <c r="C28" s="33">
        <v>1387.2314229249</v>
      </c>
      <c r="D28" s="197"/>
      <c r="E28" s="36"/>
      <c r="F28" s="192"/>
    </row>
    <row r="29" spans="2:15" x14ac:dyDescent="0.25">
      <c r="B29" s="30" t="s">
        <v>187</v>
      </c>
      <c r="C29" s="33">
        <v>1405.8069762845801</v>
      </c>
      <c r="D29" s="197"/>
      <c r="E29" s="36"/>
      <c r="F29" s="192"/>
    </row>
    <row r="30" spans="2:15" x14ac:dyDescent="0.25">
      <c r="B30" s="30" t="s">
        <v>188</v>
      </c>
      <c r="C30" s="33">
        <v>1424.3825296442701</v>
      </c>
      <c r="D30" s="197"/>
      <c r="E30" s="36"/>
      <c r="F30" s="192"/>
    </row>
    <row r="31" spans="2:15" x14ac:dyDescent="0.25">
      <c r="B31" s="30" t="s">
        <v>189</v>
      </c>
      <c r="C31" s="33">
        <v>1442.9580830039499</v>
      </c>
      <c r="D31" s="197"/>
      <c r="E31" s="36"/>
      <c r="F31" s="192"/>
    </row>
    <row r="32" spans="2:15" x14ac:dyDescent="0.25">
      <c r="B32" s="30" t="s">
        <v>190</v>
      </c>
      <c r="C32" s="33">
        <v>1461.53363636364</v>
      </c>
      <c r="D32" s="197"/>
      <c r="E32" s="36"/>
      <c r="F32" s="192"/>
    </row>
    <row r="33" spans="2:6" x14ac:dyDescent="0.25">
      <c r="B33" s="30" t="s">
        <v>191</v>
      </c>
      <c r="C33" s="33">
        <v>1480.10918972332</v>
      </c>
      <c r="D33" s="197"/>
      <c r="E33" s="36"/>
      <c r="F33" s="192"/>
    </row>
    <row r="34" spans="2:6" x14ac:dyDescent="0.25">
      <c r="B34" s="30" t="s">
        <v>192</v>
      </c>
      <c r="C34" s="33">
        <v>1498.6847430830001</v>
      </c>
      <c r="D34" s="197"/>
      <c r="E34" s="36"/>
      <c r="F34" s="192"/>
    </row>
    <row r="35" spans="2:6" x14ac:dyDescent="0.25">
      <c r="B35" s="30" t="s">
        <v>193</v>
      </c>
      <c r="C35" s="33">
        <v>1517.2602964426901</v>
      </c>
      <c r="D35" s="197"/>
      <c r="E35" s="36"/>
      <c r="F35" s="192"/>
    </row>
    <row r="36" spans="2:6" x14ac:dyDescent="0.25">
      <c r="B36" s="30" t="s">
        <v>194</v>
      </c>
      <c r="C36" s="33">
        <v>1535.8358498023699</v>
      </c>
      <c r="D36" s="197"/>
      <c r="E36" s="36"/>
      <c r="F36" s="192"/>
    </row>
    <row r="37" spans="2:6" ht="15.75" thickBot="1" x14ac:dyDescent="0.3">
      <c r="B37" s="31" t="s">
        <v>195</v>
      </c>
      <c r="C37" s="34">
        <v>1554.41140316206</v>
      </c>
      <c r="D37" s="198"/>
      <c r="E37" s="193"/>
      <c r="F37" s="194"/>
    </row>
  </sheetData>
  <mergeCells count="5">
    <mergeCell ref="H5:I5"/>
    <mergeCell ref="B2:J2"/>
    <mergeCell ref="H4:J4"/>
    <mergeCell ref="H15:J15"/>
    <mergeCell ref="H16:I16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J13"/>
  <sheetViews>
    <sheetView showGridLines="0" topLeftCell="A4" zoomScale="85" zoomScaleNormal="85" workbookViewId="0">
      <selection activeCell="K20" sqref="K20"/>
    </sheetView>
  </sheetViews>
  <sheetFormatPr defaultRowHeight="15" x14ac:dyDescent="0.25"/>
  <cols>
    <col min="1" max="1" width="2.5703125" customWidth="1"/>
    <col min="2" max="2" width="3.140625" customWidth="1"/>
    <col min="3" max="10" width="18.28515625" customWidth="1"/>
  </cols>
  <sheetData>
    <row r="1" spans="2:10" ht="12.75" customHeight="1" thickBot="1" x14ac:dyDescent="0.3"/>
    <row r="2" spans="2:10" ht="63" customHeight="1" thickBot="1" x14ac:dyDescent="0.3">
      <c r="B2" s="312"/>
      <c r="C2" s="313"/>
      <c r="D2" s="313"/>
      <c r="E2" s="313"/>
      <c r="F2" s="313"/>
      <c r="G2" s="313"/>
      <c r="H2" s="313"/>
      <c r="I2" s="313"/>
      <c r="J2" s="314"/>
    </row>
    <row r="3" spans="2:10" ht="7.5" customHeight="1" x14ac:dyDescent="0.25"/>
    <row r="4" spans="2:10" ht="15.75" thickBot="1" x14ac:dyDescent="0.3"/>
    <row r="5" spans="2:10" ht="16.5" thickBot="1" x14ac:dyDescent="0.3">
      <c r="C5" s="107" t="s">
        <v>263</v>
      </c>
      <c r="D5" s="108" t="s">
        <v>233</v>
      </c>
      <c r="E5" s="108" t="s">
        <v>308</v>
      </c>
      <c r="F5" s="108" t="s">
        <v>309</v>
      </c>
      <c r="G5" s="109" t="s">
        <v>310</v>
      </c>
      <c r="H5" s="103"/>
      <c r="I5" s="103"/>
      <c r="J5" s="103"/>
    </row>
    <row r="6" spans="2:10" ht="15.75" thickBot="1" x14ac:dyDescent="0.3">
      <c r="C6" s="210">
        <v>188</v>
      </c>
      <c r="D6" s="207" t="str">
        <f>HLOOKUP(C6,D9:J13,2,FALSE)</f>
        <v>Fernando Oliveira</v>
      </c>
      <c r="E6" s="208">
        <f>HLOOKUP(C6,D9:J13,3,FALSE)</f>
        <v>5473</v>
      </c>
      <c r="F6" s="208" t="str">
        <f>HLOOKUP(C6,D9:J13,4,FALSE)</f>
        <v>ADFH</v>
      </c>
      <c r="G6" s="209">
        <f>HLOOKUP(C6,D9:J13,5,FALSE)</f>
        <v>1900</v>
      </c>
      <c r="H6" s="59"/>
    </row>
    <row r="7" spans="2:10" x14ac:dyDescent="0.25">
      <c r="G7" s="103"/>
      <c r="H7" s="103"/>
    </row>
    <row r="8" spans="2:10" ht="15.75" thickBot="1" x14ac:dyDescent="0.3"/>
    <row r="9" spans="2:10" ht="15.75" x14ac:dyDescent="0.25">
      <c r="B9" s="185">
        <v>1</v>
      </c>
      <c r="C9" s="110" t="s">
        <v>329</v>
      </c>
      <c r="D9" s="199">
        <v>267</v>
      </c>
      <c r="E9" s="200">
        <v>154</v>
      </c>
      <c r="F9" s="200">
        <v>197</v>
      </c>
      <c r="G9" s="200">
        <v>165</v>
      </c>
      <c r="H9" s="200">
        <v>245</v>
      </c>
      <c r="I9" s="200">
        <v>219</v>
      </c>
      <c r="J9" s="201">
        <v>188</v>
      </c>
    </row>
    <row r="10" spans="2:10" ht="15.75" x14ac:dyDescent="0.25">
      <c r="B10" s="185">
        <v>2</v>
      </c>
      <c r="C10" s="111" t="s">
        <v>325</v>
      </c>
      <c r="D10" s="202" t="s">
        <v>311</v>
      </c>
      <c r="E10" s="106" t="s">
        <v>312</v>
      </c>
      <c r="F10" s="106" t="s">
        <v>313</v>
      </c>
      <c r="G10" s="106" t="s">
        <v>314</v>
      </c>
      <c r="H10" s="106" t="s">
        <v>315</v>
      </c>
      <c r="I10" s="106" t="s">
        <v>316</v>
      </c>
      <c r="J10" s="203" t="s">
        <v>317</v>
      </c>
    </row>
    <row r="11" spans="2:10" ht="15.75" x14ac:dyDescent="0.25">
      <c r="B11" s="185">
        <v>3</v>
      </c>
      <c r="C11" s="111" t="s">
        <v>326</v>
      </c>
      <c r="D11" s="202">
        <v>5475</v>
      </c>
      <c r="E11" s="106">
        <v>5469</v>
      </c>
      <c r="F11" s="106">
        <v>5478</v>
      </c>
      <c r="G11" s="106">
        <v>5470</v>
      </c>
      <c r="H11" s="106">
        <v>5471</v>
      </c>
      <c r="I11" s="106">
        <v>5472</v>
      </c>
      <c r="J11" s="203">
        <v>5473</v>
      </c>
    </row>
    <row r="12" spans="2:10" ht="15.75" x14ac:dyDescent="0.25">
      <c r="B12" s="185">
        <v>4</v>
      </c>
      <c r="C12" s="111" t="s">
        <v>327</v>
      </c>
      <c r="D12" s="202" t="s">
        <v>318</v>
      </c>
      <c r="E12" s="106" t="s">
        <v>319</v>
      </c>
      <c r="F12" s="106" t="s">
        <v>320</v>
      </c>
      <c r="G12" s="106" t="s">
        <v>321</v>
      </c>
      <c r="H12" s="106" t="s">
        <v>322</v>
      </c>
      <c r="I12" s="106" t="s">
        <v>323</v>
      </c>
      <c r="J12" s="203" t="s">
        <v>324</v>
      </c>
    </row>
    <row r="13" spans="2:10" ht="16.5" thickBot="1" x14ac:dyDescent="0.3">
      <c r="B13" s="185">
        <v>5</v>
      </c>
      <c r="C13" s="112" t="s">
        <v>328</v>
      </c>
      <c r="D13" s="204">
        <v>3000</v>
      </c>
      <c r="E13" s="205">
        <v>2800</v>
      </c>
      <c r="F13" s="205">
        <v>3300</v>
      </c>
      <c r="G13" s="205">
        <v>3100</v>
      </c>
      <c r="H13" s="205">
        <v>2900</v>
      </c>
      <c r="I13" s="205">
        <v>3400</v>
      </c>
      <c r="J13" s="206">
        <v>1900</v>
      </c>
    </row>
  </sheetData>
  <mergeCells count="1">
    <mergeCell ref="B2:J2"/>
  </mergeCells>
  <dataValidations count="1">
    <dataValidation type="list" allowBlank="1" showInputMessage="1" showErrorMessage="1" sqref="C6">
      <formula1>$D$9:$J$9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B1:L17"/>
  <sheetViews>
    <sheetView showGridLines="0" tabSelected="1" zoomScaleNormal="100" workbookViewId="0">
      <selection activeCell="B6" sqref="B6:C6"/>
    </sheetView>
  </sheetViews>
  <sheetFormatPr defaultRowHeight="15" x14ac:dyDescent="0.25"/>
  <cols>
    <col min="1" max="1" width="2.7109375" customWidth="1"/>
    <col min="2" max="6" width="18.7109375" style="113" customWidth="1"/>
    <col min="7" max="7" width="2.42578125" customWidth="1"/>
    <col min="8" max="8" width="14.7109375" customWidth="1"/>
    <col min="9" max="9" width="13.28515625" bestFit="1" customWidth="1"/>
    <col min="10" max="10" width="14.28515625" customWidth="1"/>
    <col min="12" max="12" width="14.28515625" bestFit="1" customWidth="1"/>
  </cols>
  <sheetData>
    <row r="1" spans="2:12" ht="13.5" customHeight="1" thickBot="1" x14ac:dyDescent="0.3"/>
    <row r="2" spans="2:12" ht="63.75" customHeight="1" thickBot="1" x14ac:dyDescent="0.3">
      <c r="B2" s="324"/>
      <c r="C2" s="325"/>
      <c r="D2" s="325"/>
      <c r="E2" s="325"/>
      <c r="F2" s="325"/>
      <c r="G2" s="325"/>
      <c r="H2" s="325"/>
      <c r="I2" s="325"/>
      <c r="J2" s="326"/>
      <c r="K2" s="59"/>
      <c r="L2" s="59"/>
    </row>
    <row r="4" spans="2:12" ht="15.75" thickBot="1" x14ac:dyDescent="0.3">
      <c r="B4" s="114"/>
      <c r="C4" s="114"/>
      <c r="D4" s="114"/>
      <c r="E4" s="114"/>
      <c r="F4" s="114"/>
    </row>
    <row r="5" spans="2:12" ht="15.75" x14ac:dyDescent="0.25">
      <c r="B5" s="378" t="s">
        <v>354</v>
      </c>
      <c r="C5" s="379"/>
    </row>
    <row r="6" spans="2:12" ht="16.5" thickBot="1" x14ac:dyDescent="0.3">
      <c r="B6" s="380">
        <f>HLOOKUP(B5,B10:F17,8,FALSE)</f>
        <v>27740</v>
      </c>
      <c r="C6" s="381"/>
    </row>
    <row r="8" spans="2:12" ht="15.75" thickBot="1" x14ac:dyDescent="0.3"/>
    <row r="9" spans="2:12" ht="15.75" x14ac:dyDescent="0.25">
      <c r="B9" s="375" t="s">
        <v>350</v>
      </c>
      <c r="C9" s="376"/>
      <c r="D9" s="376"/>
      <c r="E9" s="376"/>
      <c r="F9" s="377"/>
    </row>
    <row r="10" spans="2:12" ht="15.75" x14ac:dyDescent="0.25">
      <c r="B10" s="120" t="s">
        <v>351</v>
      </c>
      <c r="C10" s="118" t="s">
        <v>241</v>
      </c>
      <c r="D10" s="118" t="s">
        <v>352</v>
      </c>
      <c r="E10" s="118" t="s">
        <v>353</v>
      </c>
      <c r="F10" s="119" t="s">
        <v>354</v>
      </c>
    </row>
    <row r="11" spans="2:12" ht="15.75" x14ac:dyDescent="0.25">
      <c r="B11" s="115" t="s">
        <v>355</v>
      </c>
      <c r="C11" s="116">
        <v>4300</v>
      </c>
      <c r="D11" s="116">
        <v>5200</v>
      </c>
      <c r="E11" s="116">
        <v>4500</v>
      </c>
      <c r="F11" s="117">
        <v>3800</v>
      </c>
    </row>
    <row r="12" spans="2:12" ht="15.75" x14ac:dyDescent="0.25">
      <c r="B12" s="115" t="s">
        <v>356</v>
      </c>
      <c r="C12" s="116">
        <v>3800</v>
      </c>
      <c r="D12" s="116">
        <v>3000</v>
      </c>
      <c r="E12" s="116">
        <v>4250</v>
      </c>
      <c r="F12" s="117">
        <v>4800</v>
      </c>
    </row>
    <row r="13" spans="2:12" ht="15.75" x14ac:dyDescent="0.25">
      <c r="B13" s="115" t="s">
        <v>357</v>
      </c>
      <c r="C13" s="116">
        <v>4100</v>
      </c>
      <c r="D13" s="116">
        <v>3730</v>
      </c>
      <c r="E13" s="116">
        <v>3950</v>
      </c>
      <c r="F13" s="117">
        <v>4500</v>
      </c>
    </row>
    <row r="14" spans="2:12" ht="15.75" x14ac:dyDescent="0.25">
      <c r="B14" s="115" t="s">
        <v>358</v>
      </c>
      <c r="C14" s="116">
        <v>4640</v>
      </c>
      <c r="D14" s="116">
        <v>4980</v>
      </c>
      <c r="E14" s="116">
        <v>5100</v>
      </c>
      <c r="F14" s="117">
        <v>5240</v>
      </c>
    </row>
    <row r="15" spans="2:12" ht="15.75" x14ac:dyDescent="0.25">
      <c r="B15" s="115" t="s">
        <v>359</v>
      </c>
      <c r="C15" s="116">
        <v>5500</v>
      </c>
      <c r="D15" s="116">
        <v>4690</v>
      </c>
      <c r="E15" s="116">
        <v>4660</v>
      </c>
      <c r="F15" s="117">
        <v>4350</v>
      </c>
    </row>
    <row r="16" spans="2:12" ht="15.75" x14ac:dyDescent="0.25">
      <c r="B16" s="115" t="s">
        <v>360</v>
      </c>
      <c r="C16" s="122">
        <v>5230</v>
      </c>
      <c r="D16" s="122">
        <v>4500</v>
      </c>
      <c r="E16" s="122">
        <v>4100</v>
      </c>
      <c r="F16" s="123">
        <v>5050</v>
      </c>
    </row>
    <row r="17" spans="2:6" ht="16.5" thickBot="1" x14ac:dyDescent="0.3">
      <c r="B17" s="121" t="s">
        <v>361</v>
      </c>
      <c r="C17" s="264">
        <f>SUM(C11:C16)</f>
        <v>27570</v>
      </c>
      <c r="D17" s="264">
        <f t="shared" ref="D17:F17" si="0">SUM(D11:D16)</f>
        <v>26100</v>
      </c>
      <c r="E17" s="264">
        <f t="shared" si="0"/>
        <v>26560</v>
      </c>
      <c r="F17" s="264">
        <f t="shared" si="0"/>
        <v>27740</v>
      </c>
    </row>
  </sheetData>
  <mergeCells count="4">
    <mergeCell ref="B9:F9"/>
    <mergeCell ref="B5:C5"/>
    <mergeCell ref="B6:C6"/>
    <mergeCell ref="B2:J2"/>
  </mergeCells>
  <dataValidations count="2">
    <dataValidation allowBlank="1" showInputMessage="1" sqref="B6"/>
    <dataValidation type="list" allowBlank="1" showInputMessage="1" showErrorMessage="1" sqref="B5:C5">
      <formula1>$C$10:$F$10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B1:L13"/>
  <sheetViews>
    <sheetView showGridLines="0" zoomScaleNormal="100" workbookViewId="0">
      <selection activeCell="L14" sqref="L14"/>
    </sheetView>
  </sheetViews>
  <sheetFormatPr defaultRowHeight="15" x14ac:dyDescent="0.25"/>
  <cols>
    <col min="1" max="1" width="2.7109375" customWidth="1"/>
    <col min="2" max="10" width="14.7109375" customWidth="1"/>
    <col min="12" max="12" width="14.28515625" bestFit="1" customWidth="1"/>
  </cols>
  <sheetData>
    <row r="1" spans="2:12" ht="13.5" customHeight="1" thickBot="1" x14ac:dyDescent="0.3"/>
    <row r="2" spans="2:12" ht="63.75" customHeight="1" thickBot="1" x14ac:dyDescent="0.3">
      <c r="B2" s="382"/>
      <c r="C2" s="383"/>
      <c r="D2" s="383"/>
      <c r="E2" s="383"/>
      <c r="F2" s="383"/>
      <c r="G2" s="383"/>
      <c r="H2" s="383"/>
      <c r="I2" s="383"/>
      <c r="J2" s="384"/>
      <c r="K2" s="59"/>
      <c r="L2" s="59"/>
    </row>
    <row r="4" spans="2:12" ht="15.75" thickBot="1" x14ac:dyDescent="0.3"/>
    <row r="5" spans="2:12" x14ac:dyDescent="0.25">
      <c r="C5" s="136" t="s">
        <v>330</v>
      </c>
      <c r="D5" s="137" t="s">
        <v>349</v>
      </c>
    </row>
    <row r="6" spans="2:12" ht="15.75" thickBot="1" x14ac:dyDescent="0.3">
      <c r="C6" s="211"/>
      <c r="D6" s="212"/>
    </row>
    <row r="8" spans="2:12" ht="9" customHeight="1" x14ac:dyDescent="0.25"/>
    <row r="9" spans="2:12" ht="9" customHeight="1" thickBot="1" x14ac:dyDescent="0.3"/>
    <row r="10" spans="2:12" x14ac:dyDescent="0.25">
      <c r="B10" s="133" t="s">
        <v>330</v>
      </c>
      <c r="C10" s="130" t="s">
        <v>331</v>
      </c>
      <c r="D10" s="124" t="s">
        <v>332</v>
      </c>
      <c r="E10" s="124" t="s">
        <v>333</v>
      </c>
      <c r="F10" s="124" t="s">
        <v>334</v>
      </c>
      <c r="G10" s="124" t="s">
        <v>335</v>
      </c>
      <c r="H10" s="124" t="s">
        <v>336</v>
      </c>
      <c r="I10" s="124" t="s">
        <v>337</v>
      </c>
      <c r="J10" s="125" t="s">
        <v>338</v>
      </c>
    </row>
    <row r="11" spans="2:12" x14ac:dyDescent="0.25">
      <c r="B11" s="134" t="s">
        <v>339</v>
      </c>
      <c r="C11" s="131" t="s">
        <v>340</v>
      </c>
      <c r="D11" s="126" t="s">
        <v>341</v>
      </c>
      <c r="E11" s="126" t="s">
        <v>342</v>
      </c>
      <c r="F11" s="126" t="s">
        <v>343</v>
      </c>
      <c r="G11" s="126" t="s">
        <v>344</v>
      </c>
      <c r="H11" s="126" t="s">
        <v>345</v>
      </c>
      <c r="I11" s="126" t="s">
        <v>346</v>
      </c>
      <c r="J11" s="127" t="s">
        <v>347</v>
      </c>
    </row>
    <row r="12" spans="2:12" x14ac:dyDescent="0.25">
      <c r="B12" s="134" t="s">
        <v>348</v>
      </c>
      <c r="C12" s="131">
        <v>14</v>
      </c>
      <c r="D12" s="126">
        <v>13</v>
      </c>
      <c r="E12" s="126">
        <v>12.5</v>
      </c>
      <c r="F12" s="126">
        <v>10</v>
      </c>
      <c r="G12" s="126">
        <v>13</v>
      </c>
      <c r="H12" s="126">
        <v>10</v>
      </c>
      <c r="I12" s="126">
        <v>9</v>
      </c>
      <c r="J12" s="127">
        <v>7</v>
      </c>
    </row>
    <row r="13" spans="2:12" ht="15.75" thickBot="1" x14ac:dyDescent="0.3">
      <c r="B13" s="135" t="s">
        <v>349</v>
      </c>
      <c r="C13" s="132">
        <v>15000</v>
      </c>
      <c r="D13" s="128">
        <v>23000</v>
      </c>
      <c r="E13" s="128">
        <v>17000</v>
      </c>
      <c r="F13" s="128">
        <v>35000</v>
      </c>
      <c r="G13" s="128">
        <v>39000</v>
      </c>
      <c r="H13" s="128">
        <v>65000</v>
      </c>
      <c r="I13" s="128">
        <v>11000</v>
      </c>
      <c r="J13" s="129">
        <v>9500</v>
      </c>
    </row>
  </sheetData>
  <mergeCells count="1">
    <mergeCell ref="B2:J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18"/>
  <sheetViews>
    <sheetView showGridLines="0" zoomScaleNormal="100" workbookViewId="0">
      <selection activeCell="D9" sqref="D9"/>
    </sheetView>
  </sheetViews>
  <sheetFormatPr defaultColWidth="0" defaultRowHeight="0" customHeight="1" zeroHeight="1" x14ac:dyDescent="0.25"/>
  <cols>
    <col min="1" max="1" width="2.7109375" style="213" customWidth="1"/>
    <col min="2" max="2" width="3.7109375" style="213" customWidth="1"/>
    <col min="3" max="3" width="3" style="213" customWidth="1"/>
    <col min="4" max="4" width="11" style="213" customWidth="1"/>
    <col min="5" max="5" width="16.28515625" style="213" customWidth="1"/>
    <col min="6" max="6" width="18.28515625" style="213" customWidth="1"/>
    <col min="7" max="7" width="3.140625" style="213" customWidth="1"/>
    <col min="8" max="16" width="9.140625" style="213" customWidth="1"/>
    <col min="17" max="17" width="1.42578125" style="213" customWidth="1"/>
    <col min="18" max="20" width="9.140625" style="213" customWidth="1"/>
    <col min="21" max="16384" width="9.140625" style="213" hidden="1"/>
  </cols>
  <sheetData>
    <row r="1" spans="2:16" ht="18" customHeight="1" thickBot="1" x14ac:dyDescent="0.3"/>
    <row r="2" spans="2:16" ht="29.25" customHeight="1" thickBot="1" x14ac:dyDescent="0.3">
      <c r="B2" s="289" t="s">
        <v>393</v>
      </c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1"/>
    </row>
    <row r="3" spans="2:16" ht="38.25" customHeight="1" thickBot="1" x14ac:dyDescent="0.4">
      <c r="B3" s="220"/>
    </row>
    <row r="4" spans="2:16" ht="18.75" x14ac:dyDescent="0.3">
      <c r="C4" s="292" t="s">
        <v>394</v>
      </c>
      <c r="D4" s="293"/>
      <c r="E4" s="293"/>
      <c r="F4" s="293"/>
      <c r="G4" s="294"/>
      <c r="H4" s="221"/>
    </row>
    <row r="5" spans="2:16" ht="15.75" thickBot="1" x14ac:dyDescent="0.3">
      <c r="C5" s="222"/>
      <c r="D5" s="223"/>
      <c r="E5" s="223"/>
      <c r="F5" s="223"/>
      <c r="G5" s="224"/>
      <c r="H5" s="225"/>
    </row>
    <row r="6" spans="2:16" ht="43.5" customHeight="1" thickBot="1" x14ac:dyDescent="0.3">
      <c r="C6" s="222"/>
      <c r="D6" s="226">
        <v>5</v>
      </c>
      <c r="E6" s="223"/>
      <c r="F6" s="295" t="str">
        <f>IFERROR(D6/D8,"não é possivel dividir")</f>
        <v>não é possivel dividir</v>
      </c>
      <c r="G6" s="224"/>
      <c r="H6" s="225"/>
    </row>
    <row r="7" spans="2:16" ht="15.75" thickBot="1" x14ac:dyDescent="0.3">
      <c r="C7" s="222"/>
      <c r="D7" s="223"/>
      <c r="E7" s="223"/>
      <c r="F7" s="296"/>
      <c r="G7" s="224"/>
      <c r="H7" s="225"/>
    </row>
    <row r="8" spans="2:16" ht="45" customHeight="1" thickBot="1" x14ac:dyDescent="0.3">
      <c r="C8" s="222"/>
      <c r="D8" s="226">
        <v>0</v>
      </c>
      <c r="E8" s="223"/>
      <c r="F8" s="297"/>
      <c r="G8" s="224"/>
      <c r="H8" s="225"/>
    </row>
    <row r="9" spans="2:16" ht="15.75" thickBot="1" x14ac:dyDescent="0.3">
      <c r="C9" s="227"/>
      <c r="D9" s="228"/>
      <c r="E9" s="228"/>
      <c r="F9" s="228"/>
      <c r="G9" s="229"/>
      <c r="H9" s="225"/>
    </row>
    <row r="10" spans="2:16" ht="15" x14ac:dyDescent="0.25">
      <c r="C10" s="225"/>
      <c r="D10" s="225"/>
      <c r="E10" s="225"/>
      <c r="F10" s="225"/>
      <c r="G10" s="225"/>
      <c r="H10" s="225"/>
    </row>
    <row r="11" spans="2:16" ht="15" x14ac:dyDescent="0.25">
      <c r="C11" s="225"/>
      <c r="D11" s="225"/>
      <c r="E11" s="225"/>
      <c r="F11" s="225"/>
      <c r="G11" s="225"/>
      <c r="H11" s="225"/>
    </row>
    <row r="12" spans="2:16" ht="15" x14ac:dyDescent="0.25">
      <c r="C12" s="225"/>
      <c r="D12" s="225"/>
      <c r="E12" s="225"/>
      <c r="F12" s="225"/>
      <c r="G12" s="225"/>
      <c r="H12" s="225"/>
    </row>
    <row r="13" spans="2:16" ht="15" x14ac:dyDescent="0.25">
      <c r="C13" s="225"/>
      <c r="D13" s="230"/>
      <c r="E13" s="230"/>
      <c r="F13" s="230"/>
      <c r="G13" s="230"/>
      <c r="H13" s="225"/>
    </row>
    <row r="14" spans="2:16" ht="15" x14ac:dyDescent="0.25">
      <c r="C14" s="225"/>
      <c r="D14" s="230"/>
      <c r="E14" s="230"/>
      <c r="F14" s="230"/>
      <c r="G14" s="230"/>
      <c r="H14" s="225"/>
    </row>
    <row r="15" spans="2:16" ht="15" x14ac:dyDescent="0.25">
      <c r="C15" s="225"/>
      <c r="D15" s="225"/>
      <c r="E15" s="225"/>
      <c r="F15" s="225"/>
      <c r="G15" s="225"/>
      <c r="H15" s="225"/>
    </row>
    <row r="16" spans="2:16" ht="15" x14ac:dyDescent="0.25">
      <c r="C16" s="225"/>
      <c r="D16" s="225"/>
      <c r="E16" s="225"/>
      <c r="F16" s="225"/>
      <c r="G16" s="225"/>
      <c r="H16" s="225"/>
    </row>
    <row r="17" ht="15" x14ac:dyDescent="0.25"/>
    <row r="18" ht="15" x14ac:dyDescent="0.25"/>
  </sheetData>
  <mergeCells count="3">
    <mergeCell ref="B2:P2"/>
    <mergeCell ref="C4:G4"/>
    <mergeCell ref="F6:F8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1:L23"/>
  <sheetViews>
    <sheetView showGridLines="0" zoomScaleNormal="100" workbookViewId="0">
      <selection activeCell="F9" sqref="F9"/>
    </sheetView>
  </sheetViews>
  <sheetFormatPr defaultColWidth="9.140625" defaultRowHeight="15" customHeight="1" zeroHeight="1" x14ac:dyDescent="0.25"/>
  <cols>
    <col min="1" max="1" width="2.7109375" style="213" customWidth="1"/>
    <col min="2" max="2" width="2.5703125" style="213" customWidth="1"/>
    <col min="3" max="4" width="21.28515625" style="213" customWidth="1"/>
    <col min="5" max="5" width="52.28515625" style="213" customWidth="1"/>
    <col min="6" max="6" width="52" style="213" customWidth="1"/>
    <col min="7" max="7" width="3.42578125" style="213" customWidth="1"/>
    <col min="8" max="8" width="9.140625" style="213" customWidth="1"/>
    <col min="9" max="9" width="13.140625" style="213" bestFit="1" customWidth="1"/>
    <col min="10" max="10" width="2.140625" style="213" customWidth="1"/>
    <col min="11" max="13" width="9.140625" style="213" customWidth="1"/>
    <col min="14" max="16384" width="9.140625" style="213"/>
  </cols>
  <sheetData>
    <row r="1" spans="2:12" ht="13.5" customHeight="1" thickBot="1" x14ac:dyDescent="0.3"/>
    <row r="2" spans="2:12" ht="63" customHeight="1" thickBot="1" x14ac:dyDescent="0.4">
      <c r="B2" s="298"/>
      <c r="C2" s="299"/>
      <c r="D2" s="299"/>
      <c r="E2" s="299"/>
      <c r="F2" s="299"/>
      <c r="G2" s="299"/>
      <c r="H2" s="299"/>
      <c r="I2" s="299"/>
      <c r="J2" s="299"/>
      <c r="K2" s="299"/>
      <c r="L2" s="300"/>
    </row>
    <row r="3" spans="2:12" ht="16.5" customHeight="1" x14ac:dyDescent="0.25"/>
    <row r="4" spans="2:12" ht="19.5" customHeight="1" thickBot="1" x14ac:dyDescent="0.35">
      <c r="C4" s="231" t="s">
        <v>395</v>
      </c>
      <c r="D4" s="232" t="s">
        <v>396</v>
      </c>
      <c r="E4" s="233" t="s">
        <v>397</v>
      </c>
      <c r="F4" s="234" t="s">
        <v>398</v>
      </c>
      <c r="G4" s="235"/>
      <c r="H4" s="236" t="s">
        <v>399</v>
      </c>
      <c r="I4" s="237" t="s">
        <v>400</v>
      </c>
      <c r="J4" s="235"/>
      <c r="K4" s="301" t="s">
        <v>401</v>
      </c>
      <c r="L4" s="302"/>
    </row>
    <row r="5" spans="2:12" ht="24" customHeight="1" x14ac:dyDescent="0.25">
      <c r="C5" s="238" t="e">
        <f>40/0</f>
        <v>#DIV/0!</v>
      </c>
      <c r="D5" s="239" t="s">
        <v>378</v>
      </c>
      <c r="E5" s="240" t="s">
        <v>402</v>
      </c>
      <c r="F5" s="241" t="str">
        <f>IFERROR(40/0,"Não divide por zero")</f>
        <v>Não divide por zero</v>
      </c>
      <c r="H5" s="242" t="s">
        <v>403</v>
      </c>
      <c r="I5" s="243">
        <v>142</v>
      </c>
      <c r="K5" s="242">
        <v>2</v>
      </c>
      <c r="L5" s="243">
        <v>5</v>
      </c>
    </row>
    <row r="6" spans="2:12" ht="24" customHeight="1" x14ac:dyDescent="0.25">
      <c r="C6" s="244" t="e">
        <f ca="1">SOME(J6:J8)</f>
        <v>#NAME?</v>
      </c>
      <c r="D6" s="273" t="s">
        <v>420</v>
      </c>
      <c r="E6" s="246" t="s">
        <v>404</v>
      </c>
      <c r="F6" s="247" t="str">
        <f ca="1">IFERROR(SOME(K5:K7),"nome está errado")</f>
        <v>nome está errado</v>
      </c>
      <c r="H6" s="242" t="s">
        <v>405</v>
      </c>
      <c r="I6" s="243">
        <v>177</v>
      </c>
      <c r="K6" s="242">
        <v>8</v>
      </c>
      <c r="L6" s="243">
        <v>7</v>
      </c>
    </row>
    <row r="7" spans="2:12" ht="24" customHeight="1" x14ac:dyDescent="0.25">
      <c r="C7" s="244" t="e">
        <f>VLOOKUP(K7,M4:Q13,3)</f>
        <v>#N/A</v>
      </c>
      <c r="D7" s="273" t="s">
        <v>406</v>
      </c>
      <c r="E7" s="248" t="s">
        <v>407</v>
      </c>
      <c r="F7" s="247" t="str">
        <f>IFERROR(VLOOKUP(K6,M3,Q12,),"Digite um valor")</f>
        <v>Digite um valor</v>
      </c>
      <c r="H7" s="242" t="s">
        <v>200</v>
      </c>
      <c r="I7" s="243">
        <v>135</v>
      </c>
      <c r="K7" s="242">
        <v>7</v>
      </c>
      <c r="L7" s="243">
        <v>8</v>
      </c>
    </row>
    <row r="8" spans="2:12" ht="24" customHeight="1" x14ac:dyDescent="0.25">
      <c r="C8" s="244" t="e">
        <f>AVERAGE(K7 K9)</f>
        <v>#NULL!</v>
      </c>
      <c r="D8" s="245" t="s">
        <v>408</v>
      </c>
      <c r="E8" s="246" t="s">
        <v>409</v>
      </c>
      <c r="F8" s="247" t="str">
        <f>IFERROR(AVERAGE(K6 K8),"parametro errado")</f>
        <v>parametro errado</v>
      </c>
      <c r="H8" s="242" t="s">
        <v>410</v>
      </c>
      <c r="I8" s="243">
        <v>166</v>
      </c>
      <c r="K8" s="242">
        <v>5</v>
      </c>
      <c r="L8" s="243">
        <v>4</v>
      </c>
    </row>
    <row r="9" spans="2:12" ht="24" customHeight="1" x14ac:dyDescent="0.25">
      <c r="C9" s="244" t="e">
        <f>38293^335</f>
        <v>#NUM!</v>
      </c>
      <c r="D9" s="245" t="s">
        <v>411</v>
      </c>
      <c r="E9" s="248" t="s">
        <v>412</v>
      </c>
      <c r="F9" s="247" t="str">
        <f>IFERROR(D9,E9)</f>
        <v>=38293^335</v>
      </c>
      <c r="H9" s="242" t="s">
        <v>413</v>
      </c>
      <c r="I9" s="243">
        <v>150</v>
      </c>
      <c r="K9" s="242">
        <v>9</v>
      </c>
      <c r="L9" s="243">
        <v>6</v>
      </c>
    </row>
    <row r="10" spans="2:12" ht="24" customHeight="1" x14ac:dyDescent="0.25">
      <c r="C10" s="244" t="e">
        <f>SUM(J7,#REF!)</f>
        <v>#REF!</v>
      </c>
      <c r="D10" s="273" t="s">
        <v>421</v>
      </c>
      <c r="E10" s="246" t="s">
        <v>414</v>
      </c>
      <c r="F10" s="247"/>
      <c r="H10" s="242" t="s">
        <v>415</v>
      </c>
      <c r="I10" s="243">
        <v>173</v>
      </c>
      <c r="K10" s="242">
        <v>1</v>
      </c>
      <c r="L10" s="243">
        <v>3</v>
      </c>
    </row>
    <row r="11" spans="2:12" ht="24" customHeight="1" x14ac:dyDescent="0.25">
      <c r="C11" s="244" t="e">
        <f>SUM(G4,"TEXTO")</f>
        <v>#VALUE!</v>
      </c>
      <c r="D11" s="245" t="s">
        <v>416</v>
      </c>
      <c r="E11" s="246" t="s">
        <v>417</v>
      </c>
      <c r="F11" s="247"/>
      <c r="H11" s="242" t="s">
        <v>418</v>
      </c>
      <c r="I11" s="243">
        <v>149</v>
      </c>
      <c r="K11" s="242">
        <v>3</v>
      </c>
      <c r="L11" s="243">
        <v>2</v>
      </c>
    </row>
    <row r="12" spans="2:12" ht="24" customHeight="1" thickBot="1" x14ac:dyDescent="0.3">
      <c r="C12" s="249" t="e">
        <f>SUM(G5,"TEXTO")</f>
        <v>#VALUE!</v>
      </c>
      <c r="D12" s="274" t="s">
        <v>422</v>
      </c>
      <c r="E12" s="250" t="s">
        <v>417</v>
      </c>
      <c r="F12" s="251"/>
      <c r="H12" s="252" t="s">
        <v>419</v>
      </c>
      <c r="I12" s="253">
        <v>142</v>
      </c>
      <c r="K12" s="252">
        <v>4</v>
      </c>
      <c r="L12" s="253">
        <v>7</v>
      </c>
    </row>
    <row r="13" spans="2:12" s="254" customFormat="1" x14ac:dyDescent="0.25">
      <c r="F13" s="255"/>
    </row>
    <row r="14" spans="2:12" x14ac:dyDescent="0.25"/>
    <row r="15" spans="2:12" x14ac:dyDescent="0.25"/>
    <row r="16" spans="2:12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</sheetData>
  <mergeCells count="2">
    <mergeCell ref="B2:L2"/>
    <mergeCell ref="K4:L4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C5:C12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F31"/>
  <sheetViews>
    <sheetView showGridLines="0" zoomScaleNormal="100" workbookViewId="0"/>
  </sheetViews>
  <sheetFormatPr defaultRowHeight="15" x14ac:dyDescent="0.25"/>
  <cols>
    <col min="1" max="1" width="2.7109375" customWidth="1"/>
    <col min="3" max="3" width="19.28515625" bestFit="1" customWidth="1"/>
    <col min="4" max="4" width="13.140625" bestFit="1" customWidth="1"/>
    <col min="5" max="5" width="16.140625" customWidth="1"/>
    <col min="6" max="6" width="39.85546875" customWidth="1"/>
    <col min="7" max="7" width="4.28515625" customWidth="1"/>
  </cols>
  <sheetData>
    <row r="1" spans="2:6" ht="13.5" customHeight="1" thickBot="1" x14ac:dyDescent="0.3"/>
    <row r="2" spans="2:6" ht="63.75" customHeight="1" thickBot="1" x14ac:dyDescent="0.3">
      <c r="B2" s="303"/>
      <c r="C2" s="304"/>
      <c r="D2" s="304"/>
      <c r="E2" s="304"/>
      <c r="F2" s="305"/>
    </row>
    <row r="3" spans="2:6" ht="6" customHeight="1" thickBot="1" x14ac:dyDescent="0.3"/>
    <row r="4" spans="2:6" x14ac:dyDescent="0.25">
      <c r="B4" s="10" t="s">
        <v>4</v>
      </c>
      <c r="C4" s="11" t="s">
        <v>5</v>
      </c>
      <c r="D4" s="11" t="s">
        <v>6</v>
      </c>
      <c r="E4" s="11" t="s">
        <v>7</v>
      </c>
      <c r="F4" s="12" t="s">
        <v>119</v>
      </c>
    </row>
    <row r="5" spans="2:6" x14ac:dyDescent="0.25">
      <c r="B5" s="2" t="s">
        <v>115</v>
      </c>
      <c r="C5" s="3" t="s">
        <v>116</v>
      </c>
      <c r="D5" s="4" t="s">
        <v>10</v>
      </c>
      <c r="E5" s="4" t="s">
        <v>117</v>
      </c>
      <c r="F5" s="5" t="s">
        <v>118</v>
      </c>
    </row>
    <row r="6" spans="2:6" x14ac:dyDescent="0.25">
      <c r="B6" s="2" t="s">
        <v>112</v>
      </c>
      <c r="C6" s="3" t="s">
        <v>105</v>
      </c>
      <c r="D6" s="4" t="s">
        <v>41</v>
      </c>
      <c r="E6" s="4" t="s">
        <v>105</v>
      </c>
      <c r="F6" s="5" t="s">
        <v>107</v>
      </c>
    </row>
    <row r="7" spans="2:6" x14ac:dyDescent="0.25">
      <c r="B7" s="2" t="s">
        <v>108</v>
      </c>
      <c r="C7" s="3" t="s">
        <v>109</v>
      </c>
      <c r="D7" s="4" t="s">
        <v>15</v>
      </c>
      <c r="E7" s="4" t="s">
        <v>110</v>
      </c>
      <c r="F7" s="5" t="s">
        <v>111</v>
      </c>
    </row>
    <row r="8" spans="2:6" x14ac:dyDescent="0.25">
      <c r="B8" s="2" t="s">
        <v>104</v>
      </c>
      <c r="C8" s="3" t="s">
        <v>113</v>
      </c>
      <c r="D8" s="4" t="s">
        <v>82</v>
      </c>
      <c r="E8" s="4" t="s">
        <v>106</v>
      </c>
      <c r="F8" s="5" t="s">
        <v>114</v>
      </c>
    </row>
    <row r="9" spans="2:6" x14ac:dyDescent="0.25">
      <c r="B9" s="2" t="s">
        <v>100</v>
      </c>
      <c r="C9" s="3" t="s">
        <v>101</v>
      </c>
      <c r="D9" s="4" t="s">
        <v>82</v>
      </c>
      <c r="E9" s="4" t="s">
        <v>102</v>
      </c>
      <c r="F9" s="5" t="s">
        <v>103</v>
      </c>
    </row>
    <row r="10" spans="2:6" x14ac:dyDescent="0.25">
      <c r="B10" s="2" t="s">
        <v>96</v>
      </c>
      <c r="C10" s="3" t="s">
        <v>97</v>
      </c>
      <c r="D10" s="4" t="s">
        <v>10</v>
      </c>
      <c r="E10" s="4" t="s">
        <v>98</v>
      </c>
      <c r="F10" s="5" t="s">
        <v>99</v>
      </c>
    </row>
    <row r="11" spans="2:6" x14ac:dyDescent="0.25">
      <c r="B11" s="2" t="s">
        <v>92</v>
      </c>
      <c r="C11" s="3" t="s">
        <v>93</v>
      </c>
      <c r="D11" s="4" t="s">
        <v>10</v>
      </c>
      <c r="E11" s="4" t="s">
        <v>94</v>
      </c>
      <c r="F11" s="5" t="s">
        <v>95</v>
      </c>
    </row>
    <row r="12" spans="2:6" x14ac:dyDescent="0.25">
      <c r="B12" s="2" t="s">
        <v>88</v>
      </c>
      <c r="C12" s="3" t="s">
        <v>89</v>
      </c>
      <c r="D12" s="4" t="s">
        <v>15</v>
      </c>
      <c r="E12" s="4" t="s">
        <v>90</v>
      </c>
      <c r="F12" s="5" t="s">
        <v>91</v>
      </c>
    </row>
    <row r="13" spans="2:6" x14ac:dyDescent="0.25">
      <c r="B13" s="2" t="s">
        <v>85</v>
      </c>
      <c r="C13" s="3" t="s">
        <v>86</v>
      </c>
      <c r="D13" s="4" t="s">
        <v>41</v>
      </c>
      <c r="E13" s="4" t="s">
        <v>86</v>
      </c>
      <c r="F13" s="5" t="s">
        <v>87</v>
      </c>
    </row>
    <row r="14" spans="2:6" x14ac:dyDescent="0.25">
      <c r="B14" s="2" t="s">
        <v>80</v>
      </c>
      <c r="C14" s="3" t="s">
        <v>81</v>
      </c>
      <c r="D14" s="4" t="s">
        <v>82</v>
      </c>
      <c r="E14" s="4" t="s">
        <v>83</v>
      </c>
      <c r="F14" s="5" t="s">
        <v>84</v>
      </c>
    </row>
    <row r="15" spans="2:6" x14ac:dyDescent="0.25">
      <c r="B15" s="2" t="s">
        <v>76</v>
      </c>
      <c r="C15" s="3" t="s">
        <v>77</v>
      </c>
      <c r="D15" s="4" t="s">
        <v>15</v>
      </c>
      <c r="E15" s="4" t="s">
        <v>78</v>
      </c>
      <c r="F15" s="5" t="s">
        <v>79</v>
      </c>
    </row>
    <row r="16" spans="2:6" x14ac:dyDescent="0.25">
      <c r="B16" s="2" t="s">
        <v>72</v>
      </c>
      <c r="C16" s="3" t="s">
        <v>73</v>
      </c>
      <c r="D16" s="4" t="s">
        <v>15</v>
      </c>
      <c r="E16" s="4" t="s">
        <v>74</v>
      </c>
      <c r="F16" s="5" t="s">
        <v>75</v>
      </c>
    </row>
    <row r="17" spans="2:6" x14ac:dyDescent="0.25">
      <c r="B17" s="2" t="s">
        <v>68</v>
      </c>
      <c r="C17" s="3" t="s">
        <v>69</v>
      </c>
      <c r="D17" s="4" t="s">
        <v>15</v>
      </c>
      <c r="E17" s="4" t="s">
        <v>70</v>
      </c>
      <c r="F17" s="5" t="s">
        <v>71</v>
      </c>
    </row>
    <row r="18" spans="2:6" x14ac:dyDescent="0.25">
      <c r="B18" s="2" t="s">
        <v>64</v>
      </c>
      <c r="C18" s="3" t="s">
        <v>65</v>
      </c>
      <c r="D18" s="4" t="s">
        <v>10</v>
      </c>
      <c r="E18" s="4" t="s">
        <v>66</v>
      </c>
      <c r="F18" s="5" t="s">
        <v>67</v>
      </c>
    </row>
    <row r="19" spans="2:6" x14ac:dyDescent="0.25">
      <c r="B19" s="2" t="s">
        <v>60</v>
      </c>
      <c r="C19" s="3" t="s">
        <v>61</v>
      </c>
      <c r="D19" s="4" t="s">
        <v>36</v>
      </c>
      <c r="E19" s="4" t="s">
        <v>62</v>
      </c>
      <c r="F19" s="5" t="s">
        <v>63</v>
      </c>
    </row>
    <row r="20" spans="2:6" x14ac:dyDescent="0.25">
      <c r="B20" s="2" t="s">
        <v>56</v>
      </c>
      <c r="C20" s="3" t="s">
        <v>57</v>
      </c>
      <c r="D20" s="4" t="s">
        <v>36</v>
      </c>
      <c r="E20" s="4" t="s">
        <v>58</v>
      </c>
      <c r="F20" s="5" t="s">
        <v>59</v>
      </c>
    </row>
    <row r="21" spans="2:6" x14ac:dyDescent="0.25">
      <c r="B21" s="2" t="s">
        <v>52</v>
      </c>
      <c r="C21" s="3" t="s">
        <v>53</v>
      </c>
      <c r="D21" s="4" t="s">
        <v>41</v>
      </c>
      <c r="E21" s="4" t="s">
        <v>54</v>
      </c>
      <c r="F21" s="5" t="s">
        <v>55</v>
      </c>
    </row>
    <row r="22" spans="2:6" x14ac:dyDescent="0.25">
      <c r="B22" s="2" t="s">
        <v>48</v>
      </c>
      <c r="C22" s="3" t="s">
        <v>49</v>
      </c>
      <c r="D22" s="4" t="s">
        <v>15</v>
      </c>
      <c r="E22" s="4" t="s">
        <v>50</v>
      </c>
      <c r="F22" s="5" t="s">
        <v>51</v>
      </c>
    </row>
    <row r="23" spans="2:6" x14ac:dyDescent="0.25">
      <c r="B23" s="2" t="s">
        <v>44</v>
      </c>
      <c r="C23" s="3" t="s">
        <v>45</v>
      </c>
      <c r="D23" s="4" t="s">
        <v>36</v>
      </c>
      <c r="E23" s="4" t="s">
        <v>46</v>
      </c>
      <c r="F23" s="5" t="s">
        <v>47</v>
      </c>
    </row>
    <row r="24" spans="2:6" x14ac:dyDescent="0.25">
      <c r="B24" s="2" t="s">
        <v>39</v>
      </c>
      <c r="C24" s="3" t="s">
        <v>40</v>
      </c>
      <c r="D24" s="4" t="s">
        <v>41</v>
      </c>
      <c r="E24" s="4" t="s">
        <v>42</v>
      </c>
      <c r="F24" s="5" t="s">
        <v>43</v>
      </c>
    </row>
    <row r="25" spans="2:6" x14ac:dyDescent="0.25">
      <c r="B25" s="2" t="s">
        <v>34</v>
      </c>
      <c r="C25" s="3" t="s">
        <v>35</v>
      </c>
      <c r="D25" s="4" t="s">
        <v>36</v>
      </c>
      <c r="E25" s="4" t="s">
        <v>37</v>
      </c>
      <c r="F25" s="5" t="s">
        <v>38</v>
      </c>
    </row>
    <row r="26" spans="2:6" x14ac:dyDescent="0.25">
      <c r="B26" s="2" t="s">
        <v>30</v>
      </c>
      <c r="C26" s="3" t="s">
        <v>31</v>
      </c>
      <c r="D26" s="4" t="s">
        <v>15</v>
      </c>
      <c r="E26" s="4" t="s">
        <v>32</v>
      </c>
      <c r="F26" s="5" t="s">
        <v>33</v>
      </c>
    </row>
    <row r="27" spans="2:6" x14ac:dyDescent="0.25">
      <c r="B27" s="2" t="s">
        <v>26</v>
      </c>
      <c r="C27" s="3" t="s">
        <v>27</v>
      </c>
      <c r="D27" s="4" t="s">
        <v>15</v>
      </c>
      <c r="E27" s="4" t="s">
        <v>28</v>
      </c>
      <c r="F27" s="5" t="s">
        <v>29</v>
      </c>
    </row>
    <row r="28" spans="2:6" x14ac:dyDescent="0.25">
      <c r="B28" s="2" t="s">
        <v>22</v>
      </c>
      <c r="C28" s="3" t="s">
        <v>23</v>
      </c>
      <c r="D28" s="4" t="s">
        <v>10</v>
      </c>
      <c r="E28" s="4" t="s">
        <v>24</v>
      </c>
      <c r="F28" s="5" t="s">
        <v>25</v>
      </c>
    </row>
    <row r="29" spans="2:6" x14ac:dyDescent="0.25">
      <c r="B29" s="2" t="s">
        <v>18</v>
      </c>
      <c r="C29" s="3" t="s">
        <v>19</v>
      </c>
      <c r="D29" s="4" t="s">
        <v>10</v>
      </c>
      <c r="E29" s="4" t="s">
        <v>20</v>
      </c>
      <c r="F29" s="5" t="s">
        <v>21</v>
      </c>
    </row>
    <row r="30" spans="2:6" x14ac:dyDescent="0.25">
      <c r="B30" s="2" t="s">
        <v>13</v>
      </c>
      <c r="C30" s="3" t="s">
        <v>14</v>
      </c>
      <c r="D30" s="4" t="s">
        <v>15</v>
      </c>
      <c r="E30" s="4" t="s">
        <v>16</v>
      </c>
      <c r="F30" s="5" t="s">
        <v>17</v>
      </c>
    </row>
    <row r="31" spans="2:6" ht="15.75" thickBot="1" x14ac:dyDescent="0.3">
      <c r="B31" s="6" t="s">
        <v>8</v>
      </c>
      <c r="C31" s="7" t="s">
        <v>9</v>
      </c>
      <c r="D31" s="8" t="s">
        <v>10</v>
      </c>
      <c r="E31" s="8" t="s">
        <v>11</v>
      </c>
      <c r="F31" s="9" t="s">
        <v>12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K18"/>
  <sheetViews>
    <sheetView showGridLines="0" topLeftCell="A4" zoomScale="110" zoomScaleNormal="110" workbookViewId="0">
      <selection activeCell="H22" sqref="H22"/>
    </sheetView>
  </sheetViews>
  <sheetFormatPr defaultRowHeight="15" x14ac:dyDescent="0.25"/>
  <cols>
    <col min="1" max="1" width="2.7109375" customWidth="1"/>
    <col min="2" max="3" width="17.7109375" customWidth="1"/>
  </cols>
  <sheetData>
    <row r="1" spans="2:11" ht="13.5" customHeight="1" thickBot="1" x14ac:dyDescent="0.3"/>
    <row r="2" spans="2:11" ht="63" customHeight="1" thickBot="1" x14ac:dyDescent="0.3">
      <c r="B2" s="308"/>
      <c r="C2" s="309"/>
      <c r="D2" s="309"/>
      <c r="E2" s="309"/>
      <c r="F2" s="309"/>
      <c r="G2" s="309"/>
      <c r="H2" s="309"/>
      <c r="I2" s="309"/>
      <c r="J2" s="309"/>
      <c r="K2" s="310"/>
    </row>
    <row r="3" spans="2:11" ht="15" customHeight="1" thickBot="1" x14ac:dyDescent="0.3"/>
    <row r="4" spans="2:11" ht="19.5" thickBot="1" x14ac:dyDescent="0.35">
      <c r="B4" s="306" t="s">
        <v>120</v>
      </c>
      <c r="C4" s="307"/>
      <c r="E4" s="14"/>
      <c r="F4" s="14"/>
      <c r="G4" s="14"/>
      <c r="H4" s="14"/>
      <c r="I4" s="14"/>
      <c r="J4" s="14"/>
    </row>
    <row r="5" spans="2:11" ht="18.75" customHeight="1" thickBot="1" x14ac:dyDescent="0.3">
      <c r="B5" s="256" t="s">
        <v>121</v>
      </c>
      <c r="C5" s="256" t="s">
        <v>122</v>
      </c>
      <c r="E5" s="14"/>
      <c r="F5" s="14"/>
      <c r="G5" s="14"/>
      <c r="H5" s="14"/>
      <c r="I5" s="14"/>
      <c r="J5" s="14"/>
    </row>
    <row r="6" spans="2:11" x14ac:dyDescent="0.25">
      <c r="B6" s="168" t="s">
        <v>2</v>
      </c>
      <c r="C6" s="171">
        <v>1843</v>
      </c>
      <c r="E6" s="14"/>
      <c r="F6" s="14"/>
      <c r="G6" s="14"/>
      <c r="H6" s="14"/>
      <c r="I6" s="14"/>
      <c r="J6" s="14"/>
    </row>
    <row r="7" spans="2:11" x14ac:dyDescent="0.25">
      <c r="B7" s="169" t="s">
        <v>1</v>
      </c>
      <c r="C7" s="172">
        <v>2519</v>
      </c>
      <c r="E7" s="14"/>
      <c r="F7" s="14"/>
      <c r="G7" s="14"/>
      <c r="H7" s="14"/>
      <c r="I7" s="14"/>
      <c r="J7" s="14"/>
    </row>
    <row r="8" spans="2:11" x14ac:dyDescent="0.25">
      <c r="B8" s="169" t="s">
        <v>123</v>
      </c>
      <c r="C8" s="172">
        <v>2032</v>
      </c>
      <c r="E8" s="14"/>
      <c r="F8" s="14"/>
      <c r="G8" s="14"/>
      <c r="H8" s="14"/>
      <c r="I8" s="14"/>
      <c r="J8" s="14"/>
    </row>
    <row r="9" spans="2:11" x14ac:dyDescent="0.25">
      <c r="B9" s="169" t="s">
        <v>124</v>
      </c>
      <c r="C9" s="172">
        <v>1607</v>
      </c>
      <c r="E9" s="14"/>
      <c r="F9" s="14"/>
      <c r="G9" s="14"/>
      <c r="H9" s="14"/>
      <c r="I9" s="14"/>
      <c r="J9" s="14"/>
    </row>
    <row r="10" spans="2:11" x14ac:dyDescent="0.25">
      <c r="B10" s="169" t="s">
        <v>125</v>
      </c>
      <c r="C10" s="172">
        <v>1721</v>
      </c>
      <c r="E10" s="14"/>
      <c r="F10" s="14"/>
      <c r="G10" s="14"/>
      <c r="H10" s="14"/>
      <c r="I10" s="14"/>
      <c r="J10" s="14"/>
    </row>
    <row r="11" spans="2:11" x14ac:dyDescent="0.25">
      <c r="B11" s="169" t="s">
        <v>126</v>
      </c>
      <c r="C11" s="172">
        <v>2808</v>
      </c>
      <c r="E11" s="14"/>
      <c r="F11" s="14"/>
      <c r="G11" s="14"/>
      <c r="H11" s="14"/>
      <c r="I11" s="14"/>
      <c r="J11" s="14"/>
    </row>
    <row r="12" spans="2:11" x14ac:dyDescent="0.25">
      <c r="B12" s="169" t="s">
        <v>127</v>
      </c>
      <c r="C12" s="172">
        <v>1646</v>
      </c>
      <c r="E12" s="14"/>
      <c r="F12" s="14"/>
      <c r="G12" s="14"/>
      <c r="H12" s="14"/>
      <c r="I12" s="14"/>
      <c r="J12" s="14"/>
    </row>
    <row r="13" spans="2:11" x14ac:dyDescent="0.25">
      <c r="B13" s="169" t="s">
        <v>128</v>
      </c>
      <c r="C13" s="172">
        <v>1785</v>
      </c>
      <c r="E13" s="14"/>
      <c r="F13" s="14"/>
      <c r="G13" s="14"/>
      <c r="H13" s="14"/>
      <c r="I13" s="14"/>
    </row>
    <row r="14" spans="2:11" x14ac:dyDescent="0.25">
      <c r="B14" s="169" t="s">
        <v>129</v>
      </c>
      <c r="C14" s="172">
        <v>1888</v>
      </c>
      <c r="E14" s="14"/>
      <c r="F14" s="14"/>
      <c r="G14" s="14"/>
      <c r="H14" s="14"/>
      <c r="I14" s="14"/>
      <c r="J14" s="14"/>
    </row>
    <row r="15" spans="2:11" ht="15.75" thickBot="1" x14ac:dyDescent="0.3">
      <c r="B15" s="170" t="s">
        <v>130</v>
      </c>
      <c r="C15" s="173">
        <v>2628</v>
      </c>
      <c r="E15" s="14"/>
      <c r="F15" s="14"/>
      <c r="G15" s="14"/>
      <c r="H15" s="14"/>
      <c r="I15" s="14"/>
      <c r="J15" s="14"/>
    </row>
    <row r="16" spans="2:11" ht="15.75" thickBot="1" x14ac:dyDescent="0.3"/>
    <row r="17" spans="2:3" ht="16.5" thickBot="1" x14ac:dyDescent="0.3">
      <c r="B17" s="15" t="s">
        <v>121</v>
      </c>
      <c r="C17" s="16" t="s">
        <v>122</v>
      </c>
    </row>
    <row r="18" spans="2:3" ht="15.75" thickBot="1" x14ac:dyDescent="0.3">
      <c r="B18" s="167" t="s">
        <v>2</v>
      </c>
      <c r="C18" s="13">
        <f>LOOKUP(B18,B6:B15,C6:C15)</f>
        <v>1843</v>
      </c>
    </row>
  </sheetData>
  <sortState ref="B6:B15">
    <sortCondition ref="B6"/>
  </sortState>
  <mergeCells count="2">
    <mergeCell ref="B4:C4"/>
    <mergeCell ref="B2:K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L18"/>
  <sheetViews>
    <sheetView showGridLines="0" topLeftCell="A4" zoomScale="110" zoomScaleNormal="110" workbookViewId="0">
      <selection activeCell="K23" sqref="K23"/>
    </sheetView>
  </sheetViews>
  <sheetFormatPr defaultRowHeight="15" x14ac:dyDescent="0.25"/>
  <cols>
    <col min="1" max="1" width="2.7109375" customWidth="1"/>
    <col min="2" max="4" width="17.7109375" customWidth="1"/>
  </cols>
  <sheetData>
    <row r="1" spans="2:12" ht="13.5" customHeight="1" thickBot="1" x14ac:dyDescent="0.3"/>
    <row r="2" spans="2:12" ht="63" customHeight="1" thickBot="1" x14ac:dyDescent="0.3">
      <c r="B2" s="308"/>
      <c r="C2" s="309"/>
      <c r="D2" s="309"/>
      <c r="E2" s="309"/>
      <c r="F2" s="309"/>
      <c r="G2" s="309"/>
      <c r="H2" s="309"/>
      <c r="I2" s="309"/>
      <c r="J2" s="309"/>
      <c r="K2" s="309"/>
      <c r="L2" s="310"/>
    </row>
    <row r="3" spans="2:12" ht="15" customHeight="1" thickBot="1" x14ac:dyDescent="0.3"/>
    <row r="4" spans="2:12" ht="19.5" thickBot="1" x14ac:dyDescent="0.35">
      <c r="B4" s="306" t="s">
        <v>120</v>
      </c>
      <c r="C4" s="311"/>
      <c r="D4" s="307"/>
      <c r="F4" s="14"/>
      <c r="G4" s="14"/>
      <c r="H4" s="14"/>
      <c r="I4" s="14"/>
      <c r="J4" s="14"/>
      <c r="K4" s="14"/>
    </row>
    <row r="5" spans="2:12" ht="18.75" customHeight="1" thickBot="1" x14ac:dyDescent="0.3">
      <c r="B5" s="256" t="s">
        <v>121</v>
      </c>
      <c r="C5" s="256" t="s">
        <v>424</v>
      </c>
      <c r="D5" s="256" t="s">
        <v>122</v>
      </c>
      <c r="F5" s="14"/>
      <c r="G5" s="14"/>
      <c r="H5" s="14"/>
      <c r="I5" s="14"/>
      <c r="J5" s="14"/>
      <c r="K5" s="14"/>
    </row>
    <row r="6" spans="2:12" x14ac:dyDescent="0.25">
      <c r="B6" s="168" t="s">
        <v>2</v>
      </c>
      <c r="C6" s="277" t="s">
        <v>425</v>
      </c>
      <c r="D6" s="278">
        <v>1843</v>
      </c>
      <c r="F6" s="14"/>
      <c r="G6" s="14"/>
      <c r="H6" s="14"/>
      <c r="I6" s="14"/>
      <c r="J6" s="14"/>
      <c r="K6" s="14"/>
    </row>
    <row r="7" spans="2:12" x14ac:dyDescent="0.25">
      <c r="B7" s="169" t="s">
        <v>1</v>
      </c>
      <c r="C7" s="279" t="s">
        <v>426</v>
      </c>
      <c r="D7" s="280">
        <v>2519</v>
      </c>
      <c r="F7" s="14"/>
      <c r="G7" s="14"/>
      <c r="H7" s="14"/>
      <c r="I7" s="14"/>
      <c r="J7" s="14"/>
      <c r="K7" s="14"/>
    </row>
    <row r="8" spans="2:12" x14ac:dyDescent="0.25">
      <c r="B8" s="169" t="s">
        <v>123</v>
      </c>
      <c r="C8" s="279" t="s">
        <v>427</v>
      </c>
      <c r="D8" s="280">
        <v>2032</v>
      </c>
      <c r="F8" s="14"/>
      <c r="G8" s="14"/>
      <c r="H8" s="14"/>
      <c r="I8" s="14"/>
      <c r="J8" s="14"/>
      <c r="K8" s="14"/>
    </row>
    <row r="9" spans="2:12" x14ac:dyDescent="0.25">
      <c r="B9" s="169" t="s">
        <v>124</v>
      </c>
      <c r="C9" s="279" t="s">
        <v>425</v>
      </c>
      <c r="D9" s="280">
        <v>1607</v>
      </c>
      <c r="F9" s="14"/>
      <c r="G9" s="14"/>
      <c r="H9" s="14"/>
      <c r="I9" s="14"/>
      <c r="J9" s="14"/>
      <c r="K9" s="14"/>
    </row>
    <row r="10" spans="2:12" x14ac:dyDescent="0.25">
      <c r="B10" s="169" t="s">
        <v>125</v>
      </c>
      <c r="C10" s="279" t="s">
        <v>425</v>
      </c>
      <c r="D10" s="280">
        <v>1721</v>
      </c>
      <c r="F10" s="14"/>
      <c r="G10" s="14"/>
      <c r="H10" s="14"/>
      <c r="I10" s="14"/>
      <c r="J10" s="14"/>
      <c r="K10" s="14"/>
    </row>
    <row r="11" spans="2:12" x14ac:dyDescent="0.25">
      <c r="B11" s="169" t="s">
        <v>126</v>
      </c>
      <c r="C11" s="279" t="s">
        <v>426</v>
      </c>
      <c r="D11" s="280">
        <v>2808</v>
      </c>
      <c r="F11" s="14"/>
      <c r="G11" s="14"/>
      <c r="H11" s="14"/>
      <c r="I11" s="14"/>
      <c r="J11" s="14"/>
      <c r="K11" s="14"/>
    </row>
    <row r="12" spans="2:12" x14ac:dyDescent="0.25">
      <c r="B12" s="169" t="s">
        <v>127</v>
      </c>
      <c r="C12" s="279" t="s">
        <v>427</v>
      </c>
      <c r="D12" s="280">
        <v>1646</v>
      </c>
      <c r="F12" s="14"/>
      <c r="G12" s="14"/>
      <c r="H12" s="14"/>
      <c r="I12" s="14"/>
      <c r="J12" s="14"/>
      <c r="K12" s="14"/>
    </row>
    <row r="13" spans="2:12" x14ac:dyDescent="0.25">
      <c r="B13" s="169" t="s">
        <v>128</v>
      </c>
      <c r="C13" s="279" t="s">
        <v>425</v>
      </c>
      <c r="D13" s="280">
        <v>1785</v>
      </c>
      <c r="F13" s="14"/>
      <c r="G13" s="14"/>
      <c r="H13" s="14"/>
      <c r="I13" s="14"/>
      <c r="J13" s="14"/>
    </row>
    <row r="14" spans="2:12" x14ac:dyDescent="0.25">
      <c r="B14" s="169" t="s">
        <v>129</v>
      </c>
      <c r="C14" s="279" t="s">
        <v>425</v>
      </c>
      <c r="D14" s="280">
        <v>1888</v>
      </c>
      <c r="F14" s="14"/>
      <c r="G14" s="14"/>
      <c r="H14" s="14"/>
      <c r="I14" s="14"/>
      <c r="J14" s="14"/>
      <c r="K14" s="14"/>
    </row>
    <row r="15" spans="2:12" ht="15.75" thickBot="1" x14ac:dyDescent="0.3">
      <c r="B15" s="170" t="s">
        <v>130</v>
      </c>
      <c r="C15" s="281" t="s">
        <v>426</v>
      </c>
      <c r="D15" s="282">
        <v>2628</v>
      </c>
      <c r="F15" s="14"/>
      <c r="G15" s="14"/>
      <c r="H15" s="14"/>
      <c r="I15" s="14"/>
      <c r="J15" s="14"/>
      <c r="K15" s="14"/>
    </row>
    <row r="16" spans="2:12" ht="15.75" thickBot="1" x14ac:dyDescent="0.3"/>
    <row r="17" spans="2:3" ht="16.5" thickBot="1" x14ac:dyDescent="0.3">
      <c r="B17" s="15" t="s">
        <v>121</v>
      </c>
      <c r="C17" s="16" t="s">
        <v>122</v>
      </c>
    </row>
    <row r="18" spans="2:3" ht="15.75" thickBot="1" x14ac:dyDescent="0.3">
      <c r="B18" s="167" t="s">
        <v>125</v>
      </c>
      <c r="C18" s="13">
        <f>LOOKUP(B18,B6:D15)</f>
        <v>1721</v>
      </c>
    </row>
  </sheetData>
  <sortState ref="B6:B15">
    <sortCondition ref="B6"/>
  </sortState>
  <mergeCells count="2">
    <mergeCell ref="B4:D4"/>
    <mergeCell ref="B2:L2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J19"/>
  <sheetViews>
    <sheetView showGridLines="0" topLeftCell="A7" zoomScale="120" zoomScaleNormal="120" workbookViewId="0">
      <selection activeCell="H25" sqref="H25"/>
    </sheetView>
  </sheetViews>
  <sheetFormatPr defaultRowHeight="15" x14ac:dyDescent="0.25"/>
  <cols>
    <col min="1" max="1" width="2.7109375" customWidth="1"/>
    <col min="2" max="2" width="19" customWidth="1"/>
    <col min="3" max="3" width="12.7109375" customWidth="1"/>
    <col min="4" max="4" width="27.85546875" customWidth="1"/>
  </cols>
  <sheetData>
    <row r="1" spans="2:10" ht="13.5" customHeight="1" thickBot="1" x14ac:dyDescent="0.3"/>
    <row r="2" spans="2:10" ht="63.75" customHeight="1" thickBot="1" x14ac:dyDescent="0.3">
      <c r="B2" s="312"/>
      <c r="C2" s="313"/>
      <c r="D2" s="313"/>
      <c r="E2" s="313"/>
      <c r="F2" s="313"/>
      <c r="G2" s="313"/>
      <c r="H2" s="313"/>
      <c r="I2" s="313"/>
      <c r="J2" s="314"/>
    </row>
    <row r="3" spans="2:10" ht="15.75" thickBot="1" x14ac:dyDescent="0.3"/>
    <row r="4" spans="2:10" ht="16.5" thickBot="1" x14ac:dyDescent="0.3">
      <c r="B4" s="23" t="s">
        <v>131</v>
      </c>
      <c r="C4" s="23" t="s">
        <v>132</v>
      </c>
      <c r="D4" s="23" t="s">
        <v>133</v>
      </c>
    </row>
    <row r="5" spans="2:10" x14ac:dyDescent="0.25">
      <c r="B5" s="17" t="s">
        <v>134</v>
      </c>
      <c r="C5" s="18">
        <v>5.99</v>
      </c>
      <c r="D5" s="17" t="s">
        <v>135</v>
      </c>
    </row>
    <row r="6" spans="2:10" x14ac:dyDescent="0.25">
      <c r="B6" s="19" t="s">
        <v>140</v>
      </c>
      <c r="C6" s="20">
        <v>4.99</v>
      </c>
      <c r="D6" s="19" t="s">
        <v>137</v>
      </c>
    </row>
    <row r="7" spans="2:10" x14ac:dyDescent="0.25">
      <c r="B7" s="19" t="s">
        <v>138</v>
      </c>
      <c r="C7" s="20">
        <v>1.99</v>
      </c>
      <c r="D7" s="19" t="s">
        <v>139</v>
      </c>
    </row>
    <row r="8" spans="2:10" x14ac:dyDescent="0.25">
      <c r="B8" s="19" t="s">
        <v>142</v>
      </c>
      <c r="C8" s="20">
        <v>2.5</v>
      </c>
      <c r="D8" s="19" t="s">
        <v>141</v>
      </c>
    </row>
    <row r="9" spans="2:10" x14ac:dyDescent="0.25">
      <c r="B9" s="19" t="s">
        <v>144</v>
      </c>
      <c r="C9" s="20">
        <v>18.2</v>
      </c>
      <c r="D9" s="19" t="s">
        <v>143</v>
      </c>
    </row>
    <row r="10" spans="2:10" x14ac:dyDescent="0.25">
      <c r="B10" s="19" t="s">
        <v>136</v>
      </c>
      <c r="C10" s="20">
        <v>9.6</v>
      </c>
      <c r="D10" s="19" t="s">
        <v>139</v>
      </c>
    </row>
    <row r="11" spans="2:10" x14ac:dyDescent="0.25">
      <c r="B11" s="19" t="s">
        <v>145</v>
      </c>
      <c r="C11" s="20">
        <v>3.1</v>
      </c>
      <c r="D11" s="19" t="s">
        <v>146</v>
      </c>
    </row>
    <row r="12" spans="2:10" ht="15.75" thickBot="1" x14ac:dyDescent="0.3">
      <c r="B12" s="21" t="s">
        <v>147</v>
      </c>
      <c r="C12" s="22">
        <v>2.75</v>
      </c>
      <c r="D12" s="21" t="s">
        <v>148</v>
      </c>
    </row>
    <row r="13" spans="2:10" ht="15.75" thickBot="1" x14ac:dyDescent="0.3"/>
    <row r="14" spans="2:10" ht="16.5" thickBot="1" x14ac:dyDescent="0.3">
      <c r="B14" s="23" t="s">
        <v>131</v>
      </c>
      <c r="C14" s="23" t="s">
        <v>132</v>
      </c>
      <c r="D14" s="23" t="s">
        <v>133</v>
      </c>
    </row>
    <row r="15" spans="2:10" ht="15.75" thickBot="1" x14ac:dyDescent="0.3">
      <c r="B15" s="27" t="s">
        <v>147</v>
      </c>
      <c r="C15" s="257">
        <f>LOOKUP(B15,B5:B12,C5:C12)</f>
        <v>2.75</v>
      </c>
      <c r="D15" s="258" t="str">
        <f>LOOKUP(B15,B5:D12)</f>
        <v>Cia 407</v>
      </c>
    </row>
    <row r="19" spans="9:9" x14ac:dyDescent="0.25">
      <c r="I19" s="25"/>
    </row>
  </sheetData>
  <sortState ref="B5:B12">
    <sortCondition ref="B5"/>
  </sortState>
  <mergeCells count="1">
    <mergeCell ref="B2:J2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I14"/>
  <sheetViews>
    <sheetView showGridLines="0" zoomScale="120" zoomScaleNormal="120" workbookViewId="0">
      <selection activeCell="D5" sqref="D5:D14"/>
    </sheetView>
  </sheetViews>
  <sheetFormatPr defaultRowHeight="15" x14ac:dyDescent="0.25"/>
  <cols>
    <col min="1" max="1" width="2.7109375" customWidth="1"/>
    <col min="2" max="2" width="15" customWidth="1"/>
    <col min="3" max="3" width="15.7109375" customWidth="1"/>
    <col min="4" max="4" width="17.140625" customWidth="1"/>
    <col min="5" max="5" width="15" customWidth="1"/>
    <col min="6" max="6" width="15.28515625" customWidth="1"/>
    <col min="7" max="7" width="16" customWidth="1"/>
    <col min="8" max="8" width="9.140625" customWidth="1"/>
    <col min="9" max="9" width="6.5703125" customWidth="1"/>
  </cols>
  <sheetData>
    <row r="1" spans="2:9" ht="13.5" customHeight="1" thickBot="1" x14ac:dyDescent="0.3"/>
    <row r="2" spans="2:9" ht="63.75" customHeight="1" thickBot="1" x14ac:dyDescent="0.3">
      <c r="B2" s="312"/>
      <c r="C2" s="313"/>
      <c r="D2" s="313"/>
      <c r="E2" s="313"/>
      <c r="F2" s="313"/>
      <c r="G2" s="313"/>
      <c r="H2" s="313"/>
      <c r="I2" s="314"/>
    </row>
    <row r="3" spans="2:9" ht="15.75" thickBot="1" x14ac:dyDescent="0.3"/>
    <row r="4" spans="2:9" ht="16.5" thickBot="1" x14ac:dyDescent="0.3">
      <c r="B4" s="260" t="s">
        <v>121</v>
      </c>
      <c r="C4" s="261" t="s">
        <v>149</v>
      </c>
      <c r="D4" s="262" t="s">
        <v>122</v>
      </c>
      <c r="F4" s="315" t="s">
        <v>120</v>
      </c>
      <c r="G4" s="316"/>
    </row>
    <row r="5" spans="2:9" ht="15.75" thickBot="1" x14ac:dyDescent="0.3">
      <c r="B5" s="151" t="s">
        <v>2</v>
      </c>
      <c r="C5" s="157" t="s">
        <v>150</v>
      </c>
      <c r="D5" s="259">
        <f>LOOKUP(B5:B14,salario)</f>
        <v>1800</v>
      </c>
      <c r="F5" s="155" t="s">
        <v>121</v>
      </c>
      <c r="G5" s="156" t="s">
        <v>122</v>
      </c>
    </row>
    <row r="6" spans="2:9" x14ac:dyDescent="0.25">
      <c r="B6" s="148" t="s">
        <v>2</v>
      </c>
      <c r="C6" s="26" t="s">
        <v>151</v>
      </c>
      <c r="D6" s="259">
        <f>LOOKUP(B6:B15,salario)</f>
        <v>1800</v>
      </c>
      <c r="F6" s="151" t="s">
        <v>2</v>
      </c>
      <c r="G6" s="152">
        <v>1800</v>
      </c>
    </row>
    <row r="7" spans="2:9" x14ac:dyDescent="0.25">
      <c r="B7" s="148" t="s">
        <v>2</v>
      </c>
      <c r="C7" s="26" t="s">
        <v>152</v>
      </c>
      <c r="D7" s="259">
        <f>LOOKUP(B7:B16,salario)</f>
        <v>1800</v>
      </c>
      <c r="F7" s="148" t="s">
        <v>1</v>
      </c>
      <c r="G7" s="153">
        <v>1250</v>
      </c>
    </row>
    <row r="8" spans="2:9" ht="15.75" thickBot="1" x14ac:dyDescent="0.3">
      <c r="B8" s="148" t="s">
        <v>1</v>
      </c>
      <c r="C8" s="26" t="s">
        <v>153</v>
      </c>
      <c r="D8" s="259">
        <f>LOOKUP(B8:B17,salario)</f>
        <v>1250</v>
      </c>
      <c r="F8" s="149" t="s">
        <v>123</v>
      </c>
      <c r="G8" s="154">
        <v>900</v>
      </c>
    </row>
    <row r="9" spans="2:9" x14ac:dyDescent="0.25">
      <c r="B9" s="148" t="s">
        <v>1</v>
      </c>
      <c r="C9" s="26" t="s">
        <v>154</v>
      </c>
      <c r="D9" s="259">
        <f>LOOKUP(B9:B18,salario)</f>
        <v>1250</v>
      </c>
    </row>
    <row r="10" spans="2:9" x14ac:dyDescent="0.25">
      <c r="B10" s="148" t="s">
        <v>1</v>
      </c>
      <c r="C10" s="26" t="s">
        <v>155</v>
      </c>
      <c r="D10" s="259">
        <f>LOOKUP(B10:B19,salario)</f>
        <v>1250</v>
      </c>
    </row>
    <row r="11" spans="2:9" x14ac:dyDescent="0.25">
      <c r="B11" s="148" t="s">
        <v>123</v>
      </c>
      <c r="C11" s="26" t="s">
        <v>156</v>
      </c>
      <c r="D11" s="259">
        <f>LOOKUP(B11:B20,salario)</f>
        <v>900</v>
      </c>
    </row>
    <row r="12" spans="2:9" x14ac:dyDescent="0.25">
      <c r="B12" s="148" t="s">
        <v>123</v>
      </c>
      <c r="C12" s="26" t="s">
        <v>157</v>
      </c>
      <c r="D12" s="259">
        <f>LOOKUP(B12:B21,salario)</f>
        <v>900</v>
      </c>
    </row>
    <row r="13" spans="2:9" x14ac:dyDescent="0.25">
      <c r="B13" s="148" t="s">
        <v>123</v>
      </c>
      <c r="C13" s="26" t="s">
        <v>158</v>
      </c>
      <c r="D13" s="259">
        <f>LOOKUP(B13:B22,salario)</f>
        <v>900</v>
      </c>
    </row>
    <row r="14" spans="2:9" ht="15.75" thickBot="1" x14ac:dyDescent="0.3">
      <c r="B14" s="149" t="s">
        <v>123</v>
      </c>
      <c r="C14" s="150" t="s">
        <v>3</v>
      </c>
      <c r="D14" s="259">
        <f>LOOKUP(B14:B23,salario)</f>
        <v>900</v>
      </c>
    </row>
  </sheetData>
  <sortState ref="B5:B14">
    <sortCondition ref="B4"/>
  </sortState>
  <mergeCells count="2">
    <mergeCell ref="F4:G4"/>
    <mergeCell ref="B2:I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1:I12"/>
  <sheetViews>
    <sheetView showGridLines="0" zoomScaleNormal="100" workbookViewId="0">
      <selection activeCell="C6" sqref="C6"/>
    </sheetView>
  </sheetViews>
  <sheetFormatPr defaultRowHeight="15" x14ac:dyDescent="0.25"/>
  <cols>
    <col min="1" max="1" width="2.7109375" customWidth="1"/>
    <col min="2" max="2" width="18.7109375" customWidth="1"/>
    <col min="3" max="3" width="19" bestFit="1" customWidth="1"/>
    <col min="4" max="4" width="3.85546875" customWidth="1"/>
    <col min="5" max="5" width="3.5703125" customWidth="1"/>
    <col min="6" max="6" width="18.7109375" customWidth="1"/>
    <col min="7" max="7" width="17.7109375" customWidth="1"/>
    <col min="8" max="8" width="21" customWidth="1"/>
    <col min="9" max="9" width="18.7109375" customWidth="1"/>
  </cols>
  <sheetData>
    <row r="1" spans="2:9" ht="13.5" customHeight="1" thickBot="1" x14ac:dyDescent="0.3"/>
    <row r="2" spans="2:9" ht="63" customHeight="1" thickBot="1" x14ac:dyDescent="0.3">
      <c r="B2" s="312"/>
      <c r="C2" s="313"/>
      <c r="D2" s="313"/>
      <c r="E2" s="313"/>
      <c r="F2" s="313"/>
      <c r="G2" s="313"/>
      <c r="H2" s="313"/>
      <c r="I2" s="314"/>
    </row>
    <row r="3" spans="2:9" ht="13.5" customHeight="1" x14ac:dyDescent="0.25"/>
    <row r="4" spans="2:9" ht="16.5" thickBot="1" x14ac:dyDescent="0.3">
      <c r="F4" s="185">
        <v>1</v>
      </c>
      <c r="G4" s="185">
        <v>2</v>
      </c>
      <c r="H4" s="186">
        <v>3</v>
      </c>
      <c r="I4" s="185">
        <v>4</v>
      </c>
    </row>
    <row r="5" spans="2:9" ht="15.75" thickBot="1" x14ac:dyDescent="0.3">
      <c r="B5" s="187" t="s">
        <v>222</v>
      </c>
      <c r="C5" s="263" t="s">
        <v>215</v>
      </c>
      <c r="D5" s="51"/>
      <c r="E5" s="51"/>
      <c r="F5" s="163" t="s">
        <v>0</v>
      </c>
      <c r="G5" s="164" t="s">
        <v>201</v>
      </c>
      <c r="H5" s="165" t="s">
        <v>202</v>
      </c>
      <c r="I5" s="166" t="s">
        <v>204</v>
      </c>
    </row>
    <row r="6" spans="2:9" ht="15.75" x14ac:dyDescent="0.25">
      <c r="B6" s="158" t="s">
        <v>223</v>
      </c>
      <c r="C6" s="159" t="str">
        <f>IFERROR(VLOOKUP(C5,F5:I12,1,FALSE),"Digite um nome")</f>
        <v>Leandro</v>
      </c>
      <c r="D6" s="184">
        <v>1</v>
      </c>
      <c r="E6" s="51"/>
      <c r="F6" s="174" t="s">
        <v>200</v>
      </c>
      <c r="G6" s="175" t="s">
        <v>363</v>
      </c>
      <c r="H6" s="176" t="s">
        <v>203</v>
      </c>
      <c r="I6" s="177" t="s">
        <v>205</v>
      </c>
    </row>
    <row r="7" spans="2:9" ht="15.75" x14ac:dyDescent="0.25">
      <c r="B7" s="158" t="s">
        <v>224</v>
      </c>
      <c r="C7" s="160" t="str">
        <f>IFERROR(VLOOKUP(C5,F5:I12,2,FALSE),"Digite um telefone")</f>
        <v>4565-5544</v>
      </c>
      <c r="D7" s="184">
        <v>2</v>
      </c>
      <c r="E7" s="51"/>
      <c r="F7" s="178" t="s">
        <v>209</v>
      </c>
      <c r="G7" s="52" t="s">
        <v>227</v>
      </c>
      <c r="H7" s="53" t="s">
        <v>207</v>
      </c>
      <c r="I7" s="179" t="s">
        <v>208</v>
      </c>
    </row>
    <row r="8" spans="2:9" ht="15.75" x14ac:dyDescent="0.25">
      <c r="B8" s="158" t="s">
        <v>225</v>
      </c>
      <c r="C8" s="160" t="str">
        <f>IFERROR(VLOOKUP(C5,F5:I12,3,FALSE),"Digite um endereço")</f>
        <v>Alberto Miranda, 30</v>
      </c>
      <c r="D8" s="184">
        <v>3</v>
      </c>
      <c r="E8" s="51"/>
      <c r="F8" s="178" t="s">
        <v>218</v>
      </c>
      <c r="G8" s="52" t="s">
        <v>228</v>
      </c>
      <c r="H8" s="53" t="s">
        <v>210</v>
      </c>
      <c r="I8" s="179" t="s">
        <v>211</v>
      </c>
    </row>
    <row r="9" spans="2:9" ht="16.5" thickBot="1" x14ac:dyDescent="0.3">
      <c r="B9" s="161" t="s">
        <v>226</v>
      </c>
      <c r="C9" s="162" t="str">
        <f>IFERROR(VLOOKUP(C5,F5:I12,4,FALSE),"Digite uma cidade")</f>
        <v>Maringá</v>
      </c>
      <c r="D9" s="184">
        <v>4</v>
      </c>
      <c r="E9" s="51"/>
      <c r="F9" s="178" t="s">
        <v>212</v>
      </c>
      <c r="G9" s="52" t="s">
        <v>364</v>
      </c>
      <c r="H9" s="53" t="s">
        <v>213</v>
      </c>
      <c r="I9" s="179" t="s">
        <v>214</v>
      </c>
    </row>
    <row r="10" spans="2:9" x14ac:dyDescent="0.25">
      <c r="F10" s="178" t="s">
        <v>220</v>
      </c>
      <c r="G10" s="52" t="s">
        <v>365</v>
      </c>
      <c r="H10" s="53" t="s">
        <v>216</v>
      </c>
      <c r="I10" s="179" t="s">
        <v>217</v>
      </c>
    </row>
    <row r="11" spans="2:9" x14ac:dyDescent="0.25">
      <c r="F11" s="178" t="s">
        <v>206</v>
      </c>
      <c r="G11" s="52" t="s">
        <v>366</v>
      </c>
      <c r="H11" s="53" t="s">
        <v>219</v>
      </c>
      <c r="I11" s="179" t="s">
        <v>205</v>
      </c>
    </row>
    <row r="12" spans="2:9" ht="15.75" thickBot="1" x14ac:dyDescent="0.3">
      <c r="F12" s="180" t="s">
        <v>215</v>
      </c>
      <c r="G12" s="181" t="s">
        <v>229</v>
      </c>
      <c r="H12" s="182" t="s">
        <v>221</v>
      </c>
      <c r="I12" s="183" t="s">
        <v>217</v>
      </c>
    </row>
  </sheetData>
  <sortState ref="F7:F12">
    <sortCondition ref="F6"/>
  </sortState>
  <mergeCells count="1">
    <mergeCell ref="B2:I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9</vt:i4>
      </vt:variant>
    </vt:vector>
  </HeadingPairs>
  <TitlesOfParts>
    <vt:vector size="25" baseType="lpstr">
      <vt:lpstr>Tipos de Erros</vt:lpstr>
      <vt:lpstr>SEERRO</vt:lpstr>
      <vt:lpstr>Exercício 1</vt:lpstr>
      <vt:lpstr>Classificação</vt:lpstr>
      <vt:lpstr>PROC - Vetorial</vt:lpstr>
      <vt:lpstr>PROC - Matricial</vt:lpstr>
      <vt:lpstr>Exercício 2</vt:lpstr>
      <vt:lpstr>Exercício 3</vt:lpstr>
      <vt:lpstr>PROCV</vt:lpstr>
      <vt:lpstr>PROCV_1</vt:lpstr>
      <vt:lpstr>Exercício 4</vt:lpstr>
      <vt:lpstr>Exercício 5</vt:lpstr>
      <vt:lpstr>Exercício 6</vt:lpstr>
      <vt:lpstr>PROCH</vt:lpstr>
      <vt:lpstr>Exercício 7</vt:lpstr>
      <vt:lpstr>Exercício 8</vt:lpstr>
      <vt:lpstr>inss</vt:lpstr>
      <vt:lpstr>irrf</vt:lpstr>
      <vt:lpstr>matriz</vt:lpstr>
      <vt:lpstr>proch_falso</vt:lpstr>
      <vt:lpstr>salario</vt:lpstr>
      <vt:lpstr>'PROC - Matricial'!vetor_proc1</vt:lpstr>
      <vt:lpstr>vetor_proc1</vt:lpstr>
      <vt:lpstr>'PROC - Matricial'!vetor_result1</vt:lpstr>
      <vt:lpstr>vetor_result1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Chambal Rodriguez</dc:creator>
  <cp:lastModifiedBy>gustavo lafant</cp:lastModifiedBy>
  <dcterms:created xsi:type="dcterms:W3CDTF">2017-03-31T19:32:12Z</dcterms:created>
  <dcterms:modified xsi:type="dcterms:W3CDTF">2018-06-06T12:31:18Z</dcterms:modified>
</cp:coreProperties>
</file>