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Uninove\Oficina Excel\16.05.18\12\"/>
    </mc:Choice>
  </mc:AlternateContent>
  <bookViews>
    <workbookView xWindow="0" yWindow="0" windowWidth="24000" windowHeight="9135" tabRatio="969" firstSheet="1" activeTab="11"/>
  </bookViews>
  <sheets>
    <sheet name="Funções de Limites" sheetId="35" r:id="rId1"/>
    <sheet name="Exercício 1" sheetId="36" r:id="rId2"/>
    <sheet name="Exercício 2" sheetId="28" r:id="rId3"/>
    <sheet name="CONT.NÚM " sheetId="53" r:id="rId4"/>
    <sheet name="CONT.VALORES" sheetId="54" r:id="rId5"/>
    <sheet name="CONTAR.VAZIO" sheetId="55" r:id="rId6"/>
    <sheet name="CONT.SE" sheetId="56" r:id="rId7"/>
    <sheet name="CONT.SES" sheetId="57" r:id="rId8"/>
    <sheet name="Exercício 3" sheetId="60" r:id="rId9"/>
    <sheet name="Exercício 4" sheetId="61" r:id="rId10"/>
    <sheet name="Caracteres Curinga" sheetId="63" r:id="rId11"/>
    <sheet name="Exercício 5" sheetId="64" r:id="rId12"/>
    <sheet name="Exercício 6" sheetId="65" r:id="rId13"/>
  </sheets>
  <externalReferences>
    <externalReference r:id="rId14"/>
    <externalReference r:id="rId15"/>
  </externalReferences>
  <definedNames>
    <definedName name="_xlnm._FilterDatabase" localSheetId="0" hidden="1">'Funções de Limites'!#REF!</definedName>
    <definedName name="Gasto">'Exercício 1'!$C$6:$N$6</definedName>
    <definedName name="ge">[1]EXERCÍCIOH!$A$1:$G$4</definedName>
    <definedName name="INSS" localSheetId="11">#REF!</definedName>
    <definedName name="INSS" localSheetId="12">#REF!</definedName>
    <definedName name="INSS">#REF!</definedName>
    <definedName name="IRRF" localSheetId="11">#REF!</definedName>
    <definedName name="IRRF" localSheetId="12">#REF!</definedName>
    <definedName name="IRRF">#REF!</definedName>
    <definedName name="LOCACAO">#REF!</definedName>
    <definedName name="MUSICA">#REF!</definedName>
    <definedName name="REFEICAO">#REF!</definedName>
    <definedName name="REGIOES">[2]ExercícioH!$A$1:$G$4</definedName>
    <definedName name="Temperatura">'Funções de Limites'!$D$8:$D$31</definedName>
  </definedNames>
  <calcPr calcId="152511"/>
  <fileRecoveryPr repairLoad="1"/>
</workbook>
</file>

<file path=xl/calcChain.xml><?xml version="1.0" encoding="utf-8"?>
<calcChain xmlns="http://schemas.openxmlformats.org/spreadsheetml/2006/main">
  <c r="F18" i="64" l="1"/>
  <c r="F19" i="64"/>
  <c r="F17" i="64"/>
  <c r="F16" i="64"/>
  <c r="F15" i="64"/>
  <c r="F10" i="64"/>
  <c r="F9" i="64"/>
  <c r="F8" i="64"/>
  <c r="F7" i="64"/>
  <c r="F6" i="64"/>
  <c r="G9" i="28"/>
  <c r="G10" i="28"/>
  <c r="G11" i="28"/>
  <c r="G12" i="28"/>
  <c r="G13" i="28"/>
  <c r="G14" i="28"/>
  <c r="G15" i="28"/>
  <c r="G16" i="28"/>
  <c r="G17" i="28"/>
  <c r="G18" i="28"/>
  <c r="G8" i="28"/>
  <c r="F19" i="28"/>
  <c r="D15" i="36"/>
  <c r="D14" i="36"/>
  <c r="D13" i="36"/>
  <c r="D9" i="36"/>
  <c r="D8" i="36"/>
  <c r="D12" i="36"/>
  <c r="D11" i="36"/>
  <c r="D10" i="36"/>
  <c r="H29" i="61"/>
  <c r="H25" i="61"/>
  <c r="H21" i="61"/>
  <c r="H17" i="61"/>
  <c r="H13" i="61"/>
  <c r="H9" i="61"/>
  <c r="G9" i="55"/>
  <c r="H5" i="61"/>
  <c r="H9" i="60"/>
  <c r="H11" i="57"/>
  <c r="H19" i="56"/>
  <c r="H11" i="56"/>
  <c r="G9" i="54"/>
  <c r="G17" i="54"/>
  <c r="G9" i="53"/>
  <c r="K10" i="35"/>
  <c r="K9" i="35"/>
  <c r="K8" i="35"/>
  <c r="K7" i="35"/>
  <c r="K6" i="35"/>
  <c r="K5" i="35"/>
  <c r="K4" i="35"/>
</calcChain>
</file>

<file path=xl/sharedStrings.xml><?xml version="1.0" encoding="utf-8"?>
<sst xmlns="http://schemas.openxmlformats.org/spreadsheetml/2006/main" count="464" uniqueCount="266">
  <si>
    <t>Desconto</t>
  </si>
  <si>
    <t>Valor</t>
  </si>
  <si>
    <t>Janeiro</t>
  </si>
  <si>
    <t>Fevereiro</t>
  </si>
  <si>
    <t>Março</t>
  </si>
  <si>
    <t>Planilha de Vendas</t>
  </si>
  <si>
    <t>Percentual de desconto:</t>
  </si>
  <si>
    <t>Vendedor</t>
  </si>
  <si>
    <t>Código do produto</t>
  </si>
  <si>
    <t>Produto</t>
  </si>
  <si>
    <t>Quantidade</t>
  </si>
  <si>
    <t>Preço unitário</t>
  </si>
  <si>
    <t>Reinaldo</t>
  </si>
  <si>
    <t>01-B</t>
  </si>
  <si>
    <t>Blusa</t>
  </si>
  <si>
    <t>Suzana</t>
  </si>
  <si>
    <t>02-C</t>
  </si>
  <si>
    <t>Calça</t>
  </si>
  <si>
    <t>Éverton</t>
  </si>
  <si>
    <t>03-C</t>
  </si>
  <si>
    <t>Cinto</t>
  </si>
  <si>
    <t>Clarice</t>
  </si>
  <si>
    <t>04-S</t>
  </si>
  <si>
    <t>Sandália</t>
  </si>
  <si>
    <t>Borges</t>
  </si>
  <si>
    <t>06-B</t>
  </si>
  <si>
    <t>Bolsa</t>
  </si>
  <si>
    <t>Fabiana</t>
  </si>
  <si>
    <t>07-C</t>
  </si>
  <si>
    <t>Camiseta</t>
  </si>
  <si>
    <t>Total</t>
  </si>
  <si>
    <t>SOMA</t>
  </si>
  <si>
    <t>MÉDIA</t>
  </si>
  <si>
    <t>Temperatura ºC</t>
  </si>
  <si>
    <t>Temperatura MÁXIMA</t>
  </si>
  <si>
    <t>Temperatura MÉDIA</t>
  </si>
  <si>
    <t>Temperatura MÍNIMA</t>
  </si>
  <si>
    <t>Maio</t>
  </si>
  <si>
    <t>Junho</t>
  </si>
  <si>
    <t>Julho</t>
  </si>
  <si>
    <t>Agosto</t>
  </si>
  <si>
    <t>Setembro</t>
  </si>
  <si>
    <t>Abril</t>
  </si>
  <si>
    <t>Outubro</t>
  </si>
  <si>
    <t>Novembro</t>
  </si>
  <si>
    <t>Dezembro</t>
  </si>
  <si>
    <t>Mês</t>
  </si>
  <si>
    <t>Consumo Médio</t>
  </si>
  <si>
    <t>Hora</t>
  </si>
  <si>
    <r>
      <rPr>
        <b/>
        <sz val="11"/>
        <color rgb="FFFF0000"/>
        <rFont val="Arial"/>
        <family val="2"/>
      </rPr>
      <t>1ª</t>
    </r>
    <r>
      <rPr>
        <sz val="11"/>
        <rFont val="Arial"/>
        <family val="2"/>
      </rPr>
      <t xml:space="preserve"> Maior Consumo</t>
    </r>
  </si>
  <si>
    <r>
      <rPr>
        <b/>
        <sz val="11"/>
        <color rgb="FFFF0000"/>
        <rFont val="Arial"/>
        <family val="2"/>
      </rPr>
      <t>1ª</t>
    </r>
    <r>
      <rPr>
        <sz val="11"/>
        <rFont val="Arial"/>
        <family val="2"/>
      </rPr>
      <t xml:space="preserve"> Menor Consumo</t>
    </r>
  </si>
  <si>
    <r>
      <rPr>
        <b/>
        <sz val="11"/>
        <color rgb="FFFF0000"/>
        <rFont val="Arial"/>
        <family val="2"/>
      </rPr>
      <t>6ª</t>
    </r>
    <r>
      <rPr>
        <sz val="11"/>
        <rFont val="Arial"/>
        <family val="2"/>
      </rPr>
      <t xml:space="preserve"> Menor Consumo</t>
    </r>
  </si>
  <si>
    <r>
      <rPr>
        <b/>
        <sz val="11"/>
        <color rgb="FFFF0000"/>
        <rFont val="Arial"/>
        <family val="2"/>
      </rPr>
      <t>6ª</t>
    </r>
    <r>
      <rPr>
        <sz val="11"/>
        <rFont val="Arial"/>
        <family val="2"/>
      </rPr>
      <t xml:space="preserve"> Maior Consumo</t>
    </r>
  </si>
  <si>
    <t>Preço total com desconto</t>
  </si>
  <si>
    <t>Marcelo</t>
  </si>
  <si>
    <t>Daniel</t>
  </si>
  <si>
    <t>Julia</t>
  </si>
  <si>
    <t>Bianca</t>
  </si>
  <si>
    <t>Luana</t>
  </si>
  <si>
    <t>Menor preço de venda</t>
  </si>
  <si>
    <r>
      <rPr>
        <b/>
        <sz val="14"/>
        <color rgb="FFFF0000"/>
        <rFont val="Arial"/>
        <family val="2"/>
      </rPr>
      <t>2ª</t>
    </r>
    <r>
      <rPr>
        <sz val="14"/>
        <rFont val="Arial"/>
        <family val="2"/>
      </rPr>
      <t xml:space="preserve"> MAIOR temperatura</t>
    </r>
  </si>
  <si>
    <r>
      <rPr>
        <b/>
        <sz val="14"/>
        <color rgb="FFFF0000"/>
        <rFont val="Arial"/>
        <family val="2"/>
      </rPr>
      <t>2ª</t>
    </r>
    <r>
      <rPr>
        <sz val="14"/>
        <rFont val="Arial"/>
        <family val="2"/>
      </rPr>
      <t xml:space="preserve"> MENOR temperatura</t>
    </r>
  </si>
  <si>
    <r>
      <rPr>
        <b/>
        <sz val="14"/>
        <color rgb="FFFF0000"/>
        <rFont val="Arial"/>
        <family val="2"/>
      </rPr>
      <t>3ª</t>
    </r>
    <r>
      <rPr>
        <sz val="14"/>
        <rFont val="Arial"/>
        <family val="2"/>
      </rPr>
      <t xml:space="preserve"> MAIOR temperatura</t>
    </r>
  </si>
  <si>
    <r>
      <rPr>
        <b/>
        <sz val="14"/>
        <color rgb="FFFF0000"/>
        <rFont val="Arial"/>
        <family val="2"/>
      </rPr>
      <t>3ª</t>
    </r>
    <r>
      <rPr>
        <sz val="14"/>
        <rFont val="Arial"/>
        <family val="2"/>
      </rPr>
      <t xml:space="preserve"> MENOR temperatura</t>
    </r>
  </si>
  <si>
    <t>Consumo Mediano</t>
  </si>
  <si>
    <t>Registro de Funcionários</t>
  </si>
  <si>
    <t>Nome</t>
  </si>
  <si>
    <t>Telefone</t>
  </si>
  <si>
    <t>Atendimentos</t>
  </si>
  <si>
    <t>Ocorrência</t>
  </si>
  <si>
    <t>Quantidade de funcionários que já fizeram 
algum atendimento</t>
  </si>
  <si>
    <t>Maria</t>
  </si>
  <si>
    <t>Férias</t>
  </si>
  <si>
    <t>Davi</t>
  </si>
  <si>
    <t>Transferido</t>
  </si>
  <si>
    <t>João</t>
  </si>
  <si>
    <t>Nenhum</t>
  </si>
  <si>
    <t xml:space="preserve">Resolução: </t>
  </si>
  <si>
    <t>Miguel</t>
  </si>
  <si>
    <t>Pedro</t>
  </si>
  <si>
    <t>Demitido</t>
  </si>
  <si>
    <t>Arthur</t>
  </si>
  <si>
    <t>Ana</t>
  </si>
  <si>
    <t>Alice</t>
  </si>
  <si>
    <t>Gabriel</t>
  </si>
  <si>
    <t>Lucas</t>
  </si>
  <si>
    <t>Laura</t>
  </si>
  <si>
    <t>Júlia</t>
  </si>
  <si>
    <t>Bernardo</t>
  </si>
  <si>
    <t>Heitor</t>
  </si>
  <si>
    <t>Enzo</t>
  </si>
  <si>
    <t>Quantidade de funcionários com ocorrência</t>
  </si>
  <si>
    <t>Resolução:</t>
  </si>
  <si>
    <t>Quantidade de funcionários registrados</t>
  </si>
  <si>
    <t>Quantidade de funcionários sem ocorrência</t>
  </si>
  <si>
    <t>Salário</t>
  </si>
  <si>
    <t>Contar quantos funcionários tiveram 
mais de 20 atendimentos</t>
  </si>
  <si>
    <t>Luis</t>
  </si>
  <si>
    <t>94575-8421</t>
  </si>
  <si>
    <t>Contar quantos funcionários ganham 
R$ 3.000,00 ou mais</t>
  </si>
  <si>
    <t>Quantos produtos possuem um valor indicativo de quantidade?</t>
  </si>
  <si>
    <t>Registro Produto</t>
  </si>
  <si>
    <t>Nome Do Produto</t>
  </si>
  <si>
    <t>Marca</t>
  </si>
  <si>
    <t>REF00001A</t>
  </si>
  <si>
    <t>LED 28' FullHD</t>
  </si>
  <si>
    <t>LG</t>
  </si>
  <si>
    <t>REF00007A</t>
  </si>
  <si>
    <t>800W Max</t>
  </si>
  <si>
    <t>Sony</t>
  </si>
  <si>
    <t>Quantos produtos estão com células vazias na coluna "quantidade"?</t>
  </si>
  <si>
    <t>REF00012A</t>
  </si>
  <si>
    <t>1000W HD S</t>
  </si>
  <si>
    <t>Samsung</t>
  </si>
  <si>
    <t>REF00045A</t>
  </si>
  <si>
    <t>FrostFree</t>
  </si>
  <si>
    <t>Brastemp</t>
  </si>
  <si>
    <t>REF00060A</t>
  </si>
  <si>
    <t>fx-8350</t>
  </si>
  <si>
    <t>AMD</t>
  </si>
  <si>
    <t>Indisponível</t>
  </si>
  <si>
    <t>Megalodon</t>
  </si>
  <si>
    <t>Razer</t>
  </si>
  <si>
    <t>Quantas células não estão vazias na coluna "quantidade"?</t>
  </si>
  <si>
    <t>Triton</t>
  </si>
  <si>
    <t>GTX 960 2GB</t>
  </si>
  <si>
    <t>PNY</t>
  </si>
  <si>
    <t>LCD 18' HD</t>
  </si>
  <si>
    <t>ASUS</t>
  </si>
  <si>
    <t>LED 32' FullHD</t>
  </si>
  <si>
    <t>Quantos produtos valem mil reais ou mais?</t>
  </si>
  <si>
    <t>4 Bocas XLD</t>
  </si>
  <si>
    <t>El3002</t>
  </si>
  <si>
    <t>Eletrolux</t>
  </si>
  <si>
    <t>Mec41</t>
  </si>
  <si>
    <t>6 Bocas TCD</t>
  </si>
  <si>
    <t>Quantos produtos estão com valores abaixo de R$ 750,00?</t>
  </si>
  <si>
    <t>FrostFree Invert</t>
  </si>
  <si>
    <t>Iphone 5S</t>
  </si>
  <si>
    <t>Iphone</t>
  </si>
  <si>
    <t>Galaxy 4</t>
  </si>
  <si>
    <t>G2 Lite</t>
  </si>
  <si>
    <t>Quantos produtos estão com a "quantidade" maior que 100 e o preço menor ou igual a R$ 1200,00?</t>
  </si>
  <si>
    <t>8Gb KS Turbo</t>
  </si>
  <si>
    <t>16Gb Beats Edition</t>
  </si>
  <si>
    <t>PT2 Elite Preto</t>
  </si>
  <si>
    <t>Dell</t>
  </si>
  <si>
    <t>GTX 970 2GB</t>
  </si>
  <si>
    <t>Asus</t>
  </si>
  <si>
    <t>Quantos produtos estão com a "quantidade" abaixo ou igual a 50 e o valor maior ou igual a R$ 800,00?</t>
  </si>
  <si>
    <t>GTX 950 2Gb</t>
  </si>
  <si>
    <t>EVGA</t>
  </si>
  <si>
    <t>Fora de Linha</t>
  </si>
  <si>
    <t>I5-5120</t>
  </si>
  <si>
    <t>Intel</t>
  </si>
  <si>
    <t>fx-6320</t>
  </si>
  <si>
    <t>I7 -4750</t>
  </si>
  <si>
    <t>*</t>
  </si>
  <si>
    <t>?</t>
  </si>
  <si>
    <t>Código</t>
  </si>
  <si>
    <t>Palavra</t>
  </si>
  <si>
    <t>1125</t>
  </si>
  <si>
    <t>Quantidade de Códigos</t>
  </si>
  <si>
    <t>0214</t>
  </si>
  <si>
    <t>Bule</t>
  </si>
  <si>
    <t>Terminam com 5</t>
  </si>
  <si>
    <t>1655</t>
  </si>
  <si>
    <t>Chapéu</t>
  </si>
  <si>
    <t>Começam com 1</t>
  </si>
  <si>
    <t>0152</t>
  </si>
  <si>
    <t>Bastão</t>
  </si>
  <si>
    <t>Possuem o número 15</t>
  </si>
  <si>
    <t>8159</t>
  </si>
  <si>
    <t>Camisa</t>
  </si>
  <si>
    <t>Começam com 8 e terminam com 9</t>
  </si>
  <si>
    <t>7495</t>
  </si>
  <si>
    <t>Brasão</t>
  </si>
  <si>
    <t>Possuem o número 49 e começam com 6</t>
  </si>
  <si>
    <t>1685</t>
  </si>
  <si>
    <t>Cordão</t>
  </si>
  <si>
    <t>3625</t>
  </si>
  <si>
    <t>Casa</t>
  </si>
  <si>
    <t>6494</t>
  </si>
  <si>
    <t>Barulho</t>
  </si>
  <si>
    <t>8261</t>
  </si>
  <si>
    <t>Bala</t>
  </si>
  <si>
    <t>Quantidade de Palavras</t>
  </si>
  <si>
    <t>7584</t>
  </si>
  <si>
    <t>Coisa</t>
  </si>
  <si>
    <t>Começam com "C"</t>
  </si>
  <si>
    <t>9586</t>
  </si>
  <si>
    <t>Bola</t>
  </si>
  <si>
    <t>Terminam com "A" e terminam com "O"</t>
  </si>
  <si>
    <t>6859</t>
  </si>
  <si>
    <t>Bicicleta</t>
  </si>
  <si>
    <t>Possuem 4 letras, 1ª Letra "B" e terceira "L"</t>
  </si>
  <si>
    <t>8059</t>
  </si>
  <si>
    <t>Balaústre</t>
  </si>
  <si>
    <t>Possuem a letra "L"</t>
  </si>
  <si>
    <t>1569</t>
  </si>
  <si>
    <t>Banco</t>
  </si>
  <si>
    <t xml:space="preserve">Começam com "B" e possuem 5 letras </t>
  </si>
  <si>
    <t>2466</t>
  </si>
  <si>
    <t>Cadeira</t>
  </si>
  <si>
    <t>2788</t>
  </si>
  <si>
    <t>Colchão</t>
  </si>
  <si>
    <t>5154</t>
  </si>
  <si>
    <t>Carro</t>
  </si>
  <si>
    <t>1997</t>
  </si>
  <si>
    <t>Brinquedo</t>
  </si>
  <si>
    <t>Exercícios</t>
  </si>
  <si>
    <t>Vencimento</t>
  </si>
  <si>
    <t>Quantas dívidas são menores que R$ 100,00?</t>
  </si>
  <si>
    <t>Quantas dívidas pendentes ainda temos este mês?</t>
  </si>
  <si>
    <t>Faculdade</t>
  </si>
  <si>
    <t>Quantas despesas não estão sendo consideradas no cálculo?</t>
  </si>
  <si>
    <t>Aluguel</t>
  </si>
  <si>
    <t>Pago</t>
  </si>
  <si>
    <t>Quantas dívidas são maiores que R$ 150,00?</t>
  </si>
  <si>
    <t>Internet</t>
  </si>
  <si>
    <t>Quantas despesas estão vazias?</t>
  </si>
  <si>
    <t>Televisão</t>
  </si>
  <si>
    <t>Quantas despesas estão relacionadas ao computador?</t>
  </si>
  <si>
    <t>Condomínio</t>
  </si>
  <si>
    <t>Viagem</t>
  </si>
  <si>
    <t>Conserto do Computador</t>
  </si>
  <si>
    <t>Luz</t>
  </si>
  <si>
    <t>Alimentação</t>
  </si>
  <si>
    <t>Produtos do Computador</t>
  </si>
  <si>
    <t>Limpeza</t>
  </si>
  <si>
    <t>Total:</t>
  </si>
  <si>
    <t>Média:</t>
  </si>
  <si>
    <t>Maior Vencimento:</t>
  </si>
  <si>
    <t>Menor Vencimento:</t>
  </si>
  <si>
    <r>
      <t xml:space="preserve">Contar quantos funcionários fizeram menos de 20 </t>
    </r>
    <r>
      <rPr>
        <sz val="14"/>
        <color theme="3" tint="-0.249977111117893"/>
        <rFont val="Arial"/>
        <family val="2"/>
      </rPr>
      <t>atendimentos</t>
    </r>
    <r>
      <rPr>
        <sz val="14"/>
        <rFont val="Arial"/>
        <family val="2"/>
      </rPr>
      <t xml:space="preserve"> e 
</t>
    </r>
    <r>
      <rPr>
        <sz val="14"/>
        <color theme="5" tint="-0.249977111117893"/>
        <rFont val="Arial"/>
        <family val="2"/>
      </rPr>
      <t>recebem</t>
    </r>
    <r>
      <rPr>
        <sz val="14"/>
        <rFont val="Arial"/>
        <family val="2"/>
      </rPr>
      <t xml:space="preserve"> mais de R$ 2.000,00 </t>
    </r>
  </si>
  <si>
    <t>Contar quantos funcionários foram demitidos e recebiam até R$ 3.000,00</t>
  </si>
  <si>
    <t>Estoque de Loja</t>
  </si>
  <si>
    <t>CARACTERE</t>
  </si>
  <si>
    <t>UTILIZAÇÃO</t>
  </si>
  <si>
    <t>EXEMPLO</t>
  </si>
  <si>
    <t>Substitui qualquer quantidade de número ou letra que precisar buscar.</t>
  </si>
  <si>
    <r>
      <t>“</t>
    </r>
    <r>
      <rPr>
        <b/>
        <sz val="16"/>
        <color rgb="FF000000"/>
        <rFont val="Calibri"/>
        <family val="2"/>
      </rPr>
      <t>qu*</t>
    </r>
    <r>
      <rPr>
        <sz val="16"/>
        <color rgb="FF000000"/>
        <rFont val="Calibri"/>
        <family val="2"/>
      </rPr>
      <t>” localiza que, quando ou quanto.</t>
    </r>
  </si>
  <si>
    <r>
      <t>“</t>
    </r>
    <r>
      <rPr>
        <b/>
        <sz val="16"/>
        <color rgb="FF000000"/>
        <rFont val="Calibri"/>
        <family val="2"/>
      </rPr>
      <t>99*36</t>
    </r>
    <r>
      <rPr>
        <sz val="16"/>
        <color rgb="FF000000"/>
        <rFont val="Calibri"/>
        <family val="2"/>
      </rPr>
      <t>” localiza 99581236.</t>
    </r>
  </si>
  <si>
    <t>Substitui somente um caractere correspondente à posição onde foi colocado.</t>
  </si>
  <si>
    <r>
      <t>“</t>
    </r>
    <r>
      <rPr>
        <b/>
        <sz val="16"/>
        <color rgb="FF000000"/>
        <rFont val="Calibri"/>
        <family val="2"/>
      </rPr>
      <t>b?la</t>
    </r>
    <r>
      <rPr>
        <sz val="16"/>
        <color rgb="FF000000"/>
        <rFont val="Calibri"/>
        <family val="2"/>
      </rPr>
      <t xml:space="preserve">” localiza bala, bola ou bula. </t>
    </r>
  </si>
  <si>
    <r>
      <t>“</t>
    </r>
    <r>
      <rPr>
        <b/>
        <sz val="16"/>
        <color rgb="FF000000"/>
        <rFont val="Calibri"/>
        <family val="2"/>
      </rPr>
      <t>?93??7</t>
    </r>
    <r>
      <rPr>
        <sz val="16"/>
        <color rgb="FF000000"/>
        <rFont val="Calibri"/>
        <family val="2"/>
      </rPr>
      <t>” localiza 193547.</t>
    </r>
  </si>
  <si>
    <t>~</t>
  </si>
  <si>
    <t>Usado quando se quer utilizar “*” e “?” como caracteres simples e não curingas.</t>
  </si>
  <si>
    <r>
      <t>“</t>
    </r>
    <r>
      <rPr>
        <b/>
        <sz val="16"/>
        <color rgb="FF000000"/>
        <rFont val="Calibri"/>
        <family val="2"/>
      </rPr>
      <t>bola~?</t>
    </r>
    <r>
      <rPr>
        <sz val="16"/>
        <color rgb="FF000000"/>
        <rFont val="Calibri"/>
        <family val="2"/>
      </rPr>
      <t>” localiza bola?</t>
    </r>
  </si>
  <si>
    <r>
      <t>“</t>
    </r>
    <r>
      <rPr>
        <b/>
        <sz val="16"/>
        <color rgb="FF000000"/>
        <rFont val="Calibri"/>
        <family val="2"/>
      </rPr>
      <t>Maria~?</t>
    </r>
    <r>
      <rPr>
        <sz val="16"/>
        <color rgb="FF000000"/>
        <rFont val="Calibri"/>
        <family val="2"/>
      </rPr>
      <t>” localiza Maria?</t>
    </r>
  </si>
  <si>
    <t>Parcela de Computador</t>
  </si>
  <si>
    <t>Situação do Saldo:</t>
  </si>
  <si>
    <t>Temperatura Média 
São Paulo 
07/Abril/2018</t>
  </si>
  <si>
    <r>
      <rPr>
        <b/>
        <sz val="16"/>
        <color theme="1"/>
        <rFont val="Calibri"/>
        <family val="2"/>
        <scheme val="minor"/>
      </rPr>
      <t>MÁXIMO</t>
    </r>
    <r>
      <rPr>
        <sz val="16"/>
        <color theme="1"/>
        <rFont val="Calibri"/>
        <family val="2"/>
        <scheme val="minor"/>
      </rPr>
      <t>(</t>
    </r>
    <r>
      <rPr>
        <sz val="16"/>
        <color rgb="FF0070C0"/>
        <rFont val="Calibri"/>
        <family val="2"/>
        <scheme val="minor"/>
      </rPr>
      <t>argumentos</t>
    </r>
    <r>
      <rPr>
        <sz val="16"/>
        <color theme="1"/>
        <rFont val="Calibri"/>
        <family val="2"/>
        <scheme val="minor"/>
      </rPr>
      <t>)</t>
    </r>
  </si>
  <si>
    <r>
      <rPr>
        <b/>
        <sz val="16"/>
        <rFont val="Calibri"/>
        <family val="2"/>
        <scheme val="minor"/>
      </rPr>
      <t>MÍNIMO</t>
    </r>
    <r>
      <rPr>
        <sz val="16"/>
        <rFont val="Calibri"/>
        <family val="2"/>
        <scheme val="minor"/>
      </rPr>
      <t>(</t>
    </r>
    <r>
      <rPr>
        <sz val="16"/>
        <color rgb="FF0070C0"/>
        <rFont val="Calibri"/>
        <family val="2"/>
        <scheme val="minor"/>
      </rPr>
      <t>argumentos</t>
    </r>
    <r>
      <rPr>
        <sz val="16"/>
        <rFont val="Calibri"/>
        <family val="2"/>
        <scheme val="minor"/>
      </rPr>
      <t>)</t>
    </r>
  </si>
  <si>
    <r>
      <rPr>
        <b/>
        <sz val="16"/>
        <color theme="1"/>
        <rFont val="Calibri"/>
        <family val="2"/>
        <scheme val="minor"/>
      </rPr>
      <t>MAIOR</t>
    </r>
    <r>
      <rPr>
        <sz val="16"/>
        <color theme="1"/>
        <rFont val="Calibri"/>
        <family val="2"/>
        <scheme val="minor"/>
      </rPr>
      <t>(</t>
    </r>
    <r>
      <rPr>
        <sz val="16"/>
        <color rgb="FF0070C0"/>
        <rFont val="Calibri"/>
        <family val="2"/>
        <scheme val="minor"/>
      </rPr>
      <t>argumentos</t>
    </r>
    <r>
      <rPr>
        <b/>
        <sz val="16"/>
        <color theme="1"/>
        <rFont val="Calibri"/>
        <family val="2"/>
        <scheme val="minor"/>
      </rPr>
      <t xml:space="preserve">; </t>
    </r>
    <r>
      <rPr>
        <sz val="16"/>
        <color rgb="FFFF0000"/>
        <rFont val="Calibri"/>
        <family val="2"/>
        <scheme val="minor"/>
      </rPr>
      <t>posição</t>
    </r>
    <r>
      <rPr>
        <sz val="16"/>
        <color theme="1"/>
        <rFont val="Calibri"/>
        <family val="2"/>
        <scheme val="minor"/>
      </rPr>
      <t>)</t>
    </r>
  </si>
  <si>
    <r>
      <rPr>
        <b/>
        <sz val="16"/>
        <color theme="1"/>
        <rFont val="Calibri"/>
        <family val="2"/>
        <scheme val="minor"/>
      </rPr>
      <t>MENOR</t>
    </r>
    <r>
      <rPr>
        <sz val="16"/>
        <color theme="1"/>
        <rFont val="Calibri"/>
        <family val="2"/>
        <scheme val="minor"/>
      </rPr>
      <t>(</t>
    </r>
    <r>
      <rPr>
        <sz val="16"/>
        <color rgb="FF0070C0"/>
        <rFont val="Calibri"/>
        <family val="2"/>
        <scheme val="minor"/>
      </rPr>
      <t>argumentos</t>
    </r>
    <r>
      <rPr>
        <b/>
        <sz val="16"/>
        <color theme="1"/>
        <rFont val="Calibri"/>
        <family val="2"/>
        <scheme val="minor"/>
      </rPr>
      <t xml:space="preserve">; </t>
    </r>
    <r>
      <rPr>
        <sz val="16"/>
        <color rgb="FFFF0000"/>
        <rFont val="Calibri"/>
        <family val="2"/>
        <scheme val="minor"/>
      </rPr>
      <t>posição</t>
    </r>
    <r>
      <rPr>
        <sz val="16"/>
        <color theme="1"/>
        <rFont val="Calibri"/>
        <family val="2"/>
        <scheme val="minor"/>
      </rPr>
      <t>)</t>
    </r>
  </si>
  <si>
    <t>Consumo - litros</t>
  </si>
  <si>
    <t>Gasto de Água - 2017 (litros)</t>
  </si>
  <si>
    <t>Maior Consumo em 2017</t>
  </si>
  <si>
    <t>Menor Consumo em 2017</t>
  </si>
  <si>
    <t>Despesas - Março</t>
  </si>
  <si>
    <t>Quantas despesas temos até o dia 15/Março?</t>
  </si>
  <si>
    <t>Quantas dívidas estão com o vencimento para o dia 06/Março?</t>
  </si>
  <si>
    <t>Quantas despesas são menores que R$ 100,00 e que possuem um vencimento para até o dia 25/Março?</t>
  </si>
  <si>
    <t>Quantas despesas são maiores que R$ 100,00 e possuem um vencimento até o dia 20/Março?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</si>
</sst>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[$-F400]h:mm:ss\ AM/PM"/>
    <numFmt numFmtId="166" formatCode="mmm"/>
    <numFmt numFmtId="167" formatCode="_-* #,##0_-;\-* #,##0_-;_-* &quot;-&quot;??_-;_-@_-"/>
    <numFmt numFmtId="168" formatCode="00000\-0000"/>
    <numFmt numFmtId="169" formatCode="&quot;REF&quot;00000&quot;A&quot;"/>
  </numFmts>
  <fonts count="5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rgb="FFFF0000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sz val="16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sz val="12"/>
      <color theme="3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20"/>
      <name val="Arial"/>
      <family val="2"/>
    </font>
    <font>
      <b/>
      <sz val="12"/>
      <color theme="5"/>
      <name val="Arial"/>
      <family val="2"/>
    </font>
    <font>
      <sz val="16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3"/>
      <name val="Arial"/>
      <family val="2"/>
    </font>
    <font>
      <sz val="28"/>
      <name val="Adobe Garamond Pro Bold"/>
      <family val="1"/>
    </font>
    <font>
      <sz val="12"/>
      <color theme="1"/>
      <name val="Arial"/>
      <family val="2"/>
    </font>
    <font>
      <b/>
      <sz val="12"/>
      <color rgb="FFC00000"/>
      <name val="Arial"/>
      <family val="2"/>
    </font>
    <font>
      <b/>
      <sz val="18"/>
      <color theme="0"/>
      <name val="Arial"/>
      <family val="2"/>
    </font>
    <font>
      <sz val="14"/>
      <color theme="3" tint="-0.249977111117893"/>
      <name val="Arial"/>
      <family val="2"/>
    </font>
    <font>
      <sz val="14"/>
      <color theme="5" tint="-0.249977111117893"/>
      <name val="Arial"/>
      <family val="2"/>
    </font>
    <font>
      <b/>
      <sz val="12"/>
      <name val="Calibri"/>
      <family val="2"/>
      <scheme val="minor"/>
    </font>
    <font>
      <b/>
      <sz val="18"/>
      <color rgb="FFFFFFFF"/>
      <name val="Calibri"/>
      <family val="2"/>
    </font>
    <font>
      <b/>
      <sz val="3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theme="7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1D72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EF6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</fills>
  <borders count="11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 style="medium">
        <color theme="5"/>
      </left>
      <right style="medium">
        <color theme="5"/>
      </right>
      <top style="hair">
        <color auto="1"/>
      </top>
      <bottom style="hair">
        <color auto="1"/>
      </bottom>
      <diagonal/>
    </border>
    <border>
      <left style="medium">
        <color theme="5"/>
      </left>
      <right style="medium">
        <color theme="5"/>
      </right>
      <top style="hair">
        <color auto="1"/>
      </top>
      <bottom style="medium">
        <color theme="5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hair">
        <color indexed="64"/>
      </bottom>
      <diagonal/>
    </border>
    <border>
      <left style="medium">
        <color theme="4" tint="-0.24994659260841701"/>
      </left>
      <right style="medium">
        <color theme="4" tint="-0.24994659260841701"/>
      </right>
      <top style="hair">
        <color indexed="64"/>
      </top>
      <bottom style="hair">
        <color indexed="64"/>
      </bottom>
      <diagonal/>
    </border>
    <border>
      <left style="medium">
        <color theme="4" tint="-0.24994659260841701"/>
      </left>
      <right style="medium">
        <color theme="4" tint="-0.24994659260841701"/>
      </right>
      <top style="hair">
        <color indexed="64"/>
      </top>
      <bottom style="medium">
        <color theme="4" tint="-0.2499465926084170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theme="4" tint="-0.24994659260841701"/>
      </left>
      <right style="medium">
        <color theme="5" tint="-0.24994659260841701"/>
      </right>
      <top style="medium">
        <color theme="5" tint="-0.24994659260841701"/>
      </top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theme="4" tint="-0.24994659260841701"/>
      </left>
      <right style="medium">
        <color theme="5" tint="-0.24994659260841701"/>
      </right>
      <top style="hair">
        <color auto="1"/>
      </top>
      <bottom style="hair">
        <color auto="1"/>
      </bottom>
      <diagonal/>
    </border>
    <border>
      <left style="medium">
        <color theme="4" tint="-0.24994659260841701"/>
      </left>
      <right style="medium">
        <color theme="5" tint="-0.24994659260841701"/>
      </right>
      <top style="hair">
        <color auto="1"/>
      </top>
      <bottom style="medium">
        <color theme="5" tint="-0.2499465926084170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medium">
        <color auto="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thin">
        <color theme="9" tint="0.39994506668294322"/>
      </bottom>
      <diagonal/>
    </border>
    <border>
      <left/>
      <right/>
      <top style="medium">
        <color theme="9" tint="-0.24994659260841701"/>
      </top>
      <bottom style="thin">
        <color theme="9" tint="0.39994506668294322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thin">
        <color theme="9" tint="0.39994506668294322"/>
      </bottom>
      <diagonal/>
    </border>
    <border>
      <left style="medium">
        <color theme="9" tint="-0.24994659260841701"/>
      </left>
      <right style="hair">
        <color theme="9" tint="-0.24994659260841701"/>
      </right>
      <top/>
      <bottom style="thin">
        <color theme="9" tint="-0.24994659260841701"/>
      </bottom>
      <diagonal/>
    </border>
    <border>
      <left style="hair">
        <color theme="9" tint="-0.24994659260841701"/>
      </left>
      <right style="hair">
        <color theme="9" tint="-0.24994659260841701"/>
      </right>
      <top/>
      <bottom style="thin">
        <color theme="9" tint="-0.24994659260841701"/>
      </bottom>
      <diagonal/>
    </border>
    <border>
      <left style="hair">
        <color theme="9" tint="-0.24994659260841701"/>
      </left>
      <right style="medium">
        <color theme="9" tint="-0.24994659260841701"/>
      </right>
      <top/>
      <bottom style="thin">
        <color theme="9" tint="-0.24994659260841701"/>
      </bottom>
      <diagonal/>
    </border>
    <border>
      <left style="medium">
        <color theme="9" tint="-0.24994659260841701"/>
      </left>
      <right style="hair">
        <color theme="9" tint="-0.24994659260841701"/>
      </right>
      <top style="thin">
        <color theme="9" tint="-0.24994659260841701"/>
      </top>
      <bottom style="thin">
        <color theme="9" tint="-0.499984740745262"/>
      </bottom>
      <diagonal/>
    </border>
    <border>
      <left style="hair">
        <color theme="9" tint="-0.24994659260841701"/>
      </left>
      <right style="hair">
        <color theme="9" tint="-0.24994659260841701"/>
      </right>
      <top style="thin">
        <color theme="9" tint="-0.24994659260841701"/>
      </top>
      <bottom style="thin">
        <color theme="9" tint="-0.499984740745262"/>
      </bottom>
      <diagonal/>
    </border>
    <border>
      <left style="hair">
        <color theme="9" tint="-0.24994659260841701"/>
      </left>
      <right style="medium">
        <color theme="9" tint="-0.24994659260841701"/>
      </right>
      <top style="thin">
        <color theme="9" tint="-0.24994659260841701"/>
      </top>
      <bottom style="thin">
        <color theme="9" tint="-0.499984740745262"/>
      </bottom>
      <diagonal/>
    </border>
    <border>
      <left style="medium">
        <color theme="9" tint="-0.24994659260841701"/>
      </left>
      <right style="hair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hair">
        <color theme="9" tint="-0.24994659260841701"/>
      </left>
      <right style="hair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hair">
        <color theme="9" tint="-0.24994659260841701"/>
      </left>
      <right style="medium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medium">
        <color theme="9" tint="-0.24994659260841701"/>
      </left>
      <right style="hair">
        <color theme="9" tint="-0.24994659260841701"/>
      </right>
      <top style="thin">
        <color theme="9" tint="-0.24994659260841701"/>
      </top>
      <bottom style="medium">
        <color theme="9" tint="-0.24994659260841701"/>
      </bottom>
      <diagonal/>
    </border>
    <border>
      <left style="hair">
        <color theme="9" tint="-0.24994659260841701"/>
      </left>
      <right style="hair">
        <color theme="9" tint="-0.24994659260841701"/>
      </right>
      <top style="thin">
        <color theme="9" tint="-0.24994659260841701"/>
      </top>
      <bottom style="medium">
        <color theme="9" tint="-0.24994659260841701"/>
      </bottom>
      <diagonal/>
    </border>
    <border>
      <left style="hair">
        <color theme="9" tint="-0.24994659260841701"/>
      </left>
      <right style="medium">
        <color theme="9" tint="-0.24994659260841701"/>
      </right>
      <top style="thin">
        <color theme="9" tint="-0.24994659260841701"/>
      </top>
      <bottom style="medium">
        <color theme="9" tint="-0.24994659260841701"/>
      </bottom>
      <diagonal/>
    </border>
    <border>
      <left style="medium">
        <color rgb="FF70AD47"/>
      </left>
      <right style="dotted">
        <color rgb="FFE2F0D9"/>
      </right>
      <top style="medium">
        <color rgb="FF70AD47"/>
      </top>
      <bottom style="medium">
        <color rgb="FF70AD47"/>
      </bottom>
      <diagonal/>
    </border>
    <border>
      <left style="dotted">
        <color rgb="FFE2F0D9"/>
      </left>
      <right style="dotted">
        <color rgb="FFE2F0D9"/>
      </right>
      <top style="medium">
        <color rgb="FF70AD47"/>
      </top>
      <bottom style="medium">
        <color rgb="FF70AD47"/>
      </bottom>
      <diagonal/>
    </border>
    <border>
      <left style="dotted">
        <color rgb="FFE2F0D9"/>
      </left>
      <right style="medium">
        <color rgb="FF70AD47"/>
      </right>
      <top style="medium">
        <color rgb="FF70AD47"/>
      </top>
      <bottom style="medium">
        <color rgb="FF70AD47"/>
      </bottom>
      <diagonal/>
    </border>
    <border>
      <left style="medium">
        <color rgb="FF70AD47"/>
      </left>
      <right style="dotted">
        <color rgb="FF70AD47"/>
      </right>
      <top style="medium">
        <color rgb="FF70AD47"/>
      </top>
      <bottom/>
      <diagonal/>
    </border>
    <border>
      <left style="dotted">
        <color rgb="FF70AD47"/>
      </left>
      <right style="dotted">
        <color rgb="FF70AD47"/>
      </right>
      <top style="medium">
        <color rgb="FF70AD47"/>
      </top>
      <bottom/>
      <diagonal/>
    </border>
    <border>
      <left style="dotted">
        <color rgb="FF70AD47"/>
      </left>
      <right style="medium">
        <color rgb="FF70AD47"/>
      </right>
      <top style="medium">
        <color rgb="FF70AD47"/>
      </top>
      <bottom/>
      <diagonal/>
    </border>
    <border>
      <left style="medium">
        <color rgb="FF70AD47"/>
      </left>
      <right style="dotted">
        <color rgb="FF70AD47"/>
      </right>
      <top/>
      <bottom style="medium">
        <color rgb="FF70AD47"/>
      </bottom>
      <diagonal/>
    </border>
    <border>
      <left style="dotted">
        <color rgb="FF70AD47"/>
      </left>
      <right style="dotted">
        <color rgb="FF70AD47"/>
      </right>
      <top/>
      <bottom style="medium">
        <color rgb="FF70AD47"/>
      </bottom>
      <diagonal/>
    </border>
    <border>
      <left style="dotted">
        <color rgb="FF70AD47"/>
      </left>
      <right style="medium">
        <color rgb="FF70AD47"/>
      </right>
      <top/>
      <bottom style="medium">
        <color rgb="FF70AD47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3">
    <xf numFmtId="0" fontId="0" fillId="0" borderId="0"/>
    <xf numFmtId="0" fontId="6" fillId="0" borderId="0"/>
    <xf numFmtId="0" fontId="5" fillId="0" borderId="0"/>
    <xf numFmtId="44" fontId="5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3" fillId="4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9" fillId="0" borderId="0"/>
    <xf numFmtId="44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0" fontId="3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4">
    <xf numFmtId="0" fontId="0" fillId="0" borderId="0" xfId="0"/>
    <xf numFmtId="0" fontId="3" fillId="0" borderId="0" xfId="9"/>
    <xf numFmtId="0" fontId="3" fillId="3" borderId="0" xfId="9" applyFill="1"/>
    <xf numFmtId="0" fontId="14" fillId="3" borderId="0" xfId="9" applyFont="1" applyFill="1" applyAlignment="1">
      <alignment horizontal="center" vertical="center"/>
    </xf>
    <xf numFmtId="0" fontId="13" fillId="3" borderId="0" xfId="8" applyFill="1"/>
    <xf numFmtId="0" fontId="14" fillId="3" borderId="0" xfId="9" applyFont="1" applyFill="1"/>
    <xf numFmtId="165" fontId="3" fillId="0" borderId="0" xfId="9" applyNumberFormat="1"/>
    <xf numFmtId="0" fontId="3" fillId="0" borderId="0" xfId="9" applyAlignment="1">
      <alignment horizontal="center"/>
    </xf>
    <xf numFmtId="166" fontId="8" fillId="7" borderId="27" xfId="0" applyNumberFormat="1" applyFont="1" applyFill="1" applyBorder="1" applyAlignment="1">
      <alignment horizontal="center" vertical="center"/>
    </xf>
    <xf numFmtId="0" fontId="8" fillId="0" borderId="0" xfId="0" applyFont="1"/>
    <xf numFmtId="166" fontId="8" fillId="7" borderId="29" xfId="0" applyNumberFormat="1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166" fontId="8" fillId="7" borderId="26" xfId="0" applyNumberFormat="1" applyFont="1" applyFill="1" applyBorder="1" applyAlignment="1">
      <alignment horizontal="center" vertical="center"/>
    </xf>
    <xf numFmtId="0" fontId="7" fillId="7" borderId="32" xfId="0" applyFont="1" applyFill="1" applyBorder="1" applyAlignment="1">
      <alignment horizontal="center" vertical="center" wrapText="1"/>
    </xf>
    <xf numFmtId="167" fontId="12" fillId="0" borderId="6" xfId="7" applyNumberFormat="1" applyFont="1" applyBorder="1" applyAlignment="1">
      <alignment horizontal="center" vertical="center"/>
    </xf>
    <xf numFmtId="167" fontId="12" fillId="0" borderId="21" xfId="7" applyNumberFormat="1" applyFont="1" applyBorder="1" applyAlignment="1">
      <alignment horizontal="center" vertical="center"/>
    </xf>
    <xf numFmtId="167" fontId="12" fillId="0" borderId="7" xfId="7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33" xfId="11" applyNumberFormat="1" applyFont="1" applyBorder="1" applyAlignment="1">
      <alignment horizontal="center" vertical="center"/>
    </xf>
    <xf numFmtId="1" fontId="0" fillId="0" borderId="34" xfId="11" applyNumberFormat="1" applyFont="1" applyBorder="1" applyAlignment="1">
      <alignment horizontal="center" vertical="center"/>
    </xf>
    <xf numFmtId="1" fontId="0" fillId="0" borderId="35" xfId="11" applyNumberFormat="1" applyFont="1" applyBorder="1" applyAlignment="1">
      <alignment horizontal="center" vertical="center"/>
    </xf>
    <xf numFmtId="20" fontId="3" fillId="0" borderId="18" xfId="9" applyNumberFormat="1" applyBorder="1" applyAlignment="1">
      <alignment horizontal="center"/>
    </xf>
    <xf numFmtId="20" fontId="3" fillId="0" borderId="15" xfId="9" applyNumberFormat="1" applyBorder="1" applyAlignment="1">
      <alignment horizontal="center"/>
    </xf>
    <xf numFmtId="20" fontId="3" fillId="0" borderId="12" xfId="9" applyNumberFormat="1" applyBorder="1" applyAlignment="1">
      <alignment horizontal="center"/>
    </xf>
    <xf numFmtId="0" fontId="14" fillId="6" borderId="18" xfId="9" applyFont="1" applyFill="1" applyBorder="1" applyAlignment="1">
      <alignment horizontal="center" vertical="center"/>
    </xf>
    <xf numFmtId="0" fontId="14" fillId="6" borderId="23" xfId="9" applyFont="1" applyFill="1" applyBorder="1" applyAlignment="1">
      <alignment horizontal="center" vertical="center"/>
    </xf>
    <xf numFmtId="0" fontId="9" fillId="0" borderId="0" xfId="0" applyFont="1" applyBorder="1"/>
    <xf numFmtId="0" fontId="23" fillId="0" borderId="0" xfId="0" applyFont="1" applyBorder="1" applyAlignment="1">
      <alignment wrapText="1"/>
    </xf>
    <xf numFmtId="0" fontId="33" fillId="2" borderId="15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left"/>
    </xf>
    <xf numFmtId="168" fontId="11" fillId="0" borderId="42" xfId="0" applyNumberFormat="1" applyFont="1" applyBorder="1" applyAlignment="1">
      <alignment horizontal="center"/>
    </xf>
    <xf numFmtId="0" fontId="11" fillId="0" borderId="43" xfId="0" applyFont="1" applyBorder="1" applyAlignment="1">
      <alignment horizontal="center" vertical="center"/>
    </xf>
    <xf numFmtId="0" fontId="11" fillId="0" borderId="44" xfId="0" applyFont="1" applyBorder="1" applyAlignment="1">
      <alignment horizontal="left"/>
    </xf>
    <xf numFmtId="168" fontId="11" fillId="0" borderId="45" xfId="0" applyNumberFormat="1" applyFont="1" applyBorder="1" applyAlignment="1">
      <alignment horizontal="center"/>
    </xf>
    <xf numFmtId="0" fontId="11" fillId="0" borderId="46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34" fillId="0" borderId="0" xfId="0" applyFont="1"/>
    <xf numFmtId="0" fontId="7" fillId="0" borderId="0" xfId="0" applyFont="1"/>
    <xf numFmtId="0" fontId="11" fillId="0" borderId="44" xfId="0" applyFont="1" applyBorder="1" applyAlignment="1">
      <alignment horizontal="left" vertical="center"/>
    </xf>
    <xf numFmtId="168" fontId="11" fillId="0" borderId="47" xfId="0" applyNumberFormat="1" applyFont="1" applyBorder="1" applyAlignment="1">
      <alignment horizontal="center"/>
    </xf>
    <xf numFmtId="0" fontId="11" fillId="0" borderId="48" xfId="0" applyFont="1" applyBorder="1" applyAlignment="1">
      <alignment horizontal="left"/>
    </xf>
    <xf numFmtId="168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 vertical="center"/>
    </xf>
    <xf numFmtId="0" fontId="23" fillId="0" borderId="0" xfId="0" applyFont="1" applyAlignment="1"/>
    <xf numFmtId="0" fontId="33" fillId="2" borderId="15" xfId="0" applyFont="1" applyFill="1" applyBorder="1" applyAlignment="1">
      <alignment horizontal="center"/>
    </xf>
    <xf numFmtId="0" fontId="11" fillId="0" borderId="51" xfId="0" applyFont="1" applyBorder="1" applyAlignment="1">
      <alignment horizontal="left" vertical="center"/>
    </xf>
    <xf numFmtId="168" fontId="11" fillId="0" borderId="52" xfId="0" applyNumberFormat="1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53" xfId="0" applyFont="1" applyBorder="1" applyAlignment="1">
      <alignment horizontal="left" vertical="center"/>
    </xf>
    <xf numFmtId="168" fontId="11" fillId="0" borderId="45" xfId="0" applyNumberFormat="1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23" fillId="0" borderId="0" xfId="0" applyFont="1" applyBorder="1" applyAlignment="1"/>
    <xf numFmtId="0" fontId="35" fillId="0" borderId="0" xfId="0" applyFont="1" applyBorder="1" applyAlignment="1">
      <alignment vertical="center"/>
    </xf>
    <xf numFmtId="0" fontId="11" fillId="0" borderId="54" xfId="0" applyFont="1" applyBorder="1" applyAlignment="1">
      <alignment horizontal="left" vertical="center"/>
    </xf>
    <xf numFmtId="168" fontId="11" fillId="0" borderId="55" xfId="0" applyNumberFormat="1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44" xfId="0" applyFont="1" applyBorder="1"/>
    <xf numFmtId="0" fontId="11" fillId="0" borderId="47" xfId="0" applyFont="1" applyBorder="1" applyAlignment="1">
      <alignment horizontal="center"/>
    </xf>
    <xf numFmtId="0" fontId="11" fillId="0" borderId="44" xfId="0" applyFont="1" applyBorder="1" applyAlignment="1">
      <alignment vertical="center"/>
    </xf>
    <xf numFmtId="0" fontId="11" fillId="0" borderId="48" xfId="0" applyFont="1" applyBorder="1"/>
    <xf numFmtId="0" fontId="11" fillId="0" borderId="49" xfId="0" applyFont="1" applyBorder="1" applyAlignment="1">
      <alignment horizontal="center"/>
    </xf>
    <xf numFmtId="0" fontId="38" fillId="0" borderId="0" xfId="0" quotePrefix="1" applyFont="1" applyAlignment="1"/>
    <xf numFmtId="0" fontId="38" fillId="0" borderId="0" xfId="0" applyFont="1" applyAlignment="1"/>
    <xf numFmtId="0" fontId="9" fillId="0" borderId="0" xfId="0" applyFont="1" applyAlignment="1">
      <alignment vertical="center"/>
    </xf>
    <xf numFmtId="0" fontId="29" fillId="0" borderId="0" xfId="0" applyFont="1" applyBorder="1" applyAlignment="1">
      <alignment horizontal="left"/>
    </xf>
    <xf numFmtId="0" fontId="35" fillId="0" borderId="0" xfId="0" applyFont="1" applyBorder="1" applyAlignment="1">
      <alignment horizontal="left" vertical="center"/>
    </xf>
    <xf numFmtId="168" fontId="11" fillId="0" borderId="47" xfId="0" applyNumberFormat="1" applyFont="1" applyBorder="1" applyAlignment="1">
      <alignment horizontal="center" vertical="center"/>
    </xf>
    <xf numFmtId="0" fontId="11" fillId="0" borderId="48" xfId="0" applyFont="1" applyBorder="1" applyAlignment="1">
      <alignment horizontal="left" vertical="center"/>
    </xf>
    <xf numFmtId="168" fontId="11" fillId="0" borderId="49" xfId="0" applyNumberFormat="1" applyFont="1" applyBorder="1" applyAlignment="1">
      <alignment horizontal="center" vertical="center"/>
    </xf>
    <xf numFmtId="0" fontId="22" fillId="0" borderId="0" xfId="0" applyFont="1" applyAlignment="1"/>
    <xf numFmtId="0" fontId="11" fillId="0" borderId="48" xfId="0" applyFont="1" applyBorder="1" applyAlignment="1">
      <alignment vertical="center"/>
    </xf>
    <xf numFmtId="0" fontId="11" fillId="0" borderId="58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0" fillId="0" borderId="19" xfId="0" applyBorder="1"/>
    <xf numFmtId="0" fontId="0" fillId="0" borderId="0" xfId="0" applyBorder="1"/>
    <xf numFmtId="0" fontId="37" fillId="0" borderId="0" xfId="16" applyFont="1" applyBorder="1" applyAlignment="1">
      <alignment vertical="center"/>
    </xf>
    <xf numFmtId="0" fontId="9" fillId="0" borderId="0" xfId="16" applyFont="1" applyBorder="1" applyAlignment="1">
      <alignment vertical="top" wrapText="1"/>
    </xf>
    <xf numFmtId="0" fontId="9" fillId="0" borderId="0" xfId="16" applyFont="1" applyBorder="1" applyAlignment="1">
      <alignment horizontal="left" vertical="top" wrapText="1"/>
    </xf>
    <xf numFmtId="0" fontId="9" fillId="0" borderId="0" xfId="0" applyFont="1"/>
    <xf numFmtId="0" fontId="12" fillId="0" borderId="44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0" fillId="0" borderId="41" xfId="0" applyBorder="1"/>
    <xf numFmtId="0" fontId="0" fillId="0" borderId="63" xfId="0" applyBorder="1" applyAlignment="1">
      <alignment horizontal="center"/>
    </xf>
    <xf numFmtId="0" fontId="0" fillId="0" borderId="44" xfId="0" applyBorder="1"/>
    <xf numFmtId="0" fontId="0" fillId="0" borderId="62" xfId="0" applyBorder="1" applyAlignment="1">
      <alignment horizontal="center"/>
    </xf>
    <xf numFmtId="0" fontId="0" fillId="0" borderId="48" xfId="0" applyBorder="1"/>
    <xf numFmtId="0" fontId="0" fillId="0" borderId="64" xfId="0" applyBorder="1" applyAlignment="1">
      <alignment horizontal="center"/>
    </xf>
    <xf numFmtId="0" fontId="12" fillId="0" borderId="48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0" fontId="9" fillId="0" borderId="0" xfId="16"/>
    <xf numFmtId="0" fontId="9" fillId="0" borderId="0" xfId="16" applyAlignment="1">
      <alignment horizontal="center" vertical="center"/>
    </xf>
    <xf numFmtId="0" fontId="9" fillId="0" borderId="2" xfId="16" applyFont="1" applyBorder="1" applyAlignment="1">
      <alignment horizontal="left" vertical="center"/>
    </xf>
    <xf numFmtId="0" fontId="9" fillId="0" borderId="3" xfId="16" quotePrefix="1" applyNumberFormat="1" applyFont="1" applyBorder="1" applyAlignment="1">
      <alignment horizontal="center" vertical="center"/>
    </xf>
    <xf numFmtId="0" fontId="42" fillId="0" borderId="18" xfId="16" applyFont="1" applyBorder="1" applyAlignment="1">
      <alignment horizontal="center" vertical="center"/>
    </xf>
    <xf numFmtId="44" fontId="42" fillId="0" borderId="24" xfId="14" applyNumberFormat="1" applyFont="1" applyBorder="1" applyAlignment="1">
      <alignment horizontal="center" vertical="center"/>
    </xf>
    <xf numFmtId="0" fontId="9" fillId="0" borderId="4" xfId="16" applyFont="1" applyBorder="1" applyAlignment="1">
      <alignment horizontal="left" vertical="center"/>
    </xf>
    <xf numFmtId="0" fontId="9" fillId="0" borderId="5" xfId="16" quotePrefix="1" applyNumberFormat="1" applyFont="1" applyBorder="1" applyAlignment="1">
      <alignment horizontal="center" vertical="center"/>
    </xf>
    <xf numFmtId="0" fontId="43" fillId="0" borderId="0" xfId="16" applyFont="1" applyBorder="1" applyAlignment="1"/>
    <xf numFmtId="0" fontId="42" fillId="0" borderId="65" xfId="16" applyFont="1" applyBorder="1" applyAlignment="1">
      <alignment horizontal="center" vertical="center"/>
    </xf>
    <xf numFmtId="44" fontId="42" fillId="0" borderId="30" xfId="14" applyNumberFormat="1" applyFont="1" applyBorder="1" applyAlignment="1">
      <alignment horizontal="center" vertical="center"/>
    </xf>
    <xf numFmtId="16" fontId="42" fillId="0" borderId="40" xfId="16" applyNumberFormat="1" applyFont="1" applyBorder="1" applyAlignment="1">
      <alignment horizontal="center" vertical="center"/>
    </xf>
    <xf numFmtId="0" fontId="12" fillId="0" borderId="0" xfId="16" applyFont="1" applyBorder="1" applyAlignment="1"/>
    <xf numFmtId="0" fontId="9" fillId="0" borderId="0" xfId="16" applyBorder="1"/>
    <xf numFmtId="0" fontId="9" fillId="0" borderId="6" xfId="16" applyFont="1" applyBorder="1" applyAlignment="1">
      <alignment horizontal="left" vertical="center"/>
    </xf>
    <xf numFmtId="0" fontId="9" fillId="0" borderId="7" xfId="16" quotePrefix="1" applyNumberFormat="1" applyFont="1" applyBorder="1" applyAlignment="1">
      <alignment horizontal="center" vertical="center"/>
    </xf>
    <xf numFmtId="0" fontId="42" fillId="0" borderId="32" xfId="16" applyFont="1" applyBorder="1" applyAlignment="1">
      <alignment horizontal="center" vertical="center"/>
    </xf>
    <xf numFmtId="44" fontId="42" fillId="0" borderId="56" xfId="14" applyNumberFormat="1" applyFont="1" applyBorder="1" applyAlignment="1">
      <alignment horizontal="center" vertical="center"/>
    </xf>
    <xf numFmtId="16" fontId="42" fillId="0" borderId="7" xfId="16" applyNumberFormat="1" applyFont="1" applyBorder="1" applyAlignment="1">
      <alignment horizontal="center" vertical="center"/>
    </xf>
    <xf numFmtId="44" fontId="12" fillId="0" borderId="22" xfId="14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3" fillId="2" borderId="66" xfId="0" applyFont="1" applyFill="1" applyBorder="1" applyAlignment="1">
      <alignment horizontal="center" vertical="center"/>
    </xf>
    <xf numFmtId="0" fontId="33" fillId="2" borderId="67" xfId="0" applyFont="1" applyFill="1" applyBorder="1" applyAlignment="1">
      <alignment horizontal="center" vertical="center"/>
    </xf>
    <xf numFmtId="0" fontId="11" fillId="0" borderId="68" xfId="0" applyFont="1" applyFill="1" applyBorder="1" applyAlignment="1">
      <alignment horizontal="center"/>
    </xf>
    <xf numFmtId="0" fontId="11" fillId="0" borderId="69" xfId="0" applyFont="1" applyFill="1" applyBorder="1" applyAlignment="1">
      <alignment horizontal="center"/>
    </xf>
    <xf numFmtId="0" fontId="11" fillId="0" borderId="70" xfId="0" applyFont="1" applyFill="1" applyBorder="1" applyAlignment="1">
      <alignment horizontal="center"/>
    </xf>
    <xf numFmtId="0" fontId="33" fillId="2" borderId="66" xfId="0" applyFont="1" applyFill="1" applyBorder="1" applyAlignment="1">
      <alignment horizontal="center"/>
    </xf>
    <xf numFmtId="0" fontId="33" fillId="2" borderId="67" xfId="0" applyFont="1" applyFill="1" applyBorder="1" applyAlignment="1">
      <alignment horizontal="center"/>
    </xf>
    <xf numFmtId="0" fontId="11" fillId="0" borderId="68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11" fillId="0" borderId="70" xfId="0" applyFont="1" applyBorder="1" applyAlignment="1">
      <alignment horizontal="center" vertical="center"/>
    </xf>
    <xf numFmtId="0" fontId="33" fillId="2" borderId="8" xfId="0" applyFont="1" applyFill="1" applyBorder="1" applyAlignment="1">
      <alignment horizontal="center" vertical="center"/>
    </xf>
    <xf numFmtId="0" fontId="33" fillId="2" borderId="71" xfId="0" applyFont="1" applyFill="1" applyBorder="1" applyAlignment="1">
      <alignment horizontal="center" vertical="center"/>
    </xf>
    <xf numFmtId="0" fontId="33" fillId="2" borderId="28" xfId="0" applyFont="1" applyFill="1" applyBorder="1" applyAlignment="1">
      <alignment horizontal="center" vertical="center"/>
    </xf>
    <xf numFmtId="0" fontId="11" fillId="0" borderId="72" xfId="0" applyFont="1" applyBorder="1"/>
    <xf numFmtId="168" fontId="11" fillId="0" borderId="58" xfId="0" applyNumberFormat="1" applyFont="1" applyBorder="1" applyAlignment="1">
      <alignment horizontal="center"/>
    </xf>
    <xf numFmtId="0" fontId="11" fillId="0" borderId="58" xfId="0" applyFont="1" applyBorder="1" applyAlignment="1">
      <alignment horizontal="center"/>
    </xf>
    <xf numFmtId="0" fontId="9" fillId="0" borderId="0" xfId="18" applyFont="1" applyFill="1" applyAlignment="1">
      <alignment vertical="center"/>
    </xf>
    <xf numFmtId="0" fontId="33" fillId="2" borderId="24" xfId="0" applyFont="1" applyFill="1" applyBorder="1" applyAlignment="1">
      <alignment horizontal="center" vertical="center"/>
    </xf>
    <xf numFmtId="0" fontId="33" fillId="2" borderId="73" xfId="0" applyFont="1" applyFill="1" applyBorder="1" applyAlignment="1">
      <alignment horizontal="center" vertical="center"/>
    </xf>
    <xf numFmtId="0" fontId="33" fillId="2" borderId="9" xfId="0" applyFont="1" applyFill="1" applyBorder="1" applyAlignment="1">
      <alignment horizontal="center" vertical="center"/>
    </xf>
    <xf numFmtId="0" fontId="11" fillId="0" borderId="72" xfId="0" applyFont="1" applyBorder="1" applyAlignment="1">
      <alignment horizontal="left" vertical="center"/>
    </xf>
    <xf numFmtId="168" fontId="11" fillId="0" borderId="58" xfId="0" applyNumberFormat="1" applyFont="1" applyBorder="1" applyAlignment="1">
      <alignment horizontal="center" vertical="center"/>
    </xf>
    <xf numFmtId="44" fontId="11" fillId="0" borderId="74" xfId="14" applyFont="1" applyBorder="1" applyAlignment="1">
      <alignment horizontal="center" vertical="center"/>
    </xf>
    <xf numFmtId="0" fontId="11" fillId="0" borderId="75" xfId="0" applyFont="1" applyBorder="1" applyAlignment="1">
      <alignment horizontal="center" vertical="center"/>
    </xf>
    <xf numFmtId="44" fontId="11" fillId="0" borderId="76" xfId="14" applyFont="1" applyBorder="1" applyAlignment="1">
      <alignment horizontal="center" vertical="center"/>
    </xf>
    <xf numFmtId="0" fontId="36" fillId="0" borderId="0" xfId="0" applyFont="1" applyBorder="1" applyAlignment="1">
      <alignment vertical="center" wrapText="1"/>
    </xf>
    <xf numFmtId="0" fontId="39" fillId="0" borderId="0" xfId="0" applyFont="1" applyBorder="1" applyAlignment="1">
      <alignment vertical="center" wrapText="1"/>
    </xf>
    <xf numFmtId="44" fontId="11" fillId="0" borderId="77" xfId="14" applyFont="1" applyBorder="1" applyAlignment="1">
      <alignment horizontal="center" vertical="center"/>
    </xf>
    <xf numFmtId="0" fontId="33" fillId="2" borderId="8" xfId="0" applyFont="1" applyFill="1" applyBorder="1" applyAlignment="1">
      <alignment horizontal="center"/>
    </xf>
    <xf numFmtId="0" fontId="33" fillId="2" borderId="71" xfId="0" applyFont="1" applyFill="1" applyBorder="1" applyAlignment="1">
      <alignment horizontal="center"/>
    </xf>
    <xf numFmtId="0" fontId="33" fillId="2" borderId="24" xfId="0" applyFont="1" applyFill="1" applyBorder="1" applyAlignment="1">
      <alignment horizontal="center"/>
    </xf>
    <xf numFmtId="0" fontId="33" fillId="2" borderId="73" xfId="0" applyFont="1" applyFill="1" applyBorder="1" applyAlignment="1">
      <alignment horizontal="center"/>
    </xf>
    <xf numFmtId="0" fontId="33" fillId="2" borderId="9" xfId="0" applyFont="1" applyFill="1" applyBorder="1" applyAlignment="1">
      <alignment horizontal="center"/>
    </xf>
    <xf numFmtId="0" fontId="40" fillId="0" borderId="0" xfId="0" applyFont="1" applyAlignment="1">
      <alignment vertical="center" wrapText="1"/>
    </xf>
    <xf numFmtId="0" fontId="11" fillId="0" borderId="72" xfId="0" applyFont="1" applyBorder="1" applyAlignment="1">
      <alignment vertical="center"/>
    </xf>
    <xf numFmtId="0" fontId="33" fillId="17" borderId="36" xfId="0" applyFont="1" applyFill="1" applyBorder="1" applyAlignment="1">
      <alignment horizontal="center" vertical="center"/>
    </xf>
    <xf numFmtId="0" fontId="33" fillId="17" borderId="25" xfId="0" applyFont="1" applyFill="1" applyBorder="1" applyAlignment="1">
      <alignment horizontal="center" vertical="center"/>
    </xf>
    <xf numFmtId="0" fontId="33" fillId="17" borderId="11" xfId="0" applyFont="1" applyFill="1" applyBorder="1" applyAlignment="1">
      <alignment horizontal="center" vertical="center"/>
    </xf>
    <xf numFmtId="0" fontId="33" fillId="17" borderId="81" xfId="0" applyFont="1" applyFill="1" applyBorder="1" applyAlignment="1">
      <alignment horizontal="center" vertical="center"/>
    </xf>
    <xf numFmtId="44" fontId="11" fillId="0" borderId="82" xfId="14" applyFont="1" applyBorder="1" applyAlignment="1">
      <alignment horizontal="center" vertical="center"/>
    </xf>
    <xf numFmtId="0" fontId="11" fillId="0" borderId="61" xfId="0" applyFont="1" applyBorder="1" applyAlignment="1">
      <alignment horizontal="center" vertical="center"/>
    </xf>
    <xf numFmtId="44" fontId="11" fillId="0" borderId="83" xfId="14" applyFont="1" applyBorder="1" applyAlignment="1">
      <alignment horizontal="center" vertical="center"/>
    </xf>
    <xf numFmtId="0" fontId="11" fillId="0" borderId="62" xfId="0" applyFont="1" applyBorder="1" applyAlignment="1">
      <alignment horizontal="center" vertical="center"/>
    </xf>
    <xf numFmtId="44" fontId="11" fillId="0" borderId="84" xfId="14" applyFont="1" applyBorder="1" applyAlignment="1">
      <alignment horizontal="center" vertical="center"/>
    </xf>
    <xf numFmtId="0" fontId="11" fillId="0" borderId="64" xfId="0" applyFont="1" applyBorder="1" applyAlignment="1">
      <alignment horizontal="center" vertical="center"/>
    </xf>
    <xf numFmtId="169" fontId="23" fillId="0" borderId="88" xfId="0" applyNumberFormat="1" applyFont="1" applyBorder="1" applyAlignment="1">
      <alignment horizontal="center" vertical="center"/>
    </xf>
    <xf numFmtId="0" fontId="23" fillId="0" borderId="89" xfId="0" applyFont="1" applyBorder="1" applyAlignment="1">
      <alignment vertical="center"/>
    </xf>
    <xf numFmtId="0" fontId="23" fillId="0" borderId="89" xfId="0" applyFont="1" applyBorder="1" applyAlignment="1">
      <alignment horizontal="center" vertical="center"/>
    </xf>
    <xf numFmtId="44" fontId="23" fillId="0" borderId="90" xfId="0" applyNumberFormat="1" applyFont="1" applyBorder="1" applyAlignment="1">
      <alignment vertical="center"/>
    </xf>
    <xf numFmtId="169" fontId="23" fillId="0" borderId="94" xfId="0" applyNumberFormat="1" applyFont="1" applyBorder="1" applyAlignment="1">
      <alignment horizontal="center" vertical="center"/>
    </xf>
    <xf numFmtId="0" fontId="23" fillId="0" borderId="95" xfId="0" applyFont="1" applyBorder="1" applyAlignment="1">
      <alignment vertical="center"/>
    </xf>
    <xf numFmtId="0" fontId="23" fillId="0" borderId="95" xfId="0" applyFont="1" applyBorder="1" applyAlignment="1">
      <alignment horizontal="center" vertical="center"/>
    </xf>
    <xf numFmtId="44" fontId="23" fillId="0" borderId="96" xfId="0" applyNumberFormat="1" applyFont="1" applyBorder="1" applyAlignment="1">
      <alignment vertical="center"/>
    </xf>
    <xf numFmtId="169" fontId="23" fillId="0" borderId="97" xfId="0" applyNumberFormat="1" applyFont="1" applyBorder="1" applyAlignment="1">
      <alignment horizontal="center" vertical="center"/>
    </xf>
    <xf numFmtId="0" fontId="23" fillId="0" borderId="98" xfId="0" applyFont="1" applyBorder="1" applyAlignment="1">
      <alignment vertical="center"/>
    </xf>
    <xf numFmtId="0" fontId="23" fillId="0" borderId="98" xfId="0" applyFont="1" applyBorder="1" applyAlignment="1">
      <alignment horizontal="center" vertical="center"/>
    </xf>
    <xf numFmtId="44" fontId="23" fillId="0" borderId="99" xfId="0" applyNumberFormat="1" applyFont="1" applyBorder="1" applyAlignment="1">
      <alignment vertical="center"/>
    </xf>
    <xf numFmtId="0" fontId="48" fillId="20" borderId="100" xfId="0" applyFont="1" applyFill="1" applyBorder="1" applyAlignment="1">
      <alignment horizontal="center" vertical="center" wrapText="1" readingOrder="1"/>
    </xf>
    <xf numFmtId="0" fontId="48" fillId="20" borderId="101" xfId="0" applyFont="1" applyFill="1" applyBorder="1" applyAlignment="1">
      <alignment horizontal="center" vertical="center" wrapText="1" readingOrder="1"/>
    </xf>
    <xf numFmtId="0" fontId="48" fillId="20" borderId="102" xfId="0" applyFont="1" applyFill="1" applyBorder="1" applyAlignment="1">
      <alignment horizontal="center" vertical="center" wrapText="1" readingOrder="1"/>
    </xf>
    <xf numFmtId="0" fontId="50" fillId="21" borderId="105" xfId="0" applyFont="1" applyFill="1" applyBorder="1" applyAlignment="1">
      <alignment horizontal="center" vertical="center" wrapText="1" readingOrder="1"/>
    </xf>
    <xf numFmtId="0" fontId="50" fillId="21" borderId="108" xfId="0" applyFont="1" applyFill="1" applyBorder="1" applyAlignment="1">
      <alignment horizontal="center" vertical="center" wrapText="1" readingOrder="1"/>
    </xf>
    <xf numFmtId="0" fontId="24" fillId="8" borderId="109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12" fillId="0" borderId="72" xfId="0" applyFont="1" applyBorder="1" applyAlignment="1">
      <alignment horizontal="center" vertical="center"/>
    </xf>
    <xf numFmtId="0" fontId="12" fillId="0" borderId="110" xfId="0" applyFont="1" applyBorder="1" applyAlignment="1">
      <alignment horizontal="center" vertical="center"/>
    </xf>
    <xf numFmtId="0" fontId="24" fillId="14" borderId="15" xfId="16" applyFont="1" applyFill="1" applyBorder="1" applyAlignment="1">
      <alignment horizontal="center" vertical="center"/>
    </xf>
    <xf numFmtId="0" fontId="24" fillId="14" borderId="66" xfId="16" applyFont="1" applyFill="1" applyBorder="1" applyAlignment="1">
      <alignment horizontal="center" vertical="center"/>
    </xf>
    <xf numFmtId="0" fontId="24" fillId="14" borderId="67" xfId="16" applyFont="1" applyFill="1" applyBorder="1" applyAlignment="1">
      <alignment horizontal="center" vertical="center"/>
    </xf>
    <xf numFmtId="16" fontId="42" fillId="0" borderId="29" xfId="16" applyNumberFormat="1" applyFont="1" applyBorder="1" applyAlignment="1">
      <alignment horizontal="center" vertical="center"/>
    </xf>
    <xf numFmtId="0" fontId="24" fillId="12" borderId="2" xfId="16" applyFont="1" applyFill="1" applyBorder="1" applyAlignment="1">
      <alignment horizontal="center" vertical="center"/>
    </xf>
    <xf numFmtId="0" fontId="24" fillId="12" borderId="111" xfId="16" applyFont="1" applyFill="1" applyBorder="1" applyAlignment="1">
      <alignment horizontal="center" vertical="center"/>
    </xf>
    <xf numFmtId="44" fontId="12" fillId="0" borderId="57" xfId="14" applyFont="1" applyFill="1" applyBorder="1" applyAlignment="1">
      <alignment horizontal="center" vertical="center"/>
    </xf>
    <xf numFmtId="16" fontId="12" fillId="0" borderId="5" xfId="16" applyNumberFormat="1" applyFont="1" applyFill="1" applyBorder="1" applyAlignment="1">
      <alignment horizontal="center" vertical="center"/>
    </xf>
    <xf numFmtId="0" fontId="28" fillId="0" borderId="29" xfId="9" applyNumberFormat="1" applyFont="1" applyBorder="1" applyAlignment="1">
      <alignment horizontal="center" vertical="center"/>
    </xf>
    <xf numFmtId="0" fontId="28" fillId="0" borderId="5" xfId="9" applyNumberFormat="1" applyFont="1" applyBorder="1" applyAlignment="1">
      <alignment horizontal="center" vertical="center"/>
    </xf>
    <xf numFmtId="0" fontId="28" fillId="0" borderId="7" xfId="9" applyNumberFormat="1" applyFont="1" applyBorder="1" applyAlignment="1">
      <alignment horizontal="center" vertical="center"/>
    </xf>
    <xf numFmtId="167" fontId="3" fillId="6" borderId="29" xfId="9" applyNumberFormat="1" applyFill="1" applyBorder="1" applyAlignment="1">
      <alignment horizontal="center" vertical="center"/>
    </xf>
    <xf numFmtId="167" fontId="3" fillId="6" borderId="5" xfId="9" applyNumberFormat="1" applyFill="1" applyBorder="1" applyAlignment="1">
      <alignment horizontal="center" vertical="center"/>
    </xf>
    <xf numFmtId="167" fontId="3" fillId="6" borderId="5" xfId="7" applyNumberFormat="1" applyFont="1" applyFill="1" applyBorder="1" applyAlignment="1">
      <alignment horizontal="center" vertical="center"/>
    </xf>
    <xf numFmtId="167" fontId="3" fillId="6" borderId="7" xfId="7" applyNumberFormat="1" applyFont="1" applyFill="1" applyBorder="1" applyAlignment="1">
      <alignment horizontal="center" vertical="center"/>
    </xf>
    <xf numFmtId="0" fontId="53" fillId="3" borderId="0" xfId="9" applyFont="1" applyFill="1"/>
    <xf numFmtId="9" fontId="54" fillId="3" borderId="20" xfId="9" applyNumberFormat="1" applyFont="1" applyFill="1" applyBorder="1" applyAlignment="1">
      <alignment horizontal="center"/>
    </xf>
    <xf numFmtId="0" fontId="25" fillId="2" borderId="109" xfId="9" applyFont="1" applyFill="1" applyBorder="1" applyAlignment="1">
      <alignment horizontal="center"/>
    </xf>
    <xf numFmtId="0" fontId="25" fillId="2" borderId="116" xfId="9" applyFont="1" applyFill="1" applyBorder="1" applyAlignment="1">
      <alignment horizontal="center"/>
    </xf>
    <xf numFmtId="0" fontId="25" fillId="2" borderId="1" xfId="9" applyFont="1" applyFill="1" applyBorder="1" applyAlignment="1">
      <alignment horizontal="center"/>
    </xf>
    <xf numFmtId="0" fontId="47" fillId="22" borderId="109" xfId="9" applyFont="1" applyFill="1" applyBorder="1" applyAlignment="1">
      <alignment horizontal="center" vertical="center"/>
    </xf>
    <xf numFmtId="0" fontId="47" fillId="22" borderId="116" xfId="9" applyFont="1" applyFill="1" applyBorder="1" applyAlignment="1">
      <alignment horizontal="center" vertical="center"/>
    </xf>
    <xf numFmtId="0" fontId="47" fillId="22" borderId="71" xfId="9" applyFont="1" applyFill="1" applyBorder="1" applyAlignment="1">
      <alignment horizontal="center" vertical="center"/>
    </xf>
    <xf numFmtId="0" fontId="47" fillId="22" borderId="1" xfId="9" applyFont="1" applyFill="1" applyBorder="1" applyAlignment="1">
      <alignment horizontal="center" vertical="center"/>
    </xf>
    <xf numFmtId="44" fontId="55" fillId="3" borderId="60" xfId="10" applyFont="1" applyFill="1" applyBorder="1" applyAlignment="1">
      <alignment horizontal="center" vertical="center"/>
    </xf>
    <xf numFmtId="44" fontId="55" fillId="0" borderId="3" xfId="10" applyFont="1" applyFill="1" applyBorder="1" applyAlignment="1">
      <alignment horizontal="center" vertical="center"/>
    </xf>
    <xf numFmtId="44" fontId="55" fillId="0" borderId="5" xfId="10" applyFont="1" applyFill="1" applyBorder="1" applyAlignment="1">
      <alignment horizontal="center" vertical="center"/>
    </xf>
    <xf numFmtId="44" fontId="55" fillId="0" borderId="7" xfId="10" applyFont="1" applyFill="1" applyBorder="1" applyAlignment="1">
      <alignment horizontal="center" vertical="center"/>
    </xf>
    <xf numFmtId="0" fontId="53" fillId="3" borderId="2" xfId="9" applyFont="1" applyFill="1" applyBorder="1" applyAlignment="1">
      <alignment vertical="center"/>
    </xf>
    <xf numFmtId="0" fontId="53" fillId="3" borderId="22" xfId="9" applyFont="1" applyFill="1" applyBorder="1" applyAlignment="1">
      <alignment horizontal="center" vertical="center"/>
    </xf>
    <xf numFmtId="0" fontId="53" fillId="3" borderId="22" xfId="9" applyFont="1" applyFill="1" applyBorder="1" applyAlignment="1">
      <alignment vertical="center"/>
    </xf>
    <xf numFmtId="44" fontId="55" fillId="3" borderId="22" xfId="10" applyFont="1" applyFill="1" applyBorder="1" applyAlignment="1">
      <alignment vertical="center"/>
    </xf>
    <xf numFmtId="0" fontId="53" fillId="3" borderId="4" xfId="9" applyFont="1" applyFill="1" applyBorder="1" applyAlignment="1">
      <alignment vertical="center"/>
    </xf>
    <xf numFmtId="0" fontId="53" fillId="3" borderId="11" xfId="9" applyFont="1" applyFill="1" applyBorder="1" applyAlignment="1">
      <alignment horizontal="center" vertical="center"/>
    </xf>
    <xf numFmtId="0" fontId="53" fillId="3" borderId="11" xfId="9" applyFont="1" applyFill="1" applyBorder="1" applyAlignment="1">
      <alignment vertical="center"/>
    </xf>
    <xf numFmtId="44" fontId="55" fillId="3" borderId="11" xfId="10" applyFont="1" applyFill="1" applyBorder="1" applyAlignment="1">
      <alignment vertical="center"/>
    </xf>
    <xf numFmtId="0" fontId="53" fillId="3" borderId="6" xfId="9" applyFont="1" applyFill="1" applyBorder="1" applyAlignment="1">
      <alignment vertical="center"/>
    </xf>
    <xf numFmtId="0" fontId="53" fillId="3" borderId="21" xfId="9" applyFont="1" applyFill="1" applyBorder="1" applyAlignment="1">
      <alignment horizontal="center" vertical="center"/>
    </xf>
    <xf numFmtId="0" fontId="55" fillId="3" borderId="21" xfId="9" applyFont="1" applyFill="1" applyBorder="1" applyAlignment="1">
      <alignment vertical="center"/>
    </xf>
    <xf numFmtId="44" fontId="55" fillId="3" borderId="21" xfId="10" applyFont="1" applyFill="1" applyBorder="1" applyAlignment="1">
      <alignment vertical="center"/>
    </xf>
    <xf numFmtId="44" fontId="55" fillId="2" borderId="116" xfId="10" applyFont="1" applyFill="1" applyBorder="1" applyAlignment="1">
      <alignment vertical="center"/>
    </xf>
    <xf numFmtId="44" fontId="55" fillId="2" borderId="1" xfId="10" applyFont="1" applyFill="1" applyBorder="1" applyAlignment="1">
      <alignment vertical="center"/>
    </xf>
    <xf numFmtId="0" fontId="12" fillId="0" borderId="10" xfId="16" applyNumberFormat="1" applyFont="1" applyFill="1" applyBorder="1" applyAlignment="1">
      <alignment horizontal="center" vertical="center"/>
    </xf>
    <xf numFmtId="0" fontId="15" fillId="23" borderId="18" xfId="9" applyFont="1" applyFill="1" applyBorder="1" applyAlignment="1">
      <alignment horizontal="center" vertical="center"/>
    </xf>
    <xf numFmtId="0" fontId="15" fillId="23" borderId="19" xfId="9" applyFont="1" applyFill="1" applyBorder="1" applyAlignment="1">
      <alignment horizontal="center" vertical="center"/>
    </xf>
    <xf numFmtId="0" fontId="15" fillId="23" borderId="20" xfId="9" applyFont="1" applyFill="1" applyBorder="1" applyAlignment="1">
      <alignment horizontal="center" vertical="center"/>
    </xf>
    <xf numFmtId="0" fontId="15" fillId="23" borderId="15" xfId="9" applyFont="1" applyFill="1" applyBorder="1" applyAlignment="1">
      <alignment horizontal="center" vertical="center"/>
    </xf>
    <xf numFmtId="0" fontId="15" fillId="23" borderId="0" xfId="9" applyFont="1" applyFill="1" applyBorder="1" applyAlignment="1">
      <alignment horizontal="center" vertical="center"/>
    </xf>
    <xf numFmtId="0" fontId="15" fillId="23" borderId="16" xfId="9" applyFont="1" applyFill="1" applyBorder="1" applyAlignment="1">
      <alignment horizontal="center" vertical="center"/>
    </xf>
    <xf numFmtId="0" fontId="15" fillId="23" borderId="12" xfId="9" applyFont="1" applyFill="1" applyBorder="1" applyAlignment="1">
      <alignment horizontal="center" vertical="center"/>
    </xf>
    <xf numFmtId="0" fontId="15" fillId="23" borderId="17" xfId="9" applyFont="1" applyFill="1" applyBorder="1" applyAlignment="1">
      <alignment horizontal="center" vertical="center"/>
    </xf>
    <xf numFmtId="0" fontId="15" fillId="23" borderId="13" xfId="9" applyFont="1" applyFill="1" applyBorder="1" applyAlignment="1">
      <alignment horizontal="center" vertical="center"/>
    </xf>
    <xf numFmtId="0" fontId="18" fillId="23" borderId="15" xfId="9" applyFont="1" applyFill="1" applyBorder="1" applyAlignment="1">
      <alignment horizontal="center" vertical="center"/>
    </xf>
    <xf numFmtId="0" fontId="18" fillId="23" borderId="0" xfId="9" applyFont="1" applyFill="1" applyBorder="1" applyAlignment="1">
      <alignment horizontal="center" vertical="center"/>
    </xf>
    <xf numFmtId="0" fontId="18" fillId="23" borderId="16" xfId="9" applyFont="1" applyFill="1" applyBorder="1" applyAlignment="1">
      <alignment horizontal="center" vertical="center"/>
    </xf>
    <xf numFmtId="0" fontId="11" fillId="6" borderId="4" xfId="9" applyFont="1" applyFill="1" applyBorder="1" applyAlignment="1">
      <alignment horizontal="left" vertical="center"/>
    </xf>
    <xf numFmtId="0" fontId="11" fillId="6" borderId="11" xfId="9" applyFont="1" applyFill="1" applyBorder="1" applyAlignment="1">
      <alignment horizontal="left" vertical="center"/>
    </xf>
    <xf numFmtId="0" fontId="11" fillId="6" borderId="32" xfId="9" applyFont="1" applyFill="1" applyBorder="1" applyAlignment="1">
      <alignment horizontal="left" vertical="center"/>
    </xf>
    <xf numFmtId="0" fontId="11" fillId="6" borderId="113" xfId="9" applyFont="1" applyFill="1" applyBorder="1" applyAlignment="1">
      <alignment horizontal="left" vertical="center"/>
    </xf>
    <xf numFmtId="0" fontId="11" fillId="6" borderId="114" xfId="9" applyFont="1" applyFill="1" applyBorder="1" applyAlignment="1">
      <alignment horizontal="left" vertical="center"/>
    </xf>
    <xf numFmtId="0" fontId="3" fillId="17" borderId="8" xfId="9" applyFill="1" applyBorder="1" applyAlignment="1">
      <alignment horizontal="center"/>
    </xf>
    <xf numFmtId="0" fontId="3" fillId="17" borderId="14" xfId="9" applyFill="1" applyBorder="1" applyAlignment="1">
      <alignment horizontal="center"/>
    </xf>
    <xf numFmtId="0" fontId="3" fillId="17" borderId="9" xfId="9" applyFill="1" applyBorder="1" applyAlignment="1">
      <alignment horizontal="center"/>
    </xf>
    <xf numFmtId="0" fontId="52" fillId="24" borderId="18" xfId="9" applyFont="1" applyFill="1" applyBorder="1" applyAlignment="1">
      <alignment horizontal="center" vertical="center" wrapText="1"/>
    </xf>
    <xf numFmtId="0" fontId="52" fillId="24" borderId="20" xfId="9" applyFont="1" applyFill="1" applyBorder="1" applyAlignment="1">
      <alignment horizontal="center" vertical="center" wrapText="1"/>
    </xf>
    <xf numFmtId="0" fontId="52" fillId="24" borderId="15" xfId="9" applyFont="1" applyFill="1" applyBorder="1" applyAlignment="1">
      <alignment horizontal="center" vertical="center" wrapText="1"/>
    </xf>
    <xf numFmtId="0" fontId="52" fillId="24" borderId="16" xfId="9" applyFont="1" applyFill="1" applyBorder="1" applyAlignment="1">
      <alignment horizontal="center" vertical="center" wrapText="1"/>
    </xf>
    <xf numFmtId="0" fontId="26" fillId="6" borderId="26" xfId="9" applyFont="1" applyFill="1" applyBorder="1" applyAlignment="1">
      <alignment horizontal="left" vertical="center"/>
    </xf>
    <xf numFmtId="0" fontId="26" fillId="6" borderId="27" xfId="9" applyFont="1" applyFill="1" applyBorder="1" applyAlignment="1">
      <alignment horizontal="left" vertical="center"/>
    </xf>
    <xf numFmtId="0" fontId="26" fillId="6" borderId="4" xfId="9" applyFont="1" applyFill="1" applyBorder="1" applyAlignment="1">
      <alignment horizontal="left" vertical="center"/>
    </xf>
    <xf numFmtId="0" fontId="26" fillId="6" borderId="11" xfId="9" applyFont="1" applyFill="1" applyBorder="1" applyAlignment="1">
      <alignment horizontal="left" vertical="center"/>
    </xf>
    <xf numFmtId="0" fontId="0" fillId="6" borderId="8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23" fillId="0" borderId="4" xfId="9" applyFont="1" applyFill="1" applyBorder="1" applyAlignment="1">
      <alignment horizontal="center" vertical="center"/>
    </xf>
    <xf numFmtId="0" fontId="23" fillId="0" borderId="11" xfId="9" applyFont="1" applyFill="1" applyBorder="1" applyAlignment="1">
      <alignment horizontal="center" vertical="center"/>
    </xf>
    <xf numFmtId="0" fontId="23" fillId="0" borderId="6" xfId="9" applyFont="1" applyFill="1" applyBorder="1" applyAlignment="1">
      <alignment horizontal="center" vertical="center"/>
    </xf>
    <xf numFmtId="0" fontId="23" fillId="0" borderId="21" xfId="9" applyFont="1" applyFill="1" applyBorder="1" applyAlignment="1">
      <alignment horizontal="center" vertical="center"/>
    </xf>
    <xf numFmtId="0" fontId="31" fillId="5" borderId="8" xfId="0" applyFont="1" applyFill="1" applyBorder="1" applyAlignment="1">
      <alignment horizontal="center" vertical="center"/>
    </xf>
    <xf numFmtId="0" fontId="31" fillId="5" borderId="14" xfId="0" applyFont="1" applyFill="1" applyBorder="1" applyAlignment="1">
      <alignment horizontal="center" vertical="center"/>
    </xf>
    <xf numFmtId="0" fontId="31" fillId="5" borderId="9" xfId="0" applyFont="1" applyFill="1" applyBorder="1" applyAlignment="1">
      <alignment horizontal="center" vertical="center"/>
    </xf>
    <xf numFmtId="0" fontId="22" fillId="0" borderId="26" xfId="9" applyFont="1" applyFill="1" applyBorder="1" applyAlignment="1">
      <alignment horizontal="center" vertical="center"/>
    </xf>
    <xf numFmtId="0" fontId="22" fillId="0" borderId="27" xfId="9" applyFont="1" applyFill="1" applyBorder="1" applyAlignment="1">
      <alignment horizontal="center" vertical="center"/>
    </xf>
    <xf numFmtId="0" fontId="22" fillId="0" borderId="4" xfId="9" applyFont="1" applyFill="1" applyBorder="1" applyAlignment="1">
      <alignment horizontal="center" vertical="center"/>
    </xf>
    <xf numFmtId="0" fontId="22" fillId="0" borderId="11" xfId="9" applyFont="1" applyFill="1" applyBorder="1" applyAlignment="1">
      <alignment horizontal="center" vertical="center"/>
    </xf>
    <xf numFmtId="0" fontId="22" fillId="0" borderId="36" xfId="9" applyFont="1" applyFill="1" applyBorder="1" applyAlignment="1">
      <alignment horizontal="center" vertical="center"/>
    </xf>
    <xf numFmtId="0" fontId="22" fillId="0" borderId="38" xfId="9" applyFont="1" applyFill="1" applyBorder="1" applyAlignment="1">
      <alignment horizontal="center" vertical="center"/>
    </xf>
    <xf numFmtId="0" fontId="16" fillId="6" borderId="8" xfId="9" applyFont="1" applyFill="1" applyBorder="1" applyAlignment="1">
      <alignment horizontal="center" vertical="center"/>
    </xf>
    <xf numFmtId="0" fontId="16" fillId="6" borderId="14" xfId="9" applyFont="1" applyFill="1" applyBorder="1" applyAlignment="1">
      <alignment horizontal="center" vertical="center"/>
    </xf>
    <xf numFmtId="0" fontId="16" fillId="6" borderId="9" xfId="9" applyFont="1" applyFill="1" applyBorder="1" applyAlignment="1">
      <alignment horizontal="center" vertical="center"/>
    </xf>
    <xf numFmtId="0" fontId="21" fillId="0" borderId="0" xfId="9" applyFont="1" applyAlignment="1">
      <alignment horizontal="center" vertical="center"/>
    </xf>
    <xf numFmtId="0" fontId="25" fillId="2" borderId="8" xfId="9" applyFont="1" applyFill="1" applyBorder="1" applyAlignment="1">
      <alignment horizontal="center"/>
    </xf>
    <xf numFmtId="0" fontId="25" fillId="2" borderId="115" xfId="9" applyFont="1" applyFill="1" applyBorder="1" applyAlignment="1">
      <alignment horizontal="center"/>
    </xf>
    <xf numFmtId="0" fontId="3" fillId="9" borderId="8" xfId="9" applyFill="1" applyBorder="1" applyAlignment="1">
      <alignment horizontal="center"/>
    </xf>
    <xf numFmtId="0" fontId="3" fillId="9" borderId="14" xfId="9" applyFill="1" applyBorder="1" applyAlignment="1">
      <alignment horizontal="center"/>
    </xf>
    <xf numFmtId="0" fontId="3" fillId="9" borderId="9" xfId="9" applyFill="1" applyBorder="1" applyAlignment="1">
      <alignment horizontal="center"/>
    </xf>
    <xf numFmtId="0" fontId="31" fillId="16" borderId="8" xfId="0" applyFont="1" applyFill="1" applyBorder="1" applyAlignment="1">
      <alignment horizontal="center" vertical="center"/>
    </xf>
    <xf numFmtId="0" fontId="31" fillId="16" borderId="14" xfId="0" applyFont="1" applyFill="1" applyBorder="1" applyAlignment="1">
      <alignment horizontal="center" vertical="center"/>
    </xf>
    <xf numFmtId="0" fontId="31" fillId="16" borderId="9" xfId="0" applyFont="1" applyFill="1" applyBorder="1" applyAlignment="1">
      <alignment horizontal="center" vertical="center"/>
    </xf>
    <xf numFmtId="0" fontId="32" fillId="0" borderId="17" xfId="0" applyFont="1" applyBorder="1" applyAlignment="1">
      <alignment horizontal="center" vertical="center" wrapText="1"/>
    </xf>
    <xf numFmtId="0" fontId="11" fillId="17" borderId="18" xfId="0" quotePrefix="1" applyFont="1" applyFill="1" applyBorder="1" applyAlignment="1">
      <alignment horizontal="center" vertical="center" wrapText="1"/>
    </xf>
    <xf numFmtId="0" fontId="11" fillId="17" borderId="19" xfId="0" quotePrefix="1" applyFont="1" applyFill="1" applyBorder="1" applyAlignment="1">
      <alignment horizontal="center" vertical="center"/>
    </xf>
    <xf numFmtId="0" fontId="11" fillId="17" borderId="20" xfId="0" quotePrefix="1" applyFont="1" applyFill="1" applyBorder="1" applyAlignment="1">
      <alignment horizontal="center" vertical="center"/>
    </xf>
    <xf numFmtId="0" fontId="11" fillId="17" borderId="12" xfId="0" quotePrefix="1" applyFont="1" applyFill="1" applyBorder="1" applyAlignment="1">
      <alignment horizontal="center" vertical="center"/>
    </xf>
    <xf numFmtId="0" fontId="11" fillId="17" borderId="17" xfId="0" quotePrefix="1" applyFont="1" applyFill="1" applyBorder="1" applyAlignment="1">
      <alignment horizontal="center" vertical="center"/>
    </xf>
    <xf numFmtId="0" fontId="11" fillId="17" borderId="13" xfId="0" quotePrefix="1" applyFont="1" applyFill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0" fontId="11" fillId="18" borderId="18" xfId="0" quotePrefix="1" applyFont="1" applyFill="1" applyBorder="1" applyAlignment="1">
      <alignment horizontal="center" vertical="center"/>
    </xf>
    <xf numFmtId="0" fontId="11" fillId="18" borderId="19" xfId="0" applyFont="1" applyFill="1" applyBorder="1" applyAlignment="1">
      <alignment horizontal="center" vertical="center"/>
    </xf>
    <xf numFmtId="0" fontId="11" fillId="18" borderId="20" xfId="0" applyFont="1" applyFill="1" applyBorder="1" applyAlignment="1">
      <alignment horizontal="center" vertical="center"/>
    </xf>
    <xf numFmtId="0" fontId="11" fillId="18" borderId="12" xfId="0" applyFont="1" applyFill="1" applyBorder="1" applyAlignment="1">
      <alignment horizontal="center" vertical="center"/>
    </xf>
    <xf numFmtId="0" fontId="11" fillId="18" borderId="17" xfId="0" applyFont="1" applyFill="1" applyBorder="1" applyAlignment="1">
      <alignment horizontal="center" vertical="center"/>
    </xf>
    <xf numFmtId="0" fontId="11" fillId="18" borderId="13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left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17" xfId="0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1" fillId="17" borderId="18" xfId="0" quotePrefix="1" applyFont="1" applyFill="1" applyBorder="1" applyAlignment="1">
      <alignment horizontal="center" vertical="center"/>
    </xf>
    <xf numFmtId="0" fontId="11" fillId="17" borderId="19" xfId="0" applyFont="1" applyFill="1" applyBorder="1" applyAlignment="1">
      <alignment horizontal="center" vertical="center"/>
    </xf>
    <xf numFmtId="0" fontId="11" fillId="17" borderId="20" xfId="0" applyFont="1" applyFill="1" applyBorder="1" applyAlignment="1">
      <alignment horizontal="center" vertical="center"/>
    </xf>
    <xf numFmtId="0" fontId="11" fillId="17" borderId="12" xfId="0" applyFont="1" applyFill="1" applyBorder="1" applyAlignment="1">
      <alignment horizontal="center" vertical="center"/>
    </xf>
    <xf numFmtId="0" fontId="11" fillId="17" borderId="17" xfId="0" applyFont="1" applyFill="1" applyBorder="1" applyAlignment="1">
      <alignment horizontal="center" vertical="center"/>
    </xf>
    <xf numFmtId="0" fontId="11" fillId="17" borderId="13" xfId="0" applyFont="1" applyFill="1" applyBorder="1" applyAlignment="1">
      <alignment horizontal="center" vertical="center"/>
    </xf>
    <xf numFmtId="0" fontId="11" fillId="18" borderId="18" xfId="0" quotePrefix="1" applyFont="1" applyFill="1" applyBorder="1" applyAlignment="1">
      <alignment horizontal="center" vertical="center" wrapText="1"/>
    </xf>
    <xf numFmtId="0" fontId="11" fillId="18" borderId="19" xfId="0" quotePrefix="1" applyFont="1" applyFill="1" applyBorder="1" applyAlignment="1">
      <alignment horizontal="center" vertical="center" wrapText="1"/>
    </xf>
    <xf numFmtId="0" fontId="11" fillId="18" borderId="20" xfId="0" quotePrefix="1" applyFont="1" applyFill="1" applyBorder="1" applyAlignment="1">
      <alignment horizontal="center" vertical="center" wrapText="1"/>
    </xf>
    <xf numFmtId="0" fontId="11" fillId="18" borderId="12" xfId="0" quotePrefix="1" applyFont="1" applyFill="1" applyBorder="1" applyAlignment="1">
      <alignment horizontal="center" vertical="center" wrapText="1"/>
    </xf>
    <xf numFmtId="0" fontId="11" fillId="18" borderId="17" xfId="0" quotePrefix="1" applyFont="1" applyFill="1" applyBorder="1" applyAlignment="1">
      <alignment horizontal="center" vertical="center" wrapText="1"/>
    </xf>
    <xf numFmtId="0" fontId="11" fillId="18" borderId="13" xfId="0" quotePrefix="1" applyFont="1" applyFill="1" applyBorder="1" applyAlignment="1">
      <alignment horizontal="center" vertical="center" wrapText="1"/>
    </xf>
    <xf numFmtId="0" fontId="35" fillId="3" borderId="18" xfId="0" applyFont="1" applyFill="1" applyBorder="1" applyAlignment="1">
      <alignment horizontal="center" vertical="center"/>
    </xf>
    <xf numFmtId="0" fontId="35" fillId="3" borderId="19" xfId="0" applyFont="1" applyFill="1" applyBorder="1" applyAlignment="1">
      <alignment horizontal="center" vertical="center"/>
    </xf>
    <xf numFmtId="0" fontId="35" fillId="3" borderId="20" xfId="0" applyFont="1" applyFill="1" applyBorder="1" applyAlignment="1">
      <alignment horizontal="center" vertical="center"/>
    </xf>
    <xf numFmtId="0" fontId="35" fillId="3" borderId="12" xfId="0" applyFont="1" applyFill="1" applyBorder="1" applyAlignment="1">
      <alignment horizontal="center" vertical="center"/>
    </xf>
    <xf numFmtId="0" fontId="35" fillId="3" borderId="17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32" fillId="0" borderId="0" xfId="0" applyFont="1" applyBorder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38" fillId="0" borderId="0" xfId="0" quotePrefix="1" applyFont="1" applyAlignment="1">
      <alignment horizontal="left"/>
    </xf>
    <xf numFmtId="0" fontId="38" fillId="0" borderId="0" xfId="0" applyFont="1" applyAlignment="1">
      <alignment horizontal="left"/>
    </xf>
    <xf numFmtId="0" fontId="44" fillId="16" borderId="31" xfId="0" applyFont="1" applyFill="1" applyBorder="1" applyAlignment="1">
      <alignment horizontal="center" vertical="center"/>
    </xf>
    <xf numFmtId="0" fontId="44" fillId="16" borderId="39" xfId="0" applyFont="1" applyFill="1" applyBorder="1" applyAlignment="1">
      <alignment horizontal="center" vertical="center"/>
    </xf>
    <xf numFmtId="0" fontId="44" fillId="16" borderId="37" xfId="0" applyFont="1" applyFill="1" applyBorder="1" applyAlignment="1">
      <alignment horizontal="center" vertical="center"/>
    </xf>
    <xf numFmtId="0" fontId="33" fillId="17" borderId="18" xfId="0" applyFont="1" applyFill="1" applyBorder="1" applyAlignment="1">
      <alignment horizontal="center" vertical="center" wrapText="1"/>
    </xf>
    <xf numFmtId="0" fontId="33" fillId="17" borderId="19" xfId="0" applyFont="1" applyFill="1" applyBorder="1" applyAlignment="1">
      <alignment horizontal="center" vertical="center" wrapText="1"/>
    </xf>
    <xf numFmtId="0" fontId="33" fillId="17" borderId="20" xfId="0" applyFont="1" applyFill="1" applyBorder="1" applyAlignment="1">
      <alignment horizontal="center" vertical="center" wrapText="1"/>
    </xf>
    <xf numFmtId="0" fontId="33" fillId="17" borderId="12" xfId="0" applyFont="1" applyFill="1" applyBorder="1" applyAlignment="1">
      <alignment horizontal="center" vertical="center" wrapText="1"/>
    </xf>
    <xf numFmtId="0" fontId="33" fillId="17" borderId="17" xfId="0" applyFont="1" applyFill="1" applyBorder="1" applyAlignment="1">
      <alignment horizontal="center" vertical="center" wrapText="1"/>
    </xf>
    <xf numFmtId="0" fontId="33" fillId="17" borderId="13" xfId="0" applyFont="1" applyFill="1" applyBorder="1" applyAlignment="1">
      <alignment horizontal="center" vertical="center" wrapText="1"/>
    </xf>
    <xf numFmtId="0" fontId="35" fillId="0" borderId="18" xfId="0" quotePrefix="1" applyFont="1" applyBorder="1" applyAlignment="1">
      <alignment horizontal="center" vertical="center"/>
    </xf>
    <xf numFmtId="0" fontId="35" fillId="0" borderId="19" xfId="0" quotePrefix="1" applyFont="1" applyBorder="1" applyAlignment="1">
      <alignment horizontal="center" vertical="center"/>
    </xf>
    <xf numFmtId="0" fontId="35" fillId="0" borderId="20" xfId="0" quotePrefix="1" applyFont="1" applyBorder="1" applyAlignment="1">
      <alignment horizontal="center" vertical="center"/>
    </xf>
    <xf numFmtId="0" fontId="35" fillId="0" borderId="12" xfId="0" quotePrefix="1" applyFont="1" applyBorder="1" applyAlignment="1">
      <alignment horizontal="center" vertical="center"/>
    </xf>
    <xf numFmtId="0" fontId="35" fillId="0" borderId="17" xfId="0" quotePrefix="1" applyFont="1" applyBorder="1" applyAlignment="1">
      <alignment horizontal="center" vertical="center"/>
    </xf>
    <xf numFmtId="0" fontId="35" fillId="0" borderId="13" xfId="0" quotePrefix="1" applyFont="1" applyBorder="1" applyAlignment="1">
      <alignment horizontal="center" vertical="center"/>
    </xf>
    <xf numFmtId="0" fontId="41" fillId="0" borderId="78" xfId="0" applyFont="1" applyFill="1" applyBorder="1" applyAlignment="1">
      <alignment horizontal="center" vertical="center"/>
    </xf>
    <xf numFmtId="0" fontId="41" fillId="0" borderId="79" xfId="0" applyFont="1" applyFill="1" applyBorder="1" applyAlignment="1">
      <alignment horizontal="center" vertical="center"/>
    </xf>
    <xf numFmtId="0" fontId="41" fillId="0" borderId="80" xfId="0" applyFont="1" applyFill="1" applyBorder="1" applyAlignment="1">
      <alignment horizontal="center" vertical="center"/>
    </xf>
    <xf numFmtId="0" fontId="19" fillId="19" borderId="85" xfId="0" applyFont="1" applyFill="1" applyBorder="1" applyAlignment="1">
      <alignment horizontal="center" vertical="center"/>
    </xf>
    <xf numFmtId="0" fontId="19" fillId="19" borderId="86" xfId="0" applyFont="1" applyFill="1" applyBorder="1" applyAlignment="1">
      <alignment horizontal="center" vertical="center"/>
    </xf>
    <xf numFmtId="0" fontId="19" fillId="19" borderId="87" xfId="0" applyFont="1" applyFill="1" applyBorder="1" applyAlignment="1">
      <alignment horizontal="center" vertical="center"/>
    </xf>
    <xf numFmtId="0" fontId="7" fillId="0" borderId="0" xfId="16" applyFont="1" applyAlignment="1">
      <alignment horizontal="left"/>
    </xf>
    <xf numFmtId="0" fontId="25" fillId="19" borderId="88" xfId="0" applyFont="1" applyFill="1" applyBorder="1" applyAlignment="1">
      <alignment horizontal="center" vertical="center"/>
    </xf>
    <xf numFmtId="0" fontId="25" fillId="19" borderId="91" xfId="0" applyFont="1" applyFill="1" applyBorder="1" applyAlignment="1">
      <alignment horizontal="center" vertical="center"/>
    </xf>
    <xf numFmtId="0" fontId="25" fillId="19" borderId="89" xfId="0" applyFont="1" applyFill="1" applyBorder="1" applyAlignment="1">
      <alignment horizontal="center" vertical="center"/>
    </xf>
    <xf numFmtId="0" fontId="25" fillId="19" borderId="92" xfId="0" applyFont="1" applyFill="1" applyBorder="1" applyAlignment="1">
      <alignment horizontal="center" vertical="center"/>
    </xf>
    <xf numFmtId="0" fontId="25" fillId="19" borderId="90" xfId="0" applyFont="1" applyFill="1" applyBorder="1" applyAlignment="1">
      <alignment horizontal="center" vertical="center"/>
    </xf>
    <xf numFmtId="0" fontId="25" fillId="19" borderId="93" xfId="0" applyFont="1" applyFill="1" applyBorder="1" applyAlignment="1">
      <alignment horizontal="center" vertical="center"/>
    </xf>
    <xf numFmtId="0" fontId="37" fillId="9" borderId="0" xfId="16" applyFont="1" applyFill="1" applyBorder="1" applyAlignment="1">
      <alignment horizontal="center" vertical="center"/>
    </xf>
    <xf numFmtId="0" fontId="7" fillId="0" borderId="0" xfId="16" applyFont="1" applyBorder="1" applyAlignment="1">
      <alignment horizontal="left"/>
    </xf>
    <xf numFmtId="0" fontId="7" fillId="0" borderId="0" xfId="16" applyFont="1" applyBorder="1" applyAlignment="1">
      <alignment horizontal="left" wrapText="1"/>
    </xf>
    <xf numFmtId="0" fontId="7" fillId="0" borderId="0" xfId="16" applyFont="1" applyBorder="1" applyAlignment="1">
      <alignment horizontal="left" vertical="top" wrapText="1"/>
    </xf>
    <xf numFmtId="0" fontId="49" fillId="21" borderId="103" xfId="0" applyFont="1" applyFill="1" applyBorder="1" applyAlignment="1">
      <alignment horizontal="center" wrapText="1" readingOrder="1"/>
    </xf>
    <xf numFmtId="0" fontId="49" fillId="21" borderId="106" xfId="0" applyFont="1" applyFill="1" applyBorder="1" applyAlignment="1">
      <alignment horizontal="center" wrapText="1" readingOrder="1"/>
    </xf>
    <xf numFmtId="0" fontId="50" fillId="21" borderId="104" xfId="0" applyFont="1" applyFill="1" applyBorder="1" applyAlignment="1">
      <alignment horizontal="center" vertical="center" wrapText="1" readingOrder="1"/>
    </xf>
    <xf numFmtId="0" fontId="50" fillId="21" borderId="107" xfId="0" applyFont="1" applyFill="1" applyBorder="1" applyAlignment="1">
      <alignment horizontal="center" vertical="center" wrapText="1" readingOrder="1"/>
    </xf>
    <xf numFmtId="0" fontId="49" fillId="21" borderId="103" xfId="0" applyFont="1" applyFill="1" applyBorder="1" applyAlignment="1">
      <alignment horizontal="center" vertical="center" wrapText="1" readingOrder="1"/>
    </xf>
    <xf numFmtId="0" fontId="49" fillId="21" borderId="106" xfId="0" applyFont="1" applyFill="1" applyBorder="1" applyAlignment="1">
      <alignment horizontal="center" vertical="center" wrapText="1" readingOrder="1"/>
    </xf>
    <xf numFmtId="0" fontId="0" fillId="25" borderId="8" xfId="0" applyFill="1" applyBorder="1" applyAlignment="1">
      <alignment horizontal="center"/>
    </xf>
    <xf numFmtId="0" fontId="0" fillId="25" borderId="14" xfId="0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24" fillId="8" borderId="8" xfId="0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12" borderId="12" xfId="16" applyFont="1" applyFill="1" applyBorder="1" applyAlignment="1">
      <alignment horizontal="center"/>
    </xf>
    <xf numFmtId="0" fontId="24" fillId="12" borderId="17" xfId="16" applyFont="1" applyFill="1" applyBorder="1" applyAlignment="1">
      <alignment horizontal="center"/>
    </xf>
    <xf numFmtId="0" fontId="56" fillId="6" borderId="8" xfId="16" applyFont="1" applyFill="1" applyBorder="1" applyAlignment="1">
      <alignment horizontal="center"/>
    </xf>
    <xf numFmtId="0" fontId="56" fillId="6" borderId="14" xfId="16" applyFont="1" applyFill="1" applyBorder="1" applyAlignment="1">
      <alignment horizontal="center"/>
    </xf>
    <xf numFmtId="0" fontId="56" fillId="6" borderId="9" xfId="16" applyFont="1" applyFill="1" applyBorder="1" applyAlignment="1">
      <alignment horizontal="center"/>
    </xf>
    <xf numFmtId="0" fontId="33" fillId="13" borderId="8" xfId="16" applyFont="1" applyFill="1" applyBorder="1" applyAlignment="1">
      <alignment horizontal="center" vertical="center"/>
    </xf>
    <xf numFmtId="0" fontId="33" fillId="13" borderId="14" xfId="16" applyFont="1" applyFill="1" applyBorder="1" applyAlignment="1">
      <alignment horizontal="center" vertical="center"/>
    </xf>
    <xf numFmtId="0" fontId="33" fillId="13" borderId="9" xfId="16" applyFont="1" applyFill="1" applyBorder="1" applyAlignment="1">
      <alignment horizontal="center" vertical="center"/>
    </xf>
    <xf numFmtId="16" fontId="12" fillId="15" borderId="28" xfId="16" applyNumberFormat="1" applyFont="1" applyFill="1" applyBorder="1" applyAlignment="1">
      <alignment horizontal="center" vertical="center"/>
    </xf>
    <xf numFmtId="16" fontId="12" fillId="15" borderId="67" xfId="16" applyNumberFormat="1" applyFont="1" applyFill="1" applyBorder="1" applyAlignment="1">
      <alignment horizontal="center" vertical="center"/>
    </xf>
    <xf numFmtId="44" fontId="24" fillId="12" borderId="36" xfId="14" applyFont="1" applyFill="1" applyBorder="1" applyAlignment="1">
      <alignment horizontal="center" vertical="center"/>
    </xf>
    <xf numFmtId="44" fontId="24" fillId="12" borderId="112" xfId="14" applyFont="1" applyFill="1" applyBorder="1" applyAlignment="1">
      <alignment horizontal="center" vertical="center"/>
    </xf>
  </cellXfs>
  <cellStyles count="23">
    <cellStyle name="20% - Ênfase2 2" xfId="18"/>
    <cellStyle name="60% - Ênfase1 2" xfId="17"/>
    <cellStyle name="Bom" xfId="8" builtinId="26"/>
    <cellStyle name="Moeda 2" xfId="3"/>
    <cellStyle name="Moeda 2 2" xfId="20"/>
    <cellStyle name="Moeda 3" xfId="6"/>
    <cellStyle name="Moeda 3 2" xfId="22"/>
    <cellStyle name="Moeda 4" xfId="10"/>
    <cellStyle name="Moeda 5" xfId="14"/>
    <cellStyle name="Normal" xfId="0" builtinId="0"/>
    <cellStyle name="Normal 2" xfId="1"/>
    <cellStyle name="Normal 2 2" xfId="16"/>
    <cellStyle name="Normal 2 2 2" xfId="19"/>
    <cellStyle name="Normal 3" xfId="2"/>
    <cellStyle name="Normal 4" xfId="4"/>
    <cellStyle name="Normal 4 2" xfId="12"/>
    <cellStyle name="Normal 5" xfId="9"/>
    <cellStyle name="Normal 6" xfId="13"/>
    <cellStyle name="Porcentagem 2" xfId="5"/>
    <cellStyle name="Porcentagem 2 2" xfId="15"/>
    <cellStyle name="Porcentagem 3" xfId="11"/>
    <cellStyle name="Vírgula" xfId="7" builtinId="3"/>
    <cellStyle name="Vírgula 2" xfId="21"/>
  </cellStyles>
  <dxfs count="0"/>
  <tableStyles count="0" defaultTableStyle="TableStyleMedium9" defaultPivotStyle="PivotStyleLight16"/>
  <colors>
    <mruColors>
      <color rgb="FFFEF6F0"/>
      <color rgb="FFFEF1E6"/>
      <color rgb="FFFFF3CD"/>
      <color rgb="FFFFE89F"/>
      <color rgb="FF008000"/>
      <color rgb="FF005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7" Type="http://schemas.openxmlformats.org/officeDocument/2006/relationships/image" Target="../media/image26.png"/><Relationship Id="rId2" Type="http://schemas.microsoft.com/office/2007/relationships/hdphoto" Target="../media/hdphoto4.wdp"/><Relationship Id="rId1" Type="http://schemas.openxmlformats.org/officeDocument/2006/relationships/image" Target="../media/image23.png"/><Relationship Id="rId6" Type="http://schemas.microsoft.com/office/2007/relationships/hdphoto" Target="../media/hdphoto6.wdp"/><Relationship Id="rId5" Type="http://schemas.openxmlformats.org/officeDocument/2006/relationships/image" Target="../media/image25.png"/><Relationship Id="rId4" Type="http://schemas.microsoft.com/office/2007/relationships/hdphoto" Target="../media/hdphoto5.wdp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jpeg"/><Relationship Id="rId1" Type="http://schemas.openxmlformats.org/officeDocument/2006/relationships/image" Target="../media/image27.png"/><Relationship Id="rId4" Type="http://schemas.microsoft.com/office/2007/relationships/hdphoto" Target="../media/hdphoto7.wdp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microsoft.com/office/2007/relationships/hdphoto" Target="../media/hdphoto1.wdp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microsoft.com/office/2007/relationships/hdphoto" Target="../media/hdphoto1.wdp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9.png"/><Relationship Id="rId1" Type="http://schemas.openxmlformats.org/officeDocument/2006/relationships/image" Target="../media/image12.jpeg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9.png"/><Relationship Id="rId1" Type="http://schemas.openxmlformats.org/officeDocument/2006/relationships/image" Target="../media/image13.jpeg"/><Relationship Id="rId4" Type="http://schemas.openxmlformats.org/officeDocument/2006/relationships/image" Target="../media/image14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microsoft.com/office/2007/relationships/hdphoto" Target="../media/hdphoto1.wdp"/><Relationship Id="rId1" Type="http://schemas.openxmlformats.org/officeDocument/2006/relationships/image" Target="../media/image9.png"/><Relationship Id="rId4" Type="http://schemas.openxmlformats.org/officeDocument/2006/relationships/image" Target="../media/image15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microsoft.com/office/2007/relationships/hdphoto" Target="../media/hdphoto3.wdp"/><Relationship Id="rId5" Type="http://schemas.openxmlformats.org/officeDocument/2006/relationships/image" Target="../media/image19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</xdr:row>
      <xdr:rowOff>0</xdr:rowOff>
    </xdr:from>
    <xdr:to>
      <xdr:col>11</xdr:col>
      <xdr:colOff>228599</xdr:colOff>
      <xdr:row>2</xdr:row>
      <xdr:rowOff>148907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pSpPr/>
      </xdr:nvGrpSpPr>
      <xdr:grpSpPr>
        <a:xfrm>
          <a:off x="454025" y="177800"/>
          <a:ext cx="7534274" cy="961707"/>
          <a:chOff x="371475" y="171450"/>
          <a:chExt cx="7600949" cy="958532"/>
        </a:xfrm>
      </xdr:grpSpPr>
      <xdr:pic>
        <xdr:nvPicPr>
          <xdr:cNvPr id="9" name="Imagem 8" descr="Resultado de imagem para icone aprender">
            <a:extLst>
              <a:ext uri="{FF2B5EF4-FFF2-40B4-BE49-F238E27FC236}">
                <a16:creationId xmlns:a16="http://schemas.microsoft.com/office/drawing/2014/main" xmlns="" id="{00000000-0008-0000-0000-000009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75000"/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8000" l="10000" r="90000">
                        <a14:foregroundMark x1="34667" y1="43333" x2="34667" y2="43333"/>
                        <a14:foregroundMark x1="38000" y1="42667" x2="38000" y2="42667"/>
                        <a14:foregroundMark x1="55333" y1="42667" x2="55333" y2="42667"/>
                        <a14:foregroundMark x1="74667" y1="80667" x2="74667" y2="80667"/>
                        <a14:foregroundMark x1="41333" y1="59333" x2="41333" y2="59333"/>
                        <a14:foregroundMark x1="51333" y1="61333" x2="51333" y2="61333"/>
                        <a14:foregroundMark x1="52000" y1="88000" x2="52000" y2="88000"/>
                        <a14:foregroundMark x1="34000" y1="88000" x2="34000" y2="88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707" t="33957" r="12150" b="2492"/>
          <a:stretch/>
        </xdr:blipFill>
        <xdr:spPr bwMode="auto">
          <a:xfrm>
            <a:off x="371475" y="252987"/>
            <a:ext cx="800100" cy="65565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xmlns="" id="{00000000-0008-0000-0000-00000B000000}"/>
              </a:ext>
            </a:extLst>
          </xdr:cNvPr>
          <xdr:cNvSpPr/>
        </xdr:nvSpPr>
        <xdr:spPr>
          <a:xfrm>
            <a:off x="4229100" y="486427"/>
            <a:ext cx="2800350" cy="643555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24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Funções de Limites</a:t>
            </a:r>
          </a:p>
        </xdr:txBody>
      </xdr:sp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xmlns="" id="{00000000-0008-0000-0000-00000C000000}"/>
              </a:ext>
            </a:extLst>
          </xdr:cNvPr>
          <xdr:cNvSpPr/>
        </xdr:nvSpPr>
        <xdr:spPr>
          <a:xfrm>
            <a:off x="1381125" y="171450"/>
            <a:ext cx="3568865" cy="894543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6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EXPLICAÇÃO</a:t>
            </a:r>
            <a:endParaRPr lang="pt-BR" sz="4000" b="1" i="0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endParaRPr>
          </a:p>
        </xdr:txBody>
      </xdr:sp>
      <xdr:pic>
        <xdr:nvPicPr>
          <xdr:cNvPr id="14" name="Imagem 13" descr="Imagem relacionada">
            <a:extLst>
              <a:ext uri="{FF2B5EF4-FFF2-40B4-BE49-F238E27FC236}">
                <a16:creationId xmlns:a16="http://schemas.microsoft.com/office/drawing/2014/main" xmlns="" id="{00000000-0008-0000-0000-00000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15173" y="219074"/>
            <a:ext cx="857251" cy="8572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17</xdr:col>
      <xdr:colOff>43000</xdr:colOff>
      <xdr:row>4</xdr:row>
      <xdr:rowOff>1344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xmlns="" id="{C361109A-A660-48CA-BC87-CD9AAE06AE9F}"/>
            </a:ext>
          </a:extLst>
        </xdr:cNvPr>
        <xdr:cNvGrpSpPr/>
      </xdr:nvGrpSpPr>
      <xdr:grpSpPr>
        <a:xfrm>
          <a:off x="180975" y="0"/>
          <a:ext cx="14708325" cy="1588844"/>
          <a:chOff x="190500" y="0"/>
          <a:chExt cx="12301675" cy="1582494"/>
        </a:xfrm>
      </xdr:grpSpPr>
      <xdr:cxnSp macro="">
        <xdr:nvCxnSpPr>
          <xdr:cNvPr id="4" name="Conector reto 1">
            <a:extLst>
              <a:ext uri="{FF2B5EF4-FFF2-40B4-BE49-F238E27FC236}">
                <a16:creationId xmlns:a16="http://schemas.microsoft.com/office/drawing/2014/main" xmlns="" id="{00000000-0008-0000-0900-000004000000}"/>
              </a:ext>
            </a:extLst>
          </xdr:cNvPr>
          <xdr:cNvCxnSpPr/>
        </xdr:nvCxnSpPr>
        <xdr:spPr>
          <a:xfrm flipV="1">
            <a:off x="9305925" y="895350"/>
            <a:ext cx="2305050" cy="9525"/>
          </a:xfrm>
          <a:prstGeom prst="bentConnector3">
            <a:avLst>
              <a:gd name="adj1" fmla="val 413"/>
            </a:avLst>
          </a:prstGeom>
          <a:ln w="19050">
            <a:solidFill>
              <a:schemeClr val="accent6">
                <a:lumMod val="75000"/>
              </a:schemeClr>
            </a:solidFill>
            <a:prstDash val="sysDot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pic>
        <xdr:nvPicPr>
          <xdr:cNvPr id="5" name="Imagem 4" descr="Resultado de imagem para produto png">
            <a:extLst>
              <a:ext uri="{FF2B5EF4-FFF2-40B4-BE49-F238E27FC236}">
                <a16:creationId xmlns:a16="http://schemas.microsoft.com/office/drawing/2014/main" xmlns="" id="{00000000-0008-0000-09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239250" y="357187"/>
            <a:ext cx="707742" cy="7239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m 5" descr="Resultado de imagem para produto png">
            <a:extLst>
              <a:ext uri="{FF2B5EF4-FFF2-40B4-BE49-F238E27FC236}">
                <a16:creationId xmlns:a16="http://schemas.microsoft.com/office/drawing/2014/main" xmlns="" id="{00000000-0008-0000-09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334625" y="357187"/>
            <a:ext cx="707742" cy="7239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xmlns="" id="{00000000-0008-0000-0900-000007000000}"/>
              </a:ext>
            </a:extLst>
          </xdr:cNvPr>
          <xdr:cNvSpPr/>
        </xdr:nvSpPr>
        <xdr:spPr>
          <a:xfrm>
            <a:off x="5400676" y="436031"/>
            <a:ext cx="3752849" cy="59316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000" b="1" i="1" cap="none" spc="0">
                <a:ln w="6600">
                  <a:solidFill>
                    <a:schemeClr val="accent6">
                      <a:lumMod val="75000"/>
                    </a:schemeClr>
                  </a:solidFill>
                  <a:prstDash val="solid"/>
                </a:ln>
                <a:solidFill>
                  <a:schemeClr val="accent6">
                    <a:lumMod val="40000"/>
                    <a:lumOff val="60000"/>
                  </a:schemeClr>
                </a:solidFill>
                <a:effectLst>
                  <a:outerShdw dist="38100" dir="2700000" algn="tl" rotWithShape="0">
                    <a:schemeClr val="accent6">
                      <a:lumMod val="75000"/>
                    </a:schemeClr>
                  </a:outerShdw>
                </a:effectLst>
              </a:rPr>
              <a:t>Função</a:t>
            </a:r>
            <a:r>
              <a:rPr lang="pt-BR" sz="3000" b="1" i="1" cap="none" spc="0" baseline="0">
                <a:ln w="6600">
                  <a:solidFill>
                    <a:schemeClr val="accent6">
                      <a:lumMod val="75000"/>
                    </a:schemeClr>
                  </a:solidFill>
                  <a:prstDash val="solid"/>
                </a:ln>
                <a:solidFill>
                  <a:schemeClr val="accent6">
                    <a:lumMod val="40000"/>
                    <a:lumOff val="60000"/>
                  </a:schemeClr>
                </a:solidFill>
                <a:effectLst>
                  <a:outerShdw dist="38100" dir="2700000" algn="tl" rotWithShape="0">
                    <a:schemeClr val="accent6">
                      <a:lumMod val="75000"/>
                    </a:schemeClr>
                  </a:outerShdw>
                </a:effectLst>
              </a:rPr>
              <a:t> Estatística</a:t>
            </a:r>
            <a:endParaRPr lang="pt-BR" sz="3000" b="1" i="1" cap="none" spc="0">
              <a:ln w="6600">
                <a:solidFill>
                  <a:schemeClr val="accent6">
                    <a:lumMod val="75000"/>
                  </a:schemeClr>
                </a:solidFill>
                <a:prstDash val="solid"/>
              </a:ln>
              <a:solidFill>
                <a:schemeClr val="accent6">
                  <a:lumMod val="40000"/>
                  <a:lumOff val="60000"/>
                </a:schemeClr>
              </a:solidFill>
              <a:effectLst>
                <a:outerShdw dist="38100" dir="2700000" algn="tl" rotWithShape="0">
                  <a:schemeClr val="accent6">
                    <a:lumMod val="75000"/>
                  </a:schemeClr>
                </a:outerShdw>
              </a:effectLst>
            </a:endParaRPr>
          </a:p>
        </xdr:txBody>
      </xdr:sp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xmlns="" id="{00000000-0008-0000-0900-000008000000}"/>
              </a:ext>
            </a:extLst>
          </xdr:cNvPr>
          <xdr:cNvSpPr/>
        </xdr:nvSpPr>
        <xdr:spPr>
          <a:xfrm>
            <a:off x="2333625" y="142875"/>
            <a:ext cx="4247488" cy="824505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4400" b="1" i="1" cap="none" spc="0">
                <a:ln w="6600">
                  <a:solidFill>
                    <a:schemeClr val="accent6">
                      <a:lumMod val="75000"/>
                    </a:schemeClr>
                  </a:solidFill>
                  <a:prstDash val="solid"/>
                </a:ln>
                <a:solidFill>
                  <a:schemeClr val="accent6">
                    <a:lumMod val="40000"/>
                    <a:lumOff val="60000"/>
                  </a:schemeClr>
                </a:solidFill>
                <a:effectLst>
                  <a:outerShdw dist="38100" dir="2700000" algn="tl" rotWithShape="0">
                    <a:schemeClr val="accent6">
                      <a:lumMod val="75000"/>
                    </a:schemeClr>
                  </a:outerShdw>
                </a:effectLst>
              </a:rPr>
              <a:t>EXERCÍCIO</a:t>
            </a:r>
            <a:endParaRPr lang="pt-BR" sz="4800" b="1" i="1" cap="none" spc="0">
              <a:ln w="6600">
                <a:solidFill>
                  <a:schemeClr val="accent6">
                    <a:lumMod val="75000"/>
                  </a:schemeClr>
                </a:solidFill>
                <a:prstDash val="solid"/>
              </a:ln>
              <a:solidFill>
                <a:schemeClr val="accent6">
                  <a:lumMod val="40000"/>
                  <a:lumOff val="60000"/>
                </a:schemeClr>
              </a:solidFill>
              <a:effectLst>
                <a:outerShdw dist="38100" dir="2700000" algn="tl" rotWithShape="0">
                  <a:schemeClr val="accent6">
                    <a:lumMod val="75000"/>
                  </a:schemeClr>
                </a:outerShdw>
              </a:effectLst>
            </a:endParaRPr>
          </a:p>
        </xdr:txBody>
      </xdr:sp>
      <xdr:pic>
        <xdr:nvPicPr>
          <xdr:cNvPr id="9" name="Imagem 8" descr="Imagem relacionada">
            <a:extLst>
              <a:ext uri="{FF2B5EF4-FFF2-40B4-BE49-F238E27FC236}">
                <a16:creationId xmlns:a16="http://schemas.microsoft.com/office/drawing/2014/main" xmlns="" id="{00000000-0008-0000-0900-000009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390" t="11582" r="12315" b="4026"/>
          <a:stretch/>
        </xdr:blipFill>
        <xdr:spPr bwMode="auto">
          <a:xfrm>
            <a:off x="190500" y="0"/>
            <a:ext cx="1685925" cy="15824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xmlns="" id="{E9C8302C-1162-430C-B1CD-A1FF35CE4CC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7457" t="30754" r="24895" b="51974"/>
          <a:stretch/>
        </xdr:blipFill>
        <xdr:spPr>
          <a:xfrm>
            <a:off x="11591925" y="114300"/>
            <a:ext cx="900250" cy="878364"/>
          </a:xfrm>
          <a:prstGeom prst="flowChartDelay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19051</xdr:colOff>
      <xdr:row>4</xdr:row>
      <xdr:rowOff>14819</xdr:rowOff>
    </xdr:from>
    <xdr:to>
      <xdr:col>10</xdr:col>
      <xdr:colOff>552451</xdr:colOff>
      <xdr:row>10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 txBox="1"/>
      </xdr:nvSpPr>
      <xdr:spPr>
        <a:xfrm>
          <a:off x="8943976" y="1414994"/>
          <a:ext cx="2362200" cy="1156756"/>
        </a:xfrm>
        <a:prstGeom prst="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200" b="1">
            <a:solidFill>
              <a:sysClr val="windowText" lastClr="000000"/>
            </a:solidFill>
          </a:endParaRPr>
        </a:p>
        <a:p>
          <a:pPr algn="ctr"/>
          <a:r>
            <a:rPr lang="pt-BR" sz="1600" b="1">
              <a:solidFill>
                <a:sysClr val="windowText" lastClr="000000"/>
              </a:solidFill>
            </a:rPr>
            <a:t>Aluno</a:t>
          </a:r>
        </a:p>
        <a:p>
          <a:pPr algn="ctr"/>
          <a:endParaRPr lang="pt-BR" sz="800" b="1"/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Através dos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caracteres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curinga,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encontre os itens da planilha de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quantidade de códigos e palavras. </a:t>
          </a:r>
          <a:endParaRPr lang="pt-BR" sz="1100">
            <a:effectLst/>
          </a:endParaRPr>
        </a:p>
      </xdr:txBody>
    </xdr:sp>
    <xdr:clientData/>
  </xdr:twoCellAnchor>
  <xdr:twoCellAnchor>
    <xdr:from>
      <xdr:col>3</xdr:col>
      <xdr:colOff>400050</xdr:colOff>
      <xdr:row>6</xdr:row>
      <xdr:rowOff>161925</xdr:rowOff>
    </xdr:from>
    <xdr:to>
      <xdr:col>4</xdr:col>
      <xdr:colOff>338138</xdr:colOff>
      <xdr:row>20</xdr:row>
      <xdr:rowOff>9525</xdr:rowOff>
    </xdr:to>
    <xdr:pic>
      <xdr:nvPicPr>
        <xdr:cNvPr id="3" name="Imagem 2" descr="Imagem relacionada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3125" b="84375" l="20476" r="71905">
                      <a14:foregroundMark x1="47619" y1="13125" x2="47619" y2="13125"/>
                      <a14:foregroundMark x1="32381" y1="50938" x2="32381" y2="50938"/>
                      <a14:foregroundMark x1="50476" y1="21563" x2="50476" y2="21563"/>
                      <a14:foregroundMark x1="55714" y1="84375" x2="55714" y2="843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4762" t="7812" r="21429" b="8437"/>
        <a:stretch/>
      </xdr:blipFill>
      <xdr:spPr bwMode="auto">
        <a:xfrm>
          <a:off x="2390775" y="1962150"/>
          <a:ext cx="1281113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190500</xdr:colOff>
      <xdr:row>0</xdr:row>
      <xdr:rowOff>95250</xdr:rowOff>
    </xdr:from>
    <xdr:to>
      <xdr:col>12</xdr:col>
      <xdr:colOff>37516</xdr:colOff>
      <xdr:row>4</xdr:row>
      <xdr:rowOff>114300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xmlns="" id="{3040D7B1-CDE1-4E60-80C0-28AA0841D014}"/>
            </a:ext>
          </a:extLst>
        </xdr:cNvPr>
        <xdr:cNvGrpSpPr/>
      </xdr:nvGrpSpPr>
      <xdr:grpSpPr>
        <a:xfrm>
          <a:off x="393700" y="95250"/>
          <a:ext cx="11619916" cy="1428750"/>
          <a:chOff x="390525" y="95250"/>
          <a:chExt cx="11619916" cy="1419225"/>
        </a:xfrm>
      </xdr:grpSpPr>
      <xdr:grpSp>
        <xdr:nvGrpSpPr>
          <xdr:cNvPr id="5" name="Grupo 4">
            <a:extLst>
              <a:ext uri="{FF2B5EF4-FFF2-40B4-BE49-F238E27FC236}">
                <a16:creationId xmlns:a16="http://schemas.microsoft.com/office/drawing/2014/main" xmlns="" id="{00000000-0008-0000-0B00-000005000000}"/>
              </a:ext>
            </a:extLst>
          </xdr:cNvPr>
          <xdr:cNvGrpSpPr/>
        </xdr:nvGrpSpPr>
        <xdr:grpSpPr>
          <a:xfrm>
            <a:off x="390525" y="142875"/>
            <a:ext cx="10425785" cy="1371600"/>
            <a:chOff x="390525" y="142875"/>
            <a:chExt cx="10425785" cy="1371600"/>
          </a:xfrm>
        </xdr:grpSpPr>
        <xdr:sp macro="" textlink="">
          <xdr:nvSpPr>
            <xdr:cNvPr id="7" name="Retângulo 6">
              <a:extLst>
                <a:ext uri="{FF2B5EF4-FFF2-40B4-BE49-F238E27FC236}">
                  <a16:creationId xmlns:a16="http://schemas.microsoft.com/office/drawing/2014/main" xmlns="" id="{00000000-0008-0000-0B00-000007000000}"/>
                </a:ext>
              </a:extLst>
            </xdr:cNvPr>
            <xdr:cNvSpPr/>
          </xdr:nvSpPr>
          <xdr:spPr>
            <a:xfrm>
              <a:off x="5476876" y="455081"/>
              <a:ext cx="3571874" cy="59316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/>
            <a:p>
              <a:pPr algn="ctr"/>
              <a:r>
                <a:rPr lang="pt-BR" sz="3000" b="1" i="1" cap="none" spc="0">
                  <a:ln w="6600">
                    <a:solidFill>
                      <a:schemeClr val="accent3">
                        <a:lumMod val="75000"/>
                      </a:schemeClr>
                    </a:solidFill>
                    <a:prstDash val="solid"/>
                  </a:ln>
                  <a:solidFill>
                    <a:schemeClr val="accent3">
                      <a:lumMod val="60000"/>
                      <a:lumOff val="40000"/>
                    </a:schemeClr>
                  </a:solidFill>
                  <a:effectLst>
                    <a:outerShdw dist="38100" dir="2700000" algn="tl" rotWithShape="0">
                      <a:schemeClr val="accent3">
                        <a:lumMod val="50000"/>
                      </a:schemeClr>
                    </a:outerShdw>
                  </a:effectLst>
                </a:rPr>
                <a:t>Caracteres</a:t>
              </a:r>
              <a:r>
                <a:rPr lang="pt-BR" sz="3000" b="1" i="1" cap="none" spc="0" baseline="0">
                  <a:ln w="6600">
                    <a:solidFill>
                      <a:schemeClr val="accent3">
                        <a:lumMod val="75000"/>
                      </a:schemeClr>
                    </a:solidFill>
                    <a:prstDash val="solid"/>
                  </a:ln>
                  <a:solidFill>
                    <a:schemeClr val="accent3">
                      <a:lumMod val="60000"/>
                      <a:lumOff val="40000"/>
                    </a:schemeClr>
                  </a:solidFill>
                  <a:effectLst>
                    <a:outerShdw dist="38100" dir="2700000" algn="tl" rotWithShape="0">
                      <a:schemeClr val="accent3">
                        <a:lumMod val="50000"/>
                      </a:schemeClr>
                    </a:outerShdw>
                  </a:effectLst>
                </a:rPr>
                <a:t> Curingas</a:t>
              </a:r>
              <a:endParaRPr lang="pt-BR" sz="3000" b="1" i="1" cap="none" spc="0">
                <a:ln w="6600">
                  <a:solidFill>
                    <a:schemeClr val="accent3">
                      <a:lumMod val="75000"/>
                    </a:schemeClr>
                  </a:solidFill>
                  <a:prstDash val="solid"/>
                </a:ln>
                <a:solidFill>
                  <a:schemeClr val="accent3">
                    <a:lumMod val="60000"/>
                    <a:lumOff val="40000"/>
                  </a:schemeClr>
                </a:solidFill>
                <a:effectLst>
                  <a:outerShdw dist="38100" dir="2700000" algn="tl" rotWithShape="0">
                    <a:schemeClr val="accent3">
                      <a:lumMod val="5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8" name="Retângulo 7">
              <a:extLst>
                <a:ext uri="{FF2B5EF4-FFF2-40B4-BE49-F238E27FC236}">
                  <a16:creationId xmlns:a16="http://schemas.microsoft.com/office/drawing/2014/main" xmlns="" id="{00000000-0008-0000-0B00-000008000000}"/>
                </a:ext>
              </a:extLst>
            </xdr:cNvPr>
            <xdr:cNvSpPr/>
          </xdr:nvSpPr>
          <xdr:spPr>
            <a:xfrm>
              <a:off x="1885950" y="161925"/>
              <a:ext cx="4980913" cy="82450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/>
            <a:p>
              <a:pPr algn="ctr"/>
              <a:r>
                <a:rPr lang="pt-BR" sz="4400" b="1" i="1" cap="none" spc="0">
                  <a:ln w="6600">
                    <a:solidFill>
                      <a:schemeClr val="accent3">
                        <a:lumMod val="75000"/>
                      </a:schemeClr>
                    </a:solidFill>
                    <a:prstDash val="solid"/>
                  </a:ln>
                  <a:solidFill>
                    <a:schemeClr val="accent3">
                      <a:lumMod val="60000"/>
                      <a:lumOff val="40000"/>
                    </a:schemeClr>
                  </a:solidFill>
                  <a:effectLst>
                    <a:outerShdw dist="38100" dir="2700000" algn="tl" rotWithShape="0">
                      <a:schemeClr val="accent3">
                        <a:lumMod val="50000"/>
                      </a:schemeClr>
                    </a:outerShdw>
                  </a:effectLst>
                </a:rPr>
                <a:t>EXERCÍCIO</a:t>
              </a:r>
              <a:endParaRPr lang="pt-BR" sz="4800" b="1" i="1" cap="none" spc="0">
                <a:ln w="6600">
                  <a:solidFill>
                    <a:schemeClr val="accent3">
                      <a:lumMod val="75000"/>
                    </a:schemeClr>
                  </a:solidFill>
                  <a:prstDash val="solid"/>
                </a:ln>
                <a:solidFill>
                  <a:schemeClr val="accent3">
                    <a:lumMod val="60000"/>
                    <a:lumOff val="40000"/>
                  </a:schemeClr>
                </a:solidFill>
                <a:effectLst>
                  <a:outerShdw dist="38100" dir="2700000" algn="tl" rotWithShape="0">
                    <a:schemeClr val="accent3">
                      <a:lumMod val="50000"/>
                    </a:schemeClr>
                  </a:outerShdw>
                </a:effectLst>
              </a:endParaRPr>
            </a:p>
          </xdr:txBody>
        </xdr:sp>
        <xdr:pic>
          <xdr:nvPicPr>
            <xdr:cNvPr id="9" name="Imagem 8" descr="Imagem relacionada">
              <a:extLst>
                <a:ext uri="{FF2B5EF4-FFF2-40B4-BE49-F238E27FC236}">
                  <a16:creationId xmlns:a16="http://schemas.microsoft.com/office/drawing/2014/main" xmlns="" id="{00000000-0008-0000-0B00-00000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3">
              <a:biLevel thresh="50000"/>
              <a:extLst>
                <a:ext uri="{BEBA8EAE-BF5A-486C-A8C5-ECC9F3942E4B}">
                  <a14:imgProps xmlns:a14="http://schemas.microsoft.com/office/drawing/2010/main">
                    <a14:imgLayer r:embed="rId4">
                      <a14:imgEffect>
                        <a14:saturation sat="0"/>
                      </a14:imgEffect>
                      <a14:imgEffect>
                        <a14:brightnessContrast bright="-20000" contrast="40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8624" t="22604" r="19338" b="22964"/>
            <a:stretch/>
          </xdr:blipFill>
          <xdr:spPr bwMode="auto">
            <a:xfrm>
              <a:off x="390525" y="247686"/>
              <a:ext cx="750520" cy="67755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" name="Imagem 9" descr="Imagem relacionada">
              <a:extLst>
                <a:ext uri="{FF2B5EF4-FFF2-40B4-BE49-F238E27FC236}">
                  <a16:creationId xmlns:a16="http://schemas.microsoft.com/office/drawing/2014/main" xmlns="" id="{00000000-0008-0000-0B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 cstate="print">
              <a:extLst>
                <a:ext uri="{BEBA8EAE-BF5A-486C-A8C5-ECC9F3942E4B}">
                  <a14:imgProps xmlns:a14="http://schemas.microsoft.com/office/drawing/2010/main">
                    <a14:imgLayer r:embed="rId6">
                      <a14:imgEffect>
                        <a14:backgroundRemoval t="6000" b="92000" l="9645" r="89848">
                          <a14:foregroundMark x1="16751" y1="25667" x2="16751" y2="25667"/>
                          <a14:foregroundMark x1="16244" y1="21333" x2="16244" y2="21333"/>
                          <a14:foregroundMark x1="24873" y1="15333" x2="24873" y2="15333"/>
                          <a14:foregroundMark x1="38071" y1="8667" x2="38071" y2="8667"/>
                          <a14:foregroundMark x1="69543" y1="6333" x2="69543" y2="6333"/>
                          <a14:foregroundMark x1="76142" y1="10000" x2="76142" y2="10000"/>
                          <a14:foregroundMark x1="59391" y1="69667" x2="59391" y2="69667"/>
                          <a14:foregroundMark x1="62437" y1="92000" x2="62437" y2="92000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886950" y="142875"/>
              <a:ext cx="929360" cy="13716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1" name="Imagem 10">
            <a:extLst>
              <a:ext uri="{FF2B5EF4-FFF2-40B4-BE49-F238E27FC236}">
                <a16:creationId xmlns:a16="http://schemas.microsoft.com/office/drawing/2014/main" xmlns="" id="{58F32A46-9D2A-49DF-B410-366B4C23F80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664" t="17757" r="60593" b="36880"/>
          <a:stretch/>
        </xdr:blipFill>
        <xdr:spPr>
          <a:xfrm>
            <a:off x="11125200" y="95250"/>
            <a:ext cx="885241" cy="904875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14</xdr:row>
      <xdr:rowOff>100543</xdr:rowOff>
    </xdr:from>
    <xdr:to>
      <xdr:col>5</xdr:col>
      <xdr:colOff>5876925</xdr:colOff>
      <xdr:row>23</xdr:row>
      <xdr:rowOff>57150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 txBox="1"/>
      </xdr:nvSpPr>
      <xdr:spPr>
        <a:xfrm>
          <a:off x="5924550" y="3500968"/>
          <a:ext cx="4391025" cy="1737782"/>
        </a:xfrm>
        <a:prstGeom prst="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400" b="1">
            <a:solidFill>
              <a:sysClr val="windowText" lastClr="000000"/>
            </a:solidFill>
          </a:endParaRPr>
        </a:p>
        <a:p>
          <a:pPr algn="ctr"/>
          <a:r>
            <a:rPr lang="pt-BR" sz="1600" b="1">
              <a:solidFill>
                <a:sysClr val="windowText" lastClr="000000"/>
              </a:solidFill>
            </a:rPr>
            <a:t>Aluno</a:t>
          </a:r>
        </a:p>
        <a:p>
          <a:pPr algn="ctr"/>
          <a:endParaRPr lang="pt-BR" sz="800" b="1"/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Realize os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cálculos necessários para completar a tabela de "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Despesas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e, posteriormente, responda a tabela de "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Exercícios"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800" b="1" u="sng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Situação do Saldo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400" b="1" u="sng">
            <a:effectLst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effectLst/>
            </a:rPr>
            <a:t>Total de</a:t>
          </a:r>
          <a:r>
            <a:rPr lang="pt-BR" sz="1100" baseline="0">
              <a:effectLst/>
            </a:rPr>
            <a:t> despesas </a:t>
          </a:r>
          <a:r>
            <a:rPr lang="pt-BR" sz="1100" b="1" baseline="0">
              <a:effectLst/>
            </a:rPr>
            <a:t>&gt;</a:t>
          </a:r>
          <a:r>
            <a:rPr lang="pt-BR" sz="1100" baseline="0">
              <a:effectLst/>
            </a:rPr>
            <a:t> Seu salário - Sem dinheiro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effectLst/>
            </a:rPr>
            <a:t>Total de despesas </a:t>
          </a:r>
          <a:r>
            <a:rPr lang="pt-BR" sz="1100" b="1" baseline="0">
              <a:effectLst/>
            </a:rPr>
            <a:t>&lt;=</a:t>
          </a:r>
          <a:r>
            <a:rPr lang="pt-BR" sz="1100" baseline="0">
              <a:effectLst/>
            </a:rPr>
            <a:t> Seu salário - Posso gastar</a:t>
          </a:r>
          <a:endParaRPr lang="pt-BR" sz="1100">
            <a:effectLst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effectLst/>
          </a:endParaRPr>
        </a:p>
      </xdr:txBody>
    </xdr:sp>
    <xdr:clientData/>
  </xdr:twoCellAnchor>
  <xdr:twoCellAnchor>
    <xdr:from>
      <xdr:col>1</xdr:col>
      <xdr:colOff>326862</xdr:colOff>
      <xdr:row>0</xdr:row>
      <xdr:rowOff>0</xdr:rowOff>
    </xdr:from>
    <xdr:to>
      <xdr:col>7</xdr:col>
      <xdr:colOff>576759</xdr:colOff>
      <xdr:row>2</xdr:row>
      <xdr:rowOff>109474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xmlns="" id="{8C89A388-BA72-40E0-8E8C-8410F02E6D78}"/>
            </a:ext>
          </a:extLst>
        </xdr:cNvPr>
        <xdr:cNvGrpSpPr/>
      </xdr:nvGrpSpPr>
      <xdr:grpSpPr>
        <a:xfrm>
          <a:off x="504662" y="0"/>
          <a:ext cx="11984697" cy="1112774"/>
          <a:chOff x="526887" y="0"/>
          <a:chExt cx="11965647" cy="1109599"/>
        </a:xfrm>
      </xdr:grpSpPr>
      <xdr:cxnSp macro="">
        <xdr:nvCxnSpPr>
          <xdr:cNvPr id="2" name="Conector reto 1">
            <a:extLst>
              <a:ext uri="{FF2B5EF4-FFF2-40B4-BE49-F238E27FC236}">
                <a16:creationId xmlns:a16="http://schemas.microsoft.com/office/drawing/2014/main" xmlns="" id="{00000000-0008-0000-0C00-000002000000}"/>
              </a:ext>
            </a:extLst>
          </xdr:cNvPr>
          <xdr:cNvCxnSpPr/>
        </xdr:nvCxnSpPr>
        <xdr:spPr>
          <a:xfrm flipV="1">
            <a:off x="9563100" y="628650"/>
            <a:ext cx="2305050" cy="9525"/>
          </a:xfrm>
          <a:prstGeom prst="bentConnector3">
            <a:avLst>
              <a:gd name="adj1" fmla="val 413"/>
            </a:avLst>
          </a:prstGeom>
          <a:ln w="19050">
            <a:solidFill>
              <a:schemeClr val="tx1"/>
            </a:solidFill>
            <a:prstDash val="sysDot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xmlns="" id="{00000000-0008-0000-0C00-000004000000}"/>
              </a:ext>
            </a:extLst>
          </xdr:cNvPr>
          <xdr:cNvSpPr/>
        </xdr:nvSpPr>
        <xdr:spPr>
          <a:xfrm>
            <a:off x="6238876" y="455081"/>
            <a:ext cx="1771649" cy="59316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000" b="1" i="1" cap="none" spc="0">
                <a:ln w="6600">
                  <a:solidFill>
                    <a:schemeClr val="accent4">
                      <a:lumMod val="75000"/>
                    </a:schemeClr>
                  </a:solidFill>
                  <a:prstDash val="solid"/>
                </a:ln>
                <a:solidFill>
                  <a:schemeClr val="accent4">
                    <a:lumMod val="40000"/>
                    <a:lumOff val="60000"/>
                  </a:schemeClr>
                </a:solidFill>
                <a:effectLst>
                  <a:outerShdw dist="38100" dir="2700000" algn="tl" rotWithShape="0">
                    <a:schemeClr val="accent4">
                      <a:lumMod val="75000"/>
                    </a:schemeClr>
                  </a:outerShdw>
                </a:effectLst>
              </a:rPr>
              <a:t>Revisão</a:t>
            </a:r>
          </a:p>
        </xdr:txBody>
      </xdr:sp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xmlns="" id="{00000000-0008-0000-0C00-000005000000}"/>
              </a:ext>
            </a:extLst>
          </xdr:cNvPr>
          <xdr:cNvSpPr/>
        </xdr:nvSpPr>
        <xdr:spPr>
          <a:xfrm>
            <a:off x="2581275" y="161925"/>
            <a:ext cx="4980913" cy="824505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4400" b="1" i="1" cap="none" spc="0">
                <a:ln w="6600">
                  <a:solidFill>
                    <a:schemeClr val="accent4">
                      <a:lumMod val="75000"/>
                    </a:schemeClr>
                  </a:solidFill>
                  <a:prstDash val="solid"/>
                </a:ln>
                <a:solidFill>
                  <a:schemeClr val="accent4">
                    <a:lumMod val="40000"/>
                    <a:lumOff val="60000"/>
                  </a:schemeClr>
                </a:solidFill>
                <a:effectLst>
                  <a:outerShdw dist="38100" dir="2700000" algn="tl" rotWithShape="0">
                    <a:schemeClr val="accent4">
                      <a:lumMod val="75000"/>
                    </a:schemeClr>
                  </a:outerShdw>
                </a:effectLst>
              </a:rPr>
              <a:t>EXERCÍCIO</a:t>
            </a:r>
            <a:endParaRPr lang="pt-BR" sz="4800" b="1" i="1" cap="none" spc="0">
              <a:ln w="6600">
                <a:solidFill>
                  <a:schemeClr val="accent4">
                    <a:lumMod val="75000"/>
                  </a:schemeClr>
                </a:solidFill>
                <a:prstDash val="solid"/>
              </a:ln>
              <a:solidFill>
                <a:schemeClr val="accent4">
                  <a:lumMod val="40000"/>
                  <a:lumOff val="60000"/>
                </a:schemeClr>
              </a:solidFill>
              <a:effectLst>
                <a:outerShdw dist="38100" dir="2700000" algn="tl" rotWithShape="0">
                  <a:schemeClr val="accent4">
                    <a:lumMod val="75000"/>
                  </a:schemeClr>
                </a:outerShdw>
              </a:effectLst>
            </a:endParaRPr>
          </a:p>
        </xdr:txBody>
      </xdr:sp>
      <xdr:pic>
        <xdr:nvPicPr>
          <xdr:cNvPr id="6" name="Imagem 5" descr="Resultado de imagem para despesas png">
            <a:extLst>
              <a:ext uri="{FF2B5EF4-FFF2-40B4-BE49-F238E27FC236}">
                <a16:creationId xmlns:a16="http://schemas.microsoft.com/office/drawing/2014/main" xmlns="" id="{00000000-0008-0000-0C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258301" y="257176"/>
            <a:ext cx="685800" cy="6858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m 6" descr="Resultado de imagem para despesas png">
            <a:extLst>
              <a:ext uri="{FF2B5EF4-FFF2-40B4-BE49-F238E27FC236}">
                <a16:creationId xmlns:a16="http://schemas.microsoft.com/office/drawing/2014/main" xmlns="" id="{00000000-0008-0000-0C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72701" y="257176"/>
            <a:ext cx="685800" cy="6858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m 8" descr="Resultado de imagem para despesas png">
            <a:extLst>
              <a:ext uri="{FF2B5EF4-FFF2-40B4-BE49-F238E27FC236}">
                <a16:creationId xmlns:a16="http://schemas.microsoft.com/office/drawing/2014/main" xmlns="" id="{00000000-0008-0000-0C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6887" y="0"/>
            <a:ext cx="911388" cy="110959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xmlns="" id="{F7B980B8-1C38-4449-BFB6-7064631AE41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duotone>
              <a:schemeClr val="accent4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42755" t="52565" r="40576" b="30325"/>
          <a:stretch/>
        </xdr:blipFill>
        <xdr:spPr>
          <a:xfrm>
            <a:off x="11668125" y="104775"/>
            <a:ext cx="824409" cy="88640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6660</xdr:colOff>
      <xdr:row>0</xdr:row>
      <xdr:rowOff>76200</xdr:rowOff>
    </xdr:from>
    <xdr:to>
      <xdr:col>14</xdr:col>
      <xdr:colOff>574326</xdr:colOff>
      <xdr:row>3</xdr:row>
      <xdr:rowOff>314326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GrpSpPr/>
      </xdr:nvGrpSpPr>
      <xdr:grpSpPr>
        <a:xfrm>
          <a:off x="184460" y="76200"/>
          <a:ext cx="10943566" cy="1406526"/>
          <a:chOff x="187627" y="76200"/>
          <a:chExt cx="10902299" cy="1390651"/>
        </a:xfrm>
      </xdr:grpSpPr>
      <xdr:cxnSp macro="">
        <xdr:nvCxnSpPr>
          <xdr:cNvPr id="6" name="Conector reto 1">
            <a:extLst>
              <a:ext uri="{FF2B5EF4-FFF2-40B4-BE49-F238E27FC236}">
                <a16:creationId xmlns:a16="http://schemas.microsoft.com/office/drawing/2014/main" xmlns="" id="{00000000-0008-0000-0100-000006000000}"/>
              </a:ext>
            </a:extLst>
          </xdr:cNvPr>
          <xdr:cNvCxnSpPr/>
        </xdr:nvCxnSpPr>
        <xdr:spPr>
          <a:xfrm flipV="1">
            <a:off x="9258300" y="809626"/>
            <a:ext cx="1438275" cy="9524"/>
          </a:xfrm>
          <a:prstGeom prst="bentConnector3">
            <a:avLst>
              <a:gd name="adj1" fmla="val 87086"/>
            </a:avLst>
          </a:prstGeom>
          <a:ln w="19050">
            <a:solidFill>
              <a:schemeClr val="tx1">
                <a:lumMod val="50000"/>
                <a:lumOff val="50000"/>
              </a:schemeClr>
            </a:solidFill>
            <a:prstDash val="sysDot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pic>
        <xdr:nvPicPr>
          <xdr:cNvPr id="7" name="Imagem 6" descr="Imagem relacionada">
            <a:extLst>
              <a:ext uri="{FF2B5EF4-FFF2-40B4-BE49-F238E27FC236}">
                <a16:creationId xmlns:a16="http://schemas.microsoft.com/office/drawing/2014/main" xmlns="" id="{00000000-0008-0000-01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86335" y="156247"/>
            <a:ext cx="857250" cy="85678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m 8">
            <a:extLst>
              <a:ext uri="{FF2B5EF4-FFF2-40B4-BE49-F238E27FC236}">
                <a16:creationId xmlns:a16="http://schemas.microsoft.com/office/drawing/2014/main" xmlns="" id="{00000000-0008-0000-0100-000009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grayscl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2726" b="27939" l="40886" r="61329">
                        <a14:backgroundMark x1="49915" y1="13458" x2="49915" y2="13458"/>
                        <a14:backgroundMark x1="49915" y1="18399" x2="49915" y2="18399"/>
                      </a14:backgroundRemoval>
                    </a14:imgEffect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42729" t="8502" r="39374" b="74272"/>
          <a:stretch/>
        </xdr:blipFill>
        <xdr:spPr>
          <a:xfrm>
            <a:off x="10325100" y="76200"/>
            <a:ext cx="764826" cy="906725"/>
          </a:xfrm>
          <a:prstGeom prst="rect">
            <a:avLst/>
          </a:prstGeom>
        </xdr:spPr>
      </xdr:pic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xmlns="" id="{00000000-0008-0000-0100-00000C000000}"/>
              </a:ext>
            </a:extLst>
          </xdr:cNvPr>
          <xdr:cNvSpPr/>
        </xdr:nvSpPr>
        <xdr:spPr>
          <a:xfrm>
            <a:off x="4714876" y="426506"/>
            <a:ext cx="3752849" cy="59316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000" b="1" i="1" cap="none" spc="0">
                <a:ln w="6600">
                  <a:solidFill>
                    <a:schemeClr val="accent1">
                      <a:lumMod val="75000"/>
                    </a:schemeClr>
                  </a:solidFill>
                  <a:prstDash val="solid"/>
                </a:ln>
                <a:solidFill>
                  <a:schemeClr val="accent1">
                    <a:lumMod val="20000"/>
                    <a:lumOff val="80000"/>
                  </a:schemeClr>
                </a:solidFill>
                <a:effectLst>
                  <a:outerShdw dist="38100" dir="2700000" algn="tl" rotWithShape="0">
                    <a:schemeClr val="accent1">
                      <a:lumMod val="75000"/>
                    </a:schemeClr>
                  </a:outerShdw>
                </a:effectLst>
              </a:rPr>
              <a:t>Funções</a:t>
            </a:r>
            <a:r>
              <a:rPr lang="pt-BR" sz="3000" b="1" i="1" cap="none" spc="0" baseline="0">
                <a:ln w="6600">
                  <a:solidFill>
                    <a:schemeClr val="accent1">
                      <a:lumMod val="75000"/>
                    </a:schemeClr>
                  </a:solidFill>
                  <a:prstDash val="solid"/>
                </a:ln>
                <a:solidFill>
                  <a:schemeClr val="accent1">
                    <a:lumMod val="20000"/>
                    <a:lumOff val="80000"/>
                  </a:schemeClr>
                </a:solidFill>
                <a:effectLst>
                  <a:outerShdw dist="38100" dir="2700000" algn="tl" rotWithShape="0">
                    <a:schemeClr val="accent1">
                      <a:lumMod val="75000"/>
                    </a:schemeClr>
                  </a:outerShdw>
                </a:effectLst>
              </a:rPr>
              <a:t> de Limites</a:t>
            </a:r>
            <a:endParaRPr lang="pt-BR" sz="3000" b="1" i="1" cap="none" spc="0">
              <a:ln w="6600">
                <a:solidFill>
                  <a:schemeClr val="accent1">
                    <a:lumMod val="75000"/>
                  </a:schemeClr>
                </a:solidFill>
                <a:prstDash val="solid"/>
              </a:ln>
              <a:solidFill>
                <a:schemeClr val="accent1">
                  <a:lumMod val="20000"/>
                  <a:lumOff val="80000"/>
                </a:schemeClr>
              </a:solidFill>
              <a:effectLst>
                <a:outerShdw dist="38100" dir="2700000" algn="tl" rotWithShape="0">
                  <a:schemeClr val="accent1">
                    <a:lumMod val="75000"/>
                  </a:schemeClr>
                </a:outerShdw>
              </a:effectLst>
            </a:endParaRPr>
          </a:p>
        </xdr:txBody>
      </xdr:sp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xmlns="" id="{00000000-0008-0000-0100-00000D000000}"/>
              </a:ext>
            </a:extLst>
          </xdr:cNvPr>
          <xdr:cNvSpPr/>
        </xdr:nvSpPr>
        <xdr:spPr>
          <a:xfrm>
            <a:off x="1657350" y="114300"/>
            <a:ext cx="4247488" cy="824505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4400" b="1" i="1" cap="none" spc="0">
                <a:ln w="6600">
                  <a:solidFill>
                    <a:schemeClr val="accent1">
                      <a:lumMod val="75000"/>
                    </a:schemeClr>
                  </a:solidFill>
                  <a:prstDash val="solid"/>
                </a:ln>
                <a:solidFill>
                  <a:schemeClr val="accent1">
                    <a:lumMod val="20000"/>
                    <a:lumOff val="80000"/>
                  </a:schemeClr>
                </a:solidFill>
                <a:effectLst>
                  <a:outerShdw dist="38100" dir="2700000" algn="tl" rotWithShape="0">
                    <a:schemeClr val="accent1">
                      <a:lumMod val="75000"/>
                    </a:schemeClr>
                  </a:outerShdw>
                </a:effectLst>
              </a:rPr>
              <a:t>EXERCÍCIO</a:t>
            </a:r>
            <a:endParaRPr lang="pt-BR" sz="4800" b="1" i="1" cap="none" spc="0">
              <a:ln w="6600">
                <a:solidFill>
                  <a:schemeClr val="accent1">
                    <a:lumMod val="75000"/>
                  </a:schemeClr>
                </a:solidFill>
                <a:prstDash val="solid"/>
              </a:ln>
              <a:solidFill>
                <a:schemeClr val="accent1">
                  <a:lumMod val="20000"/>
                  <a:lumOff val="80000"/>
                </a:schemeClr>
              </a:solidFill>
              <a:effectLst>
                <a:outerShdw dist="38100" dir="2700000" algn="tl" rotWithShape="0">
                  <a:schemeClr val="accent1">
                    <a:lumMod val="75000"/>
                  </a:schemeClr>
                </a:outerShdw>
              </a:effectLst>
            </a:endParaRPr>
          </a:p>
        </xdr:txBody>
      </xdr:sp>
      <xdr:pic>
        <xdr:nvPicPr>
          <xdr:cNvPr id="19" name="Imagem 18" descr="Resultado de imagem para gasto de água png">
            <a:extLst>
              <a:ext uri="{FF2B5EF4-FFF2-40B4-BE49-F238E27FC236}">
                <a16:creationId xmlns:a16="http://schemas.microsoft.com/office/drawing/2014/main" xmlns="" id="{00000000-0008-0000-0100-00001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228600" y="228601"/>
            <a:ext cx="1238250" cy="12382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0" name="Retângulo 19">
            <a:extLst>
              <a:ext uri="{FF2B5EF4-FFF2-40B4-BE49-F238E27FC236}">
                <a16:creationId xmlns:a16="http://schemas.microsoft.com/office/drawing/2014/main" xmlns="" id="{00000000-0008-0000-0100-000014000000}"/>
              </a:ext>
            </a:extLst>
          </xdr:cNvPr>
          <xdr:cNvSpPr/>
        </xdr:nvSpPr>
        <xdr:spPr>
          <a:xfrm>
            <a:off x="187627" y="186784"/>
            <a:ext cx="95250" cy="777963"/>
          </a:xfrm>
          <a:prstGeom prst="rect">
            <a:avLst/>
          </a:prstGeom>
          <a:solidFill>
            <a:schemeClr val="tx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5</xdr:col>
      <xdr:colOff>0</xdr:colOff>
      <xdr:row>7</xdr:row>
      <xdr:rowOff>0</xdr:rowOff>
    </xdr:from>
    <xdr:to>
      <xdr:col>7</xdr:col>
      <xdr:colOff>704849</xdr:colOff>
      <xdr:row>14</xdr:row>
      <xdr:rowOff>28575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/>
      </xdr:nvSpPr>
      <xdr:spPr>
        <a:xfrm>
          <a:off x="3571875" y="2733675"/>
          <a:ext cx="2247899" cy="1628775"/>
        </a:xfrm>
        <a:prstGeom prst="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Aluno</a:t>
          </a:r>
        </a:p>
        <a:p>
          <a:pPr algn="ctr"/>
          <a:endParaRPr lang="pt-BR" sz="800" b="1"/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Analise 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tabela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consumo de água em 2017, com base nos dados pedidos ao lado.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Nota: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intervalo de gastos em 2017 foi nomeado como "Gasto".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0</xdr:row>
      <xdr:rowOff>85725</xdr:rowOff>
    </xdr:from>
    <xdr:to>
      <xdr:col>13</xdr:col>
      <xdr:colOff>34866</xdr:colOff>
      <xdr:row>3</xdr:row>
      <xdr:rowOff>352425</xdr:rowOff>
    </xdr:to>
    <xdr:grpSp>
      <xdr:nvGrpSpPr>
        <xdr:cNvPr id="28" name="Grupo 27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GrpSpPr/>
      </xdr:nvGrpSpPr>
      <xdr:grpSpPr>
        <a:xfrm>
          <a:off x="244476" y="85725"/>
          <a:ext cx="10572690" cy="1460500"/>
          <a:chOff x="247651" y="85725"/>
          <a:chExt cx="10559990" cy="1447800"/>
        </a:xfrm>
      </xdr:grpSpPr>
      <xdr:cxnSp macro="">
        <xdr:nvCxnSpPr>
          <xdr:cNvPr id="24" name="Conector reto 1">
            <a:extLst>
              <a:ext uri="{FF2B5EF4-FFF2-40B4-BE49-F238E27FC236}">
                <a16:creationId xmlns:a16="http://schemas.microsoft.com/office/drawing/2014/main" xmlns="" id="{00000000-0008-0000-0200-000018000000}"/>
              </a:ext>
            </a:extLst>
          </xdr:cNvPr>
          <xdr:cNvCxnSpPr/>
        </xdr:nvCxnSpPr>
        <xdr:spPr>
          <a:xfrm flipV="1">
            <a:off x="8486775" y="742950"/>
            <a:ext cx="1628775" cy="1"/>
          </a:xfrm>
          <a:prstGeom prst="bentConnector3">
            <a:avLst>
              <a:gd name="adj1" fmla="val 2047"/>
            </a:avLst>
          </a:prstGeom>
          <a:ln w="19050">
            <a:solidFill>
              <a:schemeClr val="accent6">
                <a:lumMod val="75000"/>
              </a:schemeClr>
            </a:solidFill>
            <a:prstDash val="sysDot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pic>
        <xdr:nvPicPr>
          <xdr:cNvPr id="2" name="Imagem 1" descr="Logo.png">
            <a:extLst>
              <a:ext uri="{FF2B5EF4-FFF2-40B4-BE49-F238E27FC236}">
                <a16:creationId xmlns:a16="http://schemas.microsoft.com/office/drawing/2014/main" xmlns="" id="{00000000-0008-0000-02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tretch>
            <a:fillRect/>
          </a:stretch>
        </xdr:blipFill>
        <xdr:spPr>
          <a:xfrm>
            <a:off x="247651" y="1190625"/>
            <a:ext cx="425346" cy="342900"/>
          </a:xfrm>
          <a:prstGeom prst="rect">
            <a:avLst/>
          </a:prstGeom>
        </xdr:spPr>
      </xdr:pic>
      <xdr:pic>
        <xdr:nvPicPr>
          <xdr:cNvPr id="3" name="Imagem 2" descr="Logo.png">
            <a:extLst>
              <a:ext uri="{FF2B5EF4-FFF2-40B4-BE49-F238E27FC236}">
                <a16:creationId xmlns:a16="http://schemas.microsoft.com/office/drawing/2014/main" xmlns="" id="{00000000-0008-0000-02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tretch>
            <a:fillRect/>
          </a:stretch>
        </xdr:blipFill>
        <xdr:spPr>
          <a:xfrm>
            <a:off x="7181851" y="1190625"/>
            <a:ext cx="425346" cy="342900"/>
          </a:xfrm>
          <a:prstGeom prst="rect">
            <a:avLst/>
          </a:prstGeom>
        </xdr:spPr>
      </xdr:pic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xmlns="" id="{00000000-0008-0000-0200-00000C000000}"/>
              </a:ext>
            </a:extLst>
          </xdr:cNvPr>
          <xdr:cNvSpPr/>
        </xdr:nvSpPr>
        <xdr:spPr>
          <a:xfrm>
            <a:off x="4495801" y="436031"/>
            <a:ext cx="3752849" cy="59316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2800" b="1" i="1" cap="none" spc="0">
                <a:ln w="6600">
                  <a:solidFill>
                    <a:schemeClr val="accent6">
                      <a:lumMod val="75000"/>
                    </a:schemeClr>
                  </a:solidFill>
                  <a:prstDash val="solid"/>
                </a:ln>
                <a:solidFill>
                  <a:schemeClr val="accent6">
                    <a:lumMod val="40000"/>
                    <a:lumOff val="60000"/>
                  </a:schemeClr>
                </a:solidFill>
                <a:effectLst>
                  <a:outerShdw dist="38100" dir="2700000" algn="tl" rotWithShape="0">
                    <a:schemeClr val="accent6">
                      <a:lumMod val="75000"/>
                    </a:schemeClr>
                  </a:outerShdw>
                </a:effectLst>
              </a:rPr>
              <a:t>Funções</a:t>
            </a:r>
            <a:r>
              <a:rPr lang="pt-BR" sz="2800" b="1" i="1" cap="none" spc="0" baseline="0">
                <a:ln w="6600">
                  <a:solidFill>
                    <a:schemeClr val="accent6">
                      <a:lumMod val="75000"/>
                    </a:schemeClr>
                  </a:solidFill>
                  <a:prstDash val="solid"/>
                </a:ln>
                <a:solidFill>
                  <a:schemeClr val="accent6">
                    <a:lumMod val="40000"/>
                    <a:lumOff val="60000"/>
                  </a:schemeClr>
                </a:solidFill>
                <a:effectLst>
                  <a:outerShdw dist="38100" dir="2700000" algn="tl" rotWithShape="0">
                    <a:schemeClr val="accent6">
                      <a:lumMod val="75000"/>
                    </a:schemeClr>
                  </a:outerShdw>
                </a:effectLst>
              </a:rPr>
              <a:t> de Limites</a:t>
            </a:r>
            <a:endParaRPr lang="pt-BR" sz="2800" b="1" i="1" cap="none" spc="0">
              <a:ln w="6600">
                <a:solidFill>
                  <a:schemeClr val="accent6">
                    <a:lumMod val="75000"/>
                  </a:schemeClr>
                </a:solidFill>
                <a:prstDash val="solid"/>
              </a:ln>
              <a:solidFill>
                <a:schemeClr val="accent6">
                  <a:lumMod val="40000"/>
                  <a:lumOff val="60000"/>
                </a:schemeClr>
              </a:solidFill>
              <a:effectLst>
                <a:outerShdw dist="38100" dir="2700000" algn="tl" rotWithShape="0">
                  <a:schemeClr val="accent6">
                    <a:lumMod val="75000"/>
                  </a:schemeClr>
                </a:outerShdw>
              </a:effectLst>
            </a:endParaRPr>
          </a:p>
        </xdr:txBody>
      </xdr:sp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xmlns="" id="{00000000-0008-0000-0200-00000D000000}"/>
              </a:ext>
            </a:extLst>
          </xdr:cNvPr>
          <xdr:cNvSpPr/>
        </xdr:nvSpPr>
        <xdr:spPr>
          <a:xfrm>
            <a:off x="1552575" y="133350"/>
            <a:ext cx="4247488" cy="824505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4400" b="1" i="1" cap="none" spc="0">
                <a:ln w="6600">
                  <a:solidFill>
                    <a:schemeClr val="accent6">
                      <a:lumMod val="75000"/>
                    </a:schemeClr>
                  </a:solidFill>
                  <a:prstDash val="solid"/>
                </a:ln>
                <a:solidFill>
                  <a:schemeClr val="accent6">
                    <a:lumMod val="40000"/>
                    <a:lumOff val="60000"/>
                  </a:schemeClr>
                </a:solidFill>
                <a:effectLst>
                  <a:outerShdw dist="38100" dir="2700000" algn="tl" rotWithShape="0">
                    <a:schemeClr val="accent6">
                      <a:lumMod val="75000"/>
                    </a:schemeClr>
                  </a:outerShdw>
                </a:effectLst>
              </a:rPr>
              <a:t>EXERCÍCIO</a:t>
            </a:r>
            <a:endParaRPr lang="pt-BR" sz="4800" b="1" i="1" cap="none" spc="0">
              <a:ln w="6600">
                <a:solidFill>
                  <a:schemeClr val="accent6">
                    <a:lumMod val="75000"/>
                  </a:schemeClr>
                </a:solidFill>
                <a:prstDash val="solid"/>
              </a:ln>
              <a:solidFill>
                <a:schemeClr val="accent6">
                  <a:lumMod val="40000"/>
                  <a:lumOff val="60000"/>
                </a:schemeClr>
              </a:solidFill>
              <a:effectLst>
                <a:outerShdw dist="38100" dir="2700000" algn="tl" rotWithShape="0">
                  <a:schemeClr val="accent6">
                    <a:lumMod val="75000"/>
                  </a:schemeClr>
                </a:outerShdw>
              </a:effectLst>
            </a:endParaRPr>
          </a:p>
        </xdr:txBody>
      </xdr:sp>
      <xdr:pic>
        <xdr:nvPicPr>
          <xdr:cNvPr id="14" name="Imagem 13">
            <a:extLst>
              <a:ext uri="{FF2B5EF4-FFF2-40B4-BE49-F238E27FC236}">
                <a16:creationId xmlns:a16="http://schemas.microsoft.com/office/drawing/2014/main" xmlns="" id="{00000000-0008-0000-0200-00000E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7496" b="26065" l="72232" r="89779">
                        <a14:foregroundMark x1="86371" y1="10733" x2="86371" y2="10733"/>
                        <a14:foregroundMark x1="87223" y1="11244" x2="87223" y2="11244"/>
                        <a14:foregroundMark x1="88756" y1="13629" x2="88756" y2="13629"/>
                        <a14:foregroundMark x1="89267" y1="18739" x2="89267" y2="18739"/>
                        <a14:foregroundMark x1="87564" y1="20784" x2="87564" y2="20784"/>
                        <a14:foregroundMark x1="81601" y1="23850" x2="81601" y2="23850"/>
                        <a14:foregroundMark x1="83475" y1="23509" x2="83475" y2="23509"/>
                        <a14:foregroundMark x1="85860" y1="22658" x2="85860" y2="22658"/>
                        <a14:foregroundMark x1="83475" y1="8859" x2="83475" y2="8859"/>
                        <a14:foregroundMark x1="85349" y1="10051" x2="85349" y2="10051"/>
                        <a14:foregroundMark x1="88416" y1="12777" x2="88416" y2="12777"/>
                        <a14:foregroundMark x1="83646" y1="9370" x2="83646" y2="9370"/>
                        <a14:foregroundMark x1="84838" y1="10051" x2="84838" y2="10051"/>
                        <a14:foregroundMark x1="84327" y1="9540" x2="84327" y2="9540"/>
                        <a14:foregroundMark x1="79727" y1="12777" x2="79727" y2="12777"/>
                      </a14:backgroundRemoval>
                    </a14:imgEffect>
                    <a14:imgEffect>
                      <a14:sharpenSoften amount="5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72658" t="8604" r="9942" b="73996"/>
          <a:stretch/>
        </xdr:blipFill>
        <xdr:spPr>
          <a:xfrm>
            <a:off x="9944100" y="85725"/>
            <a:ext cx="863541" cy="907807"/>
          </a:xfrm>
          <a:prstGeom prst="rect">
            <a:avLst/>
          </a:prstGeom>
        </xdr:spPr>
      </xdr:pic>
      <xdr:pic>
        <xdr:nvPicPr>
          <xdr:cNvPr id="23" name="Imagem 22" descr="Resultado de imagem para venda png">
            <a:extLst>
              <a:ext uri="{FF2B5EF4-FFF2-40B4-BE49-F238E27FC236}">
                <a16:creationId xmlns:a16="http://schemas.microsoft.com/office/drawing/2014/main" xmlns="" id="{00000000-0008-0000-0200-00001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229600" y="204789"/>
            <a:ext cx="750453" cy="7429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7" name="Imagem 26" descr="Resultado de imagem para venda png">
            <a:extLst>
              <a:ext uri="{FF2B5EF4-FFF2-40B4-BE49-F238E27FC236}">
                <a16:creationId xmlns:a16="http://schemas.microsoft.com/office/drawing/2014/main" xmlns="" id="{00000000-0008-0000-0200-00001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8175" y="204789"/>
            <a:ext cx="750453" cy="7429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8</xdr:col>
      <xdr:colOff>190501</xdr:colOff>
      <xdr:row>3</xdr:row>
      <xdr:rowOff>0</xdr:rowOff>
    </xdr:from>
    <xdr:to>
      <xdr:col>12</xdr:col>
      <xdr:colOff>57150</xdr:colOff>
      <xdr:row>12</xdr:row>
      <xdr:rowOff>85725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/>
      </xdr:nvSpPr>
      <xdr:spPr>
        <a:xfrm>
          <a:off x="7915276" y="1181100"/>
          <a:ext cx="2305049" cy="2162175"/>
        </a:xfrm>
        <a:prstGeom prst="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Aluno</a:t>
          </a:r>
        </a:p>
        <a:p>
          <a:pPr algn="ctr"/>
          <a:endParaRPr lang="pt-BR" sz="800" b="1"/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Calcule o "Desconto" com base no valor total da venda e o percentual de desconto;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Gere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 preço total com desconto;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Realize a média, soma e o retorne o menor preço de venda, abaixo de cada coluna correspondente.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11</xdr:row>
      <xdr:rowOff>186269</xdr:rowOff>
    </xdr:from>
    <xdr:to>
      <xdr:col>10</xdr:col>
      <xdr:colOff>419100</xdr:colOff>
      <xdr:row>16</xdr:row>
      <xdr:rowOff>171450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 txBox="1"/>
      </xdr:nvSpPr>
      <xdr:spPr>
        <a:xfrm>
          <a:off x="6048375" y="3520019"/>
          <a:ext cx="2943225" cy="1128181"/>
        </a:xfrm>
        <a:prstGeom prst="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Aluno</a:t>
          </a:r>
        </a:p>
        <a:p>
          <a:pPr algn="ctr"/>
          <a:endParaRPr lang="pt-BR" sz="800" b="1"/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função CONT.NÚM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conta o número de células que contêm, apenas, valores numéricos na lista de argumentos selecionados. </a:t>
          </a:r>
          <a:endParaRPr lang="pt-BR" sz="1100">
            <a:effectLst/>
          </a:endParaRPr>
        </a:p>
      </xdr:txBody>
    </xdr:sp>
    <xdr:clientData/>
  </xdr:twoCellAnchor>
  <xdr:twoCellAnchor>
    <xdr:from>
      <xdr:col>1</xdr:col>
      <xdr:colOff>266700</xdr:colOff>
      <xdr:row>0</xdr:row>
      <xdr:rowOff>0</xdr:rowOff>
    </xdr:from>
    <xdr:to>
      <xdr:col>12</xdr:col>
      <xdr:colOff>206299</xdr:colOff>
      <xdr:row>2</xdr:row>
      <xdr:rowOff>200026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pSpPr/>
      </xdr:nvGrpSpPr>
      <xdr:grpSpPr>
        <a:xfrm>
          <a:off x="444500" y="0"/>
          <a:ext cx="9756699" cy="1203326"/>
          <a:chOff x="466725" y="0"/>
          <a:chExt cx="9731299" cy="1200151"/>
        </a:xfrm>
      </xdr:grpSpPr>
      <xdr:pic>
        <xdr:nvPicPr>
          <xdr:cNvPr id="6" name="Imagem 5" descr="Resultado de imagem para icone aprender">
            <a:extLst>
              <a:ext uri="{FF2B5EF4-FFF2-40B4-BE49-F238E27FC236}">
                <a16:creationId xmlns:a16="http://schemas.microsoft.com/office/drawing/2014/main" xmlns="" id="{00000000-0008-0000-0300-000006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75000"/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8000" l="10000" r="90000">
                        <a14:foregroundMark x1="34667" y1="43333" x2="34667" y2="43333"/>
                        <a14:foregroundMark x1="38000" y1="42667" x2="38000" y2="42667"/>
                        <a14:foregroundMark x1="55333" y1="42667" x2="55333" y2="42667"/>
                        <a14:foregroundMark x1="74667" y1="80667" x2="74667" y2="80667"/>
                        <a14:foregroundMark x1="41333" y1="59333" x2="41333" y2="59333"/>
                        <a14:foregroundMark x1="51333" y1="61333" x2="51333" y2="61333"/>
                        <a14:foregroundMark x1="52000" y1="88000" x2="52000" y2="88000"/>
                        <a14:foregroundMark x1="34000" y1="88000" x2="34000" y2="88000"/>
                      </a14:backgroundRemoval>
                    </a14:imgEffect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707" t="33957" r="12150" b="2492"/>
          <a:stretch/>
        </xdr:blipFill>
        <xdr:spPr bwMode="auto">
          <a:xfrm>
            <a:off x="466725" y="257174"/>
            <a:ext cx="771525" cy="66130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xmlns="" id="{00000000-0008-0000-0300-000007000000}"/>
              </a:ext>
            </a:extLst>
          </xdr:cNvPr>
          <xdr:cNvSpPr/>
        </xdr:nvSpPr>
        <xdr:spPr>
          <a:xfrm>
            <a:off x="5048911" y="438148"/>
            <a:ext cx="3399763" cy="561949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0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1"/>
                  </a:outerShdw>
                </a:effectLst>
              </a:rPr>
              <a:t>Função</a:t>
            </a:r>
            <a:r>
              <a:rPr lang="pt-BR" sz="3000" b="1" i="1" cap="none" spc="0" baseline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1"/>
                  </a:outerShdw>
                </a:effectLst>
              </a:rPr>
              <a:t> CONT.NÚM</a:t>
            </a:r>
            <a:endParaRPr lang="pt-BR" sz="3000" b="1" i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1"/>
                </a:outerShdw>
              </a:effectLst>
            </a:endParaRPr>
          </a:p>
        </xdr:txBody>
      </xdr:sp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xmlns="" id="{00000000-0008-0000-0300-000008000000}"/>
              </a:ext>
            </a:extLst>
          </xdr:cNvPr>
          <xdr:cNvSpPr/>
        </xdr:nvSpPr>
        <xdr:spPr>
          <a:xfrm>
            <a:off x="1858037" y="133350"/>
            <a:ext cx="3568865" cy="781111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44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1"/>
                  </a:outerShdw>
                </a:effectLst>
              </a:rPr>
              <a:t>EXPLICAÇÃO</a:t>
            </a:r>
            <a:endParaRPr lang="pt-BR" sz="4800" b="1" i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1"/>
                </a:outerShdw>
              </a:effectLst>
            </a:endParaRPr>
          </a:p>
        </xdr:txBody>
      </xdr:sp>
      <xdr:pic>
        <xdr:nvPicPr>
          <xdr:cNvPr id="9" name="Imagem 8" descr="Imagem relacionada">
            <a:extLst>
              <a:ext uri="{FF2B5EF4-FFF2-40B4-BE49-F238E27FC236}">
                <a16:creationId xmlns:a16="http://schemas.microsoft.com/office/drawing/2014/main" xmlns="" id="{00000000-0008-0000-03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clrChange>
              <a:clrFrom>
                <a:srgbClr val="FBFBF3"/>
              </a:clrFrom>
              <a:clrTo>
                <a:srgbClr val="FBFBF3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451086" y="0"/>
            <a:ext cx="1746938" cy="1200151"/>
          </a:xfrm>
          <a:prstGeom prst="rect">
            <a:avLst/>
          </a:prstGeom>
          <a:noFill/>
          <a:effectLst>
            <a:innerShdw blurRad="63500" dist="50800" dir="5400000">
              <a:prstClr val="black">
                <a:alpha val="50000"/>
              </a:prstClr>
            </a:inn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466726</xdr:colOff>
      <xdr:row>8</xdr:row>
      <xdr:rowOff>0</xdr:rowOff>
    </xdr:from>
    <xdr:to>
      <xdr:col>15</xdr:col>
      <xdr:colOff>0</xdr:colOff>
      <xdr:row>12</xdr:row>
      <xdr:rowOff>189347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/>
      </xdr:nvSpPr>
      <xdr:spPr>
        <a:xfrm>
          <a:off x="9972676" y="2600325"/>
          <a:ext cx="2247899" cy="1122797"/>
        </a:xfrm>
        <a:prstGeom prst="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Aluno</a:t>
          </a:r>
        </a:p>
        <a:p>
          <a:pPr algn="ctr"/>
          <a:endParaRPr lang="pt-BR" sz="800" b="1"/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função CONT.VALORES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conta o número de células que não estão vazias em um intervalo.</a:t>
          </a:r>
          <a:endParaRPr lang="pt-BR" sz="1100">
            <a:effectLst/>
          </a:endParaRPr>
        </a:p>
      </xdr:txBody>
    </xdr:sp>
    <xdr:clientData/>
  </xdr:twoCellAnchor>
  <xdr:twoCellAnchor>
    <xdr:from>
      <xdr:col>1</xdr:col>
      <xdr:colOff>285751</xdr:colOff>
      <xdr:row>1</xdr:row>
      <xdr:rowOff>79902</xdr:rowOff>
    </xdr:from>
    <xdr:to>
      <xdr:col>2</xdr:col>
      <xdr:colOff>0</xdr:colOff>
      <xdr:row>1</xdr:row>
      <xdr:rowOff>738777</xdr:rowOff>
    </xdr:to>
    <xdr:pic>
      <xdr:nvPicPr>
        <xdr:cNvPr id="5" name="Imagem 4" descr="Resultado de imagem para icone aprender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biLevel thresh="75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8000" l="10000" r="90000">
                      <a14:foregroundMark x1="34667" y1="43333" x2="34667" y2="43333"/>
                      <a14:foregroundMark x1="38000" y1="42667" x2="38000" y2="42667"/>
                      <a14:foregroundMark x1="55333" y1="42667" x2="55333" y2="42667"/>
                      <a14:foregroundMark x1="74667" y1="80667" x2="74667" y2="80667"/>
                      <a14:foregroundMark x1="41333" y1="59333" x2="41333" y2="59333"/>
                      <a14:foregroundMark x1="51333" y1="61333" x2="51333" y2="61333"/>
                      <a14:foregroundMark x1="52000" y1="88000" x2="52000" y2="88000"/>
                      <a14:foregroundMark x1="34000" y1="88000" x2="34000" y2="88000"/>
                    </a14:backgroundRemoval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707" t="33957" r="12150" b="2492"/>
        <a:stretch/>
      </xdr:blipFill>
      <xdr:spPr bwMode="auto">
        <a:xfrm>
          <a:off x="485776" y="251352"/>
          <a:ext cx="771524" cy="658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661</xdr:colOff>
      <xdr:row>1</xdr:row>
      <xdr:rowOff>262464</xdr:rowOff>
    </xdr:from>
    <xdr:to>
      <xdr:col>10</xdr:col>
      <xdr:colOff>885825</xdr:colOff>
      <xdr:row>2</xdr:row>
      <xdr:rowOff>26957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>
        <a:xfrm>
          <a:off x="5420386" y="433914"/>
          <a:ext cx="4018889" cy="59316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000" b="1" i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1"/>
                </a:outerShdw>
              </a:effectLst>
            </a:rPr>
            <a:t>Função</a:t>
          </a:r>
          <a:r>
            <a:rPr lang="pt-BR" sz="3000" b="1" i="1" cap="none" spc="0" baseline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1"/>
                </a:outerShdw>
              </a:effectLst>
            </a:rPr>
            <a:t> CONT.VALORES</a:t>
          </a:r>
          <a:endParaRPr lang="pt-BR" sz="3000" b="1" i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1"/>
              </a:outerShdw>
            </a:effectLst>
          </a:endParaRPr>
        </a:p>
      </xdr:txBody>
    </xdr:sp>
    <xdr:clientData/>
  </xdr:twoCellAnchor>
  <xdr:twoCellAnchor>
    <xdr:from>
      <xdr:col>2</xdr:col>
      <xdr:colOff>591211</xdr:colOff>
      <xdr:row>0</xdr:row>
      <xdr:rowOff>131233</xdr:rowOff>
    </xdr:from>
    <xdr:to>
      <xdr:col>6</xdr:col>
      <xdr:colOff>561974</xdr:colOff>
      <xdr:row>1</xdr:row>
      <xdr:rowOff>784288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>
        <a:xfrm>
          <a:off x="1848511" y="131233"/>
          <a:ext cx="4276063" cy="82450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4400" b="1" i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1"/>
                </a:outerShdw>
              </a:effectLst>
            </a:rPr>
            <a:t>EXPLICAÇÃO</a:t>
          </a:r>
          <a:endParaRPr lang="pt-BR" sz="4800" b="1" i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1"/>
              </a:outerShdw>
            </a:effectLst>
          </a:endParaRPr>
        </a:p>
      </xdr:txBody>
    </xdr:sp>
    <xdr:clientData/>
  </xdr:twoCellAnchor>
  <xdr:twoCellAnchor editAs="oneCell">
    <xdr:from>
      <xdr:col>12</xdr:col>
      <xdr:colOff>181590</xdr:colOff>
      <xdr:row>0</xdr:row>
      <xdr:rowOff>0</xdr:rowOff>
    </xdr:from>
    <xdr:to>
      <xdr:col>14</xdr:col>
      <xdr:colOff>476250</xdr:colOff>
      <xdr:row>3</xdr:row>
      <xdr:rowOff>236051</xdr:rowOff>
    </xdr:to>
    <xdr:pic>
      <xdr:nvPicPr>
        <xdr:cNvPr id="8" name="Imagem 7" descr="Resultado de imagem para CONTAGEM DE NUMEROS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4412" b="8823"/>
        <a:stretch/>
      </xdr:blipFill>
      <xdr:spPr bwMode="auto">
        <a:xfrm>
          <a:off x="10420965" y="0"/>
          <a:ext cx="1666260" cy="1445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12</xdr:row>
      <xdr:rowOff>24345</xdr:rowOff>
    </xdr:from>
    <xdr:to>
      <xdr:col>10</xdr:col>
      <xdr:colOff>352425</xdr:colOff>
      <xdr:row>17</xdr:row>
      <xdr:rowOff>38100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 txBox="1"/>
      </xdr:nvSpPr>
      <xdr:spPr>
        <a:xfrm>
          <a:off x="6372225" y="3577170"/>
          <a:ext cx="2657475" cy="1156755"/>
        </a:xfrm>
        <a:prstGeom prst="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Aluno</a:t>
          </a:r>
        </a:p>
        <a:p>
          <a:pPr algn="ctr"/>
          <a:endParaRPr lang="pt-BR" sz="800" b="1"/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função CONTAR.VAZIO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 o número de células vazias em um intervalo de células especificado.</a:t>
          </a:r>
          <a:endParaRPr lang="pt-BR" sz="1100">
            <a:effectLst/>
          </a:endParaRPr>
        </a:p>
      </xdr:txBody>
    </xdr:sp>
    <xdr:clientData/>
  </xdr:twoCellAnchor>
  <xdr:twoCellAnchor editAs="oneCell">
    <xdr:from>
      <xdr:col>11</xdr:col>
      <xdr:colOff>200025</xdr:colOff>
      <xdr:row>6</xdr:row>
      <xdr:rowOff>76200</xdr:rowOff>
    </xdr:from>
    <xdr:to>
      <xdr:col>13</xdr:col>
      <xdr:colOff>352424</xdr:colOff>
      <xdr:row>20</xdr:row>
      <xdr:rowOff>47625</xdr:rowOff>
    </xdr:to>
    <xdr:pic>
      <xdr:nvPicPr>
        <xdr:cNvPr id="5" name="Imagem 4" descr="Resultado de imagem para CONTAR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clrChange>
            <a:clrFrom>
              <a:srgbClr val="ABF2C8"/>
            </a:clrFrom>
            <a:clrTo>
              <a:srgbClr val="ABF2C8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961" r="36982"/>
        <a:stretch/>
      </xdr:blipFill>
      <xdr:spPr bwMode="auto">
        <a:xfrm>
          <a:off x="9886950" y="2171700"/>
          <a:ext cx="1581149" cy="320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304800</xdr:colOff>
      <xdr:row>0</xdr:row>
      <xdr:rowOff>133350</xdr:rowOff>
    </xdr:from>
    <xdr:to>
      <xdr:col>11</xdr:col>
      <xdr:colOff>342899</xdr:colOff>
      <xdr:row>2</xdr:row>
      <xdr:rowOff>38599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pSpPr/>
      </xdr:nvGrpSpPr>
      <xdr:grpSpPr>
        <a:xfrm>
          <a:off x="482600" y="133350"/>
          <a:ext cx="9474199" cy="908549"/>
          <a:chOff x="504825" y="133350"/>
          <a:chExt cx="9524999" cy="905374"/>
        </a:xfrm>
      </xdr:grpSpPr>
      <xdr:pic>
        <xdr:nvPicPr>
          <xdr:cNvPr id="7" name="Imagem 6" descr="Resultado de imagem para icone aprender">
            <a:extLst>
              <a:ext uri="{FF2B5EF4-FFF2-40B4-BE49-F238E27FC236}">
                <a16:creationId xmlns:a16="http://schemas.microsoft.com/office/drawing/2014/main" xmlns="" id="{00000000-0008-0000-0500-000007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7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10000" b="98000" l="10000" r="90000">
                        <a14:foregroundMark x1="34667" y1="43333" x2="34667" y2="43333"/>
                        <a14:foregroundMark x1="38000" y1="42667" x2="38000" y2="42667"/>
                        <a14:foregroundMark x1="55333" y1="42667" x2="55333" y2="42667"/>
                        <a14:foregroundMark x1="74667" y1="80667" x2="74667" y2="80667"/>
                        <a14:foregroundMark x1="41333" y1="59333" x2="41333" y2="59333"/>
                        <a14:foregroundMark x1="51333" y1="61333" x2="51333" y2="61333"/>
                        <a14:foregroundMark x1="52000" y1="88000" x2="52000" y2="88000"/>
                        <a14:foregroundMark x1="34000" y1="88000" x2="34000" y2="88000"/>
                      </a14:backgroundRemoval>
                    </a14:imgEffect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707" t="33957" r="12150" b="2492"/>
          <a:stretch/>
        </xdr:blipFill>
        <xdr:spPr bwMode="auto">
          <a:xfrm>
            <a:off x="504825" y="272519"/>
            <a:ext cx="771524" cy="6588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xmlns="" id="{00000000-0008-0000-0500-000008000000}"/>
              </a:ext>
            </a:extLst>
          </xdr:cNvPr>
          <xdr:cNvSpPr/>
        </xdr:nvSpPr>
        <xdr:spPr>
          <a:xfrm>
            <a:off x="4877460" y="445556"/>
            <a:ext cx="3952215" cy="59316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0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1"/>
                  </a:outerShdw>
                </a:effectLst>
              </a:rPr>
              <a:t>Função</a:t>
            </a:r>
            <a:r>
              <a:rPr lang="pt-BR" sz="3000" b="1" i="1" cap="none" spc="0" baseline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1"/>
                  </a:outerShdw>
                </a:effectLst>
              </a:rPr>
              <a:t> CONTAR.VAZIO</a:t>
            </a:r>
            <a:endParaRPr lang="pt-BR" sz="3000" b="1" i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1"/>
                </a:outerShdw>
              </a:effectLst>
            </a:endParaRPr>
          </a:p>
        </xdr:txBody>
      </xdr:sp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xmlns="" id="{00000000-0008-0000-0500-000009000000}"/>
              </a:ext>
            </a:extLst>
          </xdr:cNvPr>
          <xdr:cNvSpPr/>
        </xdr:nvSpPr>
        <xdr:spPr>
          <a:xfrm>
            <a:off x="1315110" y="133350"/>
            <a:ext cx="4276063" cy="824505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44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1"/>
                  </a:outerShdw>
                </a:effectLst>
              </a:rPr>
              <a:t>EXPLICAÇÃO</a:t>
            </a:r>
            <a:endParaRPr lang="pt-BR" sz="4800" b="1" i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1"/>
                </a:outerShdw>
              </a:effectLst>
            </a:endParaRPr>
          </a:p>
        </xdr:txBody>
      </xdr:sp>
      <xdr:pic>
        <xdr:nvPicPr>
          <xdr:cNvPr id="10" name="Imagem 9" descr="Resultado de imagem para icone aprender">
            <a:extLst>
              <a:ext uri="{FF2B5EF4-FFF2-40B4-BE49-F238E27FC236}">
                <a16:creationId xmlns:a16="http://schemas.microsoft.com/office/drawing/2014/main" xmlns="" id="{00000000-0008-0000-0500-00000A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7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10000" b="98000" l="10000" r="90000">
                        <a14:foregroundMark x1="34667" y1="43333" x2="34667" y2="43333"/>
                        <a14:foregroundMark x1="38000" y1="42667" x2="38000" y2="42667"/>
                        <a14:foregroundMark x1="55333" y1="42667" x2="55333" y2="42667"/>
                        <a14:foregroundMark x1="74667" y1="80667" x2="74667" y2="80667"/>
                        <a14:foregroundMark x1="41333" y1="59333" x2="41333" y2="59333"/>
                        <a14:foregroundMark x1="51333" y1="61333" x2="51333" y2="61333"/>
                        <a14:foregroundMark x1="52000" y1="88000" x2="52000" y2="88000"/>
                        <a14:foregroundMark x1="34000" y1="88000" x2="34000" y2="88000"/>
                      </a14:backgroundRemoval>
                    </a14:imgEffect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707" t="33957" r="12150" b="2492"/>
          <a:stretch/>
        </xdr:blipFill>
        <xdr:spPr bwMode="auto">
          <a:xfrm flipH="1">
            <a:off x="9258300" y="272519"/>
            <a:ext cx="771524" cy="6588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318655</xdr:colOff>
      <xdr:row>8</xdr:row>
      <xdr:rowOff>167216</xdr:rowOff>
    </xdr:from>
    <xdr:to>
      <xdr:col>16</xdr:col>
      <xdr:colOff>180974</xdr:colOff>
      <xdr:row>14</xdr:row>
      <xdr:rowOff>85726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 txBox="1"/>
      </xdr:nvSpPr>
      <xdr:spPr>
        <a:xfrm>
          <a:off x="10558030" y="2729441"/>
          <a:ext cx="2072119" cy="1328210"/>
        </a:xfrm>
        <a:prstGeom prst="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Aluno</a:t>
          </a:r>
        </a:p>
        <a:p>
          <a:pPr algn="ctr"/>
          <a:endParaRPr lang="pt-BR" sz="800" b="1"/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função CONT.SE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 o número de células que atendem a um critério, como um texto, um número, uma comparação.</a:t>
          </a:r>
          <a:endParaRPr lang="pt-BR" sz="1100">
            <a:effectLst/>
          </a:endParaRPr>
        </a:p>
      </xdr:txBody>
    </xdr:sp>
    <xdr:clientData/>
  </xdr:twoCellAnchor>
  <xdr:twoCellAnchor>
    <xdr:from>
      <xdr:col>1</xdr:col>
      <xdr:colOff>333375</xdr:colOff>
      <xdr:row>0</xdr:row>
      <xdr:rowOff>0</xdr:rowOff>
    </xdr:from>
    <xdr:to>
      <xdr:col>16</xdr:col>
      <xdr:colOff>600689</xdr:colOff>
      <xdr:row>4</xdr:row>
      <xdr:rowOff>190472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GrpSpPr/>
      </xdr:nvGrpSpPr>
      <xdr:grpSpPr>
        <a:xfrm>
          <a:off x="511175" y="0"/>
          <a:ext cx="12560914" cy="1816072"/>
          <a:chOff x="533400" y="0"/>
          <a:chExt cx="12535514" cy="1752572"/>
        </a:xfrm>
      </xdr:grpSpPr>
      <xdr:pic>
        <xdr:nvPicPr>
          <xdr:cNvPr id="6" name="Imagem 5" descr="Imagem relacionada">
            <a:extLst>
              <a:ext uri="{FF2B5EF4-FFF2-40B4-BE49-F238E27FC236}">
                <a16:creationId xmlns:a16="http://schemas.microsoft.com/office/drawing/2014/main" xmlns="" id="{00000000-0008-0000-0600-000006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63571" b="91329"/>
          <a:stretch/>
        </xdr:blipFill>
        <xdr:spPr bwMode="auto">
          <a:xfrm>
            <a:off x="9420225" y="609600"/>
            <a:ext cx="3048000" cy="3333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m 6" descr="Resultado de imagem para icone aprender">
            <a:extLst>
              <a:ext uri="{FF2B5EF4-FFF2-40B4-BE49-F238E27FC236}">
                <a16:creationId xmlns:a16="http://schemas.microsoft.com/office/drawing/2014/main" xmlns="" id="{00000000-0008-0000-0600-000007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7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10000" b="98000" l="10000" r="90000">
                        <a14:foregroundMark x1="34667" y1="43333" x2="34667" y2="43333"/>
                        <a14:foregroundMark x1="38000" y1="42667" x2="38000" y2="42667"/>
                        <a14:foregroundMark x1="55333" y1="42667" x2="55333" y2="42667"/>
                        <a14:foregroundMark x1="74667" y1="80667" x2="74667" y2="80667"/>
                        <a14:foregroundMark x1="41333" y1="59333" x2="41333" y2="59333"/>
                        <a14:foregroundMark x1="51333" y1="61333" x2="51333" y2="61333"/>
                        <a14:foregroundMark x1="52000" y1="88000" x2="52000" y2="88000"/>
                        <a14:foregroundMark x1="34000" y1="88000" x2="34000" y2="88000"/>
                      </a14:backgroundRemoval>
                    </a14:imgEffect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707" t="33957" r="12150" b="2492"/>
          <a:stretch/>
        </xdr:blipFill>
        <xdr:spPr bwMode="auto">
          <a:xfrm>
            <a:off x="533400" y="260877"/>
            <a:ext cx="771524" cy="6588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xmlns="" id="{00000000-0008-0000-0600-000008000000}"/>
              </a:ext>
            </a:extLst>
          </xdr:cNvPr>
          <xdr:cNvSpPr/>
        </xdr:nvSpPr>
        <xdr:spPr>
          <a:xfrm>
            <a:off x="6220486" y="414864"/>
            <a:ext cx="3456915" cy="59316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0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1"/>
                  </a:outerShdw>
                </a:effectLst>
              </a:rPr>
              <a:t>Função</a:t>
            </a:r>
            <a:r>
              <a:rPr lang="pt-BR" sz="3000" b="1" i="1" cap="none" spc="0" baseline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1"/>
                  </a:outerShdw>
                </a:effectLst>
              </a:rPr>
              <a:t> CONT.SE</a:t>
            </a:r>
            <a:endParaRPr lang="pt-BR" sz="3000" b="1" i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1"/>
                </a:outerShdw>
              </a:effectLst>
            </a:endParaRPr>
          </a:p>
        </xdr:txBody>
      </xdr:sp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xmlns="" id="{00000000-0008-0000-0600-000009000000}"/>
              </a:ext>
            </a:extLst>
          </xdr:cNvPr>
          <xdr:cNvSpPr/>
        </xdr:nvSpPr>
        <xdr:spPr>
          <a:xfrm>
            <a:off x="2848635" y="140758"/>
            <a:ext cx="4276063" cy="824505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44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1"/>
                  </a:outerShdw>
                </a:effectLst>
              </a:rPr>
              <a:t>EXPLICAÇÃO</a:t>
            </a:r>
            <a:endParaRPr lang="pt-BR" sz="4800" b="1" i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1"/>
                </a:outerShdw>
              </a:effectLst>
            </a:endParaRPr>
          </a:p>
        </xdr:txBody>
      </xdr:sp>
      <xdr:pic>
        <xdr:nvPicPr>
          <xdr:cNvPr id="10" name="Imagem 9" descr="Resultado de imagem para CONTAGEM DE NUMEROS">
            <a:extLst>
              <a:ext uri="{FF2B5EF4-FFF2-40B4-BE49-F238E27FC236}">
                <a16:creationId xmlns:a16="http://schemas.microsoft.com/office/drawing/2014/main" xmlns="" id="{00000000-0008-0000-0600-00000A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4412" b="8823"/>
          <a:stretch/>
        </xdr:blipFill>
        <xdr:spPr bwMode="auto">
          <a:xfrm>
            <a:off x="11049000" y="0"/>
            <a:ext cx="2019914" cy="175257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13</xdr:row>
      <xdr:rowOff>186270</xdr:rowOff>
    </xdr:from>
    <xdr:to>
      <xdr:col>11</xdr:col>
      <xdr:colOff>1343025</xdr:colOff>
      <xdr:row>18</xdr:row>
      <xdr:rowOff>200025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 txBox="1"/>
      </xdr:nvSpPr>
      <xdr:spPr>
        <a:xfrm>
          <a:off x="7410450" y="3929595"/>
          <a:ext cx="2771775" cy="1156755"/>
        </a:xfrm>
        <a:prstGeom prst="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Aluno</a:t>
          </a:r>
        </a:p>
        <a:p>
          <a:pPr algn="ctr"/>
          <a:endParaRPr lang="pt-BR" sz="800" b="1"/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função CONT.SES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 o número de células não vazias que atendem a vários critérios para cada intervalo correspondente.</a:t>
          </a:r>
          <a:endParaRPr lang="pt-BR" sz="1100">
            <a:effectLst/>
          </a:endParaRPr>
        </a:p>
      </xdr:txBody>
    </xdr:sp>
    <xdr:clientData/>
  </xdr:twoCellAnchor>
  <xdr:twoCellAnchor>
    <xdr:from>
      <xdr:col>1</xdr:col>
      <xdr:colOff>314325</xdr:colOff>
      <xdr:row>0</xdr:row>
      <xdr:rowOff>0</xdr:rowOff>
    </xdr:from>
    <xdr:to>
      <xdr:col>13</xdr:col>
      <xdr:colOff>524488</xdr:colOff>
      <xdr:row>3</xdr:row>
      <xdr:rowOff>436021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GrpSpPr/>
      </xdr:nvGrpSpPr>
      <xdr:grpSpPr>
        <a:xfrm>
          <a:off x="492125" y="0"/>
          <a:ext cx="11919563" cy="1617121"/>
          <a:chOff x="514350" y="0"/>
          <a:chExt cx="11906863" cy="1579021"/>
        </a:xfrm>
      </xdr:grpSpPr>
      <xdr:pic>
        <xdr:nvPicPr>
          <xdr:cNvPr id="6" name="Imagem 5" descr="Resultado de imagem para icone aprender">
            <a:extLst>
              <a:ext uri="{FF2B5EF4-FFF2-40B4-BE49-F238E27FC236}">
                <a16:creationId xmlns:a16="http://schemas.microsoft.com/office/drawing/2014/main" xmlns="" id="{00000000-0008-0000-0700-000006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75000"/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8000" l="10000" r="90000">
                        <a14:foregroundMark x1="34667" y1="43333" x2="34667" y2="43333"/>
                        <a14:foregroundMark x1="38000" y1="42667" x2="38000" y2="42667"/>
                        <a14:foregroundMark x1="55333" y1="42667" x2="55333" y2="42667"/>
                        <a14:foregroundMark x1="74667" y1="80667" x2="74667" y2="80667"/>
                        <a14:foregroundMark x1="41333" y1="59333" x2="41333" y2="59333"/>
                        <a14:foregroundMark x1="51333" y1="61333" x2="51333" y2="61333"/>
                        <a14:foregroundMark x1="52000" y1="88000" x2="52000" y2="88000"/>
                        <a14:foregroundMark x1="34000" y1="88000" x2="34000" y2="88000"/>
                      </a14:backgroundRemoval>
                    </a14:imgEffect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707" t="33957" r="12150" b="2492"/>
          <a:stretch/>
        </xdr:blipFill>
        <xdr:spPr bwMode="auto">
          <a:xfrm>
            <a:off x="514350" y="260877"/>
            <a:ext cx="771524" cy="6588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xmlns="" id="{00000000-0008-0000-0700-000007000000}"/>
              </a:ext>
            </a:extLst>
          </xdr:cNvPr>
          <xdr:cNvSpPr/>
        </xdr:nvSpPr>
        <xdr:spPr>
          <a:xfrm>
            <a:off x="5839486" y="405339"/>
            <a:ext cx="3456915" cy="59316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0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1"/>
                  </a:outerShdw>
                </a:effectLst>
              </a:rPr>
              <a:t>Função</a:t>
            </a:r>
            <a:r>
              <a:rPr lang="pt-BR" sz="3000" b="1" i="1" cap="none" spc="0" baseline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1"/>
                  </a:outerShdw>
                </a:effectLst>
              </a:rPr>
              <a:t> CONT.SES</a:t>
            </a:r>
            <a:endParaRPr lang="pt-BR" sz="3000" b="1" i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1"/>
                </a:outerShdw>
              </a:effectLst>
            </a:endParaRPr>
          </a:p>
        </xdr:txBody>
      </xdr:sp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xmlns="" id="{00000000-0008-0000-0700-000008000000}"/>
              </a:ext>
            </a:extLst>
          </xdr:cNvPr>
          <xdr:cNvSpPr/>
        </xdr:nvSpPr>
        <xdr:spPr>
          <a:xfrm>
            <a:off x="2400960" y="159808"/>
            <a:ext cx="4276063" cy="824505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44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1"/>
                  </a:outerShdw>
                </a:effectLst>
              </a:rPr>
              <a:t>EXPLICAÇÃO</a:t>
            </a:r>
            <a:endParaRPr lang="pt-BR" sz="4800" b="1" i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1"/>
                </a:outerShdw>
              </a:effectLst>
            </a:endParaRPr>
          </a:p>
        </xdr:txBody>
      </xdr:sp>
      <xdr:pic>
        <xdr:nvPicPr>
          <xdr:cNvPr id="9" name="Imagem 8" descr="Imagem relacionada">
            <a:extLst>
              <a:ext uri="{FF2B5EF4-FFF2-40B4-BE49-F238E27FC236}">
                <a16:creationId xmlns:a16="http://schemas.microsoft.com/office/drawing/2014/main" xmlns="" id="{00000000-0008-0000-0700-000009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9263" b="90834"/>
          <a:stretch/>
        </xdr:blipFill>
        <xdr:spPr bwMode="auto">
          <a:xfrm>
            <a:off x="9115424" y="609600"/>
            <a:ext cx="2571751" cy="3524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m 9" descr="Resultado de imagem para CONTAGEM DE NUMEROS">
            <a:extLst>
              <a:ext uri="{FF2B5EF4-FFF2-40B4-BE49-F238E27FC236}">
                <a16:creationId xmlns:a16="http://schemas.microsoft.com/office/drawing/2014/main" xmlns="" id="{00000000-0008-0000-0700-00000A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4412" b="8823"/>
          <a:stretch/>
        </xdr:blipFill>
        <xdr:spPr bwMode="auto">
          <a:xfrm>
            <a:off x="10601324" y="0"/>
            <a:ext cx="1819889" cy="15790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11</xdr:row>
      <xdr:rowOff>148171</xdr:rowOff>
    </xdr:from>
    <xdr:to>
      <xdr:col>11</xdr:col>
      <xdr:colOff>1276350</xdr:colOff>
      <xdr:row>16</xdr:row>
      <xdr:rowOff>19051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 txBox="1"/>
      </xdr:nvSpPr>
      <xdr:spPr>
        <a:xfrm>
          <a:off x="7639050" y="3500971"/>
          <a:ext cx="2895600" cy="1013880"/>
        </a:xfrm>
        <a:prstGeom prst="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Aluno</a:t>
          </a:r>
        </a:p>
        <a:p>
          <a:pPr algn="ctr"/>
          <a:endParaRPr lang="pt-BR" sz="800" b="1"/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effectLst/>
            </a:rPr>
            <a:t>Realiz</a:t>
          </a:r>
          <a:r>
            <a:rPr lang="pt-BR" sz="1200" baseline="0">
              <a:effectLst/>
            </a:rPr>
            <a:t>e a contagem dos funcionários que atendem aos dois critérios expostos acima. </a:t>
          </a:r>
        </a:p>
      </xdr:txBody>
    </xdr:sp>
    <xdr:clientData/>
  </xdr:twoCellAnchor>
  <xdr:twoCellAnchor>
    <xdr:from>
      <xdr:col>11</xdr:col>
      <xdr:colOff>419100</xdr:colOff>
      <xdr:row>1</xdr:row>
      <xdr:rowOff>419100</xdr:rowOff>
    </xdr:from>
    <xdr:to>
      <xdr:col>12</xdr:col>
      <xdr:colOff>609600</xdr:colOff>
      <xdr:row>1</xdr:row>
      <xdr:rowOff>428625</xdr:rowOff>
    </xdr:to>
    <xdr:cxnSp macro="">
      <xdr:nvCxnSpPr>
        <xdr:cNvPr id="7" name="Conector reto 1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CxnSpPr/>
      </xdr:nvCxnSpPr>
      <xdr:spPr>
        <a:xfrm flipV="1">
          <a:off x="9677400" y="619125"/>
          <a:ext cx="2305050" cy="9525"/>
        </a:xfrm>
        <a:prstGeom prst="bentConnector3">
          <a:avLst>
            <a:gd name="adj1" fmla="val 50000"/>
          </a:avLst>
        </a:prstGeom>
        <a:ln w="19050">
          <a:solidFill>
            <a:schemeClr val="accent1">
              <a:lumMod val="75000"/>
            </a:schemeClr>
          </a:solidFill>
          <a:prstDash val="sys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2085975</xdr:colOff>
      <xdr:row>8</xdr:row>
      <xdr:rowOff>85725</xdr:rowOff>
    </xdr:from>
    <xdr:to>
      <xdr:col>14</xdr:col>
      <xdr:colOff>133350</xdr:colOff>
      <xdr:row>19</xdr:row>
      <xdr:rowOff>0</xdr:rowOff>
    </xdr:to>
    <xdr:pic>
      <xdr:nvPicPr>
        <xdr:cNvPr id="13" name="Imagem 12" descr="Imagem relacionada">
          <a:extLst>
            <a:ext uri="{FF2B5EF4-FFF2-40B4-BE49-F238E27FC236}">
              <a16:creationId xmlns:a16="http://schemas.microsoft.com/office/drawing/2014/main" xmlns="" id="{00000000-0008-0000-0800-00000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9" r="64902" b="3383"/>
        <a:stretch/>
      </xdr:blipFill>
      <xdr:spPr bwMode="auto">
        <a:xfrm>
          <a:off x="11363325" y="2705100"/>
          <a:ext cx="1533525" cy="2447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9525</xdr:colOff>
      <xdr:row>19</xdr:row>
      <xdr:rowOff>0</xdr:rowOff>
    </xdr:from>
    <xdr:to>
      <xdr:col>15</xdr:col>
      <xdr:colOff>47625</xdr:colOff>
      <xdr:row>19</xdr:row>
      <xdr:rowOff>1</xdr:rowOff>
    </xdr:to>
    <xdr:cxnSp macro="">
      <xdr:nvCxnSpPr>
        <xdr:cNvPr id="14" name="Conector reto 1">
          <a:extLst>
            <a:ext uri="{FF2B5EF4-FFF2-40B4-BE49-F238E27FC236}">
              <a16:creationId xmlns:a16="http://schemas.microsoft.com/office/drawing/2014/main" xmlns="" id="{00000000-0008-0000-0800-00000E000000}"/>
            </a:ext>
          </a:extLst>
        </xdr:cNvPr>
        <xdr:cNvCxnSpPr/>
      </xdr:nvCxnSpPr>
      <xdr:spPr>
        <a:xfrm flipV="1">
          <a:off x="6276975" y="5153025"/>
          <a:ext cx="7143750" cy="1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prstDash val="sys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0</xdr:row>
      <xdr:rowOff>114300</xdr:rowOff>
    </xdr:from>
    <xdr:to>
      <xdr:col>14</xdr:col>
      <xdr:colOff>95250</xdr:colOff>
      <xdr:row>2</xdr:row>
      <xdr:rowOff>48124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xmlns="" id="{0068A76D-0A75-41D7-B37D-BB5F9F306D44}"/>
            </a:ext>
          </a:extLst>
        </xdr:cNvPr>
        <xdr:cNvGrpSpPr/>
      </xdr:nvGrpSpPr>
      <xdr:grpSpPr>
        <a:xfrm>
          <a:off x="349250" y="114300"/>
          <a:ext cx="12522200" cy="962524"/>
          <a:chOff x="352425" y="114300"/>
          <a:chExt cx="12487275" cy="962524"/>
        </a:xfrm>
      </xdr:grpSpPr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xmlns="" id="{00000000-0008-0000-0800-000004000000}"/>
              </a:ext>
            </a:extLst>
          </xdr:cNvPr>
          <xdr:cNvSpPr/>
        </xdr:nvSpPr>
        <xdr:spPr>
          <a:xfrm>
            <a:off x="5676901" y="483656"/>
            <a:ext cx="3752849" cy="59316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000" b="1" i="1" cap="none" spc="0">
                <a:ln w="6600">
                  <a:solidFill>
                    <a:schemeClr val="accent1">
                      <a:lumMod val="75000"/>
                    </a:schemeClr>
                  </a:solidFill>
                  <a:prstDash val="solid"/>
                </a:ln>
                <a:solidFill>
                  <a:schemeClr val="accent1">
                    <a:lumMod val="20000"/>
                    <a:lumOff val="80000"/>
                  </a:schemeClr>
                </a:solidFill>
                <a:effectLst>
                  <a:outerShdw dist="38100" dir="2700000" algn="tl" rotWithShape="0">
                    <a:schemeClr val="accent1">
                      <a:lumMod val="75000"/>
                    </a:schemeClr>
                  </a:outerShdw>
                </a:effectLst>
              </a:rPr>
              <a:t>Função</a:t>
            </a:r>
            <a:r>
              <a:rPr lang="pt-BR" sz="3000" b="1" i="1" cap="none" spc="0" baseline="0">
                <a:ln w="6600">
                  <a:solidFill>
                    <a:schemeClr val="accent1">
                      <a:lumMod val="75000"/>
                    </a:schemeClr>
                  </a:solidFill>
                  <a:prstDash val="solid"/>
                </a:ln>
                <a:solidFill>
                  <a:schemeClr val="accent1">
                    <a:lumMod val="20000"/>
                    <a:lumOff val="80000"/>
                  </a:schemeClr>
                </a:solidFill>
                <a:effectLst>
                  <a:outerShdw dist="38100" dir="2700000" algn="tl" rotWithShape="0">
                    <a:schemeClr val="accent1">
                      <a:lumMod val="75000"/>
                    </a:schemeClr>
                  </a:outerShdw>
                </a:effectLst>
              </a:rPr>
              <a:t> Estatística</a:t>
            </a:r>
            <a:endParaRPr lang="pt-BR" sz="3000" b="1" i="1" cap="none" spc="0">
              <a:ln w="6600">
                <a:solidFill>
                  <a:schemeClr val="accent1">
                    <a:lumMod val="75000"/>
                  </a:schemeClr>
                </a:solidFill>
                <a:prstDash val="solid"/>
              </a:ln>
              <a:solidFill>
                <a:schemeClr val="accent1">
                  <a:lumMod val="20000"/>
                  <a:lumOff val="80000"/>
                </a:schemeClr>
              </a:solidFill>
              <a:effectLst>
                <a:outerShdw dist="38100" dir="2700000" algn="tl" rotWithShape="0">
                  <a:schemeClr val="accent1">
                    <a:lumMod val="75000"/>
                  </a:schemeClr>
                </a:outerShdw>
              </a:effectLst>
            </a:endParaRPr>
          </a:p>
        </xdr:txBody>
      </xdr:sp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xmlns="" id="{00000000-0008-0000-0800-000005000000}"/>
              </a:ext>
            </a:extLst>
          </xdr:cNvPr>
          <xdr:cNvSpPr/>
        </xdr:nvSpPr>
        <xdr:spPr>
          <a:xfrm>
            <a:off x="2609850" y="190500"/>
            <a:ext cx="4247488" cy="824505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4400" b="1" i="1" cap="none" spc="0">
                <a:ln w="6600">
                  <a:solidFill>
                    <a:schemeClr val="accent1">
                      <a:lumMod val="75000"/>
                    </a:schemeClr>
                  </a:solidFill>
                  <a:prstDash val="solid"/>
                </a:ln>
                <a:solidFill>
                  <a:schemeClr val="accent1">
                    <a:lumMod val="20000"/>
                    <a:lumOff val="80000"/>
                  </a:schemeClr>
                </a:solidFill>
                <a:effectLst>
                  <a:outerShdw dist="38100" dir="2700000" algn="tl" rotWithShape="0">
                    <a:schemeClr val="accent1">
                      <a:lumMod val="75000"/>
                    </a:schemeClr>
                  </a:outerShdw>
                </a:effectLst>
              </a:rPr>
              <a:t>EXERCÍCIO</a:t>
            </a:r>
            <a:endParaRPr lang="pt-BR" sz="4800" b="1" i="1" cap="none" spc="0">
              <a:ln w="6600">
                <a:solidFill>
                  <a:schemeClr val="accent1">
                    <a:lumMod val="75000"/>
                  </a:schemeClr>
                </a:solidFill>
                <a:prstDash val="solid"/>
              </a:ln>
              <a:solidFill>
                <a:schemeClr val="accent1">
                  <a:lumMod val="20000"/>
                  <a:lumOff val="80000"/>
                </a:schemeClr>
              </a:solidFill>
              <a:effectLst>
                <a:outerShdw dist="38100" dir="2700000" algn="tl" rotWithShape="0">
                  <a:schemeClr val="accent1">
                    <a:lumMod val="75000"/>
                  </a:schemeClr>
                </a:outerShdw>
              </a:effectLst>
            </a:endParaRPr>
          </a:p>
        </xdr:txBody>
      </xdr:sp>
      <xdr:grpSp>
        <xdr:nvGrpSpPr>
          <xdr:cNvPr id="6" name="Grupo 5">
            <a:extLst>
              <a:ext uri="{FF2B5EF4-FFF2-40B4-BE49-F238E27FC236}">
                <a16:creationId xmlns:a16="http://schemas.microsoft.com/office/drawing/2014/main" xmlns="" id="{00000000-0008-0000-0800-000006000000}"/>
              </a:ext>
            </a:extLst>
          </xdr:cNvPr>
          <xdr:cNvGrpSpPr/>
        </xdr:nvGrpSpPr>
        <xdr:grpSpPr>
          <a:xfrm>
            <a:off x="352425" y="266701"/>
            <a:ext cx="1466850" cy="718216"/>
            <a:chOff x="371475" y="266701"/>
            <a:chExt cx="1466850" cy="718216"/>
          </a:xfrm>
        </xdr:grpSpPr>
        <xdr:pic>
          <xdr:nvPicPr>
            <xdr:cNvPr id="11" name="Imagem 10" descr="Resultado de imagem para FUNCIONÁRIO PNG">
              <a:extLst>
                <a:ext uri="{FF2B5EF4-FFF2-40B4-BE49-F238E27FC236}">
                  <a16:creationId xmlns:a16="http://schemas.microsoft.com/office/drawing/2014/main" xmlns="" id="{00000000-0008-0000-0800-00000B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28700" y="266701"/>
              <a:ext cx="809625" cy="71821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2" name="Imagem 11" descr="Resultado de imagem para FUNCIONÁRIO PNG">
              <a:extLst>
                <a:ext uri="{FF2B5EF4-FFF2-40B4-BE49-F238E27FC236}">
                  <a16:creationId xmlns:a16="http://schemas.microsoft.com/office/drawing/2014/main" xmlns="" id="{00000000-0008-0000-0800-00000C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flipH="1">
              <a:off x="371475" y="283600"/>
              <a:ext cx="771525" cy="6844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8" name="Imagem 7" descr="Imagem relacionada">
            <a:extLst>
              <a:ext uri="{FF2B5EF4-FFF2-40B4-BE49-F238E27FC236}">
                <a16:creationId xmlns:a16="http://schemas.microsoft.com/office/drawing/2014/main" xmlns="" id="{00000000-0008-0000-0800-00000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438785" y="184822"/>
            <a:ext cx="857250" cy="85678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m 8" descr="Imagem relacionada">
            <a:extLst>
              <a:ext uri="{FF2B5EF4-FFF2-40B4-BE49-F238E27FC236}">
                <a16:creationId xmlns:a16="http://schemas.microsoft.com/office/drawing/2014/main" xmlns="" id="{00000000-0008-0000-08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544175" y="184822"/>
            <a:ext cx="857250" cy="85678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5" name="Imagem 14">
            <a:extLst>
              <a:ext uri="{FF2B5EF4-FFF2-40B4-BE49-F238E27FC236}">
                <a16:creationId xmlns:a16="http://schemas.microsoft.com/office/drawing/2014/main" xmlns="" id="{B5079E87-A578-47D3-841C-BF078E6CB5C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28961" b="48041" l="27087" r="45486"/>
                    </a14:imgEffect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27445" t="30757" r="54574" b="52051"/>
          <a:stretch/>
        </xdr:blipFill>
        <xdr:spPr>
          <a:xfrm>
            <a:off x="11896725" y="114300"/>
            <a:ext cx="942975" cy="916045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enDrive\Oficinas%20Excel%202016\Aula%2015K%20-%20Fun&#231;&#245;es%20de%20procura%20(ProcV%20e%20ProcH)\PRO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lipebiaggio\Downloads\Aula%2015%20-%20Fun&#231;&#245;es%20de%20Procura%20(PROC)%20-%20Resolv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IFICAÇÃO"/>
      <sheetName val="PROCV"/>
      <sheetName val="REGRAS"/>
      <sheetName val="PROCH"/>
      <sheetName val="EXERCÍCIOV"/>
      <sheetName val="EXERCÍCIOH"/>
      <sheetName val="Extra"/>
      <sheetName val="BD - Extra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CENTRO</v>
          </cell>
          <cell r="B1" t="str">
            <v>INTERIOR</v>
          </cell>
          <cell r="C1" t="str">
            <v>LESTE</v>
          </cell>
          <cell r="D1" t="str">
            <v>LITORAL</v>
          </cell>
          <cell r="E1" t="str">
            <v>NORTE</v>
          </cell>
          <cell r="F1" t="str">
            <v>OESTE</v>
          </cell>
          <cell r="G1" t="str">
            <v>SUL</v>
          </cell>
        </row>
        <row r="2">
          <cell r="A2" t="str">
            <v>Ana</v>
          </cell>
          <cell r="B2" t="str">
            <v>Marcondes</v>
          </cell>
          <cell r="C2" t="str">
            <v>Renata</v>
          </cell>
          <cell r="D2" t="str">
            <v>Luis</v>
          </cell>
          <cell r="E2" t="str">
            <v>Rodrigo</v>
          </cell>
          <cell r="F2" t="str">
            <v>Soraia</v>
          </cell>
          <cell r="G2" t="str">
            <v>Lopes</v>
          </cell>
        </row>
        <row r="3">
          <cell r="A3">
            <v>30</v>
          </cell>
          <cell r="B3">
            <v>100</v>
          </cell>
          <cell r="C3">
            <v>50</v>
          </cell>
          <cell r="D3">
            <v>100</v>
          </cell>
          <cell r="E3">
            <v>50</v>
          </cell>
          <cell r="F3">
            <v>20</v>
          </cell>
          <cell r="G3">
            <v>20</v>
          </cell>
        </row>
        <row r="4">
          <cell r="A4" t="str">
            <v>Secretaria</v>
          </cell>
          <cell r="B4" t="str">
            <v>Professor</v>
          </cell>
          <cell r="C4" t="str">
            <v>Gerente</v>
          </cell>
          <cell r="D4" t="str">
            <v>Pintor</v>
          </cell>
          <cell r="E4" t="str">
            <v>suporte TI</v>
          </cell>
          <cell r="F4" t="str">
            <v>DBA</v>
          </cell>
          <cell r="G4" t="str">
            <v>Porteiro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ícioV"/>
      <sheetName val="ExercícioH"/>
      <sheetName val="Exercício Misto"/>
      <sheetName val="BD - Misto"/>
      <sheetName val="Extra"/>
      <sheetName val="BD - Extra"/>
    </sheetNames>
    <sheetDataSet>
      <sheetData sheetId="0"/>
      <sheetData sheetId="1">
        <row r="1">
          <cell r="A1" t="str">
            <v>CENTRO</v>
          </cell>
          <cell r="B1" t="str">
            <v>INTERIOR</v>
          </cell>
          <cell r="C1" t="str">
            <v>LESTE</v>
          </cell>
          <cell r="D1" t="str">
            <v>LITORAL</v>
          </cell>
          <cell r="E1" t="str">
            <v>NORTE</v>
          </cell>
          <cell r="F1" t="str">
            <v>OESTE</v>
          </cell>
          <cell r="G1" t="str">
            <v>SUL</v>
          </cell>
        </row>
        <row r="2">
          <cell r="A2" t="str">
            <v>Ana</v>
          </cell>
          <cell r="B2" t="str">
            <v>Marcondes</v>
          </cell>
          <cell r="C2" t="str">
            <v>Renata</v>
          </cell>
          <cell r="D2" t="str">
            <v>Luis</v>
          </cell>
          <cell r="E2" t="str">
            <v>Rodrigo</v>
          </cell>
          <cell r="F2" t="str">
            <v>Soraia</v>
          </cell>
          <cell r="G2" t="str">
            <v>Lopes</v>
          </cell>
        </row>
        <row r="3">
          <cell r="A3">
            <v>30</v>
          </cell>
          <cell r="B3">
            <v>100</v>
          </cell>
          <cell r="C3">
            <v>50</v>
          </cell>
          <cell r="D3">
            <v>100</v>
          </cell>
          <cell r="E3">
            <v>50</v>
          </cell>
          <cell r="F3">
            <v>20</v>
          </cell>
          <cell r="G3">
            <v>20</v>
          </cell>
        </row>
        <row r="4">
          <cell r="A4" t="str">
            <v>Secretaria</v>
          </cell>
          <cell r="B4" t="str">
            <v>Professor</v>
          </cell>
          <cell r="C4" t="str">
            <v>Gerente</v>
          </cell>
          <cell r="D4" t="str">
            <v>Pintor</v>
          </cell>
          <cell r="E4" t="str">
            <v>suporte TI</v>
          </cell>
          <cell r="F4" t="str">
            <v>DBA</v>
          </cell>
          <cell r="G4" t="str">
            <v>Porteiro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1"/>
  <sheetViews>
    <sheetView showGridLines="0" zoomScale="75" zoomScaleNormal="75" workbookViewId="0">
      <selection activeCell="K11" sqref="K11"/>
    </sheetView>
  </sheetViews>
  <sheetFormatPr defaultRowHeight="15"/>
  <cols>
    <col min="1" max="1" width="2.7109375" style="1" customWidth="1"/>
    <col min="2" max="2" width="4.42578125" style="7" customWidth="1"/>
    <col min="3" max="3" width="16.5703125" style="1" customWidth="1"/>
    <col min="4" max="4" width="15.140625" style="1" bestFit="1" customWidth="1"/>
    <col min="5" max="6" width="7.5703125" style="1" customWidth="1"/>
    <col min="7" max="7" width="14.7109375" style="1" customWidth="1"/>
    <col min="8" max="8" width="16.85546875" style="1" customWidth="1"/>
    <col min="9" max="9" width="9.140625" style="1"/>
    <col min="10" max="10" width="6.85546875" style="1" customWidth="1"/>
    <col min="11" max="11" width="14.5703125" style="1" customWidth="1"/>
    <col min="12" max="12" width="7.7109375" style="1" customWidth="1"/>
    <col min="13" max="16384" width="9.140625" style="1"/>
  </cols>
  <sheetData>
    <row r="1" spans="2:12" ht="13.5" customHeight="1" thickBot="1"/>
    <row r="2" spans="2:12" ht="63.75" customHeight="1" thickBot="1">
      <c r="B2" s="237"/>
      <c r="C2" s="238"/>
      <c r="D2" s="238"/>
      <c r="E2" s="238"/>
      <c r="F2" s="238"/>
      <c r="G2" s="238"/>
      <c r="H2" s="238"/>
      <c r="I2" s="238"/>
      <c r="J2" s="238"/>
      <c r="K2" s="238"/>
      <c r="L2" s="239"/>
    </row>
    <row r="3" spans="2:12" ht="15.75" thickBot="1"/>
    <row r="4" spans="2:12" ht="18.75">
      <c r="B4" s="1"/>
      <c r="C4" s="240" t="s">
        <v>252</v>
      </c>
      <c r="D4" s="241"/>
      <c r="H4" s="244" t="s">
        <v>34</v>
      </c>
      <c r="I4" s="245"/>
      <c r="J4" s="245"/>
      <c r="K4" s="185">
        <f>MAX(Temperatura)</f>
        <v>33</v>
      </c>
    </row>
    <row r="5" spans="2:12" ht="18.75">
      <c r="B5" s="1"/>
      <c r="C5" s="242"/>
      <c r="D5" s="243"/>
      <c r="H5" s="246" t="s">
        <v>35</v>
      </c>
      <c r="I5" s="247"/>
      <c r="J5" s="247"/>
      <c r="K5" s="186">
        <f>AVERAGE(Temperatura)</f>
        <v>19.791666666666668</v>
      </c>
    </row>
    <row r="6" spans="2:12" ht="21" customHeight="1" thickBot="1">
      <c r="B6" s="1"/>
      <c r="C6" s="242"/>
      <c r="D6" s="243"/>
      <c r="H6" s="246" t="s">
        <v>36</v>
      </c>
      <c r="I6" s="247"/>
      <c r="J6" s="247"/>
      <c r="K6" s="186">
        <f>MIN(Temperatura)</f>
        <v>13</v>
      </c>
    </row>
    <row r="7" spans="2:12" ht="19.5" thickBot="1">
      <c r="B7" s="1"/>
      <c r="C7" s="24" t="s">
        <v>48</v>
      </c>
      <c r="D7" s="25" t="s">
        <v>33</v>
      </c>
      <c r="H7" s="232" t="s">
        <v>60</v>
      </c>
      <c r="I7" s="233"/>
      <c r="J7" s="233"/>
      <c r="K7" s="186">
        <f>LARGE(Temperatura,2)</f>
        <v>31</v>
      </c>
    </row>
    <row r="8" spans="2:12" ht="18.75">
      <c r="B8" s="1"/>
      <c r="C8" s="21">
        <v>42636</v>
      </c>
      <c r="D8" s="18">
        <v>15</v>
      </c>
      <c r="H8" s="232" t="s">
        <v>61</v>
      </c>
      <c r="I8" s="233"/>
      <c r="J8" s="233"/>
      <c r="K8" s="186">
        <f>SMALL(Temperatura,2)</f>
        <v>14</v>
      </c>
    </row>
    <row r="9" spans="2:12" ht="18.75">
      <c r="B9" s="1"/>
      <c r="C9" s="22">
        <v>42636.041666666664</v>
      </c>
      <c r="D9" s="19">
        <v>15</v>
      </c>
      <c r="H9" s="232" t="s">
        <v>62</v>
      </c>
      <c r="I9" s="233"/>
      <c r="J9" s="233"/>
      <c r="K9" s="186">
        <f>LARGE(Temperatura,3)</f>
        <v>30</v>
      </c>
    </row>
    <row r="10" spans="2:12" ht="19.5" thickBot="1">
      <c r="B10" s="1"/>
      <c r="C10" s="22">
        <v>42636.083333333328</v>
      </c>
      <c r="D10" s="19">
        <v>15</v>
      </c>
      <c r="H10" s="234" t="s">
        <v>63</v>
      </c>
      <c r="I10" s="235"/>
      <c r="J10" s="236"/>
      <c r="K10" s="187">
        <f>SMALL(Temperatura,3)</f>
        <v>15</v>
      </c>
    </row>
    <row r="11" spans="2:12" ht="18" customHeight="1">
      <c r="B11" s="1"/>
      <c r="C11" s="22">
        <v>42636.124999999993</v>
      </c>
      <c r="D11" s="19">
        <v>14</v>
      </c>
    </row>
    <row r="12" spans="2:12" ht="18" customHeight="1" thickBot="1">
      <c r="B12" s="1"/>
      <c r="C12" s="22">
        <v>42636.166666666657</v>
      </c>
      <c r="D12" s="19">
        <v>15</v>
      </c>
      <c r="E12"/>
      <c r="F12"/>
      <c r="G12"/>
      <c r="H12"/>
    </row>
    <row r="13" spans="2:12" ht="18" customHeight="1">
      <c r="B13" s="1"/>
      <c r="C13" s="22">
        <v>42636.208333333321</v>
      </c>
      <c r="D13" s="19">
        <v>16</v>
      </c>
      <c r="H13" s="220" t="s">
        <v>253</v>
      </c>
      <c r="I13" s="221"/>
      <c r="J13" s="221"/>
      <c r="K13" s="222"/>
    </row>
    <row r="14" spans="2:12" ht="18" customHeight="1">
      <c r="B14" s="1"/>
      <c r="C14" s="22">
        <v>42636.249999999985</v>
      </c>
      <c r="D14" s="19">
        <v>17</v>
      </c>
      <c r="H14" s="223"/>
      <c r="I14" s="224"/>
      <c r="J14" s="224"/>
      <c r="K14" s="225"/>
    </row>
    <row r="15" spans="2:12" ht="18" customHeight="1">
      <c r="B15" s="1"/>
      <c r="C15" s="22">
        <v>42636.29166666665</v>
      </c>
      <c r="D15" s="19">
        <v>18</v>
      </c>
      <c r="H15" s="229" t="s">
        <v>254</v>
      </c>
      <c r="I15" s="230"/>
      <c r="J15" s="230"/>
      <c r="K15" s="231"/>
    </row>
    <row r="16" spans="2:12" ht="18" customHeight="1">
      <c r="B16" s="1"/>
      <c r="C16" s="22">
        <v>42636.333333333314</v>
      </c>
      <c r="D16" s="19">
        <v>20</v>
      </c>
      <c r="H16" s="229"/>
      <c r="I16" s="230"/>
      <c r="J16" s="230"/>
      <c r="K16" s="231"/>
    </row>
    <row r="17" spans="2:11" ht="18" customHeight="1">
      <c r="B17" s="1"/>
      <c r="C17" s="22">
        <v>42636.374999999978</v>
      </c>
      <c r="D17" s="19">
        <v>22</v>
      </c>
      <c r="H17" s="223" t="s">
        <v>255</v>
      </c>
      <c r="I17" s="224"/>
      <c r="J17" s="224"/>
      <c r="K17" s="225"/>
    </row>
    <row r="18" spans="2:11" ht="18" customHeight="1">
      <c r="B18" s="1"/>
      <c r="C18" s="22">
        <v>42636.416666666642</v>
      </c>
      <c r="D18" s="19">
        <v>25</v>
      </c>
      <c r="H18" s="223"/>
      <c r="I18" s="224"/>
      <c r="J18" s="224"/>
      <c r="K18" s="225"/>
    </row>
    <row r="19" spans="2:11" ht="18" customHeight="1">
      <c r="B19" s="1"/>
      <c r="C19" s="22">
        <v>42636.458333333307</v>
      </c>
      <c r="D19" s="19">
        <v>27</v>
      </c>
      <c r="H19" s="223" t="s">
        <v>256</v>
      </c>
      <c r="I19" s="224"/>
      <c r="J19" s="224"/>
      <c r="K19" s="225"/>
    </row>
    <row r="20" spans="2:11" ht="18" customHeight="1" thickBot="1">
      <c r="B20" s="1"/>
      <c r="C20" s="22">
        <v>42636.499999999971</v>
      </c>
      <c r="D20" s="19">
        <v>30</v>
      </c>
      <c r="H20" s="226"/>
      <c r="I20" s="227"/>
      <c r="J20" s="227"/>
      <c r="K20" s="228"/>
    </row>
    <row r="21" spans="2:11" ht="18" customHeight="1">
      <c r="B21" s="1"/>
      <c r="C21" s="22">
        <v>42636.541666666635</v>
      </c>
      <c r="D21" s="19">
        <v>31</v>
      </c>
    </row>
    <row r="22" spans="2:11" ht="18" customHeight="1">
      <c r="B22" s="1"/>
      <c r="C22" s="22">
        <v>42636.583333333299</v>
      </c>
      <c r="D22" s="19">
        <v>33</v>
      </c>
    </row>
    <row r="23" spans="2:11" ht="18" customHeight="1">
      <c r="B23" s="1"/>
      <c r="C23" s="22">
        <v>42636.624999999964</v>
      </c>
      <c r="D23" s="19">
        <v>27</v>
      </c>
    </row>
    <row r="24" spans="2:11" ht="18" customHeight="1">
      <c r="B24" s="1"/>
      <c r="C24" s="22">
        <v>42636.666666666628</v>
      </c>
      <c r="D24" s="19">
        <v>24</v>
      </c>
    </row>
    <row r="25" spans="2:11" ht="18" customHeight="1">
      <c r="B25" s="1"/>
      <c r="C25" s="22">
        <v>42636.708333333292</v>
      </c>
      <c r="D25" s="19">
        <v>18</v>
      </c>
    </row>
    <row r="26" spans="2:11" ht="18" customHeight="1">
      <c r="B26" s="1"/>
      <c r="C26" s="22">
        <v>42636.749999999956</v>
      </c>
      <c r="D26" s="19">
        <v>16</v>
      </c>
    </row>
    <row r="27" spans="2:11" ht="18" customHeight="1">
      <c r="B27" s="1"/>
      <c r="C27" s="22">
        <v>42636.791666666621</v>
      </c>
      <c r="D27" s="19">
        <v>15</v>
      </c>
    </row>
    <row r="28" spans="2:11" ht="18" customHeight="1">
      <c r="B28" s="1"/>
      <c r="C28" s="22">
        <v>42636.833333333285</v>
      </c>
      <c r="D28" s="19">
        <v>16</v>
      </c>
    </row>
    <row r="29" spans="2:11" ht="18" customHeight="1">
      <c r="B29" s="1"/>
      <c r="C29" s="22">
        <v>42636.874999999949</v>
      </c>
      <c r="D29" s="19">
        <v>18</v>
      </c>
    </row>
    <row r="30" spans="2:11" ht="18" customHeight="1">
      <c r="B30" s="1"/>
      <c r="C30" s="22">
        <v>42636.916666666613</v>
      </c>
      <c r="D30" s="19">
        <v>15</v>
      </c>
      <c r="G30" s="6"/>
    </row>
    <row r="31" spans="2:11" ht="18" customHeight="1" thickBot="1">
      <c r="B31" s="1"/>
      <c r="C31" s="23">
        <v>42636.958333333278</v>
      </c>
      <c r="D31" s="20">
        <v>13</v>
      </c>
    </row>
  </sheetData>
  <mergeCells count="13">
    <mergeCell ref="B2:L2"/>
    <mergeCell ref="C4:D6"/>
    <mergeCell ref="H4:J4"/>
    <mergeCell ref="H5:J5"/>
    <mergeCell ref="H6:J6"/>
    <mergeCell ref="H13:K14"/>
    <mergeCell ref="H19:K20"/>
    <mergeCell ref="H15:K16"/>
    <mergeCell ref="H17:K18"/>
    <mergeCell ref="H7:J7"/>
    <mergeCell ref="H8:J8"/>
    <mergeCell ref="H9:J9"/>
    <mergeCell ref="H10:J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R75"/>
  <sheetViews>
    <sheetView showGridLines="0" zoomScale="75" zoomScaleNormal="75" workbookViewId="0">
      <selection activeCell="H29" sqref="H29:N30"/>
    </sheetView>
  </sheetViews>
  <sheetFormatPr defaultColWidth="9.140625" defaultRowHeight="12.75"/>
  <cols>
    <col min="1" max="1" width="2.7109375" customWidth="1"/>
    <col min="2" max="2" width="21" customWidth="1"/>
    <col min="3" max="3" width="22" bestFit="1" customWidth="1"/>
    <col min="4" max="4" width="12.140625" customWidth="1"/>
    <col min="5" max="5" width="15.85546875" customWidth="1"/>
    <col min="6" max="6" width="13.85546875" bestFit="1" customWidth="1"/>
    <col min="7" max="7" width="3.42578125" customWidth="1"/>
    <col min="8" max="13" width="9.28515625" customWidth="1"/>
    <col min="14" max="14" width="21.7109375" customWidth="1"/>
    <col min="15" max="15" width="9.140625" customWidth="1"/>
    <col min="16" max="16" width="12.140625" customWidth="1"/>
    <col min="17" max="17" width="32.5703125" customWidth="1"/>
    <col min="18" max="18" width="9.140625" customWidth="1"/>
  </cols>
  <sheetData>
    <row r="1" spans="2:17" ht="13.5" customHeight="1" thickBot="1"/>
    <row r="2" spans="2:17" ht="65.25" customHeight="1" thickBot="1">
      <c r="B2" s="344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6"/>
    </row>
    <row r="3" spans="2:17" ht="21.75" customHeight="1" thickBot="1"/>
    <row r="4" spans="2:17" ht="24" customHeight="1">
      <c r="B4" s="347" t="s">
        <v>236</v>
      </c>
      <c r="C4" s="348"/>
      <c r="D4" s="348"/>
      <c r="E4" s="348"/>
      <c r="F4" s="349"/>
      <c r="H4" s="350" t="s">
        <v>100</v>
      </c>
      <c r="I4" s="350"/>
      <c r="J4" s="350"/>
      <c r="K4" s="350"/>
      <c r="L4" s="350"/>
      <c r="M4" s="350"/>
      <c r="N4" s="350"/>
    </row>
    <row r="5" spans="2:17" ht="9" customHeight="1">
      <c r="B5" s="351" t="s">
        <v>101</v>
      </c>
      <c r="C5" s="353" t="s">
        <v>102</v>
      </c>
      <c r="D5" s="353" t="s">
        <v>103</v>
      </c>
      <c r="E5" s="353" t="s">
        <v>10</v>
      </c>
      <c r="F5" s="355" t="s">
        <v>1</v>
      </c>
      <c r="H5" s="357">
        <f>COUNTIF(E7:E32, "&gt;0")</f>
        <v>17</v>
      </c>
      <c r="I5" s="357"/>
      <c r="J5" s="357"/>
      <c r="K5" s="357"/>
      <c r="L5" s="357"/>
      <c r="M5" s="357"/>
      <c r="N5" s="357"/>
      <c r="O5" s="75"/>
      <c r="P5" s="75"/>
      <c r="Q5" s="75"/>
    </row>
    <row r="6" spans="2:17" ht="15.75" customHeight="1">
      <c r="B6" s="352"/>
      <c r="C6" s="354"/>
      <c r="D6" s="354"/>
      <c r="E6" s="354"/>
      <c r="F6" s="356"/>
      <c r="H6" s="357"/>
      <c r="I6" s="357"/>
      <c r="J6" s="357"/>
      <c r="K6" s="357"/>
      <c r="L6" s="357"/>
      <c r="M6" s="357"/>
      <c r="N6" s="357"/>
      <c r="O6" s="75"/>
      <c r="P6" s="75"/>
      <c r="Q6" s="75"/>
    </row>
    <row r="7" spans="2:17" ht="14.25">
      <c r="B7" s="156" t="s">
        <v>104</v>
      </c>
      <c r="C7" s="157" t="s">
        <v>105</v>
      </c>
      <c r="D7" s="158" t="s">
        <v>106</v>
      </c>
      <c r="E7" s="158">
        <v>30</v>
      </c>
      <c r="F7" s="159">
        <v>500</v>
      </c>
      <c r="H7" s="75"/>
      <c r="I7" s="75"/>
      <c r="J7" s="75"/>
      <c r="K7" s="75"/>
      <c r="L7" s="75"/>
      <c r="M7" s="75"/>
      <c r="N7" s="75"/>
      <c r="O7" s="75"/>
      <c r="P7" s="75"/>
      <c r="Q7" s="75"/>
    </row>
    <row r="8" spans="2:17" ht="14.25">
      <c r="B8" s="160" t="s">
        <v>107</v>
      </c>
      <c r="C8" s="161" t="s">
        <v>108</v>
      </c>
      <c r="D8" s="162" t="s">
        <v>109</v>
      </c>
      <c r="E8" s="162">
        <v>15</v>
      </c>
      <c r="F8" s="163">
        <v>400</v>
      </c>
      <c r="H8" s="358" t="s">
        <v>110</v>
      </c>
      <c r="I8" s="358"/>
      <c r="J8" s="358"/>
      <c r="K8" s="358"/>
      <c r="L8" s="358"/>
      <c r="M8" s="358"/>
      <c r="N8" s="358"/>
      <c r="O8" s="75"/>
      <c r="Q8" s="75"/>
    </row>
    <row r="9" spans="2:17" ht="14.25" customHeight="1">
      <c r="B9" s="160" t="s">
        <v>111</v>
      </c>
      <c r="C9" s="161" t="s">
        <v>112</v>
      </c>
      <c r="D9" s="162" t="s">
        <v>113</v>
      </c>
      <c r="E9" s="162">
        <v>60</v>
      </c>
      <c r="F9" s="163">
        <v>450</v>
      </c>
      <c r="H9" s="357">
        <f>COUNTBLANK(E7:E32)</f>
        <v>2</v>
      </c>
      <c r="I9" s="357"/>
      <c r="J9" s="357"/>
      <c r="K9" s="357"/>
      <c r="L9" s="357"/>
      <c r="M9" s="357"/>
      <c r="N9" s="357"/>
      <c r="O9" s="75"/>
      <c r="P9" s="75"/>
      <c r="Q9" s="75"/>
    </row>
    <row r="10" spans="2:17" ht="14.25" customHeight="1">
      <c r="B10" s="160" t="s">
        <v>114</v>
      </c>
      <c r="C10" s="161" t="s">
        <v>115</v>
      </c>
      <c r="D10" s="162" t="s">
        <v>116</v>
      </c>
      <c r="E10" s="162">
        <v>20</v>
      </c>
      <c r="F10" s="163">
        <v>2000</v>
      </c>
      <c r="H10" s="357"/>
      <c r="I10" s="357"/>
      <c r="J10" s="357"/>
      <c r="K10" s="357"/>
      <c r="L10" s="357"/>
      <c r="M10" s="357"/>
      <c r="N10" s="357"/>
      <c r="O10" s="75"/>
      <c r="P10" s="75"/>
      <c r="Q10" s="75"/>
    </row>
    <row r="11" spans="2:17" ht="17.25" customHeight="1">
      <c r="B11" s="160" t="s">
        <v>117</v>
      </c>
      <c r="C11" s="161" t="s">
        <v>118</v>
      </c>
      <c r="D11" s="162" t="s">
        <v>119</v>
      </c>
      <c r="E11" s="162" t="s">
        <v>120</v>
      </c>
      <c r="F11" s="163">
        <v>600</v>
      </c>
      <c r="H11" s="76"/>
      <c r="I11" s="76"/>
      <c r="J11" s="76"/>
      <c r="K11" s="76"/>
      <c r="L11" s="76"/>
      <c r="M11" s="75"/>
      <c r="N11" s="75"/>
      <c r="O11" s="75"/>
      <c r="Q11" s="75"/>
    </row>
    <row r="12" spans="2:17" ht="14.25">
      <c r="B12" s="160">
        <v>70</v>
      </c>
      <c r="C12" s="161" t="s">
        <v>121</v>
      </c>
      <c r="D12" s="162" t="s">
        <v>122</v>
      </c>
      <c r="E12" s="162">
        <v>200</v>
      </c>
      <c r="F12" s="163">
        <v>200</v>
      </c>
      <c r="H12" s="359" t="s">
        <v>123</v>
      </c>
      <c r="I12" s="359"/>
      <c r="J12" s="359"/>
      <c r="K12" s="359"/>
      <c r="L12" s="359"/>
      <c r="M12" s="359"/>
      <c r="N12" s="359"/>
      <c r="O12" s="75"/>
      <c r="P12" s="75"/>
      <c r="Q12" s="75"/>
    </row>
    <row r="13" spans="2:17" ht="14.25" customHeight="1">
      <c r="B13" s="160">
        <v>80</v>
      </c>
      <c r="C13" s="161" t="s">
        <v>124</v>
      </c>
      <c r="D13" s="162" t="s">
        <v>122</v>
      </c>
      <c r="E13" s="162">
        <v>150</v>
      </c>
      <c r="F13" s="163">
        <v>150</v>
      </c>
      <c r="H13" s="357">
        <f>COUNTA(E7:E32)</f>
        <v>24</v>
      </c>
      <c r="I13" s="357"/>
      <c r="J13" s="357"/>
      <c r="K13" s="357"/>
      <c r="L13" s="357"/>
      <c r="M13" s="357"/>
      <c r="N13" s="357"/>
      <c r="O13" s="75"/>
      <c r="P13" s="75"/>
      <c r="Q13" s="75"/>
    </row>
    <row r="14" spans="2:17" ht="14.25" customHeight="1">
      <c r="B14" s="160">
        <v>36</v>
      </c>
      <c r="C14" s="161" t="s">
        <v>125</v>
      </c>
      <c r="D14" s="162" t="s">
        <v>126</v>
      </c>
      <c r="E14" s="162">
        <v>20</v>
      </c>
      <c r="F14" s="163">
        <v>1200</v>
      </c>
      <c r="H14" s="357"/>
      <c r="I14" s="357"/>
      <c r="J14" s="357"/>
      <c r="K14" s="357"/>
      <c r="L14" s="357"/>
      <c r="M14" s="357"/>
      <c r="N14" s="357"/>
      <c r="O14" s="75"/>
      <c r="P14" s="75"/>
      <c r="Q14" s="75"/>
    </row>
    <row r="15" spans="2:17" ht="16.5" customHeight="1">
      <c r="B15" s="160">
        <v>79</v>
      </c>
      <c r="C15" s="161" t="s">
        <v>127</v>
      </c>
      <c r="D15" s="162" t="s">
        <v>128</v>
      </c>
      <c r="E15" s="162" t="s">
        <v>120</v>
      </c>
      <c r="F15" s="163">
        <v>300</v>
      </c>
      <c r="H15" s="76"/>
      <c r="I15" s="76"/>
      <c r="J15" s="76"/>
      <c r="K15" s="76"/>
      <c r="L15" s="76"/>
      <c r="M15" s="75"/>
      <c r="N15" s="75"/>
      <c r="O15" s="75"/>
      <c r="P15" s="75"/>
      <c r="Q15" s="75"/>
    </row>
    <row r="16" spans="2:17" ht="14.25">
      <c r="B16" s="160">
        <v>100</v>
      </c>
      <c r="C16" s="161" t="s">
        <v>129</v>
      </c>
      <c r="D16" s="162" t="s">
        <v>113</v>
      </c>
      <c r="E16" s="162">
        <v>30</v>
      </c>
      <c r="F16" s="163">
        <v>1500</v>
      </c>
      <c r="H16" s="360" t="s">
        <v>130</v>
      </c>
      <c r="I16" s="360"/>
      <c r="J16" s="360"/>
      <c r="K16" s="360"/>
      <c r="L16" s="360"/>
      <c r="M16" s="75"/>
      <c r="N16" s="75"/>
      <c r="O16" s="75"/>
      <c r="Q16" s="75"/>
    </row>
    <row r="17" spans="2:18" ht="14.25" customHeight="1">
      <c r="B17" s="160">
        <v>30000</v>
      </c>
      <c r="C17" s="161" t="s">
        <v>131</v>
      </c>
      <c r="D17" s="162" t="s">
        <v>116</v>
      </c>
      <c r="E17" s="162">
        <v>15</v>
      </c>
      <c r="F17" s="163">
        <v>2150</v>
      </c>
      <c r="H17" s="357">
        <f>COUNTIF(F7:F32,"&gt;=1000")</f>
        <v>11</v>
      </c>
      <c r="I17" s="357"/>
      <c r="J17" s="357"/>
      <c r="K17" s="357"/>
      <c r="L17" s="357"/>
      <c r="M17" s="357"/>
      <c r="N17" s="357"/>
      <c r="O17" s="75"/>
      <c r="P17" s="75"/>
      <c r="Q17" s="75"/>
    </row>
    <row r="18" spans="2:18" ht="14.25" customHeight="1">
      <c r="B18" s="160">
        <v>156</v>
      </c>
      <c r="C18" s="161" t="s">
        <v>132</v>
      </c>
      <c r="D18" s="162" t="s">
        <v>133</v>
      </c>
      <c r="E18" s="162">
        <v>10</v>
      </c>
      <c r="F18" s="163">
        <v>350</v>
      </c>
      <c r="H18" s="357"/>
      <c r="I18" s="357"/>
      <c r="J18" s="357"/>
      <c r="K18" s="357"/>
      <c r="L18" s="357"/>
      <c r="M18" s="357"/>
      <c r="N18" s="357"/>
      <c r="O18" s="75"/>
      <c r="P18" s="75"/>
      <c r="Q18" s="75"/>
    </row>
    <row r="19" spans="2:18" ht="15.75" customHeight="1">
      <c r="B19" s="160">
        <v>75</v>
      </c>
      <c r="C19" s="161" t="s">
        <v>134</v>
      </c>
      <c r="D19" s="162" t="s">
        <v>116</v>
      </c>
      <c r="E19" s="162">
        <v>0</v>
      </c>
      <c r="F19" s="163">
        <v>450</v>
      </c>
      <c r="H19" s="76"/>
      <c r="I19" s="76"/>
      <c r="J19" s="76"/>
      <c r="K19" s="76"/>
      <c r="L19" s="76"/>
      <c r="M19" s="75"/>
      <c r="N19" s="75"/>
      <c r="O19" s="75"/>
      <c r="P19" s="75"/>
      <c r="Q19" s="75"/>
    </row>
    <row r="20" spans="2:18" ht="14.25">
      <c r="B20" s="160">
        <v>1513</v>
      </c>
      <c r="C20" s="161" t="s">
        <v>135</v>
      </c>
      <c r="D20" s="162" t="s">
        <v>133</v>
      </c>
      <c r="E20" s="162"/>
      <c r="F20" s="163">
        <v>2500</v>
      </c>
      <c r="H20" s="360" t="s">
        <v>136</v>
      </c>
      <c r="I20" s="360"/>
      <c r="J20" s="360"/>
      <c r="K20" s="360"/>
      <c r="L20" s="360"/>
      <c r="M20" s="360"/>
      <c r="N20" s="360"/>
      <c r="O20" s="75"/>
      <c r="P20" s="75"/>
      <c r="Q20" s="75"/>
    </row>
    <row r="21" spans="2:18" ht="14.25" customHeight="1">
      <c r="B21" s="160">
        <v>4848</v>
      </c>
      <c r="C21" s="161" t="s">
        <v>137</v>
      </c>
      <c r="D21" s="162" t="s">
        <v>133</v>
      </c>
      <c r="E21" s="162">
        <v>30</v>
      </c>
      <c r="F21" s="163">
        <v>3000</v>
      </c>
      <c r="H21" s="357">
        <f>COUNTIF(F7:F32,"&lt;=750")</f>
        <v>13</v>
      </c>
      <c r="I21" s="357"/>
      <c r="J21" s="357"/>
      <c r="K21" s="357"/>
      <c r="L21" s="357"/>
      <c r="M21" s="357"/>
      <c r="N21" s="357"/>
      <c r="O21" s="75"/>
      <c r="P21" s="75"/>
      <c r="Q21" s="75"/>
    </row>
    <row r="22" spans="2:18" ht="14.25" customHeight="1">
      <c r="B22" s="160">
        <v>351</v>
      </c>
      <c r="C22" s="161" t="s">
        <v>138</v>
      </c>
      <c r="D22" s="162" t="s">
        <v>139</v>
      </c>
      <c r="E22" s="162">
        <v>200</v>
      </c>
      <c r="F22" s="163">
        <v>2500</v>
      </c>
      <c r="H22" s="357"/>
      <c r="I22" s="357"/>
      <c r="J22" s="357"/>
      <c r="K22" s="357"/>
      <c r="L22" s="357"/>
      <c r="M22" s="357"/>
      <c r="N22" s="357"/>
      <c r="O22" s="75"/>
      <c r="P22" s="75"/>
      <c r="Q22" s="75"/>
    </row>
    <row r="23" spans="2:18" ht="15.75" customHeight="1">
      <c r="B23" s="160">
        <v>191</v>
      </c>
      <c r="C23" s="161" t="s">
        <v>140</v>
      </c>
      <c r="D23" s="162" t="s">
        <v>113</v>
      </c>
      <c r="E23" s="162" t="s">
        <v>120</v>
      </c>
      <c r="F23" s="163">
        <v>2000</v>
      </c>
      <c r="H23" s="76"/>
      <c r="I23" s="76"/>
      <c r="J23" s="76"/>
      <c r="K23" s="76"/>
      <c r="L23" s="76"/>
      <c r="M23" s="75"/>
      <c r="N23" s="75"/>
      <c r="O23" s="75"/>
      <c r="P23" s="75"/>
      <c r="Q23" s="75"/>
    </row>
    <row r="24" spans="2:18" ht="14.25">
      <c r="B24" s="160">
        <v>87</v>
      </c>
      <c r="C24" s="161" t="s">
        <v>141</v>
      </c>
      <c r="D24" s="162" t="s">
        <v>106</v>
      </c>
      <c r="E24" s="162">
        <v>100</v>
      </c>
      <c r="F24" s="163">
        <v>800</v>
      </c>
      <c r="H24" s="360" t="s">
        <v>142</v>
      </c>
      <c r="I24" s="360"/>
      <c r="J24" s="360"/>
      <c r="K24" s="360"/>
      <c r="L24" s="360"/>
      <c r="M24" s="360"/>
      <c r="N24" s="360"/>
      <c r="O24" s="360"/>
      <c r="P24" s="360"/>
      <c r="Q24" s="360"/>
      <c r="R24" s="77"/>
    </row>
    <row r="25" spans="2:18" ht="14.25" customHeight="1">
      <c r="B25" s="160">
        <v>39</v>
      </c>
      <c r="C25" s="161" t="s">
        <v>143</v>
      </c>
      <c r="D25" s="162" t="s">
        <v>109</v>
      </c>
      <c r="E25" s="162">
        <v>75</v>
      </c>
      <c r="F25" s="163">
        <v>500</v>
      </c>
      <c r="H25" s="357">
        <f>COUNTIFS(E7:E32,"&gt;100",E7:E32,"&lt;=1200")</f>
        <v>4</v>
      </c>
      <c r="I25" s="357"/>
      <c r="J25" s="357"/>
      <c r="K25" s="357"/>
      <c r="L25" s="357"/>
      <c r="M25" s="357"/>
      <c r="N25" s="357"/>
    </row>
    <row r="26" spans="2:18" ht="14.25" customHeight="1">
      <c r="B26" s="160">
        <v>38</v>
      </c>
      <c r="C26" s="161" t="s">
        <v>144</v>
      </c>
      <c r="D26" s="162" t="s">
        <v>113</v>
      </c>
      <c r="E26" s="162">
        <v>60</v>
      </c>
      <c r="F26" s="163">
        <v>600</v>
      </c>
      <c r="H26" s="357"/>
      <c r="I26" s="357"/>
      <c r="J26" s="357"/>
      <c r="K26" s="357"/>
      <c r="L26" s="357"/>
      <c r="M26" s="357"/>
      <c r="N26" s="357"/>
    </row>
    <row r="27" spans="2:18" ht="14.25">
      <c r="B27" s="160">
        <v>58</v>
      </c>
      <c r="C27" s="161" t="s">
        <v>145</v>
      </c>
      <c r="D27" s="162" t="s">
        <v>146</v>
      </c>
      <c r="E27" s="162">
        <v>200</v>
      </c>
      <c r="F27" s="163">
        <v>100</v>
      </c>
      <c r="H27" s="75"/>
      <c r="I27" s="75"/>
      <c r="J27" s="75"/>
      <c r="K27" s="75"/>
      <c r="L27" s="75"/>
    </row>
    <row r="28" spans="2:18" ht="14.25">
      <c r="B28" s="160">
        <v>56</v>
      </c>
      <c r="C28" s="161" t="s">
        <v>147</v>
      </c>
      <c r="D28" s="162" t="s">
        <v>148</v>
      </c>
      <c r="E28" s="162"/>
      <c r="F28" s="163">
        <v>1700</v>
      </c>
      <c r="H28" s="360" t="s">
        <v>149</v>
      </c>
      <c r="I28" s="360"/>
      <c r="J28" s="360"/>
      <c r="K28" s="360"/>
      <c r="L28" s="360"/>
      <c r="M28" s="360"/>
      <c r="N28" s="360"/>
      <c r="O28" s="360"/>
      <c r="P28" s="360"/>
      <c r="Q28" s="360"/>
    </row>
    <row r="29" spans="2:18" ht="14.25" customHeight="1">
      <c r="B29" s="160">
        <v>59</v>
      </c>
      <c r="C29" s="161" t="s">
        <v>150</v>
      </c>
      <c r="D29" s="162" t="s">
        <v>151</v>
      </c>
      <c r="E29" s="162" t="s">
        <v>152</v>
      </c>
      <c r="F29" s="163">
        <v>1200</v>
      </c>
      <c r="H29" s="357">
        <f>COUNTIFS(E7:E32,"&lt;=50",F7:F32,"&gt;=800")</f>
        <v>5</v>
      </c>
      <c r="I29" s="357"/>
      <c r="J29" s="357"/>
      <c r="K29" s="357"/>
      <c r="L29" s="357"/>
      <c r="M29" s="357"/>
      <c r="N29" s="357"/>
      <c r="O29" s="75"/>
      <c r="P29" s="75"/>
      <c r="Q29" s="75"/>
    </row>
    <row r="30" spans="2:18" ht="14.25" customHeight="1">
      <c r="B30" s="160">
        <v>52</v>
      </c>
      <c r="C30" s="161" t="s">
        <v>153</v>
      </c>
      <c r="D30" s="162" t="s">
        <v>154</v>
      </c>
      <c r="E30" s="162" t="s">
        <v>152</v>
      </c>
      <c r="F30" s="163">
        <v>800</v>
      </c>
      <c r="H30" s="357"/>
      <c r="I30" s="357"/>
      <c r="J30" s="357"/>
      <c r="K30" s="357"/>
      <c r="L30" s="357"/>
      <c r="M30" s="357"/>
      <c r="N30" s="357"/>
      <c r="O30" s="75"/>
      <c r="P30" s="75"/>
      <c r="Q30" s="75"/>
    </row>
    <row r="31" spans="2:18" ht="14.25">
      <c r="B31" s="160">
        <v>53</v>
      </c>
      <c r="C31" s="161" t="s">
        <v>155</v>
      </c>
      <c r="D31" s="162" t="s">
        <v>119</v>
      </c>
      <c r="E31" s="162">
        <v>0</v>
      </c>
      <c r="F31" s="163">
        <v>750</v>
      </c>
      <c r="M31" s="75"/>
      <c r="N31" s="75"/>
      <c r="O31" s="75"/>
      <c r="P31" s="75"/>
      <c r="Q31" s="75"/>
    </row>
    <row r="32" spans="2:18" ht="15" thickBot="1">
      <c r="B32" s="164">
        <v>50</v>
      </c>
      <c r="C32" s="165" t="s">
        <v>156</v>
      </c>
      <c r="D32" s="166" t="s">
        <v>154</v>
      </c>
      <c r="E32" s="166">
        <v>70</v>
      </c>
      <c r="F32" s="167">
        <v>1200</v>
      </c>
      <c r="M32" s="78"/>
      <c r="N32" s="78"/>
      <c r="O32" s="78"/>
      <c r="P32" s="78"/>
      <c r="Q32" s="78"/>
    </row>
    <row r="33" spans="13:17" ht="12.75" customHeight="1">
      <c r="M33" s="75"/>
      <c r="N33" s="75"/>
      <c r="O33" s="75"/>
      <c r="P33" s="75"/>
      <c r="Q33" s="75"/>
    </row>
    <row r="34" spans="13:17" ht="12.75" customHeight="1">
      <c r="M34" s="75"/>
      <c r="N34" s="75"/>
      <c r="O34" s="75"/>
      <c r="P34" s="75"/>
      <c r="Q34" s="75"/>
    </row>
    <row r="46" spans="13:17" ht="12.75" customHeight="1"/>
    <row r="48" spans="13:17" ht="12.75" customHeight="1"/>
    <row r="49" ht="12.75" customHeight="1"/>
    <row r="50" ht="12.75" customHeight="1"/>
    <row r="52" ht="12.75" customHeight="1"/>
    <row r="53" ht="12.75" customHeight="1"/>
    <row r="54" ht="12.75" customHeight="1"/>
    <row r="56" ht="12.75" customHeight="1"/>
    <row r="57" ht="12.75" customHeight="1"/>
    <row r="58" ht="12.75" customHeight="1"/>
    <row r="60" ht="12.75" customHeight="1"/>
    <row r="61" ht="12.75" customHeight="1"/>
    <row r="62" ht="12.75" customHeight="1"/>
    <row r="64" ht="12.75" customHeight="1"/>
    <row r="65" ht="12.75" customHeight="1"/>
    <row r="66" ht="12.75" customHeight="1"/>
    <row r="69" ht="12.75" customHeight="1"/>
    <row r="70" ht="12.75" customHeight="1"/>
    <row r="71" ht="12.75" customHeight="1"/>
    <row r="74" ht="12.75" customHeight="1"/>
    <row r="75" ht="12.75" customHeight="1"/>
  </sheetData>
  <mergeCells count="21">
    <mergeCell ref="H17:N18"/>
    <mergeCell ref="H21:N22"/>
    <mergeCell ref="H25:N26"/>
    <mergeCell ref="H29:N30"/>
    <mergeCell ref="H20:N20"/>
    <mergeCell ref="H24:Q24"/>
    <mergeCell ref="H28:Q28"/>
    <mergeCell ref="H8:N8"/>
    <mergeCell ref="H12:N12"/>
    <mergeCell ref="H16:L16"/>
    <mergeCell ref="H9:N10"/>
    <mergeCell ref="H13:N14"/>
    <mergeCell ref="B2:P2"/>
    <mergeCell ref="B4:F4"/>
    <mergeCell ref="H4:N4"/>
    <mergeCell ref="B5:B6"/>
    <mergeCell ref="C5:C6"/>
    <mergeCell ref="D5:D6"/>
    <mergeCell ref="E5:E6"/>
    <mergeCell ref="F5:F6"/>
    <mergeCell ref="H5:N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1:D10"/>
  <sheetViews>
    <sheetView showGridLines="0" zoomScale="75" zoomScaleNormal="75" workbookViewId="0">
      <selection activeCell="B2" sqref="B2"/>
    </sheetView>
  </sheetViews>
  <sheetFormatPr defaultRowHeight="12.75"/>
  <cols>
    <col min="1" max="1" width="9.28515625" customWidth="1"/>
    <col min="2" max="2" width="20.85546875" customWidth="1"/>
    <col min="3" max="3" width="56.140625" customWidth="1"/>
    <col min="4" max="4" width="63.85546875" customWidth="1"/>
  </cols>
  <sheetData>
    <row r="1" spans="2:4" ht="21" customHeight="1" thickBot="1"/>
    <row r="2" spans="2:4" ht="36.75" customHeight="1" thickBot="1">
      <c r="B2" s="168" t="s">
        <v>237</v>
      </c>
      <c r="C2" s="169" t="s">
        <v>238</v>
      </c>
      <c r="D2" s="170" t="s">
        <v>239</v>
      </c>
    </row>
    <row r="3" spans="2:4" ht="26.25" customHeight="1">
      <c r="B3" s="361" t="s">
        <v>157</v>
      </c>
      <c r="C3" s="363" t="s">
        <v>240</v>
      </c>
      <c r="D3" s="171" t="s">
        <v>241</v>
      </c>
    </row>
    <row r="4" spans="2:4" ht="26.25" customHeight="1" thickBot="1">
      <c r="B4" s="362"/>
      <c r="C4" s="364"/>
      <c r="D4" s="172" t="s">
        <v>242</v>
      </c>
    </row>
    <row r="5" spans="2:4" ht="26.25" customHeight="1">
      <c r="B5" s="365" t="s">
        <v>158</v>
      </c>
      <c r="C5" s="363" t="s">
        <v>243</v>
      </c>
      <c r="D5" s="171" t="s">
        <v>244</v>
      </c>
    </row>
    <row r="6" spans="2:4" ht="26.25" customHeight="1" thickBot="1">
      <c r="B6" s="366"/>
      <c r="C6" s="364"/>
      <c r="D6" s="172" t="s">
        <v>245</v>
      </c>
    </row>
    <row r="7" spans="2:4" ht="26.25" customHeight="1">
      <c r="B7" s="361" t="s">
        <v>246</v>
      </c>
      <c r="C7" s="363" t="s">
        <v>247</v>
      </c>
      <c r="D7" s="171" t="s">
        <v>248</v>
      </c>
    </row>
    <row r="8" spans="2:4" ht="26.25" customHeight="1" thickBot="1">
      <c r="B8" s="362"/>
      <c r="C8" s="364"/>
      <c r="D8" s="172" t="s">
        <v>249</v>
      </c>
    </row>
    <row r="9" spans="2:4">
      <c r="B9" s="79"/>
      <c r="C9" s="79"/>
    </row>
    <row r="10" spans="2:4">
      <c r="C10" s="79"/>
    </row>
  </sheetData>
  <mergeCells count="6">
    <mergeCell ref="B3:B4"/>
    <mergeCell ref="C3:C4"/>
    <mergeCell ref="B5:B6"/>
    <mergeCell ref="C5:C6"/>
    <mergeCell ref="B7:B8"/>
    <mergeCell ref="C7:C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1:K23"/>
  <sheetViews>
    <sheetView showGridLines="0" tabSelected="1" zoomScale="75" zoomScaleNormal="75" workbookViewId="0">
      <selection activeCell="F19" sqref="F19"/>
    </sheetView>
  </sheetViews>
  <sheetFormatPr defaultRowHeight="12.75"/>
  <cols>
    <col min="1" max="1" width="3" customWidth="1"/>
    <col min="2" max="2" width="12.7109375" customWidth="1"/>
    <col min="3" max="3" width="14.140625" customWidth="1"/>
    <col min="4" max="4" width="20.140625" customWidth="1"/>
    <col min="5" max="5" width="39.28515625" customWidth="1"/>
    <col min="6" max="6" width="36.7109375" customWidth="1"/>
    <col min="7" max="7" width="7.85546875" customWidth="1"/>
  </cols>
  <sheetData>
    <row r="1" spans="2:11" ht="13.5" customHeight="1" thickBot="1"/>
    <row r="2" spans="2:11" ht="65.25" customHeight="1" thickBot="1">
      <c r="B2" s="367"/>
      <c r="C2" s="368"/>
      <c r="D2" s="368"/>
      <c r="E2" s="368"/>
      <c r="F2" s="368"/>
      <c r="G2" s="368"/>
      <c r="H2" s="368"/>
      <c r="I2" s="368"/>
      <c r="J2" s="368"/>
      <c r="K2" s="369"/>
    </row>
    <row r="3" spans="2:11" ht="13.5" thickBot="1"/>
    <row r="4" spans="2:11" ht="18" customHeight="1" thickBot="1">
      <c r="B4" s="173" t="s">
        <v>159</v>
      </c>
      <c r="C4" s="174" t="s">
        <v>160</v>
      </c>
    </row>
    <row r="5" spans="2:11" ht="16.5" customHeight="1" thickBot="1">
      <c r="B5" s="175" t="s">
        <v>161</v>
      </c>
      <c r="C5" s="176" t="s">
        <v>14</v>
      </c>
      <c r="E5" s="370" t="s">
        <v>162</v>
      </c>
      <c r="F5" s="371"/>
    </row>
    <row r="6" spans="2:11" ht="15">
      <c r="B6" s="80" t="s">
        <v>163</v>
      </c>
      <c r="C6" s="81" t="s">
        <v>164</v>
      </c>
      <c r="E6" s="82" t="s">
        <v>165</v>
      </c>
      <c r="F6" s="83">
        <f>COUNTIF(B5:B23,"*5")</f>
        <v>5</v>
      </c>
    </row>
    <row r="7" spans="2:11" ht="15">
      <c r="B7" s="80" t="s">
        <v>166</v>
      </c>
      <c r="C7" s="81" t="s">
        <v>167</v>
      </c>
      <c r="E7" s="84" t="s">
        <v>168</v>
      </c>
      <c r="F7" s="85">
        <f>COUNTIF(B5:B23,"1*")</f>
        <v>5</v>
      </c>
    </row>
    <row r="8" spans="2:11" ht="15">
      <c r="B8" s="80" t="s">
        <v>169</v>
      </c>
      <c r="C8" s="81" t="s">
        <v>170</v>
      </c>
      <c r="E8" s="84" t="s">
        <v>171</v>
      </c>
      <c r="F8" s="85">
        <f>COUNTIF(B5:B23,"*15*")</f>
        <v>4</v>
      </c>
    </row>
    <row r="9" spans="2:11" ht="15">
      <c r="B9" s="80" t="s">
        <v>172</v>
      </c>
      <c r="C9" s="81" t="s">
        <v>173</v>
      </c>
      <c r="E9" s="84" t="s">
        <v>174</v>
      </c>
      <c r="F9" s="85">
        <f>COUNTIF(B5:B23,"8*9")</f>
        <v>2</v>
      </c>
    </row>
    <row r="10" spans="2:11" ht="15.75" thickBot="1">
      <c r="B10" s="80" t="s">
        <v>175</v>
      </c>
      <c r="C10" s="81" t="s">
        <v>176</v>
      </c>
      <c r="E10" s="86" t="s">
        <v>177</v>
      </c>
      <c r="F10" s="87">
        <f>COUNTIF(B5:B23,"6*49*")</f>
        <v>1</v>
      </c>
    </row>
    <row r="11" spans="2:11" ht="15">
      <c r="B11" s="80" t="s">
        <v>178</v>
      </c>
      <c r="C11" s="81" t="s">
        <v>179</v>
      </c>
    </row>
    <row r="12" spans="2:11" ht="15">
      <c r="B12" s="80" t="s">
        <v>180</v>
      </c>
      <c r="C12" s="81" t="s">
        <v>181</v>
      </c>
    </row>
    <row r="13" spans="2:11" ht="15.75" thickBot="1">
      <c r="B13" s="80" t="s">
        <v>182</v>
      </c>
      <c r="C13" s="81" t="s">
        <v>183</v>
      </c>
    </row>
    <row r="14" spans="2:11" ht="16.5" thickBot="1">
      <c r="B14" s="80" t="s">
        <v>184</v>
      </c>
      <c r="C14" s="81" t="s">
        <v>185</v>
      </c>
      <c r="E14" s="370" t="s">
        <v>186</v>
      </c>
      <c r="F14" s="371"/>
    </row>
    <row r="15" spans="2:11" ht="15">
      <c r="B15" s="80" t="s">
        <v>187</v>
      </c>
      <c r="C15" s="81" t="s">
        <v>188</v>
      </c>
      <c r="E15" s="82" t="s">
        <v>189</v>
      </c>
      <c r="F15" s="83">
        <f>COUNTIF(C5:C23,"c*")</f>
        <v>8</v>
      </c>
    </row>
    <row r="16" spans="2:11" ht="15">
      <c r="B16" s="80" t="s">
        <v>190</v>
      </c>
      <c r="C16" s="81" t="s">
        <v>191</v>
      </c>
      <c r="E16" s="84" t="s">
        <v>192</v>
      </c>
      <c r="F16" s="85">
        <f>COUNTIF(C5:C23,"*a")+COUNTIF(C5:C23,"*o")</f>
        <v>16</v>
      </c>
    </row>
    <row r="17" spans="2:6" ht="15">
      <c r="B17" s="80" t="s">
        <v>193</v>
      </c>
      <c r="C17" s="81" t="s">
        <v>194</v>
      </c>
      <c r="E17" s="84" t="s">
        <v>195</v>
      </c>
      <c r="F17" s="85">
        <f>COUNTIF(C5:C23,"b?l?")</f>
        <v>3</v>
      </c>
    </row>
    <row r="18" spans="2:6" ht="15">
      <c r="B18" s="80" t="s">
        <v>196</v>
      </c>
      <c r="C18" s="81" t="s">
        <v>197</v>
      </c>
      <c r="E18" s="84" t="s">
        <v>198</v>
      </c>
      <c r="F18" s="85">
        <f>COUNTIF(C5:C23,"*l*")</f>
        <v>8</v>
      </c>
    </row>
    <row r="19" spans="2:6" ht="15.75" thickBot="1">
      <c r="B19" s="80" t="s">
        <v>199</v>
      </c>
      <c r="C19" s="81" t="s">
        <v>200</v>
      </c>
      <c r="E19" s="86" t="s">
        <v>201</v>
      </c>
      <c r="F19" s="87">
        <f>COUNTIF(C5:C23,"b????")</f>
        <v>2</v>
      </c>
    </row>
    <row r="20" spans="2:6" ht="15">
      <c r="B20" s="80" t="s">
        <v>202</v>
      </c>
      <c r="C20" s="81" t="s">
        <v>203</v>
      </c>
    </row>
    <row r="21" spans="2:6" ht="15">
      <c r="B21" s="80" t="s">
        <v>204</v>
      </c>
      <c r="C21" s="81" t="s">
        <v>205</v>
      </c>
    </row>
    <row r="22" spans="2:6" ht="15">
      <c r="B22" s="80" t="s">
        <v>206</v>
      </c>
      <c r="C22" s="81" t="s">
        <v>207</v>
      </c>
    </row>
    <row r="23" spans="2:6" ht="15.75" thickBot="1">
      <c r="B23" s="88" t="s">
        <v>208</v>
      </c>
      <c r="C23" s="89" t="s">
        <v>209</v>
      </c>
    </row>
  </sheetData>
  <mergeCells count="3">
    <mergeCell ref="B2:K2"/>
    <mergeCell ref="E5:F5"/>
    <mergeCell ref="E14:F14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5:C23" numberStoredAsText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1:Q23"/>
  <sheetViews>
    <sheetView showGridLines="0" zoomScale="75" zoomScaleNormal="75" workbookViewId="0">
      <selection activeCell="C19" sqref="C19"/>
    </sheetView>
  </sheetViews>
  <sheetFormatPr defaultRowHeight="12.75"/>
  <cols>
    <col min="1" max="1" width="2.7109375" style="90" customWidth="1"/>
    <col min="2" max="2" width="27.140625" style="90" bestFit="1" customWidth="1"/>
    <col min="3" max="3" width="15.140625" style="90" bestFit="1" customWidth="1"/>
    <col min="4" max="4" width="16.140625" style="90" customWidth="1"/>
    <col min="5" max="5" width="5.140625" style="90" customWidth="1"/>
    <col min="6" max="6" width="92.7109375" style="90" bestFit="1" customWidth="1"/>
    <col min="7" max="7" width="19.42578125" style="90" customWidth="1"/>
    <col min="8" max="9" width="9.140625" style="90"/>
    <col min="10" max="10" width="9.140625" style="90" customWidth="1"/>
    <col min="11" max="16384" width="9.140625" style="90"/>
  </cols>
  <sheetData>
    <row r="1" spans="2:17" ht="13.5" thickBot="1"/>
    <row r="2" spans="2:17" ht="65.25" customHeight="1" thickBot="1">
      <c r="B2" s="374"/>
      <c r="C2" s="375"/>
      <c r="D2" s="375"/>
      <c r="E2" s="375"/>
      <c r="F2" s="375"/>
      <c r="G2" s="376"/>
    </row>
    <row r="3" spans="2:17" ht="11.25" customHeight="1" thickBot="1"/>
    <row r="4" spans="2:17" ht="24.75" customHeight="1" thickBot="1">
      <c r="B4" s="377" t="s">
        <v>261</v>
      </c>
      <c r="C4" s="378"/>
      <c r="D4" s="379"/>
      <c r="E4" s="91"/>
      <c r="F4" s="377" t="s">
        <v>210</v>
      </c>
      <c r="G4" s="379"/>
    </row>
    <row r="5" spans="2:17" ht="16.5" thickBot="1">
      <c r="B5" s="177" t="s">
        <v>66</v>
      </c>
      <c r="C5" s="178" t="s">
        <v>1</v>
      </c>
      <c r="D5" s="179" t="s">
        <v>211</v>
      </c>
      <c r="E5" s="91"/>
      <c r="F5" s="92" t="s">
        <v>212</v>
      </c>
      <c r="G5" s="93"/>
    </row>
    <row r="6" spans="2:17" ht="15.75">
      <c r="B6" s="94" t="s">
        <v>250</v>
      </c>
      <c r="C6" s="95">
        <v>250</v>
      </c>
      <c r="D6" s="180">
        <v>43180</v>
      </c>
      <c r="E6" s="91"/>
      <c r="F6" s="96" t="s">
        <v>213</v>
      </c>
      <c r="G6" s="97"/>
      <c r="H6" s="98"/>
      <c r="I6" s="98"/>
      <c r="J6" s="98"/>
      <c r="K6" s="98"/>
    </row>
    <row r="7" spans="2:17" ht="15">
      <c r="B7" s="99" t="s">
        <v>214</v>
      </c>
      <c r="C7" s="100">
        <v>890</v>
      </c>
      <c r="D7" s="101">
        <v>43171</v>
      </c>
      <c r="E7" s="91"/>
      <c r="F7" s="96" t="s">
        <v>215</v>
      </c>
      <c r="G7" s="97"/>
      <c r="H7" s="102"/>
      <c r="I7" s="102"/>
      <c r="J7" s="102"/>
      <c r="K7" s="102"/>
    </row>
    <row r="8" spans="2:17" ht="15">
      <c r="B8" s="99" t="s">
        <v>216</v>
      </c>
      <c r="C8" s="100" t="s">
        <v>217</v>
      </c>
      <c r="D8" s="101" t="s">
        <v>120</v>
      </c>
      <c r="E8" s="91"/>
      <c r="F8" s="96" t="s">
        <v>218</v>
      </c>
      <c r="G8" s="97"/>
      <c r="H8" s="102"/>
      <c r="I8" s="102"/>
      <c r="J8" s="102"/>
      <c r="K8" s="102"/>
    </row>
    <row r="9" spans="2:17" ht="15">
      <c r="B9" s="99" t="s">
        <v>219</v>
      </c>
      <c r="C9" s="100">
        <v>60</v>
      </c>
      <c r="D9" s="101">
        <v>43161</v>
      </c>
      <c r="E9" s="91"/>
      <c r="F9" s="96" t="s">
        <v>220</v>
      </c>
      <c r="G9" s="97"/>
      <c r="H9" s="103"/>
      <c r="I9" s="103"/>
      <c r="J9" s="103"/>
      <c r="K9" s="103"/>
      <c r="L9" s="102"/>
      <c r="M9" s="102"/>
      <c r="N9" s="102"/>
      <c r="O9" s="102"/>
      <c r="P9" s="102"/>
      <c r="Q9" s="102"/>
    </row>
    <row r="10" spans="2:17" ht="15">
      <c r="B10" s="99" t="s">
        <v>221</v>
      </c>
      <c r="C10" s="100">
        <v>60</v>
      </c>
      <c r="D10" s="101">
        <v>43183</v>
      </c>
      <c r="E10" s="91"/>
      <c r="F10" s="96" t="s">
        <v>222</v>
      </c>
      <c r="G10" s="97"/>
      <c r="H10" s="103"/>
      <c r="I10" s="103"/>
      <c r="J10" s="103"/>
      <c r="K10" s="103"/>
      <c r="L10" s="102"/>
      <c r="M10" s="102"/>
      <c r="N10" s="102"/>
      <c r="O10" s="102"/>
      <c r="P10" s="102"/>
      <c r="Q10" s="102"/>
    </row>
    <row r="11" spans="2:17" ht="15">
      <c r="B11" s="99" t="s">
        <v>223</v>
      </c>
      <c r="C11" s="100">
        <v>380</v>
      </c>
      <c r="D11" s="101">
        <v>43168</v>
      </c>
      <c r="E11" s="91"/>
      <c r="F11" s="96" t="s">
        <v>262</v>
      </c>
      <c r="G11" s="97"/>
      <c r="H11" s="103"/>
      <c r="I11" s="103"/>
      <c r="J11" s="103"/>
      <c r="K11" s="103"/>
      <c r="L11" s="102"/>
      <c r="M11" s="102"/>
      <c r="N11" s="102"/>
      <c r="O11" s="102"/>
      <c r="P11" s="102"/>
      <c r="Q11" s="102"/>
    </row>
    <row r="12" spans="2:17" ht="15">
      <c r="B12" s="99" t="s">
        <v>224</v>
      </c>
      <c r="C12" s="100" t="s">
        <v>120</v>
      </c>
      <c r="D12" s="101" t="s">
        <v>120</v>
      </c>
      <c r="E12" s="91"/>
      <c r="F12" s="96" t="s">
        <v>263</v>
      </c>
      <c r="G12" s="97"/>
      <c r="H12" s="103"/>
      <c r="I12" s="103"/>
      <c r="J12" s="103"/>
      <c r="K12" s="103"/>
      <c r="L12" s="102"/>
      <c r="M12" s="102"/>
      <c r="N12" s="102"/>
      <c r="O12" s="102"/>
      <c r="P12" s="102"/>
      <c r="Q12" s="102"/>
    </row>
    <row r="13" spans="2:17" ht="15">
      <c r="B13" s="99" t="s">
        <v>225</v>
      </c>
      <c r="C13" s="100">
        <v>320</v>
      </c>
      <c r="D13" s="101">
        <v>43185</v>
      </c>
      <c r="E13" s="91"/>
      <c r="F13" s="96" t="s">
        <v>264</v>
      </c>
      <c r="G13" s="97"/>
      <c r="H13" s="103"/>
      <c r="I13" s="103"/>
      <c r="J13" s="103"/>
      <c r="K13" s="103"/>
      <c r="L13" s="102"/>
      <c r="M13" s="102"/>
      <c r="N13" s="102"/>
      <c r="O13" s="102"/>
      <c r="P13" s="102"/>
      <c r="Q13" s="102"/>
    </row>
    <row r="14" spans="2:17" ht="15.75" thickBot="1">
      <c r="B14" s="99" t="s">
        <v>226</v>
      </c>
      <c r="C14" s="100">
        <v>200</v>
      </c>
      <c r="D14" s="101">
        <v>43161</v>
      </c>
      <c r="E14" s="91"/>
      <c r="F14" s="104" t="s">
        <v>265</v>
      </c>
      <c r="G14" s="105"/>
      <c r="L14" s="102"/>
      <c r="M14" s="102"/>
      <c r="N14" s="102"/>
      <c r="O14" s="102"/>
      <c r="P14" s="102"/>
      <c r="Q14" s="102"/>
    </row>
    <row r="15" spans="2:17" ht="15">
      <c r="B15" s="99" t="s">
        <v>67</v>
      </c>
      <c r="C15" s="100">
        <v>60</v>
      </c>
      <c r="D15" s="101">
        <v>43177</v>
      </c>
      <c r="E15" s="91"/>
      <c r="F15" s="91"/>
    </row>
    <row r="16" spans="2:17" ht="15">
      <c r="B16" s="99" t="s">
        <v>227</v>
      </c>
      <c r="C16" s="100">
        <v>800</v>
      </c>
      <c r="D16" s="101">
        <v>43173</v>
      </c>
      <c r="E16" s="91"/>
      <c r="F16" s="91"/>
    </row>
    <row r="17" spans="2:7" ht="15">
      <c r="B17" s="99" t="s">
        <v>228</v>
      </c>
      <c r="C17" s="100">
        <v>200</v>
      </c>
      <c r="D17" s="101">
        <v>43174</v>
      </c>
      <c r="E17" s="91"/>
      <c r="F17" s="91"/>
    </row>
    <row r="18" spans="2:7" ht="15.75" thickBot="1">
      <c r="B18" s="106" t="s">
        <v>229</v>
      </c>
      <c r="C18" s="107">
        <v>120</v>
      </c>
      <c r="D18" s="108">
        <v>43165</v>
      </c>
      <c r="E18" s="91"/>
      <c r="F18"/>
      <c r="G18" s="91"/>
    </row>
    <row r="19" spans="2:7" ht="15.75">
      <c r="B19" s="181" t="s">
        <v>230</v>
      </c>
      <c r="C19" s="109"/>
      <c r="D19" s="380"/>
      <c r="E19" s="91"/>
      <c r="F19" s="91"/>
      <c r="G19"/>
    </row>
    <row r="20" spans="2:7" ht="15.75">
      <c r="B20" s="182" t="s">
        <v>231</v>
      </c>
      <c r="C20" s="183"/>
      <c r="D20" s="381"/>
      <c r="E20" s="91"/>
      <c r="F20" s="91"/>
      <c r="G20" s="91"/>
    </row>
    <row r="21" spans="2:7" ht="15.75">
      <c r="B21" s="382" t="s">
        <v>232</v>
      </c>
      <c r="C21" s="383"/>
      <c r="D21" s="184"/>
      <c r="E21" s="91"/>
    </row>
    <row r="22" spans="2:7" ht="15.75">
      <c r="B22" s="382" t="s">
        <v>233</v>
      </c>
      <c r="C22" s="383"/>
      <c r="D22" s="184"/>
      <c r="E22" s="91"/>
    </row>
    <row r="23" spans="2:7" ht="16.5" thickBot="1">
      <c r="B23" s="372" t="s">
        <v>251</v>
      </c>
      <c r="C23" s="373"/>
      <c r="D23" s="219"/>
      <c r="E23" s="91"/>
    </row>
  </sheetData>
  <mergeCells count="7">
    <mergeCell ref="B23:C23"/>
    <mergeCell ref="B2:G2"/>
    <mergeCell ref="B4:D4"/>
    <mergeCell ref="F4:G4"/>
    <mergeCell ref="D19:D20"/>
    <mergeCell ref="B21:C21"/>
    <mergeCell ref="B22:C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1:N23"/>
  <sheetViews>
    <sheetView showGridLines="0" zoomScale="75" zoomScaleNormal="75" workbookViewId="0">
      <selection activeCell="D16" sqref="D16"/>
    </sheetView>
  </sheetViews>
  <sheetFormatPr defaultRowHeight="12.75"/>
  <cols>
    <col min="1" max="1" width="2.7109375" customWidth="1"/>
    <col min="2" max="2" width="16.140625" customWidth="1"/>
    <col min="3" max="14" width="11.5703125" customWidth="1"/>
  </cols>
  <sheetData>
    <row r="1" spans="2:14" ht="13.5" customHeight="1" thickBot="1"/>
    <row r="2" spans="2:14" ht="63.75" customHeight="1" thickBot="1">
      <c r="B2" s="248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50"/>
    </row>
    <row r="3" spans="2:14" ht="13.5" thickBot="1"/>
    <row r="4" spans="2:14" ht="27.75" customHeight="1" thickBot="1">
      <c r="B4" s="255" t="s">
        <v>258</v>
      </c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7"/>
    </row>
    <row r="5" spans="2:14" s="9" customFormat="1" ht="27" customHeight="1">
      <c r="B5" s="11" t="s">
        <v>46</v>
      </c>
      <c r="C5" s="12" t="s">
        <v>2</v>
      </c>
      <c r="D5" s="8" t="s">
        <v>3</v>
      </c>
      <c r="E5" s="8" t="s">
        <v>4</v>
      </c>
      <c r="F5" s="8" t="s">
        <v>42</v>
      </c>
      <c r="G5" s="8" t="s">
        <v>37</v>
      </c>
      <c r="H5" s="8" t="s">
        <v>38</v>
      </c>
      <c r="I5" s="8" t="s">
        <v>39</v>
      </c>
      <c r="J5" s="8" t="s">
        <v>40</v>
      </c>
      <c r="K5" s="8" t="s">
        <v>41</v>
      </c>
      <c r="L5" s="8" t="s">
        <v>43</v>
      </c>
      <c r="M5" s="8" t="s">
        <v>44</v>
      </c>
      <c r="N5" s="10" t="s">
        <v>45</v>
      </c>
    </row>
    <row r="6" spans="2:14" ht="36.75" customHeight="1" thickBot="1">
      <c r="B6" s="13" t="s">
        <v>257</v>
      </c>
      <c r="C6" s="14">
        <v>14354</v>
      </c>
      <c r="D6" s="15">
        <v>13867</v>
      </c>
      <c r="E6" s="15">
        <v>14223</v>
      </c>
      <c r="F6" s="15">
        <v>13799</v>
      </c>
      <c r="G6" s="15">
        <v>14558</v>
      </c>
      <c r="H6" s="15">
        <v>14336</v>
      </c>
      <c r="I6" s="15">
        <v>13899</v>
      </c>
      <c r="J6" s="15">
        <v>13924</v>
      </c>
      <c r="K6" s="15">
        <v>14236</v>
      </c>
      <c r="L6" s="15">
        <v>14286</v>
      </c>
      <c r="M6" s="15">
        <v>14197</v>
      </c>
      <c r="N6" s="16">
        <v>14623</v>
      </c>
    </row>
    <row r="7" spans="2:14" ht="33" customHeight="1" thickBot="1"/>
    <row r="8" spans="2:14" s="17" customFormat="1" ht="18" customHeight="1">
      <c r="B8" s="258" t="s">
        <v>259</v>
      </c>
      <c r="C8" s="259"/>
      <c r="D8" s="188">
        <f>MAX(Gasto)</f>
        <v>14623</v>
      </c>
    </row>
    <row r="9" spans="2:14" s="17" customFormat="1" ht="18" customHeight="1">
      <c r="B9" s="260" t="s">
        <v>260</v>
      </c>
      <c r="C9" s="261"/>
      <c r="D9" s="189">
        <f>MIN(Gasto)</f>
        <v>13799</v>
      </c>
    </row>
    <row r="10" spans="2:14" s="17" customFormat="1" ht="18" customHeight="1">
      <c r="B10" s="262" t="s">
        <v>64</v>
      </c>
      <c r="C10" s="263"/>
      <c r="D10" s="189">
        <f>MEDIAN(Gasto)</f>
        <v>14229.5</v>
      </c>
    </row>
    <row r="11" spans="2:14" s="17" customFormat="1" ht="18" customHeight="1">
      <c r="B11" s="260" t="s">
        <v>47</v>
      </c>
      <c r="C11" s="261"/>
      <c r="D11" s="190">
        <f>AVERAGE(Gasto)</f>
        <v>14191.833333333334</v>
      </c>
    </row>
    <row r="12" spans="2:14" s="17" customFormat="1" ht="18" customHeight="1">
      <c r="B12" s="251" t="s">
        <v>49</v>
      </c>
      <c r="C12" s="252"/>
      <c r="D12" s="190">
        <f>LARGE(Gasto,1)</f>
        <v>14623</v>
      </c>
      <c r="H12"/>
    </row>
    <row r="13" spans="2:14" s="17" customFormat="1" ht="18" customHeight="1">
      <c r="B13" s="251" t="s">
        <v>52</v>
      </c>
      <c r="C13" s="252"/>
      <c r="D13" s="190">
        <f>LARGE(Gasto,6)</f>
        <v>14236</v>
      </c>
    </row>
    <row r="14" spans="2:14" s="17" customFormat="1" ht="18" customHeight="1">
      <c r="B14" s="251" t="s">
        <v>50</v>
      </c>
      <c r="C14" s="252"/>
      <c r="D14" s="190">
        <f>SMALL(Gasto,1)</f>
        <v>13799</v>
      </c>
    </row>
    <row r="15" spans="2:14" s="17" customFormat="1" ht="18" customHeight="1" thickBot="1">
      <c r="B15" s="253" t="s">
        <v>51</v>
      </c>
      <c r="C15" s="254"/>
      <c r="D15" s="191">
        <f>SMALL(Gasto,6)</f>
        <v>14223</v>
      </c>
      <c r="G15"/>
    </row>
    <row r="23" spans="4:4">
      <c r="D23" s="17"/>
    </row>
  </sheetData>
  <mergeCells count="10">
    <mergeCell ref="B2:N2"/>
    <mergeCell ref="B14:C14"/>
    <mergeCell ref="B15:C15"/>
    <mergeCell ref="B4:N4"/>
    <mergeCell ref="B8:C8"/>
    <mergeCell ref="B9:C9"/>
    <mergeCell ref="B11:C11"/>
    <mergeCell ref="B12:C12"/>
    <mergeCell ref="B13:C13"/>
    <mergeCell ref="B10:C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1:M23"/>
  <sheetViews>
    <sheetView zoomScale="75" zoomScaleNormal="75" workbookViewId="0">
      <selection activeCell="K20" sqref="K20"/>
    </sheetView>
  </sheetViews>
  <sheetFormatPr defaultColWidth="9.140625" defaultRowHeight="15"/>
  <cols>
    <col min="1" max="1" width="2.7109375" style="2" customWidth="1"/>
    <col min="2" max="2" width="13.42578125" style="2" customWidth="1"/>
    <col min="3" max="3" width="19.85546875" style="2" bestFit="1" customWidth="1"/>
    <col min="4" max="4" width="12.28515625" style="2" customWidth="1"/>
    <col min="5" max="5" width="13.5703125" style="2" customWidth="1"/>
    <col min="6" max="6" width="15.140625" style="2" bestFit="1" customWidth="1"/>
    <col min="7" max="7" width="12.140625" style="2" bestFit="1" customWidth="1"/>
    <col min="8" max="8" width="26.7109375" style="2" bestFit="1" customWidth="1"/>
    <col min="9" max="16384" width="9.140625" style="2"/>
  </cols>
  <sheetData>
    <row r="1" spans="2:12" ht="13.5" customHeight="1" thickBot="1"/>
    <row r="2" spans="2:12" ht="63.75" customHeight="1" thickBot="1">
      <c r="B2" s="270"/>
      <c r="C2" s="271"/>
      <c r="D2" s="271"/>
      <c r="E2" s="271"/>
      <c r="F2" s="271"/>
      <c r="G2" s="271"/>
      <c r="H2" s="271"/>
      <c r="I2" s="271"/>
      <c r="J2" s="271"/>
      <c r="K2" s="271"/>
      <c r="L2" s="272"/>
    </row>
    <row r="3" spans="2:12" ht="15.75" thickBot="1"/>
    <row r="4" spans="2:12" ht="28.5" customHeight="1" thickBot="1">
      <c r="B4" s="264" t="s">
        <v>5</v>
      </c>
      <c r="C4" s="265"/>
      <c r="D4" s="265"/>
      <c r="E4" s="265"/>
      <c r="F4" s="265"/>
      <c r="G4" s="265"/>
      <c r="H4" s="266"/>
    </row>
    <row r="5" spans="2:12" ht="15.75" thickBot="1">
      <c r="B5" s="3"/>
      <c r="C5" s="3"/>
      <c r="D5" s="3"/>
      <c r="E5" s="3"/>
      <c r="F5" s="3"/>
      <c r="G5" s="3"/>
      <c r="H5" s="3"/>
      <c r="K5"/>
    </row>
    <row r="6" spans="2:12" ht="16.5" thickBot="1">
      <c r="B6" s="192"/>
      <c r="C6" s="192"/>
      <c r="D6" s="192"/>
      <c r="E6" s="192"/>
      <c r="F6" s="268" t="s">
        <v>6</v>
      </c>
      <c r="G6" s="269"/>
      <c r="H6" s="193">
        <v>0.05</v>
      </c>
      <c r="J6"/>
    </row>
    <row r="7" spans="2:12" ht="24" customHeight="1" thickBot="1">
      <c r="B7" s="197" t="s">
        <v>7</v>
      </c>
      <c r="C7" s="198" t="s">
        <v>8</v>
      </c>
      <c r="D7" s="198" t="s">
        <v>9</v>
      </c>
      <c r="E7" s="198" t="s">
        <v>10</v>
      </c>
      <c r="F7" s="198" t="s">
        <v>11</v>
      </c>
      <c r="G7" s="199" t="s">
        <v>0</v>
      </c>
      <c r="H7" s="200" t="s">
        <v>53</v>
      </c>
    </row>
    <row r="8" spans="2:12" ht="15.75">
      <c r="B8" s="205" t="s">
        <v>12</v>
      </c>
      <c r="C8" s="206" t="s">
        <v>13</v>
      </c>
      <c r="D8" s="207" t="s">
        <v>14</v>
      </c>
      <c r="E8" s="206">
        <v>10</v>
      </c>
      <c r="F8" s="208">
        <v>30</v>
      </c>
      <c r="G8" s="201">
        <f>F8*E8*H$6</f>
        <v>15</v>
      </c>
      <c r="H8" s="202"/>
      <c r="J8"/>
    </row>
    <row r="9" spans="2:12" ht="15.75">
      <c r="B9" s="209" t="s">
        <v>54</v>
      </c>
      <c r="C9" s="210" t="s">
        <v>13</v>
      </c>
      <c r="D9" s="211" t="s">
        <v>14</v>
      </c>
      <c r="E9" s="210">
        <v>13</v>
      </c>
      <c r="F9" s="212">
        <v>30</v>
      </c>
      <c r="G9" s="201">
        <f t="shared" ref="G9:G18" si="0">F9*E9*H$6</f>
        <v>19.5</v>
      </c>
      <c r="H9" s="202"/>
    </row>
    <row r="10" spans="2:12" ht="15.75">
      <c r="B10" s="209" t="s">
        <v>15</v>
      </c>
      <c r="C10" s="210" t="s">
        <v>16</v>
      </c>
      <c r="D10" s="211" t="s">
        <v>17</v>
      </c>
      <c r="E10" s="210">
        <v>5</v>
      </c>
      <c r="F10" s="212">
        <v>50</v>
      </c>
      <c r="G10" s="201">
        <f t="shared" si="0"/>
        <v>12.5</v>
      </c>
      <c r="H10" s="203"/>
    </row>
    <row r="11" spans="2:12" ht="15.75">
      <c r="B11" s="209" t="s">
        <v>55</v>
      </c>
      <c r="C11" s="210" t="s">
        <v>13</v>
      </c>
      <c r="D11" s="211" t="s">
        <v>14</v>
      </c>
      <c r="E11" s="210">
        <v>8</v>
      </c>
      <c r="F11" s="212">
        <v>30</v>
      </c>
      <c r="G11" s="201">
        <f t="shared" si="0"/>
        <v>12</v>
      </c>
      <c r="H11" s="203"/>
    </row>
    <row r="12" spans="2:12" ht="15.75">
      <c r="B12" s="209" t="s">
        <v>56</v>
      </c>
      <c r="C12" s="210" t="s">
        <v>22</v>
      </c>
      <c r="D12" s="211" t="s">
        <v>23</v>
      </c>
      <c r="E12" s="210">
        <v>4</v>
      </c>
      <c r="F12" s="212">
        <v>70</v>
      </c>
      <c r="G12" s="201">
        <f t="shared" si="0"/>
        <v>14</v>
      </c>
      <c r="H12" s="203"/>
    </row>
    <row r="13" spans="2:12" ht="15.75">
      <c r="B13" s="209" t="s">
        <v>18</v>
      </c>
      <c r="C13" s="210" t="s">
        <v>19</v>
      </c>
      <c r="D13" s="211" t="s">
        <v>20</v>
      </c>
      <c r="E13" s="210">
        <v>8</v>
      </c>
      <c r="F13" s="212">
        <v>40</v>
      </c>
      <c r="G13" s="201">
        <f t="shared" si="0"/>
        <v>16</v>
      </c>
      <c r="H13" s="203"/>
      <c r="J13"/>
    </row>
    <row r="14" spans="2:12" ht="15.75">
      <c r="B14" s="209" t="s">
        <v>21</v>
      </c>
      <c r="C14" s="210" t="s">
        <v>22</v>
      </c>
      <c r="D14" s="211" t="s">
        <v>23</v>
      </c>
      <c r="E14" s="210">
        <v>7</v>
      </c>
      <c r="F14" s="212">
        <v>70</v>
      </c>
      <c r="G14" s="201">
        <f t="shared" si="0"/>
        <v>24.5</v>
      </c>
      <c r="H14" s="203"/>
    </row>
    <row r="15" spans="2:12" ht="15.75">
      <c r="B15" s="209" t="s">
        <v>57</v>
      </c>
      <c r="C15" s="210" t="s">
        <v>16</v>
      </c>
      <c r="D15" s="211" t="s">
        <v>17</v>
      </c>
      <c r="E15" s="210">
        <v>10</v>
      </c>
      <c r="F15" s="212">
        <v>50</v>
      </c>
      <c r="G15" s="201">
        <f t="shared" si="0"/>
        <v>25</v>
      </c>
      <c r="H15" s="203"/>
    </row>
    <row r="16" spans="2:12" ht="15.75">
      <c r="B16" s="209" t="s">
        <v>58</v>
      </c>
      <c r="C16" s="210" t="s">
        <v>16</v>
      </c>
      <c r="D16" s="211" t="s">
        <v>17</v>
      </c>
      <c r="E16" s="210">
        <v>6</v>
      </c>
      <c r="F16" s="212">
        <v>50</v>
      </c>
      <c r="G16" s="201">
        <f t="shared" si="0"/>
        <v>15</v>
      </c>
      <c r="H16" s="203"/>
    </row>
    <row r="17" spans="2:13" ht="15.75">
      <c r="B17" s="209" t="s">
        <v>24</v>
      </c>
      <c r="C17" s="210" t="s">
        <v>25</v>
      </c>
      <c r="D17" s="211" t="s">
        <v>26</v>
      </c>
      <c r="E17" s="210">
        <v>13</v>
      </c>
      <c r="F17" s="212">
        <v>65</v>
      </c>
      <c r="G17" s="201">
        <f t="shared" si="0"/>
        <v>42.25</v>
      </c>
      <c r="H17" s="203"/>
      <c r="K17" s="4"/>
      <c r="L17" s="4"/>
      <c r="M17" s="4"/>
    </row>
    <row r="18" spans="2:13" ht="16.5" thickBot="1">
      <c r="B18" s="213" t="s">
        <v>27</v>
      </c>
      <c r="C18" s="214" t="s">
        <v>28</v>
      </c>
      <c r="D18" s="215" t="s">
        <v>29</v>
      </c>
      <c r="E18" s="214">
        <v>20</v>
      </c>
      <c r="F18" s="216">
        <v>20</v>
      </c>
      <c r="G18" s="201">
        <f t="shared" si="0"/>
        <v>20</v>
      </c>
      <c r="H18" s="204"/>
    </row>
    <row r="19" spans="2:13" ht="16.5" thickBot="1">
      <c r="B19" s="192"/>
      <c r="C19" s="192"/>
      <c r="D19" s="192"/>
      <c r="E19" s="194" t="s">
        <v>30</v>
      </c>
      <c r="F19" s="217">
        <f>AVERAGE(F8:F18)</f>
        <v>45.909090909090907</v>
      </c>
      <c r="G19" s="217"/>
      <c r="H19" s="218"/>
    </row>
    <row r="20" spans="2:13" ht="16.5" thickBot="1">
      <c r="B20" s="192"/>
      <c r="C20" s="192"/>
      <c r="D20" s="192"/>
      <c r="E20" s="192"/>
      <c r="F20" s="194" t="s">
        <v>32</v>
      </c>
      <c r="G20" s="195" t="s">
        <v>31</v>
      </c>
      <c r="H20" s="196" t="s">
        <v>59</v>
      </c>
    </row>
    <row r="21" spans="2:13" ht="15" customHeight="1">
      <c r="B21" s="267"/>
      <c r="C21" s="267"/>
      <c r="D21" s="267"/>
    </row>
    <row r="22" spans="2:13" ht="15" customHeight="1">
      <c r="B22" s="267"/>
      <c r="C22" s="267"/>
      <c r="D22" s="267"/>
    </row>
    <row r="23" spans="2:13">
      <c r="L23" s="5"/>
    </row>
  </sheetData>
  <mergeCells count="4">
    <mergeCell ref="B4:H4"/>
    <mergeCell ref="B21:D22"/>
    <mergeCell ref="F6:G6"/>
    <mergeCell ref="B2:L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L20"/>
  <sheetViews>
    <sheetView showGridLines="0" zoomScale="75" zoomScaleNormal="75" workbookViewId="0">
      <selection activeCell="G11" sqref="G11"/>
    </sheetView>
  </sheetViews>
  <sheetFormatPr defaultRowHeight="12.75"/>
  <cols>
    <col min="1" max="1" width="2.7109375" customWidth="1"/>
    <col min="2" max="2" width="14.140625" customWidth="1"/>
    <col min="3" max="3" width="19.5703125" customWidth="1"/>
    <col min="4" max="4" width="24.42578125" customWidth="1"/>
    <col min="5" max="5" width="20.7109375" customWidth="1"/>
    <col min="6" max="6" width="2.140625" customWidth="1"/>
    <col min="7" max="7" width="13.42578125" bestFit="1" customWidth="1"/>
    <col min="8" max="9" width="12.140625" customWidth="1"/>
    <col min="10" max="10" width="7.140625" customWidth="1"/>
    <col min="11" max="11" width="11" bestFit="1" customWidth="1"/>
    <col min="12" max="12" width="10" bestFit="1" customWidth="1"/>
    <col min="13" max="13" width="11.42578125" customWidth="1"/>
  </cols>
  <sheetData>
    <row r="1" spans="2:12" ht="13.5" thickBot="1"/>
    <row r="2" spans="2:12" ht="65.25" customHeight="1" thickBot="1">
      <c r="B2" s="248"/>
      <c r="C2" s="249"/>
      <c r="D2" s="249"/>
      <c r="E2" s="249"/>
      <c r="F2" s="249"/>
      <c r="G2" s="249"/>
      <c r="H2" s="249"/>
      <c r="I2" s="249"/>
      <c r="J2" s="249"/>
      <c r="K2" s="249"/>
      <c r="L2" s="250"/>
    </row>
    <row r="3" spans="2:12" ht="16.5" customHeight="1" thickBot="1"/>
    <row r="4" spans="2:12" ht="35.25" customHeight="1" thickBot="1">
      <c r="B4" s="273" t="s">
        <v>65</v>
      </c>
      <c r="C4" s="274"/>
      <c r="D4" s="274"/>
      <c r="E4" s="275"/>
      <c r="F4" s="26"/>
      <c r="G4" s="276"/>
      <c r="H4" s="276"/>
      <c r="I4" s="276"/>
      <c r="J4" s="276"/>
      <c r="K4" s="276"/>
      <c r="L4" s="27"/>
    </row>
    <row r="5" spans="2:12" ht="21.75" customHeight="1" thickBot="1">
      <c r="B5" s="28" t="s">
        <v>66</v>
      </c>
      <c r="C5" s="111" t="s">
        <v>67</v>
      </c>
      <c r="D5" s="111" t="s">
        <v>68</v>
      </c>
      <c r="E5" s="112" t="s">
        <v>69</v>
      </c>
      <c r="F5" s="26"/>
      <c r="G5" s="277" t="s">
        <v>70</v>
      </c>
      <c r="H5" s="278"/>
      <c r="I5" s="278"/>
      <c r="J5" s="278"/>
      <c r="K5" s="279"/>
    </row>
    <row r="6" spans="2:12" ht="18.75" customHeight="1" thickBot="1">
      <c r="B6" s="29" t="s">
        <v>71</v>
      </c>
      <c r="C6" s="30">
        <v>934452356</v>
      </c>
      <c r="D6" s="113">
        <v>15</v>
      </c>
      <c r="E6" s="31" t="s">
        <v>72</v>
      </c>
      <c r="F6" s="26"/>
      <c r="G6" s="280"/>
      <c r="H6" s="281"/>
      <c r="I6" s="281"/>
      <c r="J6" s="281"/>
      <c r="K6" s="282"/>
    </row>
    <row r="7" spans="2:12" ht="18">
      <c r="B7" s="32" t="s">
        <v>73</v>
      </c>
      <c r="C7" s="33">
        <v>941654369</v>
      </c>
      <c r="D7" s="114">
        <v>35</v>
      </c>
      <c r="E7" s="34" t="s">
        <v>74</v>
      </c>
      <c r="F7" s="26"/>
    </row>
    <row r="8" spans="2:12" ht="18.75" customHeight="1" thickBot="1">
      <c r="B8" s="32" t="s">
        <v>75</v>
      </c>
      <c r="C8" s="33">
        <v>948856382</v>
      </c>
      <c r="D8" s="114" t="s">
        <v>76</v>
      </c>
      <c r="E8" s="34"/>
      <c r="F8" s="26"/>
      <c r="G8" s="35" t="s">
        <v>77</v>
      </c>
      <c r="H8" s="36"/>
      <c r="I8" s="37"/>
    </row>
    <row r="9" spans="2:12" ht="18">
      <c r="B9" s="32" t="s">
        <v>78</v>
      </c>
      <c r="C9" s="33">
        <v>956058395</v>
      </c>
      <c r="D9" s="114">
        <v>15</v>
      </c>
      <c r="E9" s="34"/>
      <c r="F9" s="26"/>
      <c r="G9" s="283">
        <f>COUNT(D6:D20)</f>
        <v>12</v>
      </c>
      <c r="H9" s="284"/>
      <c r="I9" s="284"/>
      <c r="J9" s="284"/>
      <c r="K9" s="285"/>
    </row>
    <row r="10" spans="2:12" ht="18.75" thickBot="1">
      <c r="B10" s="38" t="s">
        <v>79</v>
      </c>
      <c r="C10" s="33">
        <v>963260408</v>
      </c>
      <c r="D10" s="114">
        <v>44</v>
      </c>
      <c r="E10" s="34" t="s">
        <v>80</v>
      </c>
      <c r="F10" s="26"/>
      <c r="G10" s="286"/>
      <c r="H10" s="287"/>
      <c r="I10" s="287"/>
      <c r="J10" s="287"/>
      <c r="K10" s="288"/>
    </row>
    <row r="11" spans="2:12" ht="18">
      <c r="B11" s="32" t="s">
        <v>81</v>
      </c>
      <c r="C11" s="33">
        <v>970462421</v>
      </c>
      <c r="D11" s="114">
        <v>23</v>
      </c>
      <c r="E11" s="34"/>
    </row>
    <row r="12" spans="2:12" ht="18">
      <c r="B12" s="32" t="s">
        <v>82</v>
      </c>
      <c r="C12" s="33">
        <v>977664434</v>
      </c>
      <c r="D12" s="114">
        <v>44</v>
      </c>
      <c r="E12" s="34"/>
    </row>
    <row r="13" spans="2:12" ht="18">
      <c r="B13" s="32" t="s">
        <v>83</v>
      </c>
      <c r="C13" s="33">
        <v>984866447</v>
      </c>
      <c r="D13" s="114">
        <v>4</v>
      </c>
      <c r="E13" s="34" t="s">
        <v>72</v>
      </c>
    </row>
    <row r="14" spans="2:12" ht="18">
      <c r="B14" s="32" t="s">
        <v>84</v>
      </c>
      <c r="C14" s="33">
        <v>992068460</v>
      </c>
      <c r="D14" s="114">
        <v>7</v>
      </c>
      <c r="E14" s="34"/>
    </row>
    <row r="15" spans="2:12" ht="18">
      <c r="B15" s="32" t="s">
        <v>85</v>
      </c>
      <c r="C15" s="33">
        <v>999270473</v>
      </c>
      <c r="D15" s="114" t="s">
        <v>76</v>
      </c>
      <c r="E15" s="34"/>
    </row>
    <row r="16" spans="2:12" ht="18">
      <c r="B16" s="32" t="s">
        <v>86</v>
      </c>
      <c r="C16" s="39">
        <v>994553619</v>
      </c>
      <c r="D16" s="114">
        <v>9</v>
      </c>
      <c r="E16" s="34" t="s">
        <v>72</v>
      </c>
    </row>
    <row r="17" spans="2:5" ht="18">
      <c r="B17" s="32" t="s">
        <v>87</v>
      </c>
      <c r="C17" s="33">
        <v>985668991</v>
      </c>
      <c r="D17" s="114">
        <v>3</v>
      </c>
      <c r="E17" s="34"/>
    </row>
    <row r="18" spans="2:5" ht="18">
      <c r="B18" s="32" t="s">
        <v>88</v>
      </c>
      <c r="C18" s="39">
        <v>976784363</v>
      </c>
      <c r="D18" s="114">
        <v>2</v>
      </c>
      <c r="E18" s="34" t="s">
        <v>80</v>
      </c>
    </row>
    <row r="19" spans="2:5" ht="18">
      <c r="B19" s="32" t="s">
        <v>89</v>
      </c>
      <c r="C19" s="33">
        <v>967899735</v>
      </c>
      <c r="D19" s="114">
        <v>12</v>
      </c>
      <c r="E19" s="34"/>
    </row>
    <row r="20" spans="2:5" ht="18.75" thickBot="1">
      <c r="B20" s="40" t="s">
        <v>90</v>
      </c>
      <c r="C20" s="41">
        <v>959015107</v>
      </c>
      <c r="D20" s="115" t="s">
        <v>76</v>
      </c>
      <c r="E20" s="42" t="s">
        <v>74</v>
      </c>
    </row>
  </sheetData>
  <mergeCells count="5">
    <mergeCell ref="B2:L2"/>
    <mergeCell ref="B4:E4"/>
    <mergeCell ref="G4:K4"/>
    <mergeCell ref="G5:K6"/>
    <mergeCell ref="G9:K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N20"/>
  <sheetViews>
    <sheetView showGridLines="0" zoomScale="75" zoomScaleNormal="75" workbookViewId="0">
      <selection activeCell="G11" sqref="G11"/>
    </sheetView>
  </sheetViews>
  <sheetFormatPr defaultRowHeight="12.75"/>
  <cols>
    <col min="1" max="1" width="2.7109375" customWidth="1"/>
    <col min="2" max="2" width="15.85546875" customWidth="1"/>
    <col min="3" max="3" width="20" customWidth="1"/>
    <col min="4" max="4" width="23" customWidth="1"/>
    <col min="5" max="5" width="19.42578125" customWidth="1"/>
    <col min="6" max="6" width="2.140625" customWidth="1"/>
    <col min="7" max="7" width="13.42578125" bestFit="1" customWidth="1"/>
    <col min="8" max="9" width="12.140625" customWidth="1"/>
    <col min="10" max="10" width="7.140625" customWidth="1"/>
    <col min="11" max="11" width="14.5703125" customWidth="1"/>
    <col min="12" max="12" width="11" customWidth="1"/>
    <col min="13" max="13" width="11.42578125" customWidth="1"/>
  </cols>
  <sheetData>
    <row r="1" spans="2:14" ht="13.5" customHeight="1" thickBot="1"/>
    <row r="2" spans="2:14" ht="65.25" customHeight="1" thickBot="1">
      <c r="B2" s="248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50"/>
    </row>
    <row r="3" spans="2:14" ht="16.5" customHeight="1" thickBot="1">
      <c r="B3" s="26"/>
      <c r="C3" s="26"/>
      <c r="D3" s="26"/>
      <c r="E3" s="26"/>
      <c r="F3" s="26"/>
      <c r="G3" s="26"/>
      <c r="H3" s="26"/>
      <c r="I3" s="26"/>
    </row>
    <row r="4" spans="2:14" ht="35.25" customHeight="1" thickBot="1">
      <c r="B4" s="273" t="s">
        <v>65</v>
      </c>
      <c r="C4" s="274"/>
      <c r="D4" s="274"/>
      <c r="E4" s="275"/>
      <c r="F4" s="26"/>
      <c r="G4" s="303"/>
      <c r="H4" s="303"/>
      <c r="I4" s="303"/>
      <c r="J4" s="303"/>
      <c r="K4" s="303"/>
      <c r="L4" s="43"/>
    </row>
    <row r="5" spans="2:14" ht="18.75" thickBot="1">
      <c r="B5" s="44" t="s">
        <v>66</v>
      </c>
      <c r="C5" s="116" t="s">
        <v>67</v>
      </c>
      <c r="D5" s="116" t="s">
        <v>68</v>
      </c>
      <c r="E5" s="117" t="s">
        <v>69</v>
      </c>
      <c r="F5" s="26"/>
      <c r="G5" s="304" t="s">
        <v>91</v>
      </c>
      <c r="H5" s="305"/>
      <c r="I5" s="305"/>
      <c r="J5" s="305"/>
      <c r="K5" s="306"/>
    </row>
    <row r="6" spans="2:14" ht="18.75" thickBot="1">
      <c r="B6" s="45" t="s">
        <v>71</v>
      </c>
      <c r="C6" s="46">
        <v>934452356</v>
      </c>
      <c r="D6" s="47">
        <v>15</v>
      </c>
      <c r="E6" s="118" t="s">
        <v>72</v>
      </c>
      <c r="F6" s="26"/>
      <c r="G6" s="307"/>
      <c r="H6" s="308"/>
      <c r="I6" s="308"/>
      <c r="J6" s="308"/>
      <c r="K6" s="309"/>
    </row>
    <row r="7" spans="2:14" ht="18">
      <c r="B7" s="48" t="s">
        <v>73</v>
      </c>
      <c r="C7" s="49">
        <v>941654369</v>
      </c>
      <c r="D7" s="50">
        <v>35</v>
      </c>
      <c r="E7" s="119" t="s">
        <v>74</v>
      </c>
      <c r="F7" s="26"/>
    </row>
    <row r="8" spans="2:14" ht="18.75" thickBot="1">
      <c r="B8" s="48" t="s">
        <v>75</v>
      </c>
      <c r="C8" s="49">
        <v>948856382</v>
      </c>
      <c r="D8" s="50" t="s">
        <v>76</v>
      </c>
      <c r="E8" s="119"/>
      <c r="F8" s="26"/>
      <c r="G8" s="296" t="s">
        <v>92</v>
      </c>
      <c r="H8" s="296"/>
      <c r="I8" s="296"/>
      <c r="J8" s="296"/>
      <c r="K8" s="296"/>
      <c r="L8" s="51"/>
    </row>
    <row r="9" spans="2:14" ht="18">
      <c r="B9" s="48" t="s">
        <v>78</v>
      </c>
      <c r="C9" s="49">
        <v>956058395</v>
      </c>
      <c r="D9" s="50">
        <v>15</v>
      </c>
      <c r="E9" s="119"/>
      <c r="F9" s="26"/>
      <c r="G9" s="297">
        <f>COUNTA(E6:E20)</f>
        <v>7</v>
      </c>
      <c r="H9" s="298"/>
      <c r="I9" s="298"/>
      <c r="J9" s="298"/>
      <c r="K9" s="299"/>
    </row>
    <row r="10" spans="2:14" ht="18.75" thickBot="1">
      <c r="B10" s="48" t="s">
        <v>79</v>
      </c>
      <c r="C10" s="49">
        <v>963260408</v>
      </c>
      <c r="D10" s="50">
        <v>44</v>
      </c>
      <c r="E10" s="119" t="s">
        <v>80</v>
      </c>
      <c r="F10" s="26"/>
      <c r="G10" s="300"/>
      <c r="H10" s="301"/>
      <c r="I10" s="301"/>
      <c r="J10" s="301"/>
      <c r="K10" s="302"/>
    </row>
    <row r="11" spans="2:14" ht="18">
      <c r="B11" s="48" t="s">
        <v>81</v>
      </c>
      <c r="C11" s="49">
        <v>970462421</v>
      </c>
      <c r="D11" s="50">
        <v>23</v>
      </c>
      <c r="E11" s="119"/>
    </row>
    <row r="12" spans="2:14" ht="18.75" thickBot="1">
      <c r="B12" s="48" t="s">
        <v>82</v>
      </c>
      <c r="C12" s="49">
        <v>977664434</v>
      </c>
      <c r="D12" s="50">
        <v>44</v>
      </c>
      <c r="E12" s="119"/>
      <c r="G12" s="289"/>
      <c r="H12" s="289"/>
      <c r="I12" s="289"/>
      <c r="J12" s="289"/>
      <c r="K12" s="289"/>
    </row>
    <row r="13" spans="2:14" ht="18">
      <c r="B13" s="48" t="s">
        <v>83</v>
      </c>
      <c r="C13" s="49">
        <v>984866447</v>
      </c>
      <c r="D13" s="50">
        <v>4</v>
      </c>
      <c r="E13" s="119" t="s">
        <v>72</v>
      </c>
      <c r="G13" s="290" t="s">
        <v>93</v>
      </c>
      <c r="H13" s="291"/>
      <c r="I13" s="291"/>
      <c r="J13" s="291"/>
      <c r="K13" s="292"/>
    </row>
    <row r="14" spans="2:14" ht="18.75" thickBot="1">
      <c r="B14" s="48" t="s">
        <v>84</v>
      </c>
      <c r="C14" s="49">
        <v>992068460</v>
      </c>
      <c r="D14" s="50">
        <v>7</v>
      </c>
      <c r="E14" s="119"/>
      <c r="G14" s="293"/>
      <c r="H14" s="294"/>
      <c r="I14" s="294"/>
      <c r="J14" s="294"/>
      <c r="K14" s="295"/>
    </row>
    <row r="15" spans="2:14" ht="17.25" customHeight="1">
      <c r="B15" s="48" t="s">
        <v>85</v>
      </c>
      <c r="C15" s="49">
        <v>999270473</v>
      </c>
      <c r="D15" s="50" t="s">
        <v>76</v>
      </c>
      <c r="E15" s="119"/>
      <c r="G15" s="52"/>
      <c r="H15" s="52"/>
      <c r="I15" s="52"/>
      <c r="J15" s="52"/>
      <c r="K15" s="52"/>
    </row>
    <row r="16" spans="2:14" ht="18.75" thickBot="1">
      <c r="B16" s="48" t="s">
        <v>86</v>
      </c>
      <c r="C16" s="49">
        <v>994553619</v>
      </c>
      <c r="D16" s="50">
        <v>9</v>
      </c>
      <c r="E16" s="119" t="s">
        <v>72</v>
      </c>
      <c r="G16" s="296" t="s">
        <v>92</v>
      </c>
      <c r="H16" s="296"/>
      <c r="I16" s="296"/>
      <c r="J16" s="296"/>
      <c r="K16" s="296"/>
    </row>
    <row r="17" spans="2:11" ht="18">
      <c r="B17" s="48" t="s">
        <v>87</v>
      </c>
      <c r="C17" s="49">
        <v>985668991</v>
      </c>
      <c r="D17" s="50">
        <v>3</v>
      </c>
      <c r="E17" s="119"/>
      <c r="G17" s="297">
        <f>COUNTA(B6:B20)</f>
        <v>15</v>
      </c>
      <c r="H17" s="298"/>
      <c r="I17" s="298"/>
      <c r="J17" s="298"/>
      <c r="K17" s="299"/>
    </row>
    <row r="18" spans="2:11" ht="18.75" thickBot="1">
      <c r="B18" s="48" t="s">
        <v>88</v>
      </c>
      <c r="C18" s="49">
        <v>976784363</v>
      </c>
      <c r="D18" s="50">
        <v>2</v>
      </c>
      <c r="E18" s="119" t="s">
        <v>80</v>
      </c>
      <c r="G18" s="300"/>
      <c r="H18" s="301"/>
      <c r="I18" s="301"/>
      <c r="J18" s="301"/>
      <c r="K18" s="302"/>
    </row>
    <row r="19" spans="2:11" ht="18">
      <c r="B19" s="48" t="s">
        <v>89</v>
      </c>
      <c r="C19" s="49">
        <v>967899735</v>
      </c>
      <c r="D19" s="50">
        <v>12</v>
      </c>
      <c r="E19" s="119"/>
    </row>
    <row r="20" spans="2:11" ht="18.75" thickBot="1">
      <c r="B20" s="53" t="s">
        <v>90</v>
      </c>
      <c r="C20" s="54">
        <v>959015107</v>
      </c>
      <c r="D20" s="55" t="s">
        <v>76</v>
      </c>
      <c r="E20" s="120" t="s">
        <v>74</v>
      </c>
    </row>
  </sheetData>
  <mergeCells count="10">
    <mergeCell ref="G12:K12"/>
    <mergeCell ref="G13:K14"/>
    <mergeCell ref="G16:K16"/>
    <mergeCell ref="G17:K18"/>
    <mergeCell ref="B2:N2"/>
    <mergeCell ref="B4:E4"/>
    <mergeCell ref="G4:K4"/>
    <mergeCell ref="G5:K6"/>
    <mergeCell ref="G8:K8"/>
    <mergeCell ref="G9:K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L20"/>
  <sheetViews>
    <sheetView showGridLines="0" zoomScale="75" zoomScaleNormal="75" workbookViewId="0">
      <selection activeCell="G9" sqref="G9:K10"/>
    </sheetView>
  </sheetViews>
  <sheetFormatPr defaultRowHeight="12.75"/>
  <cols>
    <col min="1" max="1" width="2.7109375" customWidth="1"/>
    <col min="2" max="2" width="15" customWidth="1"/>
    <col min="3" max="3" width="21.42578125" customWidth="1"/>
    <col min="4" max="4" width="22.42578125" customWidth="1"/>
    <col min="5" max="5" width="21.5703125" customWidth="1"/>
    <col min="6" max="6" width="2.140625" customWidth="1"/>
    <col min="7" max="7" width="13.42578125" bestFit="1" customWidth="1"/>
    <col min="8" max="9" width="12.140625" customWidth="1"/>
    <col min="10" max="10" width="7.140625" customWidth="1"/>
    <col min="11" max="11" width="13.7109375" customWidth="1"/>
    <col min="12" max="12" width="10" bestFit="1" customWidth="1"/>
    <col min="13" max="13" width="11.42578125" customWidth="1"/>
  </cols>
  <sheetData>
    <row r="1" spans="2:12" ht="13.5" customHeight="1" thickBot="1"/>
    <row r="2" spans="2:12" ht="65.25" customHeight="1" thickBot="1">
      <c r="B2" s="248"/>
      <c r="C2" s="249"/>
      <c r="D2" s="249"/>
      <c r="E2" s="249"/>
      <c r="F2" s="249"/>
      <c r="G2" s="249"/>
      <c r="H2" s="249"/>
      <c r="I2" s="249"/>
      <c r="J2" s="249"/>
      <c r="K2" s="249"/>
      <c r="L2" s="250"/>
    </row>
    <row r="3" spans="2:12" ht="16.5" customHeight="1" thickBot="1">
      <c r="B3" s="26"/>
      <c r="C3" s="26"/>
      <c r="D3" s="26"/>
      <c r="E3" s="26"/>
      <c r="F3" s="26"/>
      <c r="G3" s="26"/>
      <c r="H3" s="26"/>
      <c r="I3" s="26"/>
    </row>
    <row r="4" spans="2:12" ht="35.25" customHeight="1" thickBot="1">
      <c r="B4" s="273" t="s">
        <v>65</v>
      </c>
      <c r="C4" s="274"/>
      <c r="D4" s="274"/>
      <c r="E4" s="275"/>
      <c r="F4" s="26"/>
      <c r="G4" s="303"/>
      <c r="H4" s="303"/>
      <c r="I4" s="303"/>
      <c r="J4" s="303"/>
      <c r="K4" s="303"/>
      <c r="L4" s="51"/>
    </row>
    <row r="5" spans="2:12" ht="21" customHeight="1" thickBot="1">
      <c r="B5" s="121" t="s">
        <v>66</v>
      </c>
      <c r="C5" s="122" t="s">
        <v>67</v>
      </c>
      <c r="D5" s="122" t="s">
        <v>68</v>
      </c>
      <c r="E5" s="123" t="s">
        <v>69</v>
      </c>
      <c r="F5" s="26"/>
      <c r="G5" s="304" t="s">
        <v>94</v>
      </c>
      <c r="H5" s="305"/>
      <c r="I5" s="305"/>
      <c r="J5" s="305"/>
      <c r="K5" s="306"/>
    </row>
    <row r="6" spans="2:12" ht="18.75" thickBot="1">
      <c r="B6" s="124" t="s">
        <v>71</v>
      </c>
      <c r="C6" s="125">
        <v>934452356</v>
      </c>
      <c r="D6" s="126">
        <v>15</v>
      </c>
      <c r="E6" s="118"/>
      <c r="F6" s="26"/>
      <c r="G6" s="307"/>
      <c r="H6" s="308"/>
      <c r="I6" s="308"/>
      <c r="J6" s="308"/>
      <c r="K6" s="309"/>
    </row>
    <row r="7" spans="2:12" ht="18">
      <c r="B7" s="56" t="s">
        <v>73</v>
      </c>
      <c r="C7" s="33">
        <v>941654369</v>
      </c>
      <c r="D7" s="57">
        <v>35</v>
      </c>
      <c r="E7" s="119" t="s">
        <v>74</v>
      </c>
      <c r="F7" s="26"/>
    </row>
    <row r="8" spans="2:12" ht="18.75" thickBot="1">
      <c r="B8" s="56" t="s">
        <v>75</v>
      </c>
      <c r="C8" s="33">
        <v>948856382</v>
      </c>
      <c r="D8" s="57" t="s">
        <v>76</v>
      </c>
      <c r="E8" s="119"/>
      <c r="F8" s="26"/>
      <c r="G8" s="296" t="s">
        <v>77</v>
      </c>
      <c r="H8" s="296"/>
      <c r="I8" s="296"/>
      <c r="J8" s="296"/>
      <c r="K8" s="296"/>
    </row>
    <row r="9" spans="2:12" ht="18">
      <c r="B9" s="56" t="s">
        <v>78</v>
      </c>
      <c r="C9" s="33">
        <v>956058395</v>
      </c>
      <c r="D9" s="57">
        <v>15</v>
      </c>
      <c r="E9" s="119"/>
      <c r="F9" s="26"/>
      <c r="G9" s="283">
        <f>COUNTBLANK(E6:E20)</f>
        <v>9</v>
      </c>
      <c r="H9" s="284"/>
      <c r="I9" s="284"/>
      <c r="J9" s="284"/>
      <c r="K9" s="285"/>
    </row>
    <row r="10" spans="2:12" ht="18.75" thickBot="1">
      <c r="B10" s="58" t="s">
        <v>79</v>
      </c>
      <c r="C10" s="33">
        <v>963260408</v>
      </c>
      <c r="D10" s="57">
        <v>44</v>
      </c>
      <c r="E10" s="119" t="s">
        <v>80</v>
      </c>
      <c r="F10" s="26"/>
      <c r="G10" s="286"/>
      <c r="H10" s="287"/>
      <c r="I10" s="287"/>
      <c r="J10" s="287"/>
      <c r="K10" s="288"/>
    </row>
    <row r="11" spans="2:12" ht="18">
      <c r="B11" s="56" t="s">
        <v>81</v>
      </c>
      <c r="C11" s="33">
        <v>970462421</v>
      </c>
      <c r="D11" s="57">
        <v>23</v>
      </c>
      <c r="E11" s="119"/>
    </row>
    <row r="12" spans="2:12" ht="18">
      <c r="B12" s="56" t="s">
        <v>82</v>
      </c>
      <c r="C12" s="33">
        <v>977664434</v>
      </c>
      <c r="D12" s="57">
        <v>44</v>
      </c>
      <c r="E12" s="119"/>
    </row>
    <row r="13" spans="2:12" ht="18">
      <c r="B13" s="56" t="s">
        <v>83</v>
      </c>
      <c r="C13" s="33">
        <v>984866447</v>
      </c>
      <c r="D13" s="57">
        <v>4</v>
      </c>
      <c r="E13" s="119" t="s">
        <v>72</v>
      </c>
    </row>
    <row r="14" spans="2:12" ht="18">
      <c r="B14" s="56" t="s">
        <v>84</v>
      </c>
      <c r="C14" s="33">
        <v>992068460</v>
      </c>
      <c r="D14" s="57">
        <v>7</v>
      </c>
      <c r="E14" s="119"/>
    </row>
    <row r="15" spans="2:12" ht="18">
      <c r="B15" s="56" t="s">
        <v>85</v>
      </c>
      <c r="C15" s="33">
        <v>999270473</v>
      </c>
      <c r="D15" s="57" t="s">
        <v>76</v>
      </c>
      <c r="E15" s="119"/>
    </row>
    <row r="16" spans="2:12" ht="18">
      <c r="B16" s="56" t="s">
        <v>86</v>
      </c>
      <c r="C16" s="39">
        <v>994553619</v>
      </c>
      <c r="D16" s="57">
        <v>9</v>
      </c>
      <c r="E16" s="119" t="s">
        <v>72</v>
      </c>
    </row>
    <row r="17" spans="2:5" ht="18">
      <c r="B17" s="56" t="s">
        <v>87</v>
      </c>
      <c r="C17" s="33">
        <v>985668991</v>
      </c>
      <c r="D17" s="57">
        <v>3</v>
      </c>
      <c r="E17" s="119"/>
    </row>
    <row r="18" spans="2:5" ht="18">
      <c r="B18" s="56" t="s">
        <v>88</v>
      </c>
      <c r="C18" s="39">
        <v>976784363</v>
      </c>
      <c r="D18" s="57">
        <v>2</v>
      </c>
      <c r="E18" s="119" t="s">
        <v>80</v>
      </c>
    </row>
    <row r="19" spans="2:5" ht="18">
      <c r="B19" s="56" t="s">
        <v>89</v>
      </c>
      <c r="C19" s="33">
        <v>967899735</v>
      </c>
      <c r="D19" s="57">
        <v>12</v>
      </c>
      <c r="E19" s="119"/>
    </row>
    <row r="20" spans="2:5" ht="18.75" thickBot="1">
      <c r="B20" s="59" t="s">
        <v>90</v>
      </c>
      <c r="C20" s="41">
        <v>959015107</v>
      </c>
      <c r="D20" s="60" t="s">
        <v>76</v>
      </c>
      <c r="E20" s="120" t="s">
        <v>74</v>
      </c>
    </row>
  </sheetData>
  <mergeCells count="6">
    <mergeCell ref="G9:K10"/>
    <mergeCell ref="B2:L2"/>
    <mergeCell ref="B4:E4"/>
    <mergeCell ref="G4:K4"/>
    <mergeCell ref="G5:K6"/>
    <mergeCell ref="G8:K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21"/>
  <sheetViews>
    <sheetView showGridLines="0" zoomScale="75" zoomScaleNormal="75" workbookViewId="0">
      <selection activeCell="H19" sqref="H19:L20"/>
    </sheetView>
  </sheetViews>
  <sheetFormatPr defaultRowHeight="12.75"/>
  <cols>
    <col min="1" max="1" width="2.7109375" customWidth="1"/>
    <col min="2" max="2" width="14.85546875" customWidth="1"/>
    <col min="3" max="3" width="20.140625" customWidth="1"/>
    <col min="4" max="4" width="22.42578125" customWidth="1"/>
    <col min="5" max="5" width="20.5703125" customWidth="1"/>
    <col min="6" max="6" width="18.85546875" customWidth="1"/>
    <col min="7" max="7" width="2.7109375" customWidth="1"/>
    <col min="8" max="8" width="12.140625" customWidth="1"/>
    <col min="9" max="9" width="11.140625" customWidth="1"/>
    <col min="10" max="10" width="7.140625" customWidth="1"/>
    <col min="11" max="11" width="9.85546875" customWidth="1"/>
    <col min="12" max="12" width="11" customWidth="1"/>
    <col min="13" max="13" width="11.5703125" customWidth="1"/>
    <col min="16" max="16" width="3.28515625" customWidth="1"/>
  </cols>
  <sheetData>
    <row r="1" spans="2:16" ht="13.5" customHeight="1" thickBot="1"/>
    <row r="2" spans="2:16" ht="65.25" customHeight="1" thickBot="1">
      <c r="B2" s="322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4"/>
    </row>
    <row r="3" spans="2:16" ht="13.5" customHeight="1" thickBot="1">
      <c r="B3" s="26"/>
      <c r="C3" s="26"/>
      <c r="D3" s="26"/>
      <c r="E3" s="26"/>
      <c r="F3" s="26"/>
      <c r="G3" s="26"/>
    </row>
    <row r="4" spans="2:16" ht="35.25" customHeight="1" thickBot="1">
      <c r="B4" s="273" t="s">
        <v>65</v>
      </c>
      <c r="C4" s="274"/>
      <c r="D4" s="274"/>
      <c r="E4" s="274"/>
      <c r="F4" s="275"/>
      <c r="H4" s="61"/>
      <c r="I4" s="62"/>
      <c r="J4" s="62"/>
      <c r="K4" s="63"/>
      <c r="L4" s="63"/>
      <c r="M4" s="127"/>
    </row>
    <row r="5" spans="2:16" ht="18.75" thickBot="1">
      <c r="B5" s="121" t="s">
        <v>66</v>
      </c>
      <c r="C5" s="122" t="s">
        <v>67</v>
      </c>
      <c r="D5" s="128" t="s">
        <v>68</v>
      </c>
      <c r="E5" s="129" t="s">
        <v>95</v>
      </c>
      <c r="F5" s="130" t="s">
        <v>69</v>
      </c>
      <c r="G5" s="26"/>
      <c r="H5" s="325"/>
      <c r="I5" s="325"/>
      <c r="J5" s="325"/>
      <c r="K5" s="325"/>
      <c r="L5" s="325"/>
    </row>
    <row r="6" spans="2:16" ht="18.75" thickBot="1">
      <c r="B6" s="131" t="s">
        <v>71</v>
      </c>
      <c r="C6" s="132">
        <v>934452356</v>
      </c>
      <c r="D6" s="118">
        <v>15</v>
      </c>
      <c r="E6" s="133">
        <v>3500</v>
      </c>
      <c r="F6" s="134" t="s">
        <v>72</v>
      </c>
      <c r="G6" s="26"/>
      <c r="H6" s="276"/>
      <c r="I6" s="276"/>
      <c r="J6" s="276"/>
      <c r="K6" s="276"/>
      <c r="L6" s="276"/>
      <c r="M6" s="64"/>
      <c r="N6" s="64"/>
      <c r="O6" s="64"/>
    </row>
    <row r="7" spans="2:16" ht="18">
      <c r="B7" s="38" t="s">
        <v>73</v>
      </c>
      <c r="C7" s="49">
        <v>941654369</v>
      </c>
      <c r="D7" s="119">
        <v>35</v>
      </c>
      <c r="E7" s="135">
        <v>1650</v>
      </c>
      <c r="F7" s="34" t="s">
        <v>74</v>
      </c>
      <c r="G7" s="26"/>
      <c r="H7" s="277" t="s">
        <v>96</v>
      </c>
      <c r="I7" s="305"/>
      <c r="J7" s="305"/>
      <c r="K7" s="305"/>
      <c r="L7" s="306"/>
    </row>
    <row r="8" spans="2:16" ht="18.75" thickBot="1">
      <c r="B8" s="38" t="s">
        <v>75</v>
      </c>
      <c r="C8" s="49">
        <v>948856382</v>
      </c>
      <c r="D8" s="119" t="s">
        <v>76</v>
      </c>
      <c r="E8" s="135">
        <v>1750</v>
      </c>
      <c r="F8" s="34"/>
      <c r="G8" s="26"/>
      <c r="H8" s="307"/>
      <c r="I8" s="308"/>
      <c r="J8" s="308"/>
      <c r="K8" s="308"/>
      <c r="L8" s="309"/>
    </row>
    <row r="9" spans="2:16" ht="18.75" customHeight="1">
      <c r="B9" s="38" t="s">
        <v>97</v>
      </c>
      <c r="C9" s="49" t="s">
        <v>98</v>
      </c>
      <c r="D9" s="119" t="s">
        <v>76</v>
      </c>
      <c r="E9" s="135">
        <v>2300</v>
      </c>
      <c r="F9" s="34" t="s">
        <v>74</v>
      </c>
      <c r="G9" s="26"/>
      <c r="H9" s="65"/>
      <c r="I9" s="65"/>
      <c r="J9" s="65"/>
      <c r="K9" s="65"/>
      <c r="L9" s="65"/>
    </row>
    <row r="10" spans="2:16" ht="18.75" thickBot="1">
      <c r="B10" s="38" t="s">
        <v>79</v>
      </c>
      <c r="C10" s="49">
        <v>963260408</v>
      </c>
      <c r="D10" s="119">
        <v>44</v>
      </c>
      <c r="E10" s="135">
        <v>3200</v>
      </c>
      <c r="F10" s="34" t="s">
        <v>80</v>
      </c>
      <c r="G10" s="26"/>
      <c r="H10" s="326" t="s">
        <v>92</v>
      </c>
      <c r="I10" s="326"/>
      <c r="J10" s="326"/>
      <c r="K10" s="326"/>
      <c r="L10" s="326"/>
    </row>
    <row r="11" spans="2:16" ht="18">
      <c r="B11" s="38" t="s">
        <v>81</v>
      </c>
      <c r="C11" s="49">
        <v>970462421</v>
      </c>
      <c r="D11" s="119">
        <v>23</v>
      </c>
      <c r="E11" s="135">
        <v>3200</v>
      </c>
      <c r="F11" s="34"/>
      <c r="H11" s="316">
        <f>COUNTIF(D6:D21,"&gt;20")</f>
        <v>4</v>
      </c>
      <c r="I11" s="317"/>
      <c r="J11" s="317"/>
      <c r="K11" s="317"/>
      <c r="L11" s="318"/>
    </row>
    <row r="12" spans="2:16" ht="18.75" thickBot="1">
      <c r="B12" s="38" t="s">
        <v>82</v>
      </c>
      <c r="C12" s="49">
        <v>977664434</v>
      </c>
      <c r="D12" s="119">
        <v>44</v>
      </c>
      <c r="E12" s="135">
        <v>3500</v>
      </c>
      <c r="F12" s="34"/>
      <c r="H12" s="319"/>
      <c r="I12" s="320"/>
      <c r="J12" s="320"/>
      <c r="K12" s="320"/>
      <c r="L12" s="321"/>
    </row>
    <row r="13" spans="2:16" ht="18">
      <c r="B13" s="38" t="s">
        <v>78</v>
      </c>
      <c r="C13" s="49">
        <v>956058395</v>
      </c>
      <c r="D13" s="119">
        <v>15</v>
      </c>
      <c r="E13" s="135">
        <v>3000</v>
      </c>
      <c r="F13" s="34"/>
      <c r="G13" s="26"/>
    </row>
    <row r="14" spans="2:16" ht="18.75" thickBot="1">
      <c r="B14" s="38" t="s">
        <v>83</v>
      </c>
      <c r="C14" s="49">
        <v>984866447</v>
      </c>
      <c r="D14" s="119">
        <v>4</v>
      </c>
      <c r="E14" s="135">
        <v>1650</v>
      </c>
      <c r="F14" s="34" t="s">
        <v>72</v>
      </c>
      <c r="H14" s="136"/>
      <c r="I14" s="137"/>
      <c r="J14" s="137"/>
      <c r="K14" s="137"/>
      <c r="L14" s="137"/>
    </row>
    <row r="15" spans="2:16" ht="18">
      <c r="B15" s="38" t="s">
        <v>84</v>
      </c>
      <c r="C15" s="49">
        <v>992068460</v>
      </c>
      <c r="D15" s="119">
        <v>7</v>
      </c>
      <c r="E15" s="135">
        <v>3000</v>
      </c>
      <c r="F15" s="34"/>
      <c r="H15" s="310" t="s">
        <v>99</v>
      </c>
      <c r="I15" s="311"/>
      <c r="J15" s="311"/>
      <c r="K15" s="311"/>
      <c r="L15" s="312"/>
      <c r="M15" s="64"/>
      <c r="N15" s="64"/>
      <c r="O15" s="64"/>
    </row>
    <row r="16" spans="2:16" ht="18" customHeight="1" thickBot="1">
      <c r="B16" s="38" t="s">
        <v>85</v>
      </c>
      <c r="C16" s="49">
        <v>999270473</v>
      </c>
      <c r="D16" s="119" t="s">
        <v>76</v>
      </c>
      <c r="E16" s="135">
        <v>3300</v>
      </c>
      <c r="F16" s="34"/>
      <c r="H16" s="313"/>
      <c r="I16" s="314"/>
      <c r="J16" s="314"/>
      <c r="K16" s="314"/>
      <c r="L16" s="315"/>
    </row>
    <row r="17" spans="2:12" ht="18">
      <c r="B17" s="38" t="s">
        <v>86</v>
      </c>
      <c r="C17" s="66">
        <v>994553619</v>
      </c>
      <c r="D17" s="119">
        <v>9</v>
      </c>
      <c r="E17" s="135">
        <v>3200</v>
      </c>
      <c r="F17" s="34" t="s">
        <v>72</v>
      </c>
    </row>
    <row r="18" spans="2:12" ht="18.75" thickBot="1">
      <c r="B18" s="38" t="s">
        <v>87</v>
      </c>
      <c r="C18" s="49">
        <v>985668991</v>
      </c>
      <c r="D18" s="119">
        <v>3</v>
      </c>
      <c r="E18" s="135">
        <v>3500</v>
      </c>
      <c r="F18" s="34"/>
      <c r="H18" s="35" t="s">
        <v>92</v>
      </c>
      <c r="I18" s="110"/>
      <c r="J18" s="110"/>
      <c r="K18" s="110"/>
      <c r="L18" s="110"/>
    </row>
    <row r="19" spans="2:12" ht="18.75" customHeight="1">
      <c r="B19" s="38" t="s">
        <v>88</v>
      </c>
      <c r="C19" s="66">
        <v>976784363</v>
      </c>
      <c r="D19" s="119">
        <v>2</v>
      </c>
      <c r="E19" s="135">
        <v>2800</v>
      </c>
      <c r="F19" s="34" t="s">
        <v>80</v>
      </c>
      <c r="H19" s="316">
        <f>COUNTIF(E6:E21,"&gt;3000")</f>
        <v>8</v>
      </c>
      <c r="I19" s="317"/>
      <c r="J19" s="317"/>
      <c r="K19" s="317"/>
      <c r="L19" s="318"/>
    </row>
    <row r="20" spans="2:12" ht="18" customHeight="1" thickBot="1">
      <c r="B20" s="38" t="s">
        <v>89</v>
      </c>
      <c r="C20" s="49">
        <v>967899735</v>
      </c>
      <c r="D20" s="119">
        <v>12</v>
      </c>
      <c r="E20" s="135">
        <v>2800</v>
      </c>
      <c r="F20" s="34"/>
      <c r="H20" s="319"/>
      <c r="I20" s="320"/>
      <c r="J20" s="320"/>
      <c r="K20" s="320"/>
      <c r="L20" s="321"/>
    </row>
    <row r="21" spans="2:12" ht="18.75" customHeight="1" thickBot="1">
      <c r="B21" s="67" t="s">
        <v>90</v>
      </c>
      <c r="C21" s="68">
        <v>959015107</v>
      </c>
      <c r="D21" s="120" t="s">
        <v>76</v>
      </c>
      <c r="E21" s="138">
        <v>3500</v>
      </c>
      <c r="F21" s="42" t="s">
        <v>74</v>
      </c>
    </row>
  </sheetData>
  <mergeCells count="8">
    <mergeCell ref="H15:L16"/>
    <mergeCell ref="H19:L20"/>
    <mergeCell ref="B2:P2"/>
    <mergeCell ref="B4:F4"/>
    <mergeCell ref="H5:L6"/>
    <mergeCell ref="H7:L8"/>
    <mergeCell ref="H10:L10"/>
    <mergeCell ref="H11:L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R20"/>
  <sheetViews>
    <sheetView showGridLines="0" zoomScale="75" zoomScaleNormal="75" workbookViewId="0">
      <selection activeCell="L35" sqref="L35"/>
    </sheetView>
  </sheetViews>
  <sheetFormatPr defaultRowHeight="12.75"/>
  <cols>
    <col min="1" max="1" width="2.7109375" customWidth="1"/>
    <col min="2" max="2" width="12.85546875" bestFit="1" customWidth="1"/>
    <col min="3" max="3" width="16.42578125" bestFit="1" customWidth="1"/>
    <col min="4" max="4" width="19.85546875" bestFit="1" customWidth="1"/>
    <col min="5" max="5" width="18.42578125" bestFit="1" customWidth="1"/>
    <col min="6" max="6" width="16.28515625" bestFit="1" customWidth="1"/>
    <col min="7" max="7" width="2.7109375" customWidth="1"/>
    <col min="8" max="9" width="12.140625" customWidth="1"/>
    <col min="10" max="10" width="7.140625" customWidth="1"/>
    <col min="11" max="11" width="11.85546875" customWidth="1"/>
    <col min="12" max="12" width="38.140625" customWidth="1"/>
    <col min="13" max="13" width="7.42578125" customWidth="1"/>
  </cols>
  <sheetData>
    <row r="1" spans="2:18" ht="13.5" customHeight="1" thickBot="1"/>
    <row r="2" spans="2:18" ht="65.25" customHeight="1" thickBot="1">
      <c r="B2" s="322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4"/>
    </row>
    <row r="3" spans="2:18" ht="13.5" customHeight="1" thickBot="1">
      <c r="B3" s="26"/>
      <c r="C3" s="26"/>
      <c r="D3" s="26"/>
      <c r="E3" s="26"/>
      <c r="F3" s="26"/>
      <c r="G3" s="26"/>
    </row>
    <row r="4" spans="2:18" ht="35.25" customHeight="1" thickBot="1">
      <c r="B4" s="273" t="s">
        <v>65</v>
      </c>
      <c r="C4" s="274"/>
      <c r="D4" s="274"/>
      <c r="E4" s="274"/>
      <c r="F4" s="275"/>
      <c r="H4" s="327"/>
      <c r="I4" s="328"/>
      <c r="J4" s="328"/>
      <c r="K4" s="328"/>
      <c r="L4" s="328"/>
      <c r="M4" s="127"/>
    </row>
    <row r="5" spans="2:18" ht="18.75" thickBot="1">
      <c r="B5" s="139" t="s">
        <v>66</v>
      </c>
      <c r="C5" s="140" t="s">
        <v>67</v>
      </c>
      <c r="D5" s="141" t="s">
        <v>68</v>
      </c>
      <c r="E5" s="142" t="s">
        <v>95</v>
      </c>
      <c r="F5" s="143" t="s">
        <v>69</v>
      </c>
      <c r="G5" s="26"/>
      <c r="H5" s="144"/>
      <c r="I5" s="144"/>
      <c r="J5" s="144"/>
      <c r="K5" s="144"/>
      <c r="L5" s="144"/>
    </row>
    <row r="6" spans="2:18" ht="18">
      <c r="B6" s="145" t="s">
        <v>71</v>
      </c>
      <c r="C6" s="132">
        <v>934452356</v>
      </c>
      <c r="D6" s="118">
        <v>15</v>
      </c>
      <c r="E6" s="133">
        <v>3500</v>
      </c>
      <c r="F6" s="134" t="s">
        <v>72</v>
      </c>
      <c r="G6" s="26"/>
      <c r="H6" s="277" t="s">
        <v>234</v>
      </c>
      <c r="I6" s="305"/>
      <c r="J6" s="305"/>
      <c r="K6" s="305"/>
      <c r="L6" s="306"/>
      <c r="M6" s="69"/>
      <c r="N6" s="69"/>
      <c r="O6" s="69"/>
      <c r="P6" s="69"/>
      <c r="Q6" s="69"/>
      <c r="R6" s="69"/>
    </row>
    <row r="7" spans="2:18" ht="20.25" customHeight="1" thickBot="1">
      <c r="B7" s="58" t="s">
        <v>73</v>
      </c>
      <c r="C7" s="49">
        <v>941654369</v>
      </c>
      <c r="D7" s="119">
        <v>35</v>
      </c>
      <c r="E7" s="135">
        <v>1650</v>
      </c>
      <c r="F7" s="34" t="s">
        <v>74</v>
      </c>
      <c r="G7" s="26"/>
      <c r="H7" s="307"/>
      <c r="I7" s="308"/>
      <c r="J7" s="308"/>
      <c r="K7" s="308"/>
      <c r="L7" s="309"/>
    </row>
    <row r="8" spans="2:18" ht="18">
      <c r="B8" s="58" t="s">
        <v>75</v>
      </c>
      <c r="C8" s="49">
        <v>948856382</v>
      </c>
      <c r="D8" s="119" t="s">
        <v>76</v>
      </c>
      <c r="E8" s="135">
        <v>1750</v>
      </c>
      <c r="F8" s="34"/>
      <c r="G8" s="26"/>
    </row>
    <row r="9" spans="2:18" ht="18">
      <c r="B9" s="58" t="s">
        <v>78</v>
      </c>
      <c r="C9" s="49">
        <v>956058395</v>
      </c>
      <c r="D9" s="119">
        <v>15</v>
      </c>
      <c r="E9" s="135">
        <v>3000</v>
      </c>
      <c r="F9" s="34"/>
      <c r="G9" s="26"/>
    </row>
    <row r="10" spans="2:18" ht="18.75" thickBot="1">
      <c r="B10" s="58" t="s">
        <v>79</v>
      </c>
      <c r="C10" s="49">
        <v>963260408</v>
      </c>
      <c r="D10" s="119">
        <v>44</v>
      </c>
      <c r="E10" s="135">
        <v>3200</v>
      </c>
      <c r="F10" s="34" t="s">
        <v>80</v>
      </c>
      <c r="G10" s="26"/>
      <c r="H10" s="35" t="s">
        <v>77</v>
      </c>
      <c r="I10" s="110"/>
      <c r="J10" s="110"/>
      <c r="K10" s="110"/>
      <c r="L10" s="110"/>
    </row>
    <row r="11" spans="2:18" ht="18.75" customHeight="1">
      <c r="B11" s="58" t="s">
        <v>81</v>
      </c>
      <c r="C11" s="49">
        <v>970462421</v>
      </c>
      <c r="D11" s="119">
        <v>23</v>
      </c>
      <c r="E11" s="135">
        <v>3200</v>
      </c>
      <c r="F11" s="34"/>
      <c r="H11" s="283">
        <f>COUNTIFS(D6:D20,"&lt;20",E6:E20,"&gt;2000")</f>
        <v>7</v>
      </c>
      <c r="I11" s="284"/>
      <c r="J11" s="284"/>
      <c r="K11" s="284"/>
      <c r="L11" s="285"/>
    </row>
    <row r="12" spans="2:18" ht="18" customHeight="1" thickBot="1">
      <c r="B12" s="58" t="s">
        <v>82</v>
      </c>
      <c r="C12" s="49">
        <v>977664434</v>
      </c>
      <c r="D12" s="119">
        <v>44</v>
      </c>
      <c r="E12" s="135">
        <v>3500</v>
      </c>
      <c r="F12" s="34"/>
      <c r="H12" s="286"/>
      <c r="I12" s="287"/>
      <c r="J12" s="287"/>
      <c r="K12" s="287"/>
      <c r="L12" s="288"/>
    </row>
    <row r="13" spans="2:18" ht="18.75" customHeight="1">
      <c r="B13" s="58" t="s">
        <v>83</v>
      </c>
      <c r="C13" s="49">
        <v>984866447</v>
      </c>
      <c r="D13" s="119">
        <v>4</v>
      </c>
      <c r="E13" s="135">
        <v>1650</v>
      </c>
      <c r="F13" s="34" t="s">
        <v>72</v>
      </c>
    </row>
    <row r="14" spans="2:18" ht="18">
      <c r="B14" s="58" t="s">
        <v>84</v>
      </c>
      <c r="C14" s="49">
        <v>992068460</v>
      </c>
      <c r="D14" s="119">
        <v>7</v>
      </c>
      <c r="E14" s="135">
        <v>3000</v>
      </c>
      <c r="F14" s="34"/>
    </row>
    <row r="15" spans="2:18" ht="18">
      <c r="B15" s="58" t="s">
        <v>85</v>
      </c>
      <c r="C15" s="49">
        <v>999270473</v>
      </c>
      <c r="D15" s="119" t="s">
        <v>76</v>
      </c>
      <c r="E15" s="135">
        <v>3300</v>
      </c>
      <c r="F15" s="34"/>
    </row>
    <row r="16" spans="2:18" ht="18">
      <c r="B16" s="58" t="s">
        <v>86</v>
      </c>
      <c r="C16" s="66">
        <v>994553619</v>
      </c>
      <c r="D16" s="119">
        <v>9</v>
      </c>
      <c r="E16" s="135">
        <v>3200</v>
      </c>
      <c r="F16" s="34" t="s">
        <v>72</v>
      </c>
    </row>
    <row r="17" spans="2:6" ht="18">
      <c r="B17" s="58" t="s">
        <v>87</v>
      </c>
      <c r="C17" s="49">
        <v>985668991</v>
      </c>
      <c r="D17" s="119">
        <v>3</v>
      </c>
      <c r="E17" s="135">
        <v>3500</v>
      </c>
      <c r="F17" s="34"/>
    </row>
    <row r="18" spans="2:6" ht="18">
      <c r="B18" s="58" t="s">
        <v>88</v>
      </c>
      <c r="C18" s="66">
        <v>976784363</v>
      </c>
      <c r="D18" s="119">
        <v>2</v>
      </c>
      <c r="E18" s="135">
        <v>2800</v>
      </c>
      <c r="F18" s="34" t="s">
        <v>80</v>
      </c>
    </row>
    <row r="19" spans="2:6" ht="18">
      <c r="B19" s="58" t="s">
        <v>89</v>
      </c>
      <c r="C19" s="49">
        <v>967899735</v>
      </c>
      <c r="D19" s="119">
        <v>12</v>
      </c>
      <c r="E19" s="135">
        <v>2800</v>
      </c>
      <c r="F19" s="34"/>
    </row>
    <row r="20" spans="2:6" ht="18.75" thickBot="1">
      <c r="B20" s="70" t="s">
        <v>90</v>
      </c>
      <c r="C20" s="68">
        <v>959015107</v>
      </c>
      <c r="D20" s="120" t="s">
        <v>76</v>
      </c>
      <c r="E20" s="138">
        <v>3500</v>
      </c>
      <c r="F20" s="42" t="s">
        <v>74</v>
      </c>
    </row>
  </sheetData>
  <mergeCells count="5">
    <mergeCell ref="B2:M2"/>
    <mergeCell ref="B4:F4"/>
    <mergeCell ref="H4:L4"/>
    <mergeCell ref="H6:L7"/>
    <mergeCell ref="H11:L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M21"/>
  <sheetViews>
    <sheetView showGridLines="0" zoomScale="75" zoomScaleNormal="75" workbookViewId="0">
      <selection activeCell="H11" sqref="H11"/>
    </sheetView>
  </sheetViews>
  <sheetFormatPr defaultRowHeight="12.75"/>
  <cols>
    <col min="1" max="1" width="2.7109375" customWidth="1"/>
    <col min="2" max="2" width="14.140625" customWidth="1"/>
    <col min="3" max="3" width="19.140625" customWidth="1"/>
    <col min="4" max="4" width="21.28515625" customWidth="1"/>
    <col min="5" max="5" width="18.42578125" bestFit="1" customWidth="1"/>
    <col min="6" max="6" width="18" customWidth="1"/>
    <col min="7" max="7" width="2.7109375" customWidth="1"/>
    <col min="8" max="9" width="12.140625" customWidth="1"/>
    <col min="10" max="10" width="7.140625" customWidth="1"/>
    <col min="11" max="11" width="11" bestFit="1" customWidth="1"/>
    <col min="12" max="12" width="31.7109375" customWidth="1"/>
    <col min="13" max="13" width="11.42578125" customWidth="1"/>
  </cols>
  <sheetData>
    <row r="1" spans="2:13" ht="15.75" customHeight="1" thickBot="1"/>
    <row r="2" spans="2:13" ht="65.25" customHeight="1" thickBot="1">
      <c r="B2" s="248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50"/>
    </row>
    <row r="3" spans="2:13" ht="13.5" customHeight="1" thickBot="1">
      <c r="B3" s="26"/>
      <c r="C3" s="26"/>
      <c r="D3" s="26"/>
      <c r="E3" s="26"/>
      <c r="F3" s="26"/>
      <c r="G3" s="26"/>
    </row>
    <row r="4" spans="2:13" ht="35.25" customHeight="1" thickBot="1">
      <c r="B4" s="329" t="s">
        <v>65</v>
      </c>
      <c r="C4" s="330"/>
      <c r="D4" s="330"/>
      <c r="E4" s="330"/>
      <c r="F4" s="331"/>
      <c r="M4" s="127"/>
    </row>
    <row r="5" spans="2:13" ht="23.25" customHeight="1">
      <c r="B5" s="146" t="s">
        <v>66</v>
      </c>
      <c r="C5" s="147" t="s">
        <v>67</v>
      </c>
      <c r="D5" s="148" t="s">
        <v>68</v>
      </c>
      <c r="E5" s="148" t="s">
        <v>95</v>
      </c>
      <c r="F5" s="149" t="s">
        <v>69</v>
      </c>
      <c r="G5" s="26"/>
      <c r="H5" s="332" t="s">
        <v>235</v>
      </c>
      <c r="I5" s="333"/>
      <c r="J5" s="333"/>
      <c r="K5" s="333"/>
      <c r="L5" s="334"/>
    </row>
    <row r="6" spans="2:13" ht="18.75" customHeight="1" thickBot="1">
      <c r="B6" s="124" t="s">
        <v>71</v>
      </c>
      <c r="C6" s="132">
        <v>934452356</v>
      </c>
      <c r="D6" s="71">
        <v>15</v>
      </c>
      <c r="E6" s="150">
        <v>3500</v>
      </c>
      <c r="F6" s="151" t="s">
        <v>72</v>
      </c>
      <c r="G6" s="26"/>
      <c r="H6" s="335"/>
      <c r="I6" s="336"/>
      <c r="J6" s="336"/>
      <c r="K6" s="336"/>
      <c r="L6" s="337"/>
    </row>
    <row r="7" spans="2:13" ht="18.75" customHeight="1">
      <c r="B7" s="56" t="s">
        <v>73</v>
      </c>
      <c r="C7" s="49">
        <v>941654369</v>
      </c>
      <c r="D7" s="50">
        <v>35</v>
      </c>
      <c r="E7" s="152">
        <v>1650</v>
      </c>
      <c r="F7" s="153" t="s">
        <v>74</v>
      </c>
      <c r="G7" s="26"/>
    </row>
    <row r="8" spans="2:13" ht="18" customHeight="1" thickBot="1">
      <c r="B8" s="56" t="s">
        <v>75</v>
      </c>
      <c r="C8" s="49">
        <v>948856382</v>
      </c>
      <c r="D8" s="50" t="s">
        <v>76</v>
      </c>
      <c r="E8" s="152">
        <v>1750</v>
      </c>
      <c r="F8" s="153"/>
      <c r="G8" s="26"/>
      <c r="H8" s="72" t="s">
        <v>92</v>
      </c>
      <c r="I8" s="72"/>
      <c r="J8" s="72"/>
      <c r="K8" s="72"/>
      <c r="L8" s="72"/>
    </row>
    <row r="9" spans="2:13" ht="18.75" customHeight="1">
      <c r="B9" s="56" t="s">
        <v>78</v>
      </c>
      <c r="C9" s="49">
        <v>956058395</v>
      </c>
      <c r="D9" s="50">
        <v>15</v>
      </c>
      <c r="E9" s="152">
        <v>3000</v>
      </c>
      <c r="F9" s="153"/>
      <c r="G9" s="26"/>
      <c r="H9" s="338">
        <f>COUNTIFS(F6:F20,"demitido",E6:E20,"&lt;=3000")</f>
        <v>1</v>
      </c>
      <c r="I9" s="339"/>
      <c r="J9" s="339"/>
      <c r="K9" s="339"/>
      <c r="L9" s="340"/>
    </row>
    <row r="10" spans="2:13" ht="18.75" customHeight="1" thickBot="1">
      <c r="B10" s="58" t="s">
        <v>79</v>
      </c>
      <c r="C10" s="49">
        <v>963260408</v>
      </c>
      <c r="D10" s="50">
        <v>44</v>
      </c>
      <c r="E10" s="152">
        <v>3200</v>
      </c>
      <c r="F10" s="153" t="s">
        <v>80</v>
      </c>
      <c r="G10" s="26"/>
      <c r="H10" s="341"/>
      <c r="I10" s="342"/>
      <c r="J10" s="342"/>
      <c r="K10" s="342"/>
      <c r="L10" s="343"/>
    </row>
    <row r="11" spans="2:13" ht="18">
      <c r="B11" s="56" t="s">
        <v>81</v>
      </c>
      <c r="C11" s="49">
        <v>970462421</v>
      </c>
      <c r="D11" s="50">
        <v>23</v>
      </c>
      <c r="E11" s="152">
        <v>3200</v>
      </c>
      <c r="F11" s="153"/>
    </row>
    <row r="12" spans="2:13" ht="18">
      <c r="B12" s="56" t="s">
        <v>82</v>
      </c>
      <c r="C12" s="49">
        <v>977664434</v>
      </c>
      <c r="D12" s="50">
        <v>44</v>
      </c>
      <c r="E12" s="152">
        <v>3500</v>
      </c>
      <c r="F12" s="153"/>
    </row>
    <row r="13" spans="2:13" ht="18">
      <c r="B13" s="56" t="s">
        <v>83</v>
      </c>
      <c r="C13" s="49">
        <v>984866447</v>
      </c>
      <c r="D13" s="50">
        <v>4</v>
      </c>
      <c r="E13" s="152">
        <v>1650</v>
      </c>
      <c r="F13" s="153" t="s">
        <v>72</v>
      </c>
    </row>
    <row r="14" spans="2:13" ht="18">
      <c r="B14" s="56" t="s">
        <v>84</v>
      </c>
      <c r="C14" s="49">
        <v>992068460</v>
      </c>
      <c r="D14" s="50">
        <v>7</v>
      </c>
      <c r="E14" s="152">
        <v>3000</v>
      </c>
      <c r="F14" s="153"/>
    </row>
    <row r="15" spans="2:13" ht="18">
      <c r="B15" s="56" t="s">
        <v>85</v>
      </c>
      <c r="C15" s="49">
        <v>999270473</v>
      </c>
      <c r="D15" s="50" t="s">
        <v>76</v>
      </c>
      <c r="E15" s="152">
        <v>3300</v>
      </c>
      <c r="F15" s="153"/>
    </row>
    <row r="16" spans="2:13" ht="18">
      <c r="B16" s="56" t="s">
        <v>86</v>
      </c>
      <c r="C16" s="66">
        <v>994553619</v>
      </c>
      <c r="D16" s="50">
        <v>9</v>
      </c>
      <c r="E16" s="152">
        <v>3200</v>
      </c>
      <c r="F16" s="153" t="s">
        <v>72</v>
      </c>
    </row>
    <row r="17" spans="2:6" ht="18">
      <c r="B17" s="56" t="s">
        <v>87</v>
      </c>
      <c r="C17" s="49">
        <v>985668991</v>
      </c>
      <c r="D17" s="50">
        <v>3</v>
      </c>
      <c r="E17" s="152">
        <v>3500</v>
      </c>
      <c r="F17" s="153"/>
    </row>
    <row r="18" spans="2:6" ht="18">
      <c r="B18" s="56" t="s">
        <v>88</v>
      </c>
      <c r="C18" s="66">
        <v>976784363</v>
      </c>
      <c r="D18" s="50">
        <v>2</v>
      </c>
      <c r="E18" s="152">
        <v>2800</v>
      </c>
      <c r="F18" s="153" t="s">
        <v>80</v>
      </c>
    </row>
    <row r="19" spans="2:6" ht="18">
      <c r="B19" s="56" t="s">
        <v>89</v>
      </c>
      <c r="C19" s="49">
        <v>967899735</v>
      </c>
      <c r="D19" s="50">
        <v>12</v>
      </c>
      <c r="E19" s="152">
        <v>2800</v>
      </c>
      <c r="F19" s="153"/>
    </row>
    <row r="20" spans="2:6" ht="18.75" thickBot="1">
      <c r="B20" s="59" t="s">
        <v>90</v>
      </c>
      <c r="C20" s="68">
        <v>959015107</v>
      </c>
      <c r="D20" s="73" t="s">
        <v>76</v>
      </c>
      <c r="E20" s="154">
        <v>3500</v>
      </c>
      <c r="F20" s="155" t="s">
        <v>74</v>
      </c>
    </row>
    <row r="21" spans="2:6">
      <c r="D21" s="74"/>
    </row>
  </sheetData>
  <mergeCells count="4">
    <mergeCell ref="B2:M2"/>
    <mergeCell ref="B4:F4"/>
    <mergeCell ref="H5:L6"/>
    <mergeCell ref="H9:L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2</vt:i4>
      </vt:variant>
    </vt:vector>
  </HeadingPairs>
  <TitlesOfParts>
    <vt:vector size="15" baseType="lpstr">
      <vt:lpstr>Funções de Limites</vt:lpstr>
      <vt:lpstr>Exercício 1</vt:lpstr>
      <vt:lpstr>Exercício 2</vt:lpstr>
      <vt:lpstr>CONT.NÚM </vt:lpstr>
      <vt:lpstr>CONT.VALORES</vt:lpstr>
      <vt:lpstr>CONTAR.VAZIO</vt:lpstr>
      <vt:lpstr>CONT.SE</vt:lpstr>
      <vt:lpstr>CONT.SES</vt:lpstr>
      <vt:lpstr>Exercício 3</vt:lpstr>
      <vt:lpstr>Exercício 4</vt:lpstr>
      <vt:lpstr>Caracteres Curinga</vt:lpstr>
      <vt:lpstr>Exercício 5</vt:lpstr>
      <vt:lpstr>Exercício 6</vt:lpstr>
      <vt:lpstr>Gasto</vt:lpstr>
      <vt:lpstr>Temperatura</vt:lpstr>
    </vt:vector>
  </TitlesOfParts>
  <Manager/>
  <Company>Descarpack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Patricia Chambal Rodriguez</dc:creator>
  <cp:keywords/>
  <dc:description/>
  <cp:lastModifiedBy>internet</cp:lastModifiedBy>
  <cp:revision/>
  <dcterms:created xsi:type="dcterms:W3CDTF">2008-07-12T17:13:17Z</dcterms:created>
  <dcterms:modified xsi:type="dcterms:W3CDTF">2018-05-16T11:29:01Z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-1666520574</vt:i4>
  </property>
  <property fmtid="{D5CDD505-2E9C-101B-9397-08002B2CF9AE}" pid="3" name="_EmailSubject">
    <vt:lpwstr>Tipos de endereços.xls</vt:lpwstr>
  </property>
  <property fmtid="{D5CDD505-2E9C-101B-9397-08002B2CF9AE}" pid="4" name="_AuthorEmail">
    <vt:lpwstr>televendas1@descarpack.com.br</vt:lpwstr>
  </property>
  <property fmtid="{D5CDD505-2E9C-101B-9397-08002B2CF9AE}" pid="5" name="_AuthorEmailDisplayName">
    <vt:lpwstr>Lucileide</vt:lpwstr>
  </property>
  <property fmtid="{D5CDD505-2E9C-101B-9397-08002B2CF9AE}" pid="6" name="_ReviewingToolsShownOnce">
    <vt:lpwstr/>
  </property>
</Properties>
</file>