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tnews.com/20220209000091" TargetMode="External"/><Relationship Id="rId42" Type="http://schemas.openxmlformats.org/officeDocument/2006/relationships/hyperlink" Target="https://platum.kr/archives/187170" TargetMode="External"/><Relationship Id="rId41" Type="http://schemas.openxmlformats.org/officeDocument/2006/relationships/hyperlink" Target="http://www.lec.co.kr/news/articleView.html?idxno=732155" TargetMode="External"/><Relationship Id="rId44" Type="http://schemas.openxmlformats.org/officeDocument/2006/relationships/hyperlink" Target="https://www.mk.co.kr/news/economy/view/2022/06/502186/" TargetMode="External"/><Relationship Id="rId43" Type="http://schemas.openxmlformats.org/officeDocument/2006/relationships/hyperlink" Target="http://www.e-patentnews.com/8428" TargetMode="External"/><Relationship Id="rId46" Type="http://schemas.openxmlformats.org/officeDocument/2006/relationships/hyperlink" Target="http://www.consumertimes.kr/sub_read.html?uid=45666&amp;section=sc4&amp;section2=%EB%B6%88%EA%B3%B5%EC%A0%95%ED%96%89%EC%9C%84" TargetMode="External"/><Relationship Id="rId45" Type="http://schemas.openxmlformats.org/officeDocument/2006/relationships/hyperlink" Target="https://www.mk.co.kr/news/realestate/view/2022/05/425825/" TargetMode="External"/><Relationship Id="rId48" Type="http://schemas.openxmlformats.org/officeDocument/2006/relationships/hyperlink" Target="http://m.kwangju.co.kr/article.php?aid=1654506039739393005" TargetMode="External"/><Relationship Id="rId47" Type="http://schemas.openxmlformats.org/officeDocument/2006/relationships/hyperlink" Target="http://www.lecturernews.com/news/articleView.html?idxno=98847" TargetMode="External"/><Relationship Id="rId49" Type="http://schemas.openxmlformats.org/officeDocument/2006/relationships/hyperlink" Target="http://www.lec.co.kr/news/articleView.html?idxno=736881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://www.aptn.co.kr/news/articleView.html?idxno=90119" TargetMode="External"/><Relationship Id="rId31" Type="http://schemas.openxmlformats.org/officeDocument/2006/relationships/hyperlink" Target="https://www.hani.co.kr/arti/sports/soccer/1045641.html" TargetMode="External"/><Relationship Id="rId30" Type="http://schemas.openxmlformats.org/officeDocument/2006/relationships/hyperlink" Target="http://www.ksw-news.com/news/articleView.html?idxno=399634" TargetMode="External"/><Relationship Id="rId33" Type="http://schemas.openxmlformats.org/officeDocument/2006/relationships/hyperlink" Target="http://www.dailychina.co.kr/3767" TargetMode="External"/><Relationship Id="rId32" Type="http://schemas.openxmlformats.org/officeDocument/2006/relationships/hyperlink" Target="https://biz.chosun.com/policy/policy_sub/2022/03/06/Q7HNXS3KIZHPFH4AGFNC6YBU5Q/" TargetMode="External"/><Relationship Id="rId35" Type="http://schemas.openxmlformats.org/officeDocument/2006/relationships/hyperlink" Target="https://www.ytn.co.kr/_ln/0103_202206101027313548" TargetMode="External"/><Relationship Id="rId34" Type="http://schemas.openxmlformats.org/officeDocument/2006/relationships/hyperlink" Target="https://www.etnews.com/20220223000141" TargetMode="External"/><Relationship Id="rId37" Type="http://schemas.openxmlformats.org/officeDocument/2006/relationships/hyperlink" Target="https://newsis.com/view/?id=NISX20220421_0001842839" TargetMode="External"/><Relationship Id="rId36" Type="http://schemas.openxmlformats.org/officeDocument/2006/relationships/hyperlink" Target="https://www.medicaltimes.com/Main/News/NewsView.html?ID=1145617" TargetMode="External"/><Relationship Id="rId39" Type="http://schemas.openxmlformats.org/officeDocument/2006/relationships/hyperlink" Target="https://www.mobiinside.co.kr/2021/09/27/insider-choi-and-lee/" TargetMode="External"/><Relationship Id="rId38" Type="http://schemas.openxmlformats.org/officeDocument/2006/relationships/hyperlink" Target="https://www.koscaj.com/news/articleView.html?idxno=225007" TargetMode="External"/><Relationship Id="rId20" Type="http://schemas.openxmlformats.org/officeDocument/2006/relationships/hyperlink" Target="https://www.dailyvet.co.kr/news/166925" TargetMode="External"/><Relationship Id="rId22" Type="http://schemas.openxmlformats.org/officeDocument/2006/relationships/hyperlink" Target="https://www.kspnews.com/959213" TargetMode="External"/><Relationship Id="rId21" Type="http://schemas.openxmlformats.org/officeDocument/2006/relationships/hyperlink" Target="http://www.kmecnews.co.kr/news/articleView.html?idxno=25752" TargetMode="External"/><Relationship Id="rId24" Type="http://schemas.openxmlformats.org/officeDocument/2006/relationships/hyperlink" Target="https://www.kfoodtimes.com/news/articleView.html?idxno=20602" TargetMode="External"/><Relationship Id="rId23" Type="http://schemas.openxmlformats.org/officeDocument/2006/relationships/hyperlink" Target="https://www.gukjenews.com/news/articleView.html?idxno=2483675" TargetMode="External"/><Relationship Id="rId26" Type="http://schemas.openxmlformats.org/officeDocument/2006/relationships/hyperlink" Target="https://zdnet.co.kr/view/?no=20220610182231" TargetMode="External"/><Relationship Id="rId25" Type="http://schemas.openxmlformats.org/officeDocument/2006/relationships/hyperlink" Target="https://www.lawtimes.co.kr/Legal-Opinion/Legal-Opinion-View?serial=177015" TargetMode="External"/><Relationship Id="rId28" Type="http://schemas.openxmlformats.org/officeDocument/2006/relationships/hyperlink" Target="https://www.thebell.co.kr/free/Content/ArticleView.asp?key=202206090932347280103885&amp;svccode=" TargetMode="External"/><Relationship Id="rId27" Type="http://schemas.openxmlformats.org/officeDocument/2006/relationships/hyperlink" Target="https://m.mk.co.kr/news/society/view/2022/05/433675/" TargetMode="External"/><Relationship Id="rId29" Type="http://schemas.openxmlformats.org/officeDocument/2006/relationships/hyperlink" Target="https://www.consumernews.co.kr/news/articleView.html?idxno=650460" TargetMode="External"/><Relationship Id="rId95" Type="http://schemas.openxmlformats.org/officeDocument/2006/relationships/hyperlink" Target="http://www.newsworker.co.kr/news/articleView.html?idxno=140864" TargetMode="External"/><Relationship Id="rId94" Type="http://schemas.openxmlformats.org/officeDocument/2006/relationships/hyperlink" Target="https://mdtoday.co.kr/news/view/1065584726680913" TargetMode="External"/><Relationship Id="rId97" Type="http://schemas.openxmlformats.org/officeDocument/2006/relationships/hyperlink" Target="https://www.edaily.co.kr/news/read?newsId=01334966632297432&amp;mediaCodeNo=257" TargetMode="External"/><Relationship Id="rId96" Type="http://schemas.openxmlformats.org/officeDocument/2006/relationships/hyperlink" Target="https://www.dnews.co.kr/uhtml/view.jsp?idxno=202204251446355990258" TargetMode="External"/><Relationship Id="rId11" Type="http://schemas.openxmlformats.org/officeDocument/2006/relationships/hyperlink" Target="https://www.nongmin.com/news/NEWS/ECO/FNC/357096/view" TargetMode="External"/><Relationship Id="rId99" Type="http://schemas.openxmlformats.org/officeDocument/2006/relationships/hyperlink" Target="http://m.ddaily.co.kr/m/m_article/?no=227571" TargetMode="External"/><Relationship Id="rId10" Type="http://schemas.openxmlformats.org/officeDocument/2006/relationships/hyperlink" Target="https://m.lawtimes.co.kr/Content/Article?serial=179338" TargetMode="External"/><Relationship Id="rId98" Type="http://schemas.openxmlformats.org/officeDocument/2006/relationships/hyperlink" Target="http://www.koscaj.com/news/articleView.html?idxno=221341" TargetMode="External"/><Relationship Id="rId13" Type="http://schemas.openxmlformats.org/officeDocument/2006/relationships/hyperlink" Target="https://www.hankyung.com/international/article/202206090718Y" TargetMode="External"/><Relationship Id="rId12" Type="http://schemas.openxmlformats.org/officeDocument/2006/relationships/hyperlink" Target="https://www.newsmin.co.kr/news/74019/" TargetMode="External"/><Relationship Id="rId91" Type="http://schemas.openxmlformats.org/officeDocument/2006/relationships/hyperlink" Target="https://m.hani.co.kr/arti/economy/marketing/1026720.html" TargetMode="External"/><Relationship Id="rId90" Type="http://schemas.openxmlformats.org/officeDocument/2006/relationships/hyperlink" Target="https://www.hankyung.com/realestate/article/2022041213671" TargetMode="External"/><Relationship Id="rId93" Type="http://schemas.openxmlformats.org/officeDocument/2006/relationships/hyperlink" Target="http://www.ohmynews.com/NWS_Web/View/at_pg.aspx?CNTN_CD=A0002819096" TargetMode="External"/><Relationship Id="rId92" Type="http://schemas.openxmlformats.org/officeDocument/2006/relationships/hyperlink" Target="https://m.mk.co.kr/news/economy/view/2022/04/370008/" TargetMode="External"/><Relationship Id="rId15" Type="http://schemas.openxmlformats.org/officeDocument/2006/relationships/hyperlink" Target="https://www.yna.co.kr/view/AKR20220520163600017" TargetMode="External"/><Relationship Id="rId14" Type="http://schemas.openxmlformats.org/officeDocument/2006/relationships/hyperlink" Target="https://imnews.imbc.com/news/2022/enter/article/6377384_35708.html" TargetMode="External"/><Relationship Id="rId17" Type="http://schemas.openxmlformats.org/officeDocument/2006/relationships/hyperlink" Target="http://www.kmecnews.co.kr/news/articleView.html?idxno=25838" TargetMode="External"/><Relationship Id="rId16" Type="http://schemas.openxmlformats.org/officeDocument/2006/relationships/hyperlink" Target="http://www.chum-dan.net/news/articleView.html?idxno=5739" TargetMode="External"/><Relationship Id="rId19" Type="http://schemas.openxmlformats.org/officeDocument/2006/relationships/hyperlink" Target="https://www.etoday.co.kr/news/view/2142122" TargetMode="External"/><Relationship Id="rId18" Type="http://schemas.openxmlformats.org/officeDocument/2006/relationships/hyperlink" Target="http://weekly.chosun.com/news/articleView.html?idxno=20760" TargetMode="External"/><Relationship Id="rId84" Type="http://schemas.openxmlformats.org/officeDocument/2006/relationships/hyperlink" Target="https://news.sbs.co.kr/news/endPage.do?news_id=N1006776509" TargetMode="External"/><Relationship Id="rId83" Type="http://schemas.openxmlformats.org/officeDocument/2006/relationships/hyperlink" Target="https://www.golfjournal.co.kr/news/articleView.html?idxno=3603" TargetMode="External"/><Relationship Id="rId86" Type="http://schemas.openxmlformats.org/officeDocument/2006/relationships/hyperlink" Target="https://m.lawtimes.co.kr/Content/Article?serial=179226" TargetMode="External"/><Relationship Id="rId85" Type="http://schemas.openxmlformats.org/officeDocument/2006/relationships/hyperlink" Target="https://www.dailypop.kr/news/articleView.html?idxno=58786" TargetMode="External"/><Relationship Id="rId88" Type="http://schemas.openxmlformats.org/officeDocument/2006/relationships/hyperlink" Target="https://biz.chosun.com/topics/law_firm/2022/04/20/Z5VG7JFLSZA2PA3Q2PCK7W7LNU/" TargetMode="External"/><Relationship Id="rId87" Type="http://schemas.openxmlformats.org/officeDocument/2006/relationships/hyperlink" Target="https://mobile.newsis.com/view.html?ar_id=NISX20220421_0001842839" TargetMode="External"/><Relationship Id="rId89" Type="http://schemas.openxmlformats.org/officeDocument/2006/relationships/hyperlink" Target="https://m.lawtimes.co.kr/Content/Article?serial=175543" TargetMode="External"/><Relationship Id="rId80" Type="http://schemas.openxmlformats.org/officeDocument/2006/relationships/hyperlink" Target="https://www.newspim.com/news/view/20220607000833" TargetMode="External"/><Relationship Id="rId82" Type="http://schemas.openxmlformats.org/officeDocument/2006/relationships/hyperlink" Target="https://m.lawtimes.co.kr/Content/Article?serial=175894" TargetMode="External"/><Relationship Id="rId81" Type="http://schemas.openxmlformats.org/officeDocument/2006/relationships/hyperlink" Target="http://www.biztoday.kr/bbs/board.php?bo_table=news&amp;wr_id=47695" TargetMode="External"/><Relationship Id="rId1" Type="http://schemas.openxmlformats.org/officeDocument/2006/relationships/hyperlink" Target="http://www.koscaj.com/news/articleView.html?idxno=227429" TargetMode="External"/><Relationship Id="rId2" Type="http://schemas.openxmlformats.org/officeDocument/2006/relationships/hyperlink" Target="https://www.lawtimes.co.kr/Legal-Info/Legal-Info-View?serial=179338" TargetMode="External"/><Relationship Id="rId3" Type="http://schemas.openxmlformats.org/officeDocument/2006/relationships/hyperlink" Target="https://biz.newdaily.co.kr/site/data/html/2022/06/13/2022061300003.html" TargetMode="External"/><Relationship Id="rId4" Type="http://schemas.openxmlformats.org/officeDocument/2006/relationships/hyperlink" Target="http://www.mediatoday.co.kr/news/articleView.html?idxno=304083" TargetMode="External"/><Relationship Id="rId9" Type="http://schemas.openxmlformats.org/officeDocument/2006/relationships/hyperlink" Target="http://www.koscaj.com/news/articleView.html?idxno=227429" TargetMode="External"/><Relationship Id="rId5" Type="http://schemas.openxmlformats.org/officeDocument/2006/relationships/hyperlink" Target="https://m.lawtimes.co.kr/Content/Opinion?serial=177015" TargetMode="External"/><Relationship Id="rId6" Type="http://schemas.openxmlformats.org/officeDocument/2006/relationships/hyperlink" Target="https://www.sedaily.com/NewsView/2678BDXL41/GD02" TargetMode="External"/><Relationship Id="rId7" Type="http://schemas.openxmlformats.org/officeDocument/2006/relationships/hyperlink" Target="https://www.womancs.co.kr/news/articleView.html?idxno=77476" TargetMode="External"/><Relationship Id="rId8" Type="http://schemas.openxmlformats.org/officeDocument/2006/relationships/hyperlink" Target="https://www.etnews.com/20220610000193" TargetMode="External"/><Relationship Id="rId73" Type="http://schemas.openxmlformats.org/officeDocument/2006/relationships/hyperlink" Target="https://zdnet.co.kr/view/?no=20211120180821" TargetMode="External"/><Relationship Id="rId72" Type="http://schemas.openxmlformats.org/officeDocument/2006/relationships/hyperlink" Target="https://www.koscaj.com/news/articleView.html?idxno=227291" TargetMode="External"/><Relationship Id="rId75" Type="http://schemas.openxmlformats.org/officeDocument/2006/relationships/hyperlink" Target="https://www.koscaj.com/news/articleView.html?idxno=225102" TargetMode="External"/><Relationship Id="rId74" Type="http://schemas.openxmlformats.org/officeDocument/2006/relationships/hyperlink" Target="https://health.chosun.com/site/data/html_dir/2022/04/01/2022040101813.html" TargetMode="External"/><Relationship Id="rId77" Type="http://schemas.openxmlformats.org/officeDocument/2006/relationships/hyperlink" Target="http://it.chosun.com/site/data/html_dir/2021/07/25/2021072500557.html" TargetMode="External"/><Relationship Id="rId76" Type="http://schemas.openxmlformats.org/officeDocument/2006/relationships/hyperlink" Target="http://www.shinailbo.co.kr/news/articleView.html?idxno=1559282" TargetMode="External"/><Relationship Id="rId79" Type="http://schemas.openxmlformats.org/officeDocument/2006/relationships/hyperlink" Target="https://www.koscaj.com/news/articleView.html?idxno=226303" TargetMode="External"/><Relationship Id="rId78" Type="http://schemas.openxmlformats.org/officeDocument/2006/relationships/hyperlink" Target="http://www.kmecnews.co.kr/news/articleView.html?idxno=25576" TargetMode="External"/><Relationship Id="rId71" Type="http://schemas.openxmlformats.org/officeDocument/2006/relationships/hyperlink" Target="http://m.ddaily.co.kr/m/m_article/?no=233556" TargetMode="External"/><Relationship Id="rId70" Type="http://schemas.openxmlformats.org/officeDocument/2006/relationships/hyperlink" Target="https://weekly.khan.co.kr/khnm.html?mode=view&amp;artid=202110221441321&amp;code=114" TargetMode="External"/><Relationship Id="rId62" Type="http://schemas.openxmlformats.org/officeDocument/2006/relationships/hyperlink" Target="https://www.domin.co.kr/news/articleView.html?idxno=1384015&amp;sc_section_code=S1N7" TargetMode="External"/><Relationship Id="rId61" Type="http://schemas.openxmlformats.org/officeDocument/2006/relationships/hyperlink" Target="https://www.edaily.co.kr/news/read?newsId=01515366632331216&amp;mediaCodeNo=257" TargetMode="External"/><Relationship Id="rId64" Type="http://schemas.openxmlformats.org/officeDocument/2006/relationships/hyperlink" Target="https://zdnet.co.kr/view/?no=20211014101025" TargetMode="External"/><Relationship Id="rId63" Type="http://schemas.openxmlformats.org/officeDocument/2006/relationships/hyperlink" Target="https://www.mk.co.kr/news/sports/view/2022/06/491362/" TargetMode="External"/><Relationship Id="rId66" Type="http://schemas.openxmlformats.org/officeDocument/2006/relationships/hyperlink" Target="https://www.dailydental.co.kr/news/article.html?no=119988" TargetMode="External"/><Relationship Id="rId65" Type="http://schemas.openxmlformats.org/officeDocument/2006/relationships/hyperlink" Target="https://m.khan.co.kr/local/Seoul/article/202205171115021" TargetMode="External"/><Relationship Id="rId68" Type="http://schemas.openxmlformats.org/officeDocument/2006/relationships/hyperlink" Target="https://www.msn.com/ko-kr/money/topstories/%EC%98%A8%EB%9D%BC%EC%9D%B8-%ED%94%8C%EB%9E%AB%ED%8F%BC-%EC%9E%90%EC%9C%A8%EA%B7%9C%EC%A0%9C%EC%97%90-%EB%B0%A9%EC%A0%90-%EC%B0%8D%EC%9D%80-%EC%A0%95%EB%B6%80-%EC%98%A8%ED%94%8C%EB%B2%95-%EC%9A%B4%EB%AA%85%EC%9D%80/ar-AAY3JNw" TargetMode="External"/><Relationship Id="rId67" Type="http://schemas.openxmlformats.org/officeDocument/2006/relationships/hyperlink" Target="https://m.korea.kr/news/policyNewsView.do?newsId=148902073" TargetMode="External"/><Relationship Id="rId60" Type="http://schemas.openxmlformats.org/officeDocument/2006/relationships/hyperlink" Target="https://www.edaily.co.kr/news/read?newsId=01794166632359424&amp;mediaCodeNo=257" TargetMode="External"/><Relationship Id="rId69" Type="http://schemas.openxmlformats.org/officeDocument/2006/relationships/hyperlink" Target="https://m.lawtimes.co.kr/Content/Article?serial=175182" TargetMode="External"/><Relationship Id="rId51" Type="http://schemas.openxmlformats.org/officeDocument/2006/relationships/hyperlink" Target="https://www.kyeonggi.com/article/20220607580098" TargetMode="External"/><Relationship Id="rId50" Type="http://schemas.openxmlformats.org/officeDocument/2006/relationships/hyperlink" Target="https://www.junggi.co.kr/mobile/view.html?no=28762" TargetMode="External"/><Relationship Id="rId53" Type="http://schemas.openxmlformats.org/officeDocument/2006/relationships/hyperlink" Target="https://m.mk.co.kr/news/it/view/2022/05/453164/" TargetMode="External"/><Relationship Id="rId52" Type="http://schemas.openxmlformats.org/officeDocument/2006/relationships/hyperlink" Target="https://m.lawtimes.co.kr/Content/Article?serial=179078" TargetMode="External"/><Relationship Id="rId55" Type="http://schemas.openxmlformats.org/officeDocument/2006/relationships/hyperlink" Target="https://www.straightnews.co.kr/news/articleView.html?idxno=211830" TargetMode="External"/><Relationship Id="rId54" Type="http://schemas.openxmlformats.org/officeDocument/2006/relationships/hyperlink" Target="https://www.mk.co.kr/news/economy/view/2022/06/498035/" TargetMode="External"/><Relationship Id="rId57" Type="http://schemas.openxmlformats.org/officeDocument/2006/relationships/hyperlink" Target="http://www.intn.co.kr/news/articleView.html?idxno=2022966" TargetMode="External"/><Relationship Id="rId56" Type="http://schemas.openxmlformats.org/officeDocument/2006/relationships/hyperlink" Target="https://www.dnews.co.kr/uhtml/view.jsp?idxno=202206090846086070260" TargetMode="External"/><Relationship Id="rId59" Type="http://schemas.openxmlformats.org/officeDocument/2006/relationships/hyperlink" Target="https://www.venturesquare.net/announcement/856434" TargetMode="External"/><Relationship Id="rId58" Type="http://schemas.openxmlformats.org/officeDocument/2006/relationships/hyperlink" Target="http://www.thebell.co.kr/free/content/ArticleView.asp?key=2022060809431372401087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2" width="59.75"/>
    <col customWidth="1" min="3" max="3" width="26.63"/>
    <col customWidth="1" min="4" max="4" width="71.63"/>
  </cols>
  <sheetData>
    <row r="1">
      <c r="A1" s="1" t="str">
        <f>IFERROR(__xludf.DUMMYFUNCTION("IMPORTFEED(""https://news.google.com/rss/search?q=&lt;%EA%B3%84%EC%95%BD%EC%84%9C%20%EB%B6%84%EC%9F%81&amp;hl=ko&amp;gl=KR&amp;ceid=KR%3Ako&gt;"",""items"",True,100)"),"Title")</f>
        <v>Title</v>
      </c>
      <c r="B1" s="1" t="str">
        <f>IFERROR(__xludf.DUMMYFUNCTION("""COMPUTED_VALUE"""),"URL")</f>
        <v>URL</v>
      </c>
      <c r="C1" s="1" t="str">
        <f>IFERROR(__xludf.DUMMYFUNCTION("""COMPUTED_VALUE"""),"Date Created")</f>
        <v>Date Created</v>
      </c>
      <c r="D1" s="1" t="str">
        <f>IFERROR(__xludf.DUMMYFUNCTION("""COMPUTED_VALUE"""),"Summary")</f>
        <v>Summary</v>
      </c>
    </row>
    <row r="2" ht="66.75" customHeight="1">
      <c r="A2" s="1" t="str">
        <f>IFERROR(__xludf.DUMMYFUNCTION("""COMPUTED_VALUE"""),"“중재는 단심제로 운영돼 6개월 내 분쟁 해결 가능” - 대한전문건설신문")</f>
        <v>“중재는 단심제로 운영돼 6개월 내 분쟁 해결 가능” - 대한전문건설신문</v>
      </c>
      <c r="B2" s="2" t="str">
        <f>IFERROR(__xludf.DUMMYFUNCTION("""COMPUTED_VALUE"""),"http://www.koscaj.com/news/articleView.html?idxno=227429")</f>
        <v>http://www.koscaj.com/news/articleView.html?idxno=227429</v>
      </c>
      <c r="C2" s="1" t="str">
        <f>IFERROR(__xludf.DUMMYFUNCTION("""COMPUTED_VALUE"""),"Sun, 12 Jun 2022 22:00:00 GMT")</f>
        <v>Sun, 12 Jun 2022 22:00:00 GMT</v>
      </c>
      <c r="D2" s="1" t="str">
        <f>IFERROR(__xludf.DUMMYFUNCTION("""COMPUTED_VALUE"""),"“중재는 단심제로 운영돼 6개월 내 분쟁 해결 가능”  대한전문건설신문")</f>
        <v>“중재는 단심제로 운영돼 6개월 내 분쟁 해결 가능”  대한전문건설신문</v>
      </c>
    </row>
    <row r="3">
      <c r="A3" s="1" t="str">
        <f>IFERROR(__xludf.DUMMYFUNCTION("""COMPUTED_VALUE"""),"아파트상가 주차분쟁 해결의 법리 - 법률신문")</f>
        <v>아파트상가 주차분쟁 해결의 법리 - 법률신문</v>
      </c>
      <c r="B3" s="2" t="str">
        <f>IFERROR(__xludf.DUMMYFUNCTION("""COMPUTED_VALUE"""),"https://www.lawtimes.co.kr/Legal-Info/Legal-Info-View?serial=179338")</f>
        <v>https://www.lawtimes.co.kr/Legal-Info/Legal-Info-View?serial=179338</v>
      </c>
      <c r="C3" s="1" t="str">
        <f>IFERROR(__xludf.DUMMYFUNCTION("""COMPUTED_VALUE"""),"Mon, 13 Jun 2022 01:17:04 GMT")</f>
        <v>Mon, 13 Jun 2022 01:17:04 GMT</v>
      </c>
      <c r="D3" s="1" t="str">
        <f>IFERROR(__xludf.DUMMYFUNCTION("""COMPUTED_VALUE"""),"아파트상가 주차분쟁 해결의 법리  법률신문")</f>
        <v>아파트상가 주차분쟁 해결의 법리  법률신문</v>
      </c>
    </row>
    <row r="4">
      <c r="A4" s="1" t="str">
        <f>IFERROR(__xludf.DUMMYFUNCTION("""COMPUTED_VALUE"""),"온플법 자율규제'로 선회... 업계 온도차 뚜렷 - 뉴데일리경제")</f>
        <v>온플법 자율규제'로 선회... 업계 온도차 뚜렷 - 뉴데일리경제</v>
      </c>
      <c r="B4" s="2" t="str">
        <f>IFERROR(__xludf.DUMMYFUNCTION("""COMPUTED_VALUE"""),"https://biz.newdaily.co.kr/site/data/html/2022/06/13/2022061300003.html")</f>
        <v>https://biz.newdaily.co.kr/site/data/html/2022/06/13/2022061300003.html</v>
      </c>
      <c r="C4" s="1" t="str">
        <f>IFERROR(__xludf.DUMMYFUNCTION("""COMPUTED_VALUE"""),"Sun, 12 Jun 2022 20:37:13 GMT")</f>
        <v>Sun, 12 Jun 2022 20:37:13 GMT</v>
      </c>
      <c r="D4" s="1" t="str">
        <f>IFERROR(__xludf.DUMMYFUNCTION("""COMPUTED_VALUE"""),"온플법 자율규제'로 선회... 업계 온도차 뚜렷  뉴데일리경제")</f>
        <v>온플법 자율규제'로 선회... 업계 온도차 뚜렷  뉴데일리경제</v>
      </c>
    </row>
    <row r="5">
      <c r="A5" s="1" t="str">
        <f>IFERROR(__xludf.DUMMYFUNCTION("""COMPUTED_VALUE"""),"근로계약서 작성 안해 고발했더니 ‘범죄 현장’ 드라마는 종방 - 미디어오늘")</f>
        <v>근로계약서 작성 안해 고발했더니 ‘범죄 현장’ 드라마는 종방 - 미디어오늘</v>
      </c>
      <c r="B5" s="2" t="str">
        <f>IFERROR(__xludf.DUMMYFUNCTION("""COMPUTED_VALUE"""),"http://www.mediatoday.co.kr/news/articleView.html?idxno=304083")</f>
        <v>http://www.mediatoday.co.kr/news/articleView.html?idxno=304083</v>
      </c>
      <c r="C5" s="1" t="str">
        <f>IFERROR(__xludf.DUMMYFUNCTION("""COMPUTED_VALUE"""),"Thu, 19 May 2022 07:00:00 GMT")</f>
        <v>Thu, 19 May 2022 07:00:00 GMT</v>
      </c>
      <c r="D5" s="1" t="str">
        <f>IFERROR(__xludf.DUMMYFUNCTION("""COMPUTED_VALUE"""),"근로계약서 작성 안해 고발했더니 ‘범죄 현장’ 드라마는 종방  미디어오늘")</f>
        <v>근로계약서 작성 안해 고발했더니 ‘범죄 현장’ 드라마는 종방  미디어오늘</v>
      </c>
    </row>
    <row r="6">
      <c r="A6" s="1" t="str">
        <f>IFERROR(__xludf.DUMMYFUNCTION("""COMPUTED_VALUE"""),"2022년 베트남 부동산 관련법 개정 동향 - 법률신문")</f>
        <v>2022년 베트남 부동산 관련법 개정 동향 - 법률신문</v>
      </c>
      <c r="B6" s="2" t="str">
        <f>IFERROR(__xludf.DUMMYFUNCTION("""COMPUTED_VALUE"""),"https://m.lawtimes.co.kr/Content/Opinion?serial=177015")</f>
        <v>https://m.lawtimes.co.kr/Content/Opinion?serial=177015</v>
      </c>
      <c r="C6" s="1" t="str">
        <f>IFERROR(__xludf.DUMMYFUNCTION("""COMPUTED_VALUE"""),"Mon, 23 May 2022 07:00:00 GMT")</f>
        <v>Mon, 23 May 2022 07:00:00 GMT</v>
      </c>
      <c r="D6" s="1" t="str">
        <f>IFERROR(__xludf.DUMMYFUNCTION("""COMPUTED_VALUE"""),"2022년 베트남 부동산 관련법 개정 동향  법률신문")</f>
        <v>2022년 베트남 부동산 관련법 개정 동향  법률신문</v>
      </c>
    </row>
    <row r="7">
      <c r="A7" s="1" t="str">
        <f>IFERROR(__xludf.DUMMYFUNCTION("""COMPUTED_VALUE"""),"무단횡단 거리까지 따져 편의점 내라?…무리수 두다 낭패 본 공정위 - 서울경제 - 서울경제신문")</f>
        <v>무단횡단 거리까지 따져 편의점 내라?…무리수 두다 낭패 본 공정위 - 서울경제 - 서울경제신문</v>
      </c>
      <c r="B7" s="2" t="str">
        <f>IFERROR(__xludf.DUMMYFUNCTION("""COMPUTED_VALUE"""),"https://www.sedaily.com/NewsView/2678BDXL41/GD02")</f>
        <v>https://www.sedaily.com/NewsView/2678BDXL41/GD02</v>
      </c>
      <c r="C7" s="1" t="str">
        <f>IFERROR(__xludf.DUMMYFUNCTION("""COMPUTED_VALUE"""),"Mon, 13 Jun 2022 09:22:27 GMT")</f>
        <v>Mon, 13 Jun 2022 09:22:27 GMT</v>
      </c>
      <c r="D7" s="1" t="str">
        <f>IFERROR(__xludf.DUMMYFUNCTION("""COMPUTED_VALUE"""),"무단횡단 거리까지 따져 편의점 내라?…무리수 두다 낭패 본 공정위 - 서울경제  서울경제신문")</f>
        <v>무단횡단 거리까지 따져 편의점 내라?…무리수 두다 낭패 본 공정위 - 서울경제  서울경제신문</v>
      </c>
    </row>
    <row r="8">
      <c r="A8" s="1" t="str">
        <f>IFERROR(__xludf.DUMMYFUNCTION("""COMPUTED_VALUE"""),"[컨슈머 Q&amp;A] 결혼 90일 전에 예식장 취소, 환불은? - 우먼컨슈머")</f>
        <v>[컨슈머 Q&amp;A] 결혼 90일 전에 예식장 취소, 환불은? - 우먼컨슈머</v>
      </c>
      <c r="B8" s="2" t="str">
        <f>IFERROR(__xludf.DUMMYFUNCTION("""COMPUTED_VALUE"""),"https://www.womancs.co.kr/news/articleView.html?idxno=77476")</f>
        <v>https://www.womancs.co.kr/news/articleView.html?idxno=77476</v>
      </c>
      <c r="C8" s="1" t="str">
        <f>IFERROR(__xludf.DUMMYFUNCTION("""COMPUTED_VALUE"""),"Mon, 13 Jun 2022 07:14:25 GMT")</f>
        <v>Mon, 13 Jun 2022 07:14:25 GMT</v>
      </c>
      <c r="D8" s="1" t="str">
        <f>IFERROR(__xludf.DUMMYFUNCTION("""COMPUTED_VALUE"""),"[컨슈머 Q&amp;A] 결혼 90일 전에 예식장 취소, 환불은?  우먼컨슈머")</f>
        <v>[컨슈머 Q&amp;A] 결혼 90일 전에 예식장 취소, 환불은?  우먼컨슈머</v>
      </c>
    </row>
    <row r="9">
      <c r="A9" s="1" t="str">
        <f>IFERROR(__xludf.DUMMYFUNCTION("""COMPUTED_VALUE"""),"[기업성장 컨설팅] 스타트업 대표가 꼭 알아야 할 경영 관리의 핵심 - 전자신문")</f>
        <v>[기업성장 컨설팅] 스타트업 대표가 꼭 알아야 할 경영 관리의 핵심 - 전자신문</v>
      </c>
      <c r="B9" s="2" t="str">
        <f>IFERROR(__xludf.DUMMYFUNCTION("""COMPUTED_VALUE"""),"https://www.etnews.com/20220610000193")</f>
        <v>https://www.etnews.com/20220610000193</v>
      </c>
      <c r="C9" s="1" t="str">
        <f>IFERROR(__xludf.DUMMYFUNCTION("""COMPUTED_VALUE"""),"Mon, 13 Jun 2022 06:00:00 GMT")</f>
        <v>Mon, 13 Jun 2022 06:00:00 GMT</v>
      </c>
      <c r="D9" s="1" t="str">
        <f>IFERROR(__xludf.DUMMYFUNCTION("""COMPUTED_VALUE"""),"[기업성장 컨설팅] 스타트업 대표가 꼭 알아야 할 경영 관리의 핵심  전자신문")</f>
        <v>[기업성장 컨설팅] 스타트업 대표가 꼭 알아야 할 경영 관리의 핵심  전자신문</v>
      </c>
    </row>
    <row r="10">
      <c r="A10" s="1" t="str">
        <f>IFERROR(__xludf.DUMMYFUNCTION("""COMPUTED_VALUE"""),"“중재는 단심제로 운영돼 6개월 내 분쟁 해결 가능” - 대한전문건설신문")</f>
        <v>“중재는 단심제로 운영돼 6개월 내 분쟁 해결 가능” - 대한전문건설신문</v>
      </c>
      <c r="B10" s="2" t="str">
        <f>IFERROR(__xludf.DUMMYFUNCTION("""COMPUTED_VALUE"""),"http://www.koscaj.com/news/articleView.html?idxno=227429")</f>
        <v>http://www.koscaj.com/news/articleView.html?idxno=227429</v>
      </c>
      <c r="C10" s="1" t="str">
        <f>IFERROR(__xludf.DUMMYFUNCTION("""COMPUTED_VALUE"""),"Sun, 12 Jun 2022 22:00:00 GMT")</f>
        <v>Sun, 12 Jun 2022 22:00:00 GMT</v>
      </c>
      <c r="D10" s="1" t="str">
        <f>IFERROR(__xludf.DUMMYFUNCTION("""COMPUTED_VALUE"""),"“중재는 단심제로 운영돼 6개월 내 분쟁 해결 가능”  대한전문건설신문")</f>
        <v>“중재는 단심제로 운영돼 6개월 내 분쟁 해결 가능”  대한전문건설신문</v>
      </c>
    </row>
    <row r="11">
      <c r="A11" s="1" t="str">
        <f>IFERROR(__xludf.DUMMYFUNCTION("""COMPUTED_VALUE"""),"아파트상가 주차분쟁 해결의 법리 - 법률신문")</f>
        <v>아파트상가 주차분쟁 해결의 법리 - 법률신문</v>
      </c>
      <c r="B11" s="2" t="str">
        <f>IFERROR(__xludf.DUMMYFUNCTION("""COMPUTED_VALUE"""),"https://m.lawtimes.co.kr/Content/Article?serial=179338")</f>
        <v>https://m.lawtimes.co.kr/Content/Article?serial=179338</v>
      </c>
      <c r="C11" s="1" t="str">
        <f>IFERROR(__xludf.DUMMYFUNCTION("""COMPUTED_VALUE"""),"Mon, 13 Jun 2022 01:17:04 GMT")</f>
        <v>Mon, 13 Jun 2022 01:17:04 GMT</v>
      </c>
      <c r="D11" s="1" t="str">
        <f>IFERROR(__xludf.DUMMYFUNCTION("""COMPUTED_VALUE"""),"아파트상가 주차분쟁 해결의 법리  법률신문")</f>
        <v>아파트상가 주차분쟁 해결의 법리  법률신문</v>
      </c>
    </row>
    <row r="12">
      <c r="A12" s="1" t="str">
        <f>IFERROR(__xludf.DUMMYFUNCTION("""COMPUTED_VALUE"""),"전세사기 기승…“부동산 공문서 꼼꼼히 살피세요” - 농민신문")</f>
        <v>전세사기 기승…“부동산 공문서 꼼꼼히 살피세요” - 농민신문</v>
      </c>
      <c r="B12" s="2" t="str">
        <f>IFERROR(__xludf.DUMMYFUNCTION("""COMPUTED_VALUE"""),"https://www.nongmin.com/news/NEWS/ECO/FNC/357096/view")</f>
        <v>https://www.nongmin.com/news/NEWS/ECO/FNC/357096/view</v>
      </c>
      <c r="C12" s="1" t="str">
        <f>IFERROR(__xludf.DUMMYFUNCTION("""COMPUTED_VALUE"""),"Sun, 12 Jun 2022 15:00:00 GMT")</f>
        <v>Sun, 12 Jun 2022 15:00:00 GMT</v>
      </c>
      <c r="D12" s="1" t="str">
        <f>IFERROR(__xludf.DUMMYFUNCTION("""COMPUTED_VALUE"""),"전세사기 기승…“부동산 공문서 꼼꼼히 살피세요”  농민신문")</f>
        <v>전세사기 기승…“부동산 공문서 꼼꼼히 살피세요”  농민신문</v>
      </c>
    </row>
    <row r="13">
      <c r="A13" s="1" t="str">
        <f>IFERROR(__xludf.DUMMYFUNCTION("""COMPUTED_VALUE"""),"[#053/054] 다이셀과 ‘책임’ - 뉴스민")</f>
        <v>[#053/054] 다이셀과 ‘책임’ - 뉴스민</v>
      </c>
      <c r="B13" s="2" t="str">
        <f>IFERROR(__xludf.DUMMYFUNCTION("""COMPUTED_VALUE"""),"https://www.newsmin.co.kr/news/74019/")</f>
        <v>https://www.newsmin.co.kr/news/74019/</v>
      </c>
      <c r="C13" s="1" t="str">
        <f>IFERROR(__xludf.DUMMYFUNCTION("""COMPUTED_VALUE"""),"Mon, 13 Jun 2022 06:32:02 GMT")</f>
        <v>Mon, 13 Jun 2022 06:32:02 GMT</v>
      </c>
      <c r="D13" s="1" t="str">
        <f>IFERROR(__xludf.DUMMYFUNCTION("""COMPUTED_VALUE"""),"[#053/054] 다이셀과 ‘책임’  뉴스민")</f>
        <v>[#053/054] 다이셀과 ‘책임’  뉴스민</v>
      </c>
    </row>
    <row r="14">
      <c r="A14" s="1" t="str">
        <f>IFERROR(__xludf.DUMMYFUNCTION("""COMPUTED_VALUE"""),"상사중재원 등 3개 기관, 베트남 수출 중소기업 지원 협약 - 한국경제")</f>
        <v>상사중재원 등 3개 기관, 베트남 수출 중소기업 지원 협약 - 한국경제</v>
      </c>
      <c r="B14" s="2" t="str">
        <f>IFERROR(__xludf.DUMMYFUNCTION("""COMPUTED_VALUE"""),"https://www.hankyung.com/international/article/202206090718Y")</f>
        <v>https://www.hankyung.com/international/article/202206090718Y</v>
      </c>
      <c r="C14" s="1" t="str">
        <f>IFERROR(__xludf.DUMMYFUNCTION("""COMPUTED_VALUE"""),"Thu, 09 Jun 2022 10:08:00 GMT")</f>
        <v>Thu, 09 Jun 2022 10:08:00 GMT</v>
      </c>
      <c r="D14" s="1" t="str">
        <f>IFERROR(__xludf.DUMMYFUNCTION("""COMPUTED_VALUE"""),"상사중재원 등 3개 기관, 베트남 수출 중소기업 지원 협약  한국경제")</f>
        <v>상사중재원 등 3개 기관, 베트남 수출 중소기업 지원 협약  한국경제</v>
      </c>
    </row>
    <row r="15">
      <c r="A15" s="1" t="str">
        <f>IFERROR(__xludf.DUMMYFUNCTION("""COMPUTED_VALUE"""),"장동민 父, 유튜브 제작진과 수익 분쟁…법정 공방 예고 [소셜iN] - MBC뉴스")</f>
        <v>장동민 父, 유튜브 제작진과 수익 분쟁…법정 공방 예고 [소셜iN] - MBC뉴스</v>
      </c>
      <c r="B15" s="2" t="str">
        <f>IFERROR(__xludf.DUMMYFUNCTION("""COMPUTED_VALUE"""),"https://imnews.imbc.com/news/2022/enter/article/6377384_35708.html")</f>
        <v>https://imnews.imbc.com/news/2022/enter/article/6377384_35708.html</v>
      </c>
      <c r="C15" s="1" t="str">
        <f>IFERROR(__xludf.DUMMYFUNCTION("""COMPUTED_VALUE"""),"Fri, 10 Jun 2022 07:58:33 GMT")</f>
        <v>Fri, 10 Jun 2022 07:58:33 GMT</v>
      </c>
      <c r="D15" s="1" t="str">
        <f>IFERROR(__xludf.DUMMYFUNCTION("""COMPUTED_VALUE"""),"장동민 父, 유튜브 제작진과 수익 분쟁…법정 공방 예고 [소셜iN]  MBC뉴스")</f>
        <v>장동민 父, 유튜브 제작진과 수익 분쟁…법정 공방 예고 [소셜iN]  MBC뉴스</v>
      </c>
    </row>
    <row r="16">
      <c r="A16" s="1" t="str">
        <f>IFERROR(__xludf.DUMMYFUNCTION("""COMPUTED_VALUE"""),"KISA ""온라인광고 분쟁 급증… 광고 시장 재편 영향"" - 연합뉴스")</f>
        <v>KISA "온라인광고 분쟁 급증… 광고 시장 재편 영향" - 연합뉴스</v>
      </c>
      <c r="B16" s="2" t="str">
        <f>IFERROR(__xludf.DUMMYFUNCTION("""COMPUTED_VALUE"""),"https://www.yna.co.kr/view/AKR20220520163600017")</f>
        <v>https://www.yna.co.kr/view/AKR20220520163600017</v>
      </c>
      <c r="C16" s="1" t="str">
        <f>IFERROR(__xludf.DUMMYFUNCTION("""COMPUTED_VALUE"""),"Fri, 20 May 2022 07:00:00 GMT")</f>
        <v>Fri, 20 May 2022 07:00:00 GMT</v>
      </c>
      <c r="D16" s="1" t="str">
        <f>IFERROR(__xludf.DUMMYFUNCTION("""COMPUTED_VALUE"""),"KISA ""온라인광고 분쟁 급증… 광고 시장 재편 영향""  연합뉴스")</f>
        <v>KISA "온라인광고 분쟁 급증… 광고 시장 재편 영향"  연합뉴스</v>
      </c>
    </row>
    <row r="17">
      <c r="A17" s="1" t="str">
        <f>IFERROR(__xludf.DUMMYFUNCTION("""COMPUTED_VALUE"""),"광주상의, '사례로 알아보는 노동사건 분쟁 대응 실무 교육' 개최 - 첨단넷")</f>
        <v>광주상의, '사례로 알아보는 노동사건 분쟁 대응 실무 교육' 개최 - 첨단넷</v>
      </c>
      <c r="B17" s="2" t="str">
        <f>IFERROR(__xludf.DUMMYFUNCTION("""COMPUTED_VALUE"""),"http://www.chum-dan.net/news/articleView.html?idxno=5739")</f>
        <v>http://www.chum-dan.net/news/articleView.html?idxno=5739</v>
      </c>
      <c r="C17" s="1" t="str">
        <f>IFERROR(__xludf.DUMMYFUNCTION("""COMPUTED_VALUE"""),"Mon, 06 Jun 2022 23:00:00 GMT")</f>
        <v>Mon, 06 Jun 2022 23:00:00 GMT</v>
      </c>
      <c r="D17" s="1" t="str">
        <f>IFERROR(__xludf.DUMMYFUNCTION("""COMPUTED_VALUE"""),"광주상의, '사례로 알아보는 노동사건 분쟁 대응 실무 교육' 개최  첨단넷")</f>
        <v>광주상의, '사례로 알아보는 노동사건 분쟁 대응 실무 교육' 개최  첨단넷</v>
      </c>
    </row>
    <row r="18">
      <c r="A18" s="1" t="str">
        <f>IFERROR(__xludf.DUMMYFUNCTION("""COMPUTED_VALUE"""),"〈14〉거부당한 노무비 증가액② &lt; 황보윤 변호사의 건설분쟁해법 &lt; 기고 &lt; 오피니언 &lt; 기사본문 - 기계설비신문")</f>
        <v>〈14〉거부당한 노무비 증가액② &lt; 황보윤 변호사의 건설분쟁해법 &lt; 기고 &lt; 오피니언 &lt; 기사본문 - 기계설비신문</v>
      </c>
      <c r="B18" s="2" t="str">
        <f>IFERROR(__xludf.DUMMYFUNCTION("""COMPUTED_VALUE"""),"http://www.kmecnews.co.kr/news/articleView.html?idxno=25838")</f>
        <v>http://www.kmecnews.co.kr/news/articleView.html?idxno=25838</v>
      </c>
      <c r="C18" s="1" t="str">
        <f>IFERROR(__xludf.DUMMYFUNCTION("""COMPUTED_VALUE"""),"Sun, 05 Jun 2022 21:00:00 GMT")</f>
        <v>Sun, 05 Jun 2022 21:00:00 GMT</v>
      </c>
      <c r="D18" s="1" t="str">
        <f>IFERROR(__xludf.DUMMYFUNCTION("""COMPUTED_VALUE"""),"〈14〉거부당한 노무비 증가액② &lt; 황보윤 변호사의 건설분쟁해법 &lt; 기고 &lt; 오피니언 &lt; 기사본문  기계설비신문")</f>
        <v>〈14〉거부당한 노무비 증가액② &lt; 황보윤 변호사의 건설분쟁해법 &lt; 기고 &lt; 오피니언 &lt; 기사본문  기계설비신문</v>
      </c>
    </row>
    <row r="19">
      <c r="A19" s="1" t="str">
        <f>IFERROR(__xludf.DUMMYFUNCTION("""COMPUTED_VALUE"""),"""벤틀리만 50대"" 중국 여성 정체 일파만파 &lt; 세계 &lt; 기사본문 - 조선일보")</f>
        <v>"벤틀리만 50대" 중국 여성 정체 일파만파 &lt; 세계 &lt; 기사본문 - 조선일보</v>
      </c>
      <c r="B19" s="2" t="str">
        <f>IFERROR(__xludf.DUMMYFUNCTION("""COMPUTED_VALUE"""),"http://weekly.chosun.com/news/articleView.html?idxno=20760")</f>
        <v>http://weekly.chosun.com/news/articleView.html?idxno=20760</v>
      </c>
      <c r="C19" s="1" t="str">
        <f>IFERROR(__xludf.DUMMYFUNCTION("""COMPUTED_VALUE"""),"Thu, 09 Jun 2022 03:00:00 GMT")</f>
        <v>Thu, 09 Jun 2022 03:00:00 GMT</v>
      </c>
      <c r="D19" s="1" t="str">
        <f>IFERROR(__xludf.DUMMYFUNCTION("""COMPUTED_VALUE"""),"""벤틀리만 50대"" 중국 여성 정체 일파만파 &lt; 세계 &lt; 기사본문  조선일보")</f>
        <v>"벤틀리만 50대" 중국 여성 정체 일파만파 &lt; 세계 &lt; 기사본문  조선일보</v>
      </c>
    </row>
    <row r="20">
      <c r="A20" s="1" t="str">
        <f>IFERROR(__xludf.DUMMYFUNCTION("""COMPUTED_VALUE"""),"[이법저법] 찢어진 월셋집 벽지…세입자 or 집주인, 도배는 누가 하죠? - 이투데이")</f>
        <v>[이법저법] 찢어진 월셋집 벽지…세입자 or 집주인, 도배는 누가 하죠? - 이투데이</v>
      </c>
      <c r="B20" s="2" t="str">
        <f>IFERROR(__xludf.DUMMYFUNCTION("""COMPUTED_VALUE"""),"https://www.etoday.co.kr/news/view/2142122")</f>
        <v>https://www.etoday.co.kr/news/view/2142122</v>
      </c>
      <c r="C20" s="1" t="str">
        <f>IFERROR(__xludf.DUMMYFUNCTION("""COMPUTED_VALUE"""),"Fri, 10 Jun 2022 06:51:00 GMT")</f>
        <v>Fri, 10 Jun 2022 06:51:00 GMT</v>
      </c>
      <c r="D20" s="1" t="str">
        <f>IFERROR(__xludf.DUMMYFUNCTION("""COMPUTED_VALUE"""),"[이법저법] 찢어진 월셋집 벽지…세입자 or 집주인, 도배는 누가 하죠?  이투데이")</f>
        <v>[이법저법] 찢어진 월셋집 벽지…세입자 or 집주인, 도배는 누가 하죠?  이투데이</v>
      </c>
    </row>
    <row r="21">
      <c r="A21" s="1" t="str">
        <f>IFERROR(__xludf.DUMMYFUNCTION("""COMPUTED_VALUE"""),"데일리벳 - 데일리벳")</f>
        <v>데일리벳 - 데일리벳</v>
      </c>
      <c r="B21" s="2" t="str">
        <f>IFERROR(__xludf.DUMMYFUNCTION("""COMPUTED_VALUE"""),"https://www.dailyvet.co.kr/news/166925")</f>
        <v>https://www.dailyvet.co.kr/news/166925</v>
      </c>
      <c r="C21" s="1" t="str">
        <f>IFERROR(__xludf.DUMMYFUNCTION("""COMPUTED_VALUE"""),"Wed, 01 Jun 2022 07:00:00 GMT")</f>
        <v>Wed, 01 Jun 2022 07:00:00 GMT</v>
      </c>
      <c r="D21" s="1" t="str">
        <f>IFERROR(__xludf.DUMMYFUNCTION("""COMPUTED_VALUE"""),"데일리벳  데일리벳")</f>
        <v>데일리벳  데일리벳</v>
      </c>
    </row>
    <row r="22">
      <c r="A22" s="1" t="str">
        <f>IFERROR(__xludf.DUMMYFUNCTION("""COMPUTED_VALUE"""),"〈13〉거부당한 노무비 증가액① &lt; 황보윤 변호사의 건설분쟁해법 &lt; 기고 &lt; 오피니언 &lt; 기사본문 - 기계설비신문")</f>
        <v>〈13〉거부당한 노무비 증가액① &lt; 황보윤 변호사의 건설분쟁해법 &lt; 기고 &lt; 오피니언 &lt; 기사본문 - 기계설비신문</v>
      </c>
      <c r="B22" s="2" t="str">
        <f>IFERROR(__xludf.DUMMYFUNCTION("""COMPUTED_VALUE"""),"http://www.kmecnews.co.kr/news/articleView.html?idxno=25752")</f>
        <v>http://www.kmecnews.co.kr/news/articleView.html?idxno=25752</v>
      </c>
      <c r="C22" s="1" t="str">
        <f>IFERROR(__xludf.DUMMYFUNCTION("""COMPUTED_VALUE"""),"Mon, 30 May 2022 07:00:00 GMT")</f>
        <v>Mon, 30 May 2022 07:00:00 GMT</v>
      </c>
      <c r="D22" s="1" t="str">
        <f>IFERROR(__xludf.DUMMYFUNCTION("""COMPUTED_VALUE"""),"〈13〉거부당한 노무비 증가액① &lt; 황보윤 변호사의 건설분쟁해법 &lt; 기고 &lt; 오피니언 &lt; 기사본문  기계설비신문")</f>
        <v>〈13〉거부당한 노무비 증가액① &lt; 황보윤 변호사의 건설분쟁해법 &lt; 기고 &lt; 오피니언 &lt; 기사본문  기계설비신문</v>
      </c>
    </row>
    <row r="23">
      <c r="A23" s="1" t="str">
        <f>IFERROR(__xludf.DUMMYFUNCTION("""COMPUTED_VALUE"""),"[케이에스피뉴스] 제주도 “감귤 포전매매 표준계약서, 반드시 작성하세요!” - 케이에스피뉴스")</f>
        <v>[케이에스피뉴스] 제주도 “감귤 포전매매 표준계약서, 반드시 작성하세요!” - 케이에스피뉴스</v>
      </c>
      <c r="B23" s="2" t="str">
        <f>IFERROR(__xludf.DUMMYFUNCTION("""COMPUTED_VALUE"""),"https://www.kspnews.com/959213")</f>
        <v>https://www.kspnews.com/959213</v>
      </c>
      <c r="C23" s="1" t="str">
        <f>IFERROR(__xludf.DUMMYFUNCTION("""COMPUTED_VALUE"""),"Tue, 31 May 2022 07:02:00 GMT")</f>
        <v>Tue, 31 May 2022 07:02:00 GMT</v>
      </c>
      <c r="D23" s="1" t="str">
        <f>IFERROR(__xludf.DUMMYFUNCTION("""COMPUTED_VALUE"""),"[케이에스피뉴스] 제주도 “감귤 포전매매 표준계약서, 반드시 작성하세요!”  케이에스피뉴스")</f>
        <v>[케이에스피뉴스] 제주도 “감귤 포전매매 표준계약서, 반드시 작성하세요!”  케이에스피뉴스</v>
      </c>
    </row>
    <row r="24">
      <c r="A24" s="1" t="str">
        <f>IFERROR(__xludf.DUMMYFUNCTION("""COMPUTED_VALUE"""),"안전한 예술활동을 위한 계약서 작성 실무 교육 개최 - 국제뉴스")</f>
        <v>안전한 예술활동을 위한 계약서 작성 실무 교육 개최 - 국제뉴스</v>
      </c>
      <c r="B24" s="2" t="str">
        <f>IFERROR(__xludf.DUMMYFUNCTION("""COMPUTED_VALUE"""),"https://www.gukjenews.com/news/articleView.html?idxno=2483675")</f>
        <v>https://www.gukjenews.com/news/articleView.html?idxno=2483675</v>
      </c>
      <c r="C24" s="1" t="str">
        <f>IFERROR(__xludf.DUMMYFUNCTION("""COMPUTED_VALUE"""),"Wed, 08 Jun 2022 00:48:16 GMT")</f>
        <v>Wed, 08 Jun 2022 00:48:16 GMT</v>
      </c>
      <c r="D24" s="1" t="str">
        <f>IFERROR(__xludf.DUMMYFUNCTION("""COMPUTED_VALUE"""),"안전한 예술활동을 위한 계약서 작성 실무 교육 개최  국제뉴스")</f>
        <v>안전한 예술활동을 위한 계약서 작성 실무 교육 개최  국제뉴스</v>
      </c>
    </row>
    <row r="25">
      <c r="A25" s="1" t="str">
        <f>IFERROR(__xludf.DUMMYFUNCTION("""COMPUTED_VALUE"""),"﻿주휴수당과 관련한 분쟁들 &lt; 음식과사람 &lt; 기사본문 - 한국외식신문")</f>
        <v>﻿주휴수당과 관련한 분쟁들 &lt; 음식과사람 &lt; 기사본문 - 한국외식신문</v>
      </c>
      <c r="B25" s="2" t="str">
        <f>IFERROR(__xludf.DUMMYFUNCTION("""COMPUTED_VALUE"""),"https://www.kfoodtimes.com/news/articleView.html?idxno=20602")</f>
        <v>https://www.kfoodtimes.com/news/articleView.html?idxno=20602</v>
      </c>
      <c r="C25" s="1" t="str">
        <f>IFERROR(__xludf.DUMMYFUNCTION("""COMPUTED_VALUE"""),"Fri, 27 May 2022 07:00:00 GMT")</f>
        <v>Fri, 27 May 2022 07:00:00 GMT</v>
      </c>
      <c r="D25" s="1" t="str">
        <f>IFERROR(__xludf.DUMMYFUNCTION("""COMPUTED_VALUE"""),"﻿주휴수당과 관련한 분쟁들 &lt; 음식과사람 &lt; 기사본문  한국외식신문")</f>
        <v>﻿주휴수당과 관련한 분쟁들 &lt; 음식과사람 &lt; 기사본문  한국외식신문</v>
      </c>
    </row>
    <row r="26">
      <c r="A26" s="1" t="str">
        <f>IFERROR(__xludf.DUMMYFUNCTION("""COMPUTED_VALUE"""),"2022년 베트남 부동산 관련법 개정 동향 - 법률신문")</f>
        <v>2022년 베트남 부동산 관련법 개정 동향 - 법률신문</v>
      </c>
      <c r="B26" s="2" t="str">
        <f>IFERROR(__xludf.DUMMYFUNCTION("""COMPUTED_VALUE"""),"https://www.lawtimes.co.kr/Legal-Opinion/Legal-Opinion-View?serial=177015")</f>
        <v>https://www.lawtimes.co.kr/Legal-Opinion/Legal-Opinion-View?serial=177015</v>
      </c>
      <c r="C26" s="1" t="str">
        <f>IFERROR(__xludf.DUMMYFUNCTION("""COMPUTED_VALUE"""),"Mon, 23 May 2022 07:00:00 GMT")</f>
        <v>Mon, 23 May 2022 07:00:00 GMT</v>
      </c>
      <c r="D26" s="1" t="str">
        <f>IFERROR(__xludf.DUMMYFUNCTION("""COMPUTED_VALUE"""),"2022년 베트남 부동산 관련법 개정 동향  법률신문")</f>
        <v>2022년 베트남 부동산 관련법 개정 동향  법률신문</v>
      </c>
    </row>
    <row r="27">
      <c r="A27" s="1" t="str">
        <f>IFERROR(__xludf.DUMMYFUNCTION("""COMPUTED_VALUE"""),"MS, 경쟁금지 조항 시행 중단…이직 자율성 보장 - ZD넷 코리아")</f>
        <v>MS, 경쟁금지 조항 시행 중단…이직 자율성 보장 - ZD넷 코리아</v>
      </c>
      <c r="B27" s="2" t="str">
        <f>IFERROR(__xludf.DUMMYFUNCTION("""COMPUTED_VALUE"""),"https://zdnet.co.kr/view/?no=20220610182231")</f>
        <v>https://zdnet.co.kr/view/?no=20220610182231</v>
      </c>
      <c r="C27" s="1" t="str">
        <f>IFERROR(__xludf.DUMMYFUNCTION("""COMPUTED_VALUE"""),"Fri, 10 Jun 2022 13:00:52 GMT")</f>
        <v>Fri, 10 Jun 2022 13:00:52 GMT</v>
      </c>
      <c r="D27" s="1" t="str">
        <f>IFERROR(__xludf.DUMMYFUNCTION("""COMPUTED_VALUE"""),"MS, 경쟁금지 조항 시행 중단…이직 자율성 보장  ZD넷 코리아")</f>
        <v>MS, 경쟁금지 조항 시행 중단…이직 자율성 보장  ZD넷 코리아</v>
      </c>
    </row>
    <row r="28">
      <c r="A28" s="1" t="str">
        <f>IFERROR(__xludf.DUMMYFUNCTION("""COMPUTED_VALUE"""),"서울시 ""코로나 이후 가맹·예술 분야서 불공정 피해 늘어"" - 매일경제")</f>
        <v>서울시 "코로나 이후 가맹·예술 분야서 불공정 피해 늘어" - 매일경제</v>
      </c>
      <c r="B28" s="2" t="str">
        <f>IFERROR(__xludf.DUMMYFUNCTION("""COMPUTED_VALUE"""),"https://m.mk.co.kr/news/society/view/2022/05/433675/")</f>
        <v>https://m.mk.co.kr/news/society/view/2022/05/433675/</v>
      </c>
      <c r="C28" s="1" t="str">
        <f>IFERROR(__xludf.DUMMYFUNCTION("""COMPUTED_VALUE"""),"Tue, 17 May 2022 07:00:00 GMT")</f>
        <v>Tue, 17 May 2022 07:00:00 GMT</v>
      </c>
      <c r="D28" s="1" t="str">
        <f>IFERROR(__xludf.DUMMYFUNCTION("""COMPUTED_VALUE"""),"서울시 ""코로나 이후 가맹·예술 분야서 불공정 피해 늘어""  매일경제")</f>
        <v>서울시 "코로나 이후 가맹·예술 분야서 불공정 피해 늘어"  매일경제</v>
      </c>
    </row>
    <row r="29">
      <c r="A29" s="1" t="str">
        <f>IFERROR(__xludf.DUMMYFUNCTION("""COMPUTED_VALUE"""),"국내 최고 자본시장(Capital Markets) 미디어 - 더벨(thebell)")</f>
        <v>국내 최고 자본시장(Capital Markets) 미디어 - 더벨(thebell)</v>
      </c>
      <c r="B29" s="2" t="str">
        <f>IFERROR(__xludf.DUMMYFUNCTION("""COMPUTED_VALUE"""),"https://www.thebell.co.kr/free/Content/ArticleView.asp?key=202206090932347280103885&amp;svccode=")</f>
        <v>https://www.thebell.co.kr/free/Content/ArticleView.asp?key=202206090932347280103885&amp;svccode=</v>
      </c>
      <c r="C29" s="1" t="str">
        <f>IFERROR(__xludf.DUMMYFUNCTION("""COMPUTED_VALUE"""),"Thu, 09 Jun 2022 01:48:00 GMT")</f>
        <v>Thu, 09 Jun 2022 01:48:00 GMT</v>
      </c>
      <c r="D29" s="1" t="str">
        <f>IFERROR(__xludf.DUMMYFUNCTION("""COMPUTED_VALUE"""),"국내 최고 자본시장(Capital Markets) 미디어  더벨(thebell)")</f>
        <v>국내 최고 자본시장(Capital Markets) 미디어  더벨(thebell)</v>
      </c>
    </row>
    <row r="30">
      <c r="A30" s="1" t="str">
        <f>IFERROR(__xludf.DUMMYFUNCTION("""COMPUTED_VALUE"""),"상조 만기 후 해지해도 100% 환급 불가...대부분 85%까지만 돌려줘 - 소비자가 만드는 신문")</f>
        <v>상조 만기 후 해지해도 100% 환급 불가...대부분 85%까지만 돌려줘 - 소비자가 만드는 신문</v>
      </c>
      <c r="B30" s="2" t="str">
        <f>IFERROR(__xludf.DUMMYFUNCTION("""COMPUTED_VALUE"""),"https://www.consumernews.co.kr/news/articleView.html?idxno=650460")</f>
        <v>https://www.consumernews.co.kr/news/articleView.html?idxno=650460</v>
      </c>
      <c r="C30" s="1" t="str">
        <f>IFERROR(__xludf.DUMMYFUNCTION("""COMPUTED_VALUE"""),"Sun, 29 May 2022 07:00:00 GMT")</f>
        <v>Sun, 29 May 2022 07:00:00 GMT</v>
      </c>
      <c r="D30" s="1" t="str">
        <f>IFERROR(__xludf.DUMMYFUNCTION("""COMPUTED_VALUE"""),"상조 만기 후 해지해도 100% 환급 불가...대부분 85%까지만 돌려줘  소비자가 만드는 신문")</f>
        <v>상조 만기 후 해지해도 100% 환급 불가...대부분 85%까지만 돌려줘  소비자가 만드는 신문</v>
      </c>
    </row>
    <row r="31">
      <c r="A31" s="1" t="str">
        <f>IFERROR(__xludf.DUMMYFUNCTION("""COMPUTED_VALUE"""),"공정거래위원회, 납품단가 조정 활성화를 위한 부·울지역 기업 대상 설명회 개최 - 한국사회복지저널")</f>
        <v>공정거래위원회, 납품단가 조정 활성화를 위한 부·울지역 기업 대상 설명회 개최 - 한국사회복지저널</v>
      </c>
      <c r="B31" s="2" t="str">
        <f>IFERROR(__xludf.DUMMYFUNCTION("""COMPUTED_VALUE"""),"http://www.ksw-news.com/news/articleView.html?idxno=399634")</f>
        <v>http://www.ksw-news.com/news/articleView.html?idxno=399634</v>
      </c>
      <c r="C31" s="1" t="str">
        <f>IFERROR(__xludf.DUMMYFUNCTION("""COMPUTED_VALUE"""),"Fri, 10 Jun 2022 03:24:10 GMT")</f>
        <v>Fri, 10 Jun 2022 03:24:10 GMT</v>
      </c>
      <c r="D31" s="1" t="str">
        <f>IFERROR(__xludf.DUMMYFUNCTION("""COMPUTED_VALUE"""),"공정거래위원회, 납품단가 조정 활성화를 위한 부·울지역 기업 대상 설명회 개최  한국사회복지저널")</f>
        <v>공정거래위원회, 납품단가 조정 활성화를 위한 부·울지역 기업 대상 설명회 개최  한국사회복지저널</v>
      </c>
    </row>
    <row r="32">
      <c r="A32" s="1" t="str">
        <f>IFERROR(__xludf.DUMMYFUNCTION("""COMPUTED_VALUE"""),"매너도 월드클래스' 기립박수 받은 네이마르…“호날두와 달랐다” - 한겨레")</f>
        <v>매너도 월드클래스' 기립박수 받은 네이마르…“호날두와 달랐다” - 한겨레</v>
      </c>
      <c r="B32" s="2" t="str">
        <f>IFERROR(__xludf.DUMMYFUNCTION("""COMPUTED_VALUE"""),"https://www.hani.co.kr/arti/sports/soccer/1045641.html")</f>
        <v>https://www.hani.co.kr/arti/sports/soccer/1045641.html</v>
      </c>
      <c r="C32" s="1" t="str">
        <f>IFERROR(__xludf.DUMMYFUNCTION("""COMPUTED_VALUE"""),"Fri, 03 Jun 2022 07:00:00 GMT")</f>
        <v>Fri, 03 Jun 2022 07:00:00 GMT</v>
      </c>
      <c r="D32" s="1" t="str">
        <f>IFERROR(__xludf.DUMMYFUNCTION("""COMPUTED_VALUE"""),"매너도 월드클래스' 기립박수 받은 네이마르…“호날두와 달랐다”  한겨레")</f>
        <v>매너도 월드클래스' 기립박수 받은 네이마르…“호날두와 달랐다”  한겨레</v>
      </c>
    </row>
    <row r="33">
      <c r="A33" s="1" t="str">
        <f>IFERROR(__xludf.DUMMYFUNCTION("""COMPUTED_VALUE"""),"물건 팔고 ‘나몰라라’...네이버·카카오·11번가·이베이·인터파크·쿠팡 제재 - 조선비즈 - 조선비즈")</f>
        <v>물건 팔고 ‘나몰라라’...네이버·카카오·11번가·이베이·인터파크·쿠팡 제재 - 조선비즈 - 조선비즈</v>
      </c>
      <c r="B33" s="2" t="str">
        <f>IFERROR(__xludf.DUMMYFUNCTION("""COMPUTED_VALUE"""),"https://biz.chosun.com/policy/policy_sub/2022/03/06/Q7HNXS3KIZHPFH4AGFNC6YBU5Q/")</f>
        <v>https://biz.chosun.com/policy/policy_sub/2022/03/06/Q7HNXS3KIZHPFH4AGFNC6YBU5Q/</v>
      </c>
      <c r="C33" s="1" t="str">
        <f>IFERROR(__xludf.DUMMYFUNCTION("""COMPUTED_VALUE"""),"Sun, 06 Mar 2022 08:00:00 GMT")</f>
        <v>Sun, 06 Mar 2022 08:00:00 GMT</v>
      </c>
      <c r="D33" s="1" t="str">
        <f>IFERROR(__xludf.DUMMYFUNCTION("""COMPUTED_VALUE"""),"물건 팔고 ‘나몰라라’...네이버·카카오·11번가·이베이·인터파크·쿠팡 제재 - 조선비즈  조선비즈")</f>
        <v>물건 팔고 ‘나몰라라’...네이버·카카오·11번가·이베이·인터파크·쿠팡 제재 - 조선비즈  조선비즈</v>
      </c>
    </row>
    <row r="34">
      <c r="A34" s="1" t="str">
        <f>IFERROR(__xludf.DUMMYFUNCTION("""COMPUTED_VALUE"""),"[데일리차이나] [기고] 중국에서 회사 인감의 효력 문제와 분쟁 사례 - 데일리차이나")</f>
        <v>[데일리차이나] [기고] 중국에서 회사 인감의 효력 문제와 분쟁 사례 - 데일리차이나</v>
      </c>
      <c r="B34" s="2" t="str">
        <f>IFERROR(__xludf.DUMMYFUNCTION("""COMPUTED_VALUE"""),"http://www.dailychina.co.kr/3767")</f>
        <v>http://www.dailychina.co.kr/3767</v>
      </c>
      <c r="C34" s="1" t="str">
        <f>IFERROR(__xludf.DUMMYFUNCTION("""COMPUTED_VALUE"""),"Sat, 09 Apr 2022 07:00:00 GMT")</f>
        <v>Sat, 09 Apr 2022 07:00:00 GMT</v>
      </c>
      <c r="D34" s="1" t="str">
        <f>IFERROR(__xludf.DUMMYFUNCTION("""COMPUTED_VALUE"""),"[데일리차이나] [기고] 중국에서 회사 인감의 효력 문제와 분쟁 사례  데일리차이나")</f>
        <v>[데일리차이나] [기고] 중국에서 회사 인감의 효력 문제와 분쟁 사례  데일리차이나</v>
      </c>
    </row>
    <row r="35">
      <c r="A35" s="1" t="str">
        <f>IFERROR(__xludf.DUMMYFUNCTION("""COMPUTED_VALUE"""),"KISA ""온라인광고 계약 전 확인하세요""...분쟁조정 사례집 발간 - 전자신문")</f>
        <v>KISA "온라인광고 계약 전 확인하세요"...분쟁조정 사례집 발간 - 전자신문</v>
      </c>
      <c r="B35" s="2" t="str">
        <f>IFERROR(__xludf.DUMMYFUNCTION("""COMPUTED_VALUE"""),"https://www.etnews.com/20220223000141")</f>
        <v>https://www.etnews.com/20220223000141</v>
      </c>
      <c r="C35" s="1" t="str">
        <f>IFERROR(__xludf.DUMMYFUNCTION("""COMPUTED_VALUE"""),"Wed, 23 Feb 2022 08:00:00 GMT")</f>
        <v>Wed, 23 Feb 2022 08:00:00 GMT</v>
      </c>
      <c r="D35" s="1" t="str">
        <f>IFERROR(__xludf.DUMMYFUNCTION("""COMPUTED_VALUE"""),"KISA ""온라인광고 계약 전 확인하세요""...분쟁조정 사례집 발간  전자신문")</f>
        <v>KISA "온라인광고 계약 전 확인하세요"...분쟁조정 사례집 발간  전자신문</v>
      </c>
    </row>
    <row r="36">
      <c r="A36" s="1" t="str">
        <f>IFERROR(__xludf.DUMMYFUNCTION("""COMPUTED_VALUE"""),"[양담소] ""최근 발생하는 전세사기 유형 '주의' 몽땅 날린 전세금 찾을 수 있나?"" - YTN")</f>
        <v>[양담소] "최근 발생하는 전세사기 유형 '주의' 몽땅 날린 전세금 찾을 수 있나?" - YTN</v>
      </c>
      <c r="B36" s="2" t="str">
        <f>IFERROR(__xludf.DUMMYFUNCTION("""COMPUTED_VALUE"""),"https://www.ytn.co.kr/_ln/0103_202206101027313548")</f>
        <v>https://www.ytn.co.kr/_ln/0103_202206101027313548</v>
      </c>
      <c r="C36" s="1" t="str">
        <f>IFERROR(__xludf.DUMMYFUNCTION("""COMPUTED_VALUE"""),"Fri, 10 Jun 2022 01:26:00 GMT")</f>
        <v>Fri, 10 Jun 2022 01:26:00 GMT</v>
      </c>
      <c r="D36" s="1" t="str">
        <f>IFERROR(__xludf.DUMMYFUNCTION("""COMPUTED_VALUE"""),"[양담소] ""최근 발생하는 전세사기 유형 '주의' 몽땅 날린 전세금 찾을 수 있나?""  YTN")</f>
        <v>[양담소] "최근 발생하는 전세사기 유형 '주의' 몽땅 날린 전세금 찾을 수 있나?"  YTN</v>
      </c>
    </row>
    <row r="37">
      <c r="A37" s="1" t="str">
        <f>IFERROR(__xludf.DUMMYFUNCTION("""COMPUTED_VALUE"""),"병원 건물 임대와 관리비 인상에 대한 분쟁사례 - medicaltimes.com")</f>
        <v>병원 건물 임대와 관리비 인상에 대한 분쟁사례 - medicaltimes.com</v>
      </c>
      <c r="B37" s="2" t="str">
        <f>IFERROR(__xludf.DUMMYFUNCTION("""COMPUTED_VALUE"""),"https://www.medicaltimes.com/Main/News/NewsView.html?ID=1145617")</f>
        <v>https://www.medicaltimes.com/Main/News/NewsView.html?ID=1145617</v>
      </c>
      <c r="C37" s="1" t="str">
        <f>IFERROR(__xludf.DUMMYFUNCTION("""COMPUTED_VALUE"""),"Mon, 07 Feb 2022 08:00:00 GMT")</f>
        <v>Mon, 07 Feb 2022 08:00:00 GMT</v>
      </c>
      <c r="D37" s="1" t="str">
        <f>IFERROR(__xludf.DUMMYFUNCTION("""COMPUTED_VALUE"""),"병원 건물 임대와 관리비 인상에 대한 분쟁사례  medicaltimes.com")</f>
        <v>병원 건물 임대와 관리비 인상에 대한 분쟁사례  medicaltimes.com</v>
      </c>
    </row>
    <row r="38">
      <c r="A38" s="1" t="str">
        <f>IFERROR(__xludf.DUMMYFUNCTION("""COMPUTED_VALUE"""),"[직장인 완생]""정규직인줄 알았는데""…이런 근로계약서 쓰면 후회 - 뉴시스")</f>
        <v>[직장인 완생]"정규직인줄 알았는데"…이런 근로계약서 쓰면 후회 - 뉴시스</v>
      </c>
      <c r="B38" s="2" t="str">
        <f>IFERROR(__xludf.DUMMYFUNCTION("""COMPUTED_VALUE"""),"https://newsis.com/view/?id=NISX20220421_0001842839")</f>
        <v>https://newsis.com/view/?id=NISX20220421_0001842839</v>
      </c>
      <c r="C38" s="1" t="str">
        <f>IFERROR(__xludf.DUMMYFUNCTION("""COMPUTED_VALUE"""),"Sat, 23 Apr 2022 07:00:00 GMT")</f>
        <v>Sat, 23 Apr 2022 07:00:00 GMT</v>
      </c>
      <c r="D38" s="1" t="str">
        <f>IFERROR(__xludf.DUMMYFUNCTION("""COMPUTED_VALUE"""),"[직장인 완생]""정규직인줄 알았는데""…이런 근로계약서 쓰면 후회  뉴시스")</f>
        <v>[직장인 완생]"정규직인줄 알았는데"…이런 근로계약서 쓰면 후회  뉴시스</v>
      </c>
    </row>
    <row r="39">
      <c r="A39" s="1" t="str">
        <f>IFERROR(__xludf.DUMMYFUNCTION("""COMPUTED_VALUE"""),"[법률] 아파트와 상가 사이의 주차분쟁에 관한 최근 판결 - 대한전문건설신문")</f>
        <v>[법률] 아파트와 상가 사이의 주차분쟁에 관한 최근 판결 - 대한전문건설신문</v>
      </c>
      <c r="B39" s="2" t="str">
        <f>IFERROR(__xludf.DUMMYFUNCTION("""COMPUTED_VALUE"""),"https://www.koscaj.com/news/articleView.html?idxno=225007")</f>
        <v>https://www.koscaj.com/news/articleView.html?idxno=225007</v>
      </c>
      <c r="C39" s="1" t="str">
        <f>IFERROR(__xludf.DUMMYFUNCTION("""COMPUTED_VALUE"""),"Mon, 14 Feb 2022 08:00:00 GMT")</f>
        <v>Mon, 14 Feb 2022 08:00:00 GMT</v>
      </c>
      <c r="D39" s="1" t="str">
        <f>IFERROR(__xludf.DUMMYFUNCTION("""COMPUTED_VALUE"""),"[법률] 아파트와 상가 사이의 주차분쟁에 관한 최근 판결  대한전문건설신문")</f>
        <v>[법률] 아파트와 상가 사이의 주차분쟁에 관한 최근 판결  대한전문건설신문</v>
      </c>
    </row>
    <row r="40">
      <c r="A40" s="1" t="str">
        <f>IFERROR(__xludf.DUMMYFUNCTION("""COMPUTED_VALUE"""),"[모비인사이드를 말하다] 스타트업 법률 자문은 어디서 얻나요? - 모비인사이드")</f>
        <v>[모비인사이드를 말하다] 스타트업 법률 자문은 어디서 얻나요? - 모비인사이드</v>
      </c>
      <c r="B40" s="2" t="str">
        <f>IFERROR(__xludf.DUMMYFUNCTION("""COMPUTED_VALUE"""),"https://www.mobiinside.co.kr/2021/09/27/insider-choi-and-lee/")</f>
        <v>https://www.mobiinside.co.kr/2021/09/27/insider-choi-and-lee/</v>
      </c>
      <c r="C40" s="1" t="str">
        <f>IFERROR(__xludf.DUMMYFUNCTION("""COMPUTED_VALUE"""),"Mon, 27 Sep 2021 07:00:00 GMT")</f>
        <v>Mon, 27 Sep 2021 07:00:00 GMT</v>
      </c>
      <c r="D40" s="1" t="str">
        <f>IFERROR(__xludf.DUMMYFUNCTION("""COMPUTED_VALUE"""),"[모비인사이드를 말하다] 스타트업 법률 자문은 어디서 얻나요?  모비인사이드")</f>
        <v>[모비인사이드를 말하다] 스타트업 법률 자문은 어디서 얻나요?  모비인사이드</v>
      </c>
    </row>
    <row r="41">
      <c r="A41" s="1" t="str">
        <f>IFERROR(__xludf.DUMMYFUNCTION("""COMPUTED_VALUE"""),"[플랫폼, '공공의 적'인가]②""20년전 법안 적용?""…당근마켓, C2C 규제앓이 - 전자신문")</f>
        <v>[플랫폼, '공공의 적'인가]②"20년전 법안 적용?"…당근마켓, C2C 규제앓이 - 전자신문</v>
      </c>
      <c r="B41" s="2" t="str">
        <f>IFERROR(__xludf.DUMMYFUNCTION("""COMPUTED_VALUE"""),"https://www.etnews.com/20220209000091")</f>
        <v>https://www.etnews.com/20220209000091</v>
      </c>
      <c r="C41" s="1" t="str">
        <f>IFERROR(__xludf.DUMMYFUNCTION("""COMPUTED_VALUE"""),"Wed, 09 Feb 2022 08:00:00 GMT")</f>
        <v>Wed, 09 Feb 2022 08:00:00 GMT</v>
      </c>
      <c r="D41" s="1" t="str">
        <f>IFERROR(__xludf.DUMMYFUNCTION("""COMPUTED_VALUE"""),"[플랫폼, '공공의 적'인가]②""20년전 법안 적용?""…당근마켓, C2C 규제앓이  전자신문")</f>
        <v>[플랫폼, '공공의 적'인가]②"20년전 법안 적용?"…당근마켓, C2C 규제앓이  전자신문</v>
      </c>
    </row>
    <row r="42">
      <c r="A42" s="1" t="str">
        <f>IFERROR(__xludf.DUMMYFUNCTION("""COMPUTED_VALUE"""),"[법률상식] 스포츠·연예·방송 심화되는 전속계약 분쟁, 부당한 계약에 정당한 대응 - 법률저널")</f>
        <v>[법률상식] 스포츠·연예·방송 심화되는 전속계약 분쟁, 부당한 계약에 정당한 대응 - 법률저널</v>
      </c>
      <c r="B42" s="2" t="str">
        <f>IFERROR(__xludf.DUMMYFUNCTION("""COMPUTED_VALUE"""),"http://www.lec.co.kr/news/articleView.html?idxno=732155")</f>
        <v>http://www.lec.co.kr/news/articleView.html?idxno=732155</v>
      </c>
      <c r="C42" s="1" t="str">
        <f>IFERROR(__xludf.DUMMYFUNCTION("""COMPUTED_VALUE"""),"Thu, 25 Nov 2021 08:00:00 GMT")</f>
        <v>Thu, 25 Nov 2021 08:00:00 GMT</v>
      </c>
      <c r="D42" s="1" t="str">
        <f>IFERROR(__xludf.DUMMYFUNCTION("""COMPUTED_VALUE"""),"[법률상식] 스포츠·연예·방송 심화되는 전속계약 분쟁, 부당한 계약에 정당한 대응  법률저널")</f>
        <v>[법률상식] 스포츠·연예·방송 심화되는 전속계약 분쟁, 부당한 계약에 정당한 대응  법률저널</v>
      </c>
    </row>
    <row r="43">
      <c r="A43" s="1" t="str">
        <f>IFERROR(__xludf.DUMMYFUNCTION("""COMPUTED_VALUE"""),"[법무법인 비트 칼럼] STEP 1. 소프트웨어 분쟁을 예방하는 방법 - 플래텀")</f>
        <v>[법무법인 비트 칼럼] STEP 1. 소프트웨어 분쟁을 예방하는 방법 - 플래텀</v>
      </c>
      <c r="B43" s="2" t="str">
        <f>IFERROR(__xludf.DUMMYFUNCTION("""COMPUTED_VALUE"""),"https://platum.kr/archives/187170")</f>
        <v>https://platum.kr/archives/187170</v>
      </c>
      <c r="C43" s="1" t="str">
        <f>IFERROR(__xludf.DUMMYFUNCTION("""COMPUTED_VALUE"""),"Wed, 08 Jun 2022 15:26:39 GMT")</f>
        <v>Wed, 08 Jun 2022 15:26:39 GMT</v>
      </c>
      <c r="D43" s="1" t="str">
        <f>IFERROR(__xludf.DUMMYFUNCTION("""COMPUTED_VALUE"""),"[법무법인 비트 칼럼] STEP 1. 소프트웨어 분쟁을 예방하는 방법  플래텀")</f>
        <v>[법무법인 비트 칼럼] STEP 1. 소프트웨어 분쟁을 예방하는 방법  플래텀</v>
      </c>
    </row>
    <row r="44">
      <c r="A44" s="1" t="str">
        <f>IFERROR(__xludf.DUMMYFUNCTION("""COMPUTED_VALUE"""),"[특허뉴스] [칼럼] 특허 라이선스 계약에서 라이선스 범위의 중요성 - 특허뉴스")</f>
        <v>[특허뉴스] [칼럼] 특허 라이선스 계약에서 라이선스 범위의 중요성 - 특허뉴스</v>
      </c>
      <c r="B44" s="2" t="str">
        <f>IFERROR(__xludf.DUMMYFUNCTION("""COMPUTED_VALUE"""),"http://www.e-patentnews.com/8428")</f>
        <v>http://www.e-patentnews.com/8428</v>
      </c>
      <c r="C44" s="1" t="str">
        <f>IFERROR(__xludf.DUMMYFUNCTION("""COMPUTED_VALUE"""),"Wed, 08 Jun 2022 04:33:00 GMT")</f>
        <v>Wed, 08 Jun 2022 04:33:00 GMT</v>
      </c>
      <c r="D44" s="1" t="str">
        <f>IFERROR(__xludf.DUMMYFUNCTION("""COMPUTED_VALUE"""),"[특허뉴스] [칼럼] 특허 라이선스 계약에서 라이선스 범위의 중요성  특허뉴스")</f>
        <v>[특허뉴스] [칼럼] 특허 라이선스 계약에서 라이선스 범위의 중요성  특허뉴스</v>
      </c>
    </row>
    <row r="45">
      <c r="A45" s="1" t="str">
        <f>IFERROR(__xludf.DUMMYFUNCTION("""COMPUTED_VALUE"""),"갑질 신고한 대리점에 보복하면 최대 3배 피해배상 - 매일경제")</f>
        <v>갑질 신고한 대리점에 보복하면 최대 3배 피해배상 - 매일경제</v>
      </c>
      <c r="B45" s="2" t="str">
        <f>IFERROR(__xludf.DUMMYFUNCTION("""COMPUTED_VALUE"""),"https://www.mk.co.kr/news/economy/view/2022/06/502186/")</f>
        <v>https://www.mk.co.kr/news/economy/view/2022/06/502186/</v>
      </c>
      <c r="C45" s="1" t="str">
        <f>IFERROR(__xludf.DUMMYFUNCTION("""COMPUTED_VALUE"""),"Wed, 08 Jun 2022 05:07:49 GMT")</f>
        <v>Wed, 08 Jun 2022 05:07:49 GMT</v>
      </c>
      <c r="D45" s="1" t="str">
        <f>IFERROR(__xludf.DUMMYFUNCTION("""COMPUTED_VALUE"""),"갑질 신고한 대리점에 보복하면 최대 3배 피해배상  매일경제")</f>
        <v>갑질 신고한 대리점에 보복하면 최대 3배 피해배상  매일경제</v>
      </c>
    </row>
    <row r="46">
      <c r="A46" s="1" t="str">
        <f>IFERROR(__xludf.DUMMYFUNCTION("""COMPUTED_VALUE"""),"[매경부동산사업단 칼럼] 건축주가 시공사와 체결하는 도급계약서가 왜 중요한가? - 매일경제")</f>
        <v>[매경부동산사업단 칼럼] 건축주가 시공사와 체결하는 도급계약서가 왜 중요한가? - 매일경제</v>
      </c>
      <c r="B46" s="2" t="str">
        <f>IFERROR(__xludf.DUMMYFUNCTION("""COMPUTED_VALUE"""),"https://www.mk.co.kr/news/realestate/view/2022/05/425825/")</f>
        <v>https://www.mk.co.kr/news/realestate/view/2022/05/425825/</v>
      </c>
      <c r="C46" s="1" t="str">
        <f>IFERROR(__xludf.DUMMYFUNCTION("""COMPUTED_VALUE"""),"Sat, 14 May 2022 07:00:00 GMT")</f>
        <v>Sat, 14 May 2022 07:00:00 GMT</v>
      </c>
      <c r="D46" s="1" t="str">
        <f>IFERROR(__xludf.DUMMYFUNCTION("""COMPUTED_VALUE"""),"[매경부동산사업단 칼럼] 건축주가 시공사와 체결하는 도급계약서가 왜 중요한가?  매일경제")</f>
        <v>[매경부동산사업단 칼럼] 건축주가 시공사와 체결하는 도급계약서가 왜 중요한가?  매일경제</v>
      </c>
    </row>
    <row r="47">
      <c r="A47" s="1" t="str">
        <f>IFERROR(__xludf.DUMMYFUNCTION("""COMPUTED_VALUE"""),"대리점 종합지원센터 구축 영세 대리점 상시 지원 - 소비자를위한신문")</f>
        <v>대리점 종합지원센터 구축 영세 대리점 상시 지원 - 소비자를위한신문</v>
      </c>
      <c r="B47" s="2" t="str">
        <f>IFERROR(__xludf.DUMMYFUNCTION("""COMPUTED_VALUE"""),"http://www.consumertimes.kr/sub_read.html?uid=45666&amp;section=sc4&amp;section2=%EB%B6%88%EA%B3%B5%EC%A0%95%ED%96%89%EC%9C%84")</f>
        <v>http://www.consumertimes.kr/sub_read.html?uid=45666&amp;section=sc4&amp;section2=%EB%B6%88%EA%B3%B5%EC%A0%95%ED%96%89%EC%9C%84</v>
      </c>
      <c r="C47" s="1" t="str">
        <f>IFERROR(__xludf.DUMMYFUNCTION("""COMPUTED_VALUE"""),"Thu, 09 Jun 2022 01:53:00 GMT")</f>
        <v>Thu, 09 Jun 2022 01:53:00 GMT</v>
      </c>
      <c r="D47" s="1" t="str">
        <f>IFERROR(__xludf.DUMMYFUNCTION("""COMPUTED_VALUE"""),"대리점 종합지원센터 구축 영세 대리점 상시 지원  소비자를위한신문")</f>
        <v>대리점 종합지원센터 구축 영세 대리점 상시 지원  소비자를위한신문</v>
      </c>
    </row>
    <row r="48">
      <c r="A48" s="1" t="str">
        <f>IFERROR(__xludf.DUMMYFUNCTION("""COMPUTED_VALUE"""),"한국예술인복지재단, 안전한 예술활동을 위한 계약서 작성 실무 교육 개최 - 한국강사신문")</f>
        <v>한국예술인복지재단, 안전한 예술활동을 위한 계약서 작성 실무 교육 개최 - 한국강사신문</v>
      </c>
      <c r="B48" s="2" t="str">
        <f>IFERROR(__xludf.DUMMYFUNCTION("""COMPUTED_VALUE"""),"http://www.lecturernews.com/news/articleView.html?idxno=98847")</f>
        <v>http://www.lecturernews.com/news/articleView.html?idxno=98847</v>
      </c>
      <c r="C48" s="1" t="str">
        <f>IFERROR(__xludf.DUMMYFUNCTION("""COMPUTED_VALUE"""),"Wed, 08 Jun 2022 07:36:36 GMT")</f>
        <v>Wed, 08 Jun 2022 07:36:36 GMT</v>
      </c>
      <c r="D48" s="1" t="str">
        <f>IFERROR(__xludf.DUMMYFUNCTION("""COMPUTED_VALUE"""),"한국예술인복지재단, 안전한 예술활동을 위한 계약서 작성 실무 교육 개최  한국강사신문")</f>
        <v>한국예술인복지재단, 안전한 예술활동을 위한 계약서 작성 실무 교육 개최  한국강사신문</v>
      </c>
    </row>
    <row r="49">
      <c r="A49" s="1" t="str">
        <f>IFERROR(__xludf.DUMMYFUNCTION("""COMPUTED_VALUE"""),"광주일보 - 광주일보")</f>
        <v>광주일보 - 광주일보</v>
      </c>
      <c r="B49" s="2" t="str">
        <f>IFERROR(__xludf.DUMMYFUNCTION("""COMPUTED_VALUE"""),"http://m.kwangju.co.kr/article.php?aid=1654506039739393005")</f>
        <v>http://m.kwangju.co.kr/article.php?aid=1654506039739393005</v>
      </c>
      <c r="C49" s="1" t="str">
        <f>IFERROR(__xludf.DUMMYFUNCTION("""COMPUTED_VALUE"""),"Mon, 06 Jun 2022 09:00:39 GMT")</f>
        <v>Mon, 06 Jun 2022 09:00:39 GMT</v>
      </c>
      <c r="D49" s="1" t="str">
        <f>IFERROR(__xludf.DUMMYFUNCTION("""COMPUTED_VALUE"""),"광주일보  광주일보")</f>
        <v>광주일보  광주일보</v>
      </c>
    </row>
    <row r="50">
      <c r="A50" s="1" t="str">
        <f>IFERROR(__xludf.DUMMYFUNCTION("""COMPUTED_VALUE"""),"[법률신간] DKL파트너스 법률사무소 '벤처스타트업 필수 계약서 해설서' - 법률저널")</f>
        <v>[법률신간] DKL파트너스 법률사무소 '벤처스타트업 필수 계약서 해설서' - 법률저널</v>
      </c>
      <c r="B50" s="2" t="str">
        <f>IFERROR(__xludf.DUMMYFUNCTION("""COMPUTED_VALUE"""),"http://www.lec.co.kr/news/articleView.html?idxno=736881")</f>
        <v>http://www.lec.co.kr/news/articleView.html?idxno=736881</v>
      </c>
      <c r="C50" s="1" t="str">
        <f>IFERROR(__xludf.DUMMYFUNCTION("""COMPUTED_VALUE"""),"Thu, 12 May 2022 07:00:00 GMT")</f>
        <v>Thu, 12 May 2022 07:00:00 GMT</v>
      </c>
      <c r="D50" s="1" t="str">
        <f>IFERROR(__xludf.DUMMYFUNCTION("""COMPUTED_VALUE"""),"[법률신간] DKL파트너스 법률사무소 '벤처스타트업 필수 계약서 해설서'  법률저널")</f>
        <v>[법률신간] DKL파트너스 법률사무소 '벤처스타트업 필수 계약서 해설서'  법률저널</v>
      </c>
    </row>
    <row r="51">
      <c r="A51" s="1" t="str">
        <f>IFERROR(__xludf.DUMMYFUNCTION("""COMPUTED_VALUE"""),"계약서에 없어도 납품단가 조정협의 거부 위법 - 중기이코노미")</f>
        <v>계약서에 없어도 납품단가 조정협의 거부 위법 - 중기이코노미</v>
      </c>
      <c r="B51" s="2" t="str">
        <f>IFERROR(__xludf.DUMMYFUNCTION("""COMPUTED_VALUE"""),"https://www.junggi.co.kr/mobile/view.html?no=28762")</f>
        <v>https://www.junggi.co.kr/mobile/view.html?no=28762</v>
      </c>
      <c r="C51" s="1" t="str">
        <f>IFERROR(__xludf.DUMMYFUNCTION("""COMPUTED_VALUE"""),"Mon, 23 May 2022 07:00:00 GMT")</f>
        <v>Mon, 23 May 2022 07:00:00 GMT</v>
      </c>
      <c r="D51" s="1" t="str">
        <f>IFERROR(__xludf.DUMMYFUNCTION("""COMPUTED_VALUE"""),"계약서에 없어도 납품단가 조정협의 거부 위법  중기이코노미")</f>
        <v>계약서에 없어도 납품단가 조정협의 거부 위법  중기이코노미</v>
      </c>
    </row>
    <row r="52">
      <c r="A52" s="1" t="str">
        <f>IFERROR(__xludf.DUMMYFUNCTION("""COMPUTED_VALUE"""),"‘분식회계, 경영권 분쟁’…억울함 호소하는 대우산업개발 - 경기일보")</f>
        <v>‘분식회계, 경영권 분쟁’…억울함 호소하는 대우산업개발 - 경기일보</v>
      </c>
      <c r="B52" s="2" t="str">
        <f>IFERROR(__xludf.DUMMYFUNCTION("""COMPUTED_VALUE"""),"https://www.kyeonggi.com/article/20220607580098")</f>
        <v>https://www.kyeonggi.com/article/20220607580098</v>
      </c>
      <c r="C52" s="1" t="str">
        <f>IFERROR(__xludf.DUMMYFUNCTION("""COMPUTED_VALUE"""),"Tue, 07 Jun 2022 07:21:00 GMT")</f>
        <v>Tue, 07 Jun 2022 07:21:00 GMT</v>
      </c>
      <c r="D52" s="1" t="str">
        <f>IFERROR(__xludf.DUMMYFUNCTION("""COMPUTED_VALUE"""),"‘분식회계, 경영권 분쟁’…억울함 호소하는 대우산업개발  경기일보")</f>
        <v>‘분식회계, 경영권 분쟁’…억울함 호소하는 대우산업개발  경기일보</v>
      </c>
    </row>
    <row r="53">
      <c r="A53" s="1" t="str">
        <f>IFERROR(__xludf.DUMMYFUNCTION("""COMPUTED_VALUE"""),"대한상사중재원·한국자산관리공사, '효율적 분쟁해결 중재제도 활성화' 업무협약 - 법률신문")</f>
        <v>대한상사중재원·한국자산관리공사, '효율적 분쟁해결 중재제도 활성화' 업무협약 - 법률신문</v>
      </c>
      <c r="B53" s="2" t="str">
        <f>IFERROR(__xludf.DUMMYFUNCTION("""COMPUTED_VALUE"""),"https://m.lawtimes.co.kr/Content/Article?serial=179078")</f>
        <v>https://m.lawtimes.co.kr/Content/Article?serial=179078</v>
      </c>
      <c r="C53" s="1" t="str">
        <f>IFERROR(__xludf.DUMMYFUNCTION("""COMPUTED_VALUE"""),"Fri, 27 May 2022 07:00:00 GMT")</f>
        <v>Fri, 27 May 2022 07:00:00 GMT</v>
      </c>
      <c r="D53" s="1" t="str">
        <f>IFERROR(__xludf.DUMMYFUNCTION("""COMPUTED_VALUE"""),"대한상사중재원·한국자산관리공사, '효율적 분쟁해결 중재제도 활성화' 업무협약  법률신문")</f>
        <v>대한상사중재원·한국자산관리공사, '효율적 분쟁해결 중재제도 활성화' 업무협약  법률신문</v>
      </c>
    </row>
    <row r="54">
      <c r="A54" s="1" t="str">
        <f>IFERROR(__xludf.DUMMYFUNCTION("""COMPUTED_VALUE"""),"KISA ""온라인광고 분쟁 급증… 광고 시장 재편 영향"" - 매일경제")</f>
        <v>KISA "온라인광고 분쟁 급증… 광고 시장 재편 영향" - 매일경제</v>
      </c>
      <c r="B54" s="2" t="str">
        <f>IFERROR(__xludf.DUMMYFUNCTION("""COMPUTED_VALUE"""),"https://m.mk.co.kr/news/it/view/2022/05/453164/")</f>
        <v>https://m.mk.co.kr/news/it/view/2022/05/453164/</v>
      </c>
      <c r="C54" s="1" t="str">
        <f>IFERROR(__xludf.DUMMYFUNCTION("""COMPUTED_VALUE"""),"Mon, 23 May 2022 07:00:00 GMT")</f>
        <v>Mon, 23 May 2022 07:00:00 GMT</v>
      </c>
      <c r="D54" s="1" t="str">
        <f>IFERROR(__xludf.DUMMYFUNCTION("""COMPUTED_VALUE"""),"KISA ""온라인광고 분쟁 급증… 광고 시장 재편 영향""  매일경제")</f>
        <v>KISA "온라인광고 분쟁 급증… 광고 시장 재편 영향"  매일경제</v>
      </c>
    </row>
    <row r="55">
      <c r="A55" s="1" t="str">
        <f>IFERROR(__xludf.DUMMYFUNCTION("""COMPUTED_VALUE"""),"`피같은 내 전세금` 지키자…사기 예방요령 알아두세요 - 매일경제")</f>
        <v>`피같은 내 전세금` 지키자…사기 예방요령 알아두세요 - 매일경제</v>
      </c>
      <c r="B55" s="2" t="str">
        <f>IFERROR(__xludf.DUMMYFUNCTION("""COMPUTED_VALUE"""),"https://www.mk.co.kr/news/economy/view/2022/06/498035/")</f>
        <v>https://www.mk.co.kr/news/economy/view/2022/06/498035/</v>
      </c>
      <c r="C55" s="1" t="str">
        <f>IFERROR(__xludf.DUMMYFUNCTION("""COMPUTED_VALUE"""),"Tue, 07 Jun 2022 02:30:31 GMT")</f>
        <v>Tue, 07 Jun 2022 02:30:31 GMT</v>
      </c>
      <c r="D55" s="1" t="str">
        <f>IFERROR(__xludf.DUMMYFUNCTION("""COMPUTED_VALUE"""),"`피같은 내 전세금` 지키자…사기 예방요령 알아두세요  매일경제")</f>
        <v>`피같은 내 전세금` 지키자…사기 예방요령 알아두세요  매일경제</v>
      </c>
    </row>
    <row r="56">
      <c r="A56" s="1" t="str">
        <f>IFERROR(__xludf.DUMMYFUNCTION("""COMPUTED_VALUE"""),"가격인상에 파업까지.. 곳곳서 택배 파열음 고조 - StraightNews")</f>
        <v>가격인상에 파업까지.. 곳곳서 택배 파열음 고조 - StraightNews</v>
      </c>
      <c r="B56" s="2" t="str">
        <f>IFERROR(__xludf.DUMMYFUNCTION("""COMPUTED_VALUE"""),"https://www.straightnews.co.kr/news/articleView.html?idxno=211830")</f>
        <v>https://www.straightnews.co.kr/news/articleView.html?idxno=211830</v>
      </c>
      <c r="C56" s="1" t="str">
        <f>IFERROR(__xludf.DUMMYFUNCTION("""COMPUTED_VALUE"""),"Tue, 31 May 2022 07:00:00 GMT")</f>
        <v>Tue, 31 May 2022 07:00:00 GMT</v>
      </c>
      <c r="D56" s="1" t="str">
        <f>IFERROR(__xludf.DUMMYFUNCTION("""COMPUTED_VALUE"""),"가격인상에 파업까지.. 곳곳서 택배 파열음 고조  StraightNews")</f>
        <v>가격인상에 파업까지.. 곳곳서 택배 파열음 고조  StraightNews</v>
      </c>
    </row>
    <row r="57">
      <c r="A57" s="1" t="str">
        <f>IFERROR(__xludf.DUMMYFUNCTION("""COMPUTED_VALUE"""),"e대한경제 - e대한경제")</f>
        <v>e대한경제 - e대한경제</v>
      </c>
      <c r="B57" s="2" t="str">
        <f>IFERROR(__xludf.DUMMYFUNCTION("""COMPUTED_VALUE"""),"https://www.dnews.co.kr/uhtml/view.jsp?idxno=202206090846086070260")</f>
        <v>https://www.dnews.co.kr/uhtml/view.jsp?idxno=202206090846086070260</v>
      </c>
      <c r="C57" s="1" t="str">
        <f>IFERROR(__xludf.DUMMYFUNCTION("""COMPUTED_VALUE"""),"Thu, 09 Jun 2022 01:00:34 GMT")</f>
        <v>Thu, 09 Jun 2022 01:00:34 GMT</v>
      </c>
      <c r="D57" s="1" t="str">
        <f>IFERROR(__xludf.DUMMYFUNCTION("""COMPUTED_VALUE"""),"e대한경제  e대한경제")</f>
        <v>e대한경제  e대한경제</v>
      </c>
    </row>
    <row r="58">
      <c r="A58" s="1" t="str">
        <f>IFERROR(__xludf.DUMMYFUNCTION("""COMPUTED_VALUE"""),"공정위 ‘납품단가 조정 설명회’ 개최…자율 조정 활성화 모색 - Daily NTN")</f>
        <v>공정위 ‘납품단가 조정 설명회’ 개최…자율 조정 활성화 모색 - Daily NTN</v>
      </c>
      <c r="B58" s="2" t="str">
        <f>IFERROR(__xludf.DUMMYFUNCTION("""COMPUTED_VALUE"""),"http://www.intn.co.kr/news/articleView.html?idxno=2022966")</f>
        <v>http://www.intn.co.kr/news/articleView.html?idxno=2022966</v>
      </c>
      <c r="C58" s="1" t="str">
        <f>IFERROR(__xludf.DUMMYFUNCTION("""COMPUTED_VALUE"""),"Thu, 09 Jun 2022 03:31:25 GMT")</f>
        <v>Thu, 09 Jun 2022 03:31:25 GMT</v>
      </c>
      <c r="D58" s="1" t="str">
        <f>IFERROR(__xludf.DUMMYFUNCTION("""COMPUTED_VALUE"""),"공정위 ‘납품단가 조정 설명회’ 개최…자율 조정 활성화 모색  Daily NTN")</f>
        <v>공정위 ‘납품단가 조정 설명회’ 개최…자율 조정 활성화 모색  Daily NTN</v>
      </c>
    </row>
    <row r="59">
      <c r="A59" s="1" t="str">
        <f>IFERROR(__xludf.DUMMYFUNCTION("""COMPUTED_VALUE"""),"국내 최고 자본시장(Capital Markets) 미디어 - 더벨(thebell)")</f>
        <v>국내 최고 자본시장(Capital Markets) 미디어 - 더벨(thebell)</v>
      </c>
      <c r="B59" s="2" t="str">
        <f>IFERROR(__xludf.DUMMYFUNCTION("""COMPUTED_VALUE"""),"http://www.thebell.co.kr/free/content/ArticleView.asp?key=202206080943137240108791")</f>
        <v>http://www.thebell.co.kr/free/content/ArticleView.asp?key=202206080943137240108791</v>
      </c>
      <c r="C59" s="1" t="str">
        <f>IFERROR(__xludf.DUMMYFUNCTION("""COMPUTED_VALUE"""),"Wed, 08 Jun 2022 03:50:00 GMT")</f>
        <v>Wed, 08 Jun 2022 03:50:00 GMT</v>
      </c>
      <c r="D59" s="1" t="str">
        <f>IFERROR(__xludf.DUMMYFUNCTION("""COMPUTED_VALUE"""),"국내 최고 자본시장(Capital Markets) 미디어  더벨(thebell)")</f>
        <v>국내 최고 자본시장(Capital Markets) 미디어  더벨(thebell)</v>
      </c>
    </row>
    <row r="60">
      <c r="A60" s="1" t="str">
        <f>IFERROR(__xludf.DUMMYFUNCTION("""COMPUTED_VALUE"""),"2022년 공간정보 창업기업 법률자문 지원 대상기업 모집 - 벤처스퀘어")</f>
        <v>2022년 공간정보 창업기업 법률자문 지원 대상기업 모집 - 벤처스퀘어</v>
      </c>
      <c r="B60" s="2" t="str">
        <f>IFERROR(__xludf.DUMMYFUNCTION("""COMPUTED_VALUE"""),"https://www.venturesquare.net/announcement/856434")</f>
        <v>https://www.venturesquare.net/announcement/856434</v>
      </c>
      <c r="C60" s="1" t="str">
        <f>IFERROR(__xludf.DUMMYFUNCTION("""COMPUTED_VALUE"""),"Wed, 08 Jun 2022 01:47:40 GMT")</f>
        <v>Wed, 08 Jun 2022 01:47:40 GMT</v>
      </c>
      <c r="D60" s="1" t="str">
        <f>IFERROR(__xludf.DUMMYFUNCTION("""COMPUTED_VALUE"""),"2022년 공간정보 창업기업 법률자문 지원 대상기업 모집  벤처스퀘어")</f>
        <v>2022년 공간정보 창업기업 법률자문 지원 대상기업 모집  벤처스퀘어</v>
      </c>
    </row>
    <row r="61">
      <c r="A61" s="1" t="str">
        <f>IFERROR(__xludf.DUMMYFUNCTION("""COMPUTED_VALUE"""),"분쟁 대신 상생 택한 스타필드하남…공정위 동의의결 개시 - 이데일리")</f>
        <v>분쟁 대신 상생 택한 스타필드하남…공정위 동의의결 개시 - 이데일리</v>
      </c>
      <c r="B61" s="2" t="str">
        <f>IFERROR(__xludf.DUMMYFUNCTION("""COMPUTED_VALUE"""),"https://www.edaily.co.kr/news/read?newsId=01794166632359424&amp;mediaCodeNo=257")</f>
        <v>https://www.edaily.co.kr/news/read?newsId=01794166632359424&amp;mediaCodeNo=257</v>
      </c>
      <c r="C61" s="1" t="str">
        <f>IFERROR(__xludf.DUMMYFUNCTION("""COMPUTED_VALUE"""),"Tue, 07 Jun 2022 01:01:05 GMT")</f>
        <v>Tue, 07 Jun 2022 01:01:05 GMT</v>
      </c>
      <c r="D61" s="1" t="str">
        <f>IFERROR(__xludf.DUMMYFUNCTION("""COMPUTED_VALUE"""),"분쟁 대신 상생 택한 스타필드하남…공정위 동의의결 개시  이데일리")</f>
        <v>분쟁 대신 상생 택한 스타필드하남…공정위 동의의결 개시  이데일리</v>
      </c>
    </row>
    <row r="62">
      <c r="A62" s="1" t="str">
        <f>IFERROR(__xludf.DUMMYFUNCTION("""COMPUTED_VALUE"""),"상가 빼줄 때 원상회복 얼마나 해야할까? - 이데일리")</f>
        <v>상가 빼줄 때 원상회복 얼마나 해야할까? - 이데일리</v>
      </c>
      <c r="B62" s="2" t="str">
        <f>IFERROR(__xludf.DUMMYFUNCTION("""COMPUTED_VALUE"""),"https://www.edaily.co.kr/news/read?newsId=01515366632331216&amp;mediaCodeNo=257")</f>
        <v>https://www.edaily.co.kr/news/read?newsId=01515366632331216&amp;mediaCodeNo=257</v>
      </c>
      <c r="C62" s="1" t="str">
        <f>IFERROR(__xludf.DUMMYFUNCTION("""COMPUTED_VALUE"""),"Sat, 21 May 2022 07:00:00 GMT")</f>
        <v>Sat, 21 May 2022 07:00:00 GMT</v>
      </c>
      <c r="D62" s="1" t="str">
        <f>IFERROR(__xludf.DUMMYFUNCTION("""COMPUTED_VALUE"""),"상가 빼줄 때 원상회복 얼마나 해야할까?  이데일리")</f>
        <v>상가 빼줄 때 원상회복 얼마나 해야할까?  이데일리</v>
      </c>
    </row>
    <row r="63">
      <c r="A63" s="1" t="str">
        <f>IFERROR(__xludf.DUMMYFUNCTION("""COMPUTED_VALUE"""),"건설자재값 상승 지역건설경기 위축된다 - 전북도민일보")</f>
        <v>건설자재값 상승 지역건설경기 위축된다 - 전북도민일보</v>
      </c>
      <c r="B63" s="2" t="str">
        <f>IFERROR(__xludf.DUMMYFUNCTION("""COMPUTED_VALUE"""),"https://www.domin.co.kr/news/articleView.html?idxno=1384015&amp;sc_section_code=S1N7")</f>
        <v>https://www.domin.co.kr/news/articleView.html?idxno=1384015&amp;sc_section_code=S1N7</v>
      </c>
      <c r="C63" s="1" t="str">
        <f>IFERROR(__xludf.DUMMYFUNCTION("""COMPUTED_VALUE"""),"Mon, 30 May 2022 07:54:26 GMT")</f>
        <v>Mon, 30 May 2022 07:54:26 GMT</v>
      </c>
      <c r="D63" s="1" t="str">
        <f>IFERROR(__xludf.DUMMYFUNCTION("""COMPUTED_VALUE"""),"건설자재값 상승 지역건설경기 위축된다  전북도민일보")</f>
        <v>건설자재값 상승 지역건설경기 위축된다  전북도민일보</v>
      </c>
    </row>
    <row r="64">
      <c r="A64" s="1" t="str">
        <f>IFERROR(__xludf.DUMMYFUNCTION("""COMPUTED_VALUE"""),"네이마르, 애국가 제창 때 보여준 매너에 호평 쏟아져 - 매일경제")</f>
        <v>네이마르, 애국가 제창 때 보여준 매너에 호평 쏟아져 - 매일경제</v>
      </c>
      <c r="B64" s="2" t="str">
        <f>IFERROR(__xludf.DUMMYFUNCTION("""COMPUTED_VALUE"""),"https://www.mk.co.kr/news/sports/view/2022/06/491362/")</f>
        <v>https://www.mk.co.kr/news/sports/view/2022/06/491362/</v>
      </c>
      <c r="C64" s="1" t="str">
        <f>IFERROR(__xludf.DUMMYFUNCTION("""COMPUTED_VALUE"""),"Fri, 03 Jun 2022 03:10:59 GMT")</f>
        <v>Fri, 03 Jun 2022 03:10:59 GMT</v>
      </c>
      <c r="D64" s="1" t="str">
        <f>IFERROR(__xludf.DUMMYFUNCTION("""COMPUTED_VALUE"""),"네이마르, 애국가 제창 때 보여준 매너에 호평 쏟아져  매일경제")</f>
        <v>네이마르, 애국가 제창 때 보여준 매너에 호평 쏟아져  매일경제</v>
      </c>
    </row>
    <row r="65">
      <c r="A65" s="1" t="str">
        <f>IFERROR(__xludf.DUMMYFUNCTION("""COMPUTED_VALUE"""),"스타트업, 분쟁 신속히 해결하려면?···계약때 중재 조항 넣어야 - ZD넷 코리아")</f>
        <v>스타트업, 분쟁 신속히 해결하려면?···계약때 중재 조항 넣어야 - ZD넷 코리아</v>
      </c>
      <c r="B65" s="2" t="str">
        <f>IFERROR(__xludf.DUMMYFUNCTION("""COMPUTED_VALUE"""),"https://zdnet.co.kr/view/?no=20211014101025")</f>
        <v>https://zdnet.co.kr/view/?no=20211014101025</v>
      </c>
      <c r="C65" s="1" t="str">
        <f>IFERROR(__xludf.DUMMYFUNCTION("""COMPUTED_VALUE"""),"Thu, 14 Oct 2021 07:00:00 GMT")</f>
        <v>Thu, 14 Oct 2021 07:00:00 GMT</v>
      </c>
      <c r="D65" s="1" t="str">
        <f>IFERROR(__xludf.DUMMYFUNCTION("""COMPUTED_VALUE"""),"스타트업, 분쟁 신속히 해결하려면?···계약때 중재 조항 넣어야  ZD넷 코리아")</f>
        <v>스타트업, 분쟁 신속히 해결하려면?···계약때 중재 조항 넣어야  ZD넷 코리아</v>
      </c>
    </row>
    <row r="66">
      <c r="A66" s="1" t="str">
        <f>IFERROR(__xludf.DUMMYFUNCTION("""COMPUTED_VALUE"""),"일상 속 불공정 피해, 코로나 이후 가맹점·저작권 관련 늘고 '다단계' 줄었다 - 경향신문")</f>
        <v>일상 속 불공정 피해, 코로나 이후 가맹점·저작권 관련 늘고 '다단계' 줄었다 - 경향신문</v>
      </c>
      <c r="B66" s="2" t="str">
        <f>IFERROR(__xludf.DUMMYFUNCTION("""COMPUTED_VALUE"""),"https://m.khan.co.kr/local/Seoul/article/202205171115021")</f>
        <v>https://m.khan.co.kr/local/Seoul/article/202205171115021</v>
      </c>
      <c r="C66" s="1" t="str">
        <f>IFERROR(__xludf.DUMMYFUNCTION("""COMPUTED_VALUE"""),"Tue, 17 May 2022 07:00:00 GMT")</f>
        <v>Tue, 17 May 2022 07:00:00 GMT</v>
      </c>
      <c r="D66" s="1" t="str">
        <f>IFERROR(__xludf.DUMMYFUNCTION("""COMPUTED_VALUE"""),"일상 속 불공정 피해, 코로나 이후 가맹점·저작권 관련 늘고 '다단계' 줄었다  경향신문")</f>
        <v>일상 속 불공정 피해, 코로나 이후 가맹점·저작권 관련 늘고 '다단계' 줄었다  경향신문</v>
      </c>
    </row>
    <row r="67">
      <c r="A67" s="1" t="str">
        <f>IFERROR(__xludf.DUMMYFUNCTION("""COMPUTED_VALUE"""),"동네 개원의' 위한 병의원 근로환경 개선 특강 - 치의신보")</f>
        <v>동네 개원의' 위한 병의원 근로환경 개선 특강 - 치의신보</v>
      </c>
      <c r="B67" s="2" t="str">
        <f>IFERROR(__xludf.DUMMYFUNCTION("""COMPUTED_VALUE"""),"https://www.dailydental.co.kr/news/article.html?no=119988")</f>
        <v>https://www.dailydental.co.kr/news/article.html?no=119988</v>
      </c>
      <c r="C67" s="1" t="str">
        <f>IFERROR(__xludf.DUMMYFUNCTION("""COMPUTED_VALUE"""),"Wed, 08 Jun 2022 01:09:48 GMT")</f>
        <v>Wed, 08 Jun 2022 01:09:48 GMT</v>
      </c>
      <c r="D67" s="1" t="str">
        <f>IFERROR(__xludf.DUMMYFUNCTION("""COMPUTED_VALUE"""),"동네 개원의' 위한 병의원 근로환경 개선 특강  치의신보")</f>
        <v>동네 개원의' 위한 병의원 근로환경 개선 특강  치의신보</v>
      </c>
    </row>
    <row r="68">
      <c r="A68" s="1" t="str">
        <f>IFERROR(__xludf.DUMMYFUNCTION("""COMPUTED_VALUE"""),"중기·벤처를 우리 경제 활력 이끄는 주역으로 - 대한민국정책포털 korea.kr")</f>
        <v>중기·벤처를 우리 경제 활력 이끄는 주역으로 - 대한민국정책포털 korea.kr</v>
      </c>
      <c r="B68" s="2" t="str">
        <f>IFERROR(__xludf.DUMMYFUNCTION("""COMPUTED_VALUE"""),"https://m.korea.kr/news/policyNewsView.do?newsId=148902073")</f>
        <v>https://m.korea.kr/news/policyNewsView.do?newsId=148902073</v>
      </c>
      <c r="C68" s="1" t="str">
        <f>IFERROR(__xludf.DUMMYFUNCTION("""COMPUTED_VALUE"""),"Mon, 30 May 2022 07:00:00 GMT")</f>
        <v>Mon, 30 May 2022 07:00:00 GMT</v>
      </c>
      <c r="D68" s="1" t="str">
        <f>IFERROR(__xludf.DUMMYFUNCTION("""COMPUTED_VALUE"""),"중기·벤처를 우리 경제 활력 이끄는 주역으로  대한민국정책포털 korea.kr")</f>
        <v>중기·벤처를 우리 경제 활력 이끄는 주역으로  대한민국정책포털 korea.kr</v>
      </c>
    </row>
    <row r="69">
      <c r="A69" s="1" t="str">
        <f>IFERROR(__xludf.DUMMYFUNCTION("""COMPUTED_VALUE"""),"온라인 플랫폼 자율규제에 방점 찍은 정부… 온플법 운명은 - MSN")</f>
        <v>온라인 플랫폼 자율규제에 방점 찍은 정부… 온플법 운명은 - MSN</v>
      </c>
      <c r="B69" s="2" t="str">
        <f>IFERROR(__xludf.DUMMYFUNCTION("""COMPUTED_VALUE"""),"https://www.msn.com/ko-kr/money/topstories/%EC%98%A8%EB%9D%BC%EC%9D%B8-%ED%94%8C%EB%9E%AB%ED%8F%BC-%EC%9E%90%EC%9C%A8%EA%B7%9C%EC%A0%9C%EC%97%90-%EB%B0%A9%EC%A0%90-%EC%B0%8D%EC%9D%80-%EC%A0%95%EB%B6%80-%EC%98%A8%ED%94%8C%EB%B2%95-%EC%9A%B4%EB%AA%85%EC%9D%"&amp;"80/ar-AAY3JNw")</f>
        <v>https://www.msn.com/ko-kr/money/topstories/%EC%98%A8%EB%9D%BC%EC%9D%B8-%ED%94%8C%EB%9E%AB%ED%8F%BC-%EC%9E%90%EC%9C%A8%EA%B7%9C%EC%A0%9C%EC%97%90-%EB%B0%A9%EC%A0%90-%EC%B0%8D%EC%9D%80-%EC%A0%95%EB%B6%80-%EC%98%A8%ED%94%8C%EB%B2%95-%EC%9A%B4%EB%AA%85%EC%9D%80/ar-AAY3JNw</v>
      </c>
      <c r="C69" s="1" t="str">
        <f>IFERROR(__xludf.DUMMYFUNCTION("""COMPUTED_VALUE"""),"Fri, 03 Jun 2022 22:06:00 GMT")</f>
        <v>Fri, 03 Jun 2022 22:06:00 GMT</v>
      </c>
      <c r="D69" s="1" t="str">
        <f>IFERROR(__xludf.DUMMYFUNCTION("""COMPUTED_VALUE"""),"온라인 플랫폼 자율규제에 방점 찍은 정부… 온플법 운명은  MSN")</f>
        <v>온라인 플랫폼 자율규제에 방점 찍은 정부… 온플법 운명은  MSN</v>
      </c>
    </row>
    <row r="70">
      <c r="A70" s="1" t="str">
        <f>IFERROR(__xludf.DUMMYFUNCTION("""COMPUTED_VALUE"""),"한국기업, 국제분쟁 사전대비 부실 - 법률신문")</f>
        <v>한국기업, 국제분쟁 사전대비 부실 - 법률신문</v>
      </c>
      <c r="B70" s="2" t="str">
        <f>IFERROR(__xludf.DUMMYFUNCTION("""COMPUTED_VALUE"""),"https://m.lawtimes.co.kr/Content/Article?serial=175182")</f>
        <v>https://m.lawtimes.co.kr/Content/Article?serial=175182</v>
      </c>
      <c r="C70" s="1" t="str">
        <f>IFERROR(__xludf.DUMMYFUNCTION("""COMPUTED_VALUE"""),"Mon, 20 Dec 2021 08:00:00 GMT")</f>
        <v>Mon, 20 Dec 2021 08:00:00 GMT</v>
      </c>
      <c r="D70" s="1" t="str">
        <f>IFERROR(__xludf.DUMMYFUNCTION("""COMPUTED_VALUE"""),"한국기업, 국제분쟁 사전대비 부실  법률신문")</f>
        <v>한국기업, 국제분쟁 사전대비 부실  법률신문</v>
      </c>
    </row>
    <row r="71">
      <c r="A71" s="1" t="str">
        <f>IFERROR(__xludf.DUMMYFUNCTION("""COMPUTED_VALUE"""),"[강혜미의 스타트업 카페](18)선택 아닌 필수! 계약서 작성 핵심키 - 주간경향")</f>
        <v>[강혜미의 스타트업 카페](18)선택 아닌 필수! 계약서 작성 핵심키 - 주간경향</v>
      </c>
      <c r="B71" s="2" t="str">
        <f>IFERROR(__xludf.DUMMYFUNCTION("""COMPUTED_VALUE"""),"https://weekly.khan.co.kr/khnm.html?mode=view&amp;artid=202110221441321&amp;code=114")</f>
        <v>https://weekly.khan.co.kr/khnm.html?mode=view&amp;artid=202110221441321&amp;code=114</v>
      </c>
      <c r="C71" s="1" t="str">
        <f>IFERROR(__xludf.DUMMYFUNCTION("""COMPUTED_VALUE"""),"Mon, 01 Nov 2021 07:00:00 GMT")</f>
        <v>Mon, 01 Nov 2021 07:00:00 GMT</v>
      </c>
      <c r="D71" s="1" t="str">
        <f>IFERROR(__xludf.DUMMYFUNCTION("""COMPUTED_VALUE"""),"[강혜미의 스타트업 카페](18)선택 아닌 필수! 계약서 작성 핵심키  주간경향")</f>
        <v>[강혜미의 스타트업 카페](18)선택 아닌 필수! 계약서 작성 핵심키  주간경향</v>
      </c>
    </row>
    <row r="72">
      <c r="A72" s="1" t="str">
        <f>IFERROR(__xludf.DUMMYFUNCTION("""COMPUTED_VALUE"""),"[망사용료 해부]②분쟁의 핵심 '계약 내용', 다음 재판서 공개될까 - 디지털데일리")</f>
        <v>[망사용료 해부]②분쟁의 핵심 '계약 내용', 다음 재판서 공개될까 - 디지털데일리</v>
      </c>
      <c r="B72" s="2" t="str">
        <f>IFERROR(__xludf.DUMMYFUNCTION("""COMPUTED_VALUE"""),"http://m.ddaily.co.kr/m/m_article/?no=233556")</f>
        <v>http://m.ddaily.co.kr/m/m_article/?no=233556</v>
      </c>
      <c r="C72" s="1" t="str">
        <f>IFERROR(__xludf.DUMMYFUNCTION("""COMPUTED_VALUE"""),"Fri, 18 Mar 2022 07:00:00 GMT")</f>
        <v>Fri, 18 Mar 2022 07:00:00 GMT</v>
      </c>
      <c r="D72" s="1" t="str">
        <f>IFERROR(__xludf.DUMMYFUNCTION("""COMPUTED_VALUE"""),"[망사용료 해부]②분쟁의 핵심 '계약 내용', 다음 재판서 공개될까  디지털데일리")</f>
        <v>[망사용료 해부]②분쟁의 핵심 '계약 내용', 다음 재판서 공개될까  디지털데일리</v>
      </c>
    </row>
    <row r="73">
      <c r="A73" s="1" t="str">
        <f>IFERROR(__xludf.DUMMYFUNCTION("""COMPUTED_VALUE"""),"[논단] '원자재 공급망 확보' 근본대책 세울 때다 - 대한전문건설신문")</f>
        <v>[논단] '원자재 공급망 확보' 근본대책 세울 때다 - 대한전문건설신문</v>
      </c>
      <c r="B73" s="2" t="str">
        <f>IFERROR(__xludf.DUMMYFUNCTION("""COMPUTED_VALUE"""),"https://www.koscaj.com/news/articleView.html?idxno=227291")</f>
        <v>https://www.koscaj.com/news/articleView.html?idxno=227291</v>
      </c>
      <c r="C73" s="1" t="str">
        <f>IFERROR(__xludf.DUMMYFUNCTION("""COMPUTED_VALUE"""),"Sun, 05 Jun 2022 22:00:00 GMT")</f>
        <v>Sun, 05 Jun 2022 22:00:00 GMT</v>
      </c>
      <c r="D73" s="1" t="str">
        <f>IFERROR(__xludf.DUMMYFUNCTION("""COMPUTED_VALUE"""),"[논단] '원자재 공급망 확보' 근본대책 세울 때다  대한전문건설신문")</f>
        <v>[논단] '원자재 공급망 확보' 근본대책 세울 때다  대한전문건설신문</v>
      </c>
    </row>
    <row r="74">
      <c r="A74" s="1" t="str">
        <f>IFERROR(__xludf.DUMMYFUNCTION("""COMPUTED_VALUE"""),"스타트업 공동창업자들 분쟁 피하려면 동업계약서 작성해야 - ZD넷 코리아")</f>
        <v>스타트업 공동창업자들 분쟁 피하려면 동업계약서 작성해야 - ZD넷 코리아</v>
      </c>
      <c r="B74" s="2" t="str">
        <f>IFERROR(__xludf.DUMMYFUNCTION("""COMPUTED_VALUE"""),"https://zdnet.co.kr/view/?no=20211120180821")</f>
        <v>https://zdnet.co.kr/view/?no=20211120180821</v>
      </c>
      <c r="C74" s="1" t="str">
        <f>IFERROR(__xludf.DUMMYFUNCTION("""COMPUTED_VALUE"""),"Sat, 20 Nov 2021 08:00:00 GMT")</f>
        <v>Sat, 20 Nov 2021 08:00:00 GMT</v>
      </c>
      <c r="D74" s="1" t="str">
        <f>IFERROR(__xludf.DUMMYFUNCTION("""COMPUTED_VALUE"""),"스타트업 공동창업자들 분쟁 피하려면 동업계약서 작성해야  ZD넷 코리아")</f>
        <v>스타트업 공동창업자들 분쟁 피하려면 동업계약서 작성해야  ZD넷 코리아</v>
      </c>
    </row>
    <row r="75">
      <c r="A75" s="1" t="str">
        <f>IFERROR(__xludf.DUMMYFUNCTION("""COMPUTED_VALUE"""),"헬스장 결제, 환불 분쟁 등 복잡한 상황 피하려면 '이렇게' 해야 - 헬스조선")</f>
        <v>헬스장 결제, 환불 분쟁 등 복잡한 상황 피하려면 '이렇게' 해야 - 헬스조선</v>
      </c>
      <c r="B75" s="2" t="str">
        <f>IFERROR(__xludf.DUMMYFUNCTION("""COMPUTED_VALUE"""),"https://health.chosun.com/site/data/html_dir/2022/04/01/2022040101813.html")</f>
        <v>https://health.chosun.com/site/data/html_dir/2022/04/01/2022040101813.html</v>
      </c>
      <c r="C75" s="1" t="str">
        <f>IFERROR(__xludf.DUMMYFUNCTION("""COMPUTED_VALUE"""),"Sun, 03 Apr 2022 07:00:00 GMT")</f>
        <v>Sun, 03 Apr 2022 07:00:00 GMT</v>
      </c>
      <c r="D75" s="1" t="str">
        <f>IFERROR(__xludf.DUMMYFUNCTION("""COMPUTED_VALUE"""),"헬스장 결제, 환불 분쟁 등 복잡한 상황 피하려면 '이렇게' 해야  헬스조선")</f>
        <v>헬스장 결제, 환불 분쟁 등 복잡한 상황 피하려면 '이렇게' 해야  헬스조선</v>
      </c>
    </row>
    <row r="76">
      <c r="A76" s="1" t="str">
        <f>IFERROR(__xludf.DUMMYFUNCTION("""COMPUTED_VALUE"""),"“개별계약 때 넣은 특약이 화근 해석 놓고 분쟁 많이 생겨요” - 대한전문건설신문")</f>
        <v>“개별계약 때 넣은 특약이 화근 해석 놓고 분쟁 많이 생겨요” - 대한전문건설신문</v>
      </c>
      <c r="B76" s="2" t="str">
        <f>IFERROR(__xludf.DUMMYFUNCTION("""COMPUTED_VALUE"""),"https://www.koscaj.com/news/articleView.html?idxno=225102")</f>
        <v>https://www.koscaj.com/news/articleView.html?idxno=225102</v>
      </c>
      <c r="C76" s="1" t="str">
        <f>IFERROR(__xludf.DUMMYFUNCTION("""COMPUTED_VALUE"""),"Mon, 21 Feb 2022 08:00:00 GMT")</f>
        <v>Mon, 21 Feb 2022 08:00:00 GMT</v>
      </c>
      <c r="D76" s="1" t="str">
        <f>IFERROR(__xludf.DUMMYFUNCTION("""COMPUTED_VALUE"""),"“개별계약 때 넣은 특약이 화근 해석 놓고 분쟁 많이 생겨요”  대한전문건설신문")</f>
        <v>“개별계약 때 넣은 특약이 화근 해석 놓고 분쟁 많이 생겨요”  대한전문건설신문</v>
      </c>
    </row>
    <row r="77">
      <c r="A77" s="1" t="str">
        <f>IFERROR(__xludf.DUMMYFUNCTION("""COMPUTED_VALUE"""),"[창간특집] ""턱없이 비싸"" vs ""법대로""…민간임대 분양 전환 잡음 - 신아일보")</f>
        <v>[창간특집] "턱없이 비싸" vs "법대로"…민간임대 분양 전환 잡음 - 신아일보</v>
      </c>
      <c r="B77" s="2" t="str">
        <f>IFERROR(__xludf.DUMMYFUNCTION("""COMPUTED_VALUE"""),"http://www.shinailbo.co.kr/news/articleView.html?idxno=1559282")</f>
        <v>http://www.shinailbo.co.kr/news/articleView.html?idxno=1559282</v>
      </c>
      <c r="C77" s="1" t="str">
        <f>IFERROR(__xludf.DUMMYFUNCTION("""COMPUTED_VALUE"""),"Wed, 08 Jun 2022 02:18:00 GMT")</f>
        <v>Wed, 08 Jun 2022 02:18:00 GMT</v>
      </c>
      <c r="D77" s="1" t="str">
        <f>IFERROR(__xludf.DUMMYFUNCTION("""COMPUTED_VALUE"""),"[창간특집] ""턱없이 비싸"" vs ""법대로""…민간임대 분양 전환 잡음  신아일보")</f>
        <v>[창간특집] "턱없이 비싸" vs "법대로"…민간임대 분양 전환 잡음  신아일보</v>
      </c>
    </row>
    <row r="78">
      <c r="A78" s="1" t="str">
        <f>IFERROR(__xludf.DUMMYFUNCTION("""COMPUTED_VALUE"""),"매년 느는 휴가철 렌터카 피해…""계약서 꼼꼼히 살피세요"" - IT조선")</f>
        <v>매년 느는 휴가철 렌터카 피해…"계약서 꼼꼼히 살피세요" - IT조선</v>
      </c>
      <c r="B78" s="2" t="str">
        <f>IFERROR(__xludf.DUMMYFUNCTION("""COMPUTED_VALUE"""),"http://it.chosun.com/site/data/html_dir/2021/07/25/2021072500557.html")</f>
        <v>http://it.chosun.com/site/data/html_dir/2021/07/25/2021072500557.html</v>
      </c>
      <c r="C78" s="1" t="str">
        <f>IFERROR(__xludf.DUMMYFUNCTION("""COMPUTED_VALUE"""),"Sun, 25 Jul 2021 07:00:00 GMT")</f>
        <v>Sun, 25 Jul 2021 07:00:00 GMT</v>
      </c>
      <c r="D78" s="1" t="str">
        <f>IFERROR(__xludf.DUMMYFUNCTION("""COMPUTED_VALUE"""),"매년 느는 휴가철 렌터카 피해…""계약서 꼼꼼히 살피세요""  IT조선")</f>
        <v>매년 느는 휴가철 렌터카 피해…"계약서 꼼꼼히 살피세요"  IT조선</v>
      </c>
    </row>
    <row r="79">
      <c r="A79" s="1" t="str">
        <f>IFERROR(__xludf.DUMMYFUNCTION("""COMPUTED_VALUE"""),"정부·건설업계, 원자재가 급등 대책 마련 부심 - 기계설비신문")</f>
        <v>정부·건설업계, 원자재가 급등 대책 마련 부심 - 기계설비신문</v>
      </c>
      <c r="B79" s="2" t="str">
        <f>IFERROR(__xludf.DUMMYFUNCTION("""COMPUTED_VALUE"""),"http://www.kmecnews.co.kr/news/articleView.html?idxno=25576")</f>
        <v>http://www.kmecnews.co.kr/news/articleView.html?idxno=25576</v>
      </c>
      <c r="C79" s="1" t="str">
        <f>IFERROR(__xludf.DUMMYFUNCTION("""COMPUTED_VALUE"""),"Mon, 09 May 2022 07:00:00 GMT")</f>
        <v>Mon, 09 May 2022 07:00:00 GMT</v>
      </c>
      <c r="D79" s="1" t="str">
        <f>IFERROR(__xludf.DUMMYFUNCTION("""COMPUTED_VALUE"""),"정부·건설업계, 원자재가 급등 대책 마련 부심  기계설비신문")</f>
        <v>정부·건설업계, 원자재가 급등 대책 마련 부심  기계설비신문</v>
      </c>
    </row>
    <row r="80">
      <c r="A80" s="1" t="str">
        <f>IFERROR(__xludf.DUMMYFUNCTION("""COMPUTED_VALUE"""),"새 정부, 표준하도급계약서 확대 추진한다 - 대한전문건설신문")</f>
        <v>새 정부, 표준하도급계약서 확대 추진한다 - 대한전문건설신문</v>
      </c>
      <c r="B80" s="2" t="str">
        <f>IFERROR(__xludf.DUMMYFUNCTION("""COMPUTED_VALUE"""),"https://www.koscaj.com/news/articleView.html?idxno=226303")</f>
        <v>https://www.koscaj.com/news/articleView.html?idxno=226303</v>
      </c>
      <c r="C80" s="1" t="str">
        <f>IFERROR(__xludf.DUMMYFUNCTION("""COMPUTED_VALUE"""),"Fri, 15 Apr 2022 07:00:00 GMT")</f>
        <v>Fri, 15 Apr 2022 07:00:00 GMT</v>
      </c>
      <c r="D80" s="1" t="str">
        <f>IFERROR(__xludf.DUMMYFUNCTION("""COMPUTED_VALUE"""),"새 정부, 표준하도급계약서 확대 추진한다  대한전문건설신문")</f>
        <v>새 정부, 표준하도급계약서 확대 추진한다  대한전문건설신문</v>
      </c>
    </row>
    <row r="81">
      <c r="A81" s="1" t="str">
        <f>IFERROR(__xludf.DUMMYFUNCTION("""COMPUTED_VALUE"""),"""공사비 올려라 vs 못 올린다""…전국서 조합 vs 시공사 갈등 속출 - 뉴스핌")</f>
        <v>"공사비 올려라 vs 못 올린다"…전국서 조합 vs 시공사 갈등 속출 - 뉴스핌</v>
      </c>
      <c r="B81" s="2" t="str">
        <f>IFERROR(__xludf.DUMMYFUNCTION("""COMPUTED_VALUE"""),"https://www.newspim.com/news/view/20220607000833")</f>
        <v>https://www.newspim.com/news/view/20220607000833</v>
      </c>
      <c r="C81" s="1" t="str">
        <f>IFERROR(__xludf.DUMMYFUNCTION("""COMPUTED_VALUE"""),"Wed, 08 Jun 2022 20:39:00 GMT")</f>
        <v>Wed, 08 Jun 2022 20:39:00 GMT</v>
      </c>
      <c r="D81" s="1" t="str">
        <f>IFERROR(__xludf.DUMMYFUNCTION("""COMPUTED_VALUE"""),"""공사비 올려라 vs 못 올린다""…전국서 조합 vs 시공사 갈등 속출  뉴스핌")</f>
        <v>"공사비 올려라 vs 못 올린다"…전국서 조합 vs 시공사 갈등 속출  뉴스핌</v>
      </c>
    </row>
    <row r="82">
      <c r="A82" s="1" t="str">
        <f>IFERROR(__xludf.DUMMYFUNCTION("""COMPUTED_VALUE"""),"[보건복지부]필수의료 기반 강화하고 의료비 부담은 완화 - 비즈투데이")</f>
        <v>[보건복지부]필수의료 기반 강화하고 의료비 부담은 완화 - 비즈투데이</v>
      </c>
      <c r="B82" s="2" t="str">
        <f>IFERROR(__xludf.DUMMYFUNCTION("""COMPUTED_VALUE"""),"http://www.biztoday.kr/bbs/board.php?bo_table=news&amp;wr_id=47695")</f>
        <v>http://www.biztoday.kr/bbs/board.php?bo_table=news&amp;wr_id=47695</v>
      </c>
      <c r="C82" s="1" t="str">
        <f>IFERROR(__xludf.DUMMYFUNCTION("""COMPUTED_VALUE"""),"Thu, 09 Jun 2022 02:42:00 GMT")</f>
        <v>Thu, 09 Jun 2022 02:42:00 GMT</v>
      </c>
      <c r="D82" s="1" t="str">
        <f>IFERROR(__xludf.DUMMYFUNCTION("""COMPUTED_VALUE"""),"[보건복지부]필수의료 기반 강화하고 의료비 부담은 완화  비즈투데이")</f>
        <v>[보건복지부]필수의료 기반 강화하고 의료비 부담은 완화  비즈투데이</v>
      </c>
    </row>
    <row r="83">
      <c r="A83" s="1" t="str">
        <f>IFERROR(__xludf.DUMMYFUNCTION("""COMPUTED_VALUE"""),"""CVC 내부 조직 구성·계약서 작성에서 법적분쟁 발생 가능성"" - 법률신문")</f>
        <v>"CVC 내부 조직 구성·계약서 작성에서 법적분쟁 발생 가능성" - 법률신문</v>
      </c>
      <c r="B83" s="2" t="str">
        <f>IFERROR(__xludf.DUMMYFUNCTION("""COMPUTED_VALUE"""),"https://m.lawtimes.co.kr/Content/Article?serial=175894")</f>
        <v>https://m.lawtimes.co.kr/Content/Article?serial=175894</v>
      </c>
      <c r="C83" s="1" t="str">
        <f>IFERROR(__xludf.DUMMYFUNCTION("""COMPUTED_VALUE"""),"Tue, 18 Jan 2022 08:00:00 GMT")</f>
        <v>Tue, 18 Jan 2022 08:00:00 GMT</v>
      </c>
      <c r="D83" s="1" t="str">
        <f>IFERROR(__xludf.DUMMYFUNCTION("""COMPUTED_VALUE"""),"""CVC 내부 조직 구성·계약서 작성에서 법적분쟁 발생 가능성""  법률신문")</f>
        <v>"CVC 내부 조직 구성·계약서 작성에서 법적분쟁 발생 가능성"  법률신문</v>
      </c>
    </row>
    <row r="84">
      <c r="A84" s="1" t="str">
        <f>IFERROR(__xludf.DUMMYFUNCTION("""COMPUTED_VALUE"""),"케이원전자 강승구 회장의 일과 골프 : 시대의 흐름을 읽어라 - Golf Journal")</f>
        <v>케이원전자 강승구 회장의 일과 골프 : 시대의 흐름을 읽어라 - Golf Journal</v>
      </c>
      <c r="B84" s="2" t="str">
        <f>IFERROR(__xludf.DUMMYFUNCTION("""COMPUTED_VALUE"""),"https://www.golfjournal.co.kr/news/articleView.html?idxno=3603")</f>
        <v>https://www.golfjournal.co.kr/news/articleView.html?idxno=3603</v>
      </c>
      <c r="C84" s="1" t="str">
        <f>IFERROR(__xludf.DUMMYFUNCTION("""COMPUTED_VALUE"""),"Tue, 31 May 2022 08:00:00 GMT")</f>
        <v>Tue, 31 May 2022 08:00:00 GMT</v>
      </c>
      <c r="D84" s="1" t="str">
        <f>IFERROR(__xludf.DUMMYFUNCTION("""COMPUTED_VALUE"""),"케이원전자 강승구 회장의 일과 골프 : 시대의 흐름을 읽어라  Golf Journal")</f>
        <v>케이원전자 강승구 회장의 일과 골프 : 시대의 흐름을 읽어라  Golf Journal</v>
      </c>
    </row>
    <row r="85">
      <c r="A85" s="1" t="str">
        <f>IFERROR(__xludf.DUMMYFUNCTION("""COMPUTED_VALUE"""),"[월드리포트] ""벤틀리 50대 있다"" 홧김에 말했다가…대륙 발칵 - SBS 뉴스")</f>
        <v>[월드리포트] "벤틀리 50대 있다" 홧김에 말했다가…대륙 발칵 - SBS 뉴스</v>
      </c>
      <c r="B85" s="2" t="str">
        <f>IFERROR(__xludf.DUMMYFUNCTION("""COMPUTED_VALUE"""),"https://news.sbs.co.kr/news/endPage.do?news_id=N1006776509")</f>
        <v>https://news.sbs.co.kr/news/endPage.do?news_id=N1006776509</v>
      </c>
      <c r="C85" s="1" t="str">
        <f>IFERROR(__xludf.DUMMYFUNCTION("""COMPUTED_VALUE"""),"Mon, 06 Jun 2022 07:01:00 GMT")</f>
        <v>Mon, 06 Jun 2022 07:01:00 GMT</v>
      </c>
      <c r="D85" s="1" t="str">
        <f>IFERROR(__xludf.DUMMYFUNCTION("""COMPUTED_VALUE"""),"[월드리포트] ""벤틀리 50대 있다"" 홧김에 말했다가…대륙 발칵  SBS 뉴스")</f>
        <v>[월드리포트] "벤틀리 50대 있다" 홧김에 말했다가…대륙 발칵  SBS 뉴스</v>
      </c>
    </row>
    <row r="86">
      <c r="A86" s="1" t="str">
        <f>IFERROR(__xludf.DUMMYFUNCTION("""COMPUTED_VALUE"""),"[알쓸신잡 변호사 이야기] 기업의 시작, 동업계약서의 중요점은? - 데일리팝")</f>
        <v>[알쓸신잡 변호사 이야기] 기업의 시작, 동업계약서의 중요점은? - 데일리팝</v>
      </c>
      <c r="B86" s="2" t="str">
        <f>IFERROR(__xludf.DUMMYFUNCTION("""COMPUTED_VALUE"""),"https://www.dailypop.kr/news/articleView.html?idxno=58786")</f>
        <v>https://www.dailypop.kr/news/articleView.html?idxno=58786</v>
      </c>
      <c r="C86" s="1" t="str">
        <f>IFERROR(__xludf.DUMMYFUNCTION("""COMPUTED_VALUE"""),"Wed, 23 Mar 2022 07:00:00 GMT")</f>
        <v>Wed, 23 Mar 2022 07:00:00 GMT</v>
      </c>
      <c r="D86" s="1" t="str">
        <f>IFERROR(__xludf.DUMMYFUNCTION("""COMPUTED_VALUE"""),"[알쓸신잡 변호사 이야기] 기업의 시작, 동업계약서의 중요점은?  데일리팝")</f>
        <v>[알쓸신잡 변호사 이야기] 기업의 시작, 동업계약서의 중요점은?  데일리팝</v>
      </c>
    </row>
    <row r="87">
      <c r="A87" s="1" t="str">
        <f>IFERROR(__xludf.DUMMYFUNCTION("""COMPUTED_VALUE"""),"조각투자 등 신종증권 사업 관련 가이드라인의 주요 내용 및 시사점 - 법률신문")</f>
        <v>조각투자 등 신종증권 사업 관련 가이드라인의 주요 내용 및 시사점 - 법률신문</v>
      </c>
      <c r="B87" s="2" t="str">
        <f>IFERROR(__xludf.DUMMYFUNCTION("""COMPUTED_VALUE"""),"https://m.lawtimes.co.kr/Content/Article?serial=179226")</f>
        <v>https://m.lawtimes.co.kr/Content/Article?serial=179226</v>
      </c>
      <c r="C87" s="1" t="str">
        <f>IFERROR(__xludf.DUMMYFUNCTION("""COMPUTED_VALUE"""),"Fri, 03 Jun 2022 02:56:37 GMT")</f>
        <v>Fri, 03 Jun 2022 02:56:37 GMT</v>
      </c>
      <c r="D87" s="1" t="str">
        <f>IFERROR(__xludf.DUMMYFUNCTION("""COMPUTED_VALUE"""),"조각투자 등 신종증권 사업 관련 가이드라인의 주요 내용 및 시사점  법률신문")</f>
        <v>조각투자 등 신종증권 사업 관련 가이드라인의 주요 내용 및 시사점  법률신문</v>
      </c>
    </row>
    <row r="88">
      <c r="A88" s="1" t="str">
        <f>IFERROR(__xludf.DUMMYFUNCTION("""COMPUTED_VALUE"""),"뉴시스 - 뉴시스")</f>
        <v>뉴시스 - 뉴시스</v>
      </c>
      <c r="B88" s="2" t="str">
        <f>IFERROR(__xludf.DUMMYFUNCTION("""COMPUTED_VALUE"""),"https://mobile.newsis.com/view.html?ar_id=NISX20220421_0001842839")</f>
        <v>https://mobile.newsis.com/view.html?ar_id=NISX20220421_0001842839</v>
      </c>
      <c r="C88" s="1" t="str">
        <f>IFERROR(__xludf.DUMMYFUNCTION("""COMPUTED_VALUE"""),"Thu, 21 Apr 2022 07:00:00 GMT")</f>
        <v>Thu, 21 Apr 2022 07:00:00 GMT</v>
      </c>
      <c r="D88" s="1" t="str">
        <f>IFERROR(__xludf.DUMMYFUNCTION("""COMPUTED_VALUE"""),"뉴시스  뉴시스")</f>
        <v>뉴시스  뉴시스</v>
      </c>
    </row>
    <row r="89">
      <c r="A89" s="1" t="str">
        <f>IFERROR(__xludf.DUMMYFUNCTION("""COMPUTED_VALUE"""),"[로펌의기술](58) 영업비밀인데 묵시적 사용 가능?… 한전 자회사간 ‘설계 비법’ 분쟁 해결한 법무법인 바른 - 조선비즈 - 조선비즈")</f>
        <v>[로펌의기술](58) 영업비밀인데 묵시적 사용 가능?… 한전 자회사간 ‘설계 비법’ 분쟁 해결한 법무법인 바른 - 조선비즈 - 조선비즈</v>
      </c>
      <c r="B89" s="2" t="str">
        <f>IFERROR(__xludf.DUMMYFUNCTION("""COMPUTED_VALUE"""),"https://biz.chosun.com/topics/law_firm/2022/04/20/Z5VG7JFLSZA2PA3Q2PCK7W7LNU/")</f>
        <v>https://biz.chosun.com/topics/law_firm/2022/04/20/Z5VG7JFLSZA2PA3Q2PCK7W7LNU/</v>
      </c>
      <c r="C89" s="1" t="str">
        <f>IFERROR(__xludf.DUMMYFUNCTION("""COMPUTED_VALUE"""),"Wed, 20 Apr 2022 07:00:00 GMT")</f>
        <v>Wed, 20 Apr 2022 07:00:00 GMT</v>
      </c>
      <c r="D89" s="1" t="str">
        <f>IFERROR(__xludf.DUMMYFUNCTION("""COMPUTED_VALUE"""),"[로펌의기술](58) 영업비밀인데 묵시적 사용 가능?… 한전 자회사간 ‘설계 비법’ 분쟁 해결한 법무법인 바른 - 조선비즈  조선비즈")</f>
        <v>[로펌의기술](58) 영업비밀인데 묵시적 사용 가능?… 한전 자회사간 ‘설계 비법’ 분쟁 해결한 법무법인 바른 - 조선비즈  조선비즈</v>
      </c>
    </row>
    <row r="90">
      <c r="A90" s="1" t="str">
        <f>IFERROR(__xludf.DUMMYFUNCTION("""COMPUTED_VALUE"""),"교보생명 2조원 규모 풋옵션 분쟁 장기화 예고 - 법률신문")</f>
        <v>교보생명 2조원 규모 풋옵션 분쟁 장기화 예고 - 법률신문</v>
      </c>
      <c r="B90" s="2" t="str">
        <f>IFERROR(__xludf.DUMMYFUNCTION("""COMPUTED_VALUE"""),"https://m.lawtimes.co.kr/Content/Article?serial=175543")</f>
        <v>https://m.lawtimes.co.kr/Content/Article?serial=175543</v>
      </c>
      <c r="C90" s="1" t="str">
        <f>IFERROR(__xludf.DUMMYFUNCTION("""COMPUTED_VALUE"""),"Thu, 06 Jan 2022 08:00:00 GMT")</f>
        <v>Thu, 06 Jan 2022 08:00:00 GMT</v>
      </c>
      <c r="D90" s="1" t="str">
        <f>IFERROR(__xludf.DUMMYFUNCTION("""COMPUTED_VALUE"""),"교보생명 2조원 규모 풋옵션 분쟁 장기화 예고  법률신문")</f>
        <v>교보생명 2조원 규모 풋옵션 분쟁 장기화 예고  법률신문</v>
      </c>
    </row>
    <row r="91">
      <c r="A91" s="1" t="str">
        <f>IFERROR(__xludf.DUMMYFUNCTION("""COMPUTED_VALUE"""),"절반 지었는데 공사 중단…'재건축 분쟁 백과사전' 된 둔촌주공 - 한국경제")</f>
        <v>절반 지었는데 공사 중단…'재건축 분쟁 백과사전' 된 둔촌주공 - 한국경제</v>
      </c>
      <c r="B91" s="2" t="str">
        <f>IFERROR(__xludf.DUMMYFUNCTION("""COMPUTED_VALUE"""),"https://www.hankyung.com/realestate/article/2022041213671")</f>
        <v>https://www.hankyung.com/realestate/article/2022041213671</v>
      </c>
      <c r="C91" s="1" t="str">
        <f>IFERROR(__xludf.DUMMYFUNCTION("""COMPUTED_VALUE"""),"Tue, 12 Apr 2022 07:00:00 GMT")</f>
        <v>Tue, 12 Apr 2022 07:00:00 GMT</v>
      </c>
      <c r="D91" s="1" t="str">
        <f>IFERROR(__xludf.DUMMYFUNCTION("""COMPUTED_VALUE"""),"절반 지었는데 공사 중단…'재건축 분쟁 백과사전' 된 둔촌주공  한국경제")</f>
        <v>절반 지었는데 공사 중단…'재건축 분쟁 백과사전' 된 둔촌주공  한국경제</v>
      </c>
    </row>
    <row r="92">
      <c r="A92" s="1" t="str">
        <f>IFERROR(__xludf.DUMMYFUNCTION("""COMPUTED_VALUE"""),"남양유업 매각 분쟁' 법정다툼 가열…무슨 일이? - 한겨레")</f>
        <v>남양유업 매각 분쟁' 법정다툼 가열…무슨 일이? - 한겨레</v>
      </c>
      <c r="B92" s="2" t="str">
        <f>IFERROR(__xludf.DUMMYFUNCTION("""COMPUTED_VALUE"""),"https://m.hani.co.kr/arti/economy/marketing/1026720.html")</f>
        <v>https://m.hani.co.kr/arti/economy/marketing/1026720.html</v>
      </c>
      <c r="C92" s="1" t="str">
        <f>IFERROR(__xludf.DUMMYFUNCTION("""COMPUTED_VALUE"""),"Mon, 10 Jan 2022 08:00:00 GMT")</f>
        <v>Mon, 10 Jan 2022 08:00:00 GMT</v>
      </c>
      <c r="D92" s="1" t="str">
        <f>IFERROR(__xludf.DUMMYFUNCTION("""COMPUTED_VALUE"""),"남양유업 매각 분쟁' 법정다툼 가열…무슨 일이?  한겨레")</f>
        <v>남양유업 매각 분쟁' 법정다툼 가열…무슨 일이?  한겨레</v>
      </c>
    </row>
    <row r="93">
      <c r="A93" s="1" t="str">
        <f>IFERROR(__xludf.DUMMYFUNCTION("""COMPUTED_VALUE"""),"`집콕` 홈 인테리어 수요 늘자 하자보수 분쟁도 따라 늘어 - 매일경제")</f>
        <v>`집콕` 홈 인테리어 수요 늘자 하자보수 분쟁도 따라 늘어 - 매일경제</v>
      </c>
      <c r="B93" s="2" t="str">
        <f>IFERROR(__xludf.DUMMYFUNCTION("""COMPUTED_VALUE"""),"https://m.mk.co.kr/news/economy/view/2022/04/370008/")</f>
        <v>https://m.mk.co.kr/news/economy/view/2022/04/370008/</v>
      </c>
      <c r="C93" s="1" t="str">
        <f>IFERROR(__xludf.DUMMYFUNCTION("""COMPUTED_VALUE"""),"Tue, 26 Apr 2022 07:00:00 GMT")</f>
        <v>Tue, 26 Apr 2022 07:00:00 GMT</v>
      </c>
      <c r="D93" s="1" t="str">
        <f>IFERROR(__xludf.DUMMYFUNCTION("""COMPUTED_VALUE"""),"`집콕` 홈 인테리어 수요 늘자 하자보수 분쟁도 따라 늘어  매일경제")</f>
        <v>`집콕` 홈 인테리어 수요 늘자 하자보수 분쟁도 따라 늘어  매일경제</v>
      </c>
    </row>
    <row r="94">
      <c r="A94" s="1" t="str">
        <f>IFERROR(__xludf.DUMMYFUNCTION("""COMPUTED_VALUE"""),"변호사가 알려주는 주택임대차계약 체결 시 확인사항 - 오마이뉴스")</f>
        <v>변호사가 알려주는 주택임대차계약 체결 시 확인사항 - 오마이뉴스</v>
      </c>
      <c r="B94" s="2" t="str">
        <f>IFERROR(__xludf.DUMMYFUNCTION("""COMPUTED_VALUE"""),"http://www.ohmynews.com/NWS_Web/View/at_pg.aspx?CNTN_CD=A0002819096")</f>
        <v>http://www.ohmynews.com/NWS_Web/View/at_pg.aspx?CNTN_CD=A0002819096</v>
      </c>
      <c r="C94" s="1" t="str">
        <f>IFERROR(__xludf.DUMMYFUNCTION("""COMPUTED_VALUE"""),"Fri, 18 Mar 2022 07:00:00 GMT")</f>
        <v>Fri, 18 Mar 2022 07:00:00 GMT</v>
      </c>
      <c r="D94" s="1" t="str">
        <f>IFERROR(__xludf.DUMMYFUNCTION("""COMPUTED_VALUE"""),"변호사가 알려주는 주택임대차계약 체결 시 확인사항  오마이뉴스")</f>
        <v>변호사가 알려주는 주택임대차계약 체결 시 확인사항  오마이뉴스</v>
      </c>
    </row>
    <row r="95">
      <c r="A95" s="1" t="str">
        <f>IFERROR(__xludf.DUMMYFUNCTION("""COMPUTED_VALUE"""),"판매자 정보‧소비자 분쟁해결기준' 제대로 알리지 않은 7개 플랫폼 사업자 적발 - 메디컬투데이")</f>
        <v>판매자 정보‧소비자 분쟁해결기준' 제대로 알리지 않은 7개 플랫폼 사업자 적발 - 메디컬투데이</v>
      </c>
      <c r="B95" s="2" t="str">
        <f>IFERROR(__xludf.DUMMYFUNCTION("""COMPUTED_VALUE"""),"https://mdtoday.co.kr/news/view/1065584726680913")</f>
        <v>https://mdtoday.co.kr/news/view/1065584726680913</v>
      </c>
      <c r="C95" s="1" t="str">
        <f>IFERROR(__xludf.DUMMYFUNCTION("""COMPUTED_VALUE"""),"Sun, 06 Mar 2022 08:00:00 GMT")</f>
        <v>Sun, 06 Mar 2022 08:00:00 GMT</v>
      </c>
      <c r="D95" s="1" t="str">
        <f>IFERROR(__xludf.DUMMYFUNCTION("""COMPUTED_VALUE"""),"판매자 정보‧소비자 분쟁해결기준' 제대로 알리지 않은 7개 플랫폼 사업자 적발  메디컬투데이")</f>
        <v>판매자 정보‧소비자 분쟁해결기준' 제대로 알리지 않은 7개 플랫폼 사업자 적발  메디컬투데이</v>
      </c>
    </row>
    <row r="96">
      <c r="A96" s="1" t="str">
        <f>IFERROR(__xludf.DUMMYFUNCTION("""COMPUTED_VALUE"""),"중고거래에 계약서 작성의무? 한국스타트업포럼 ""지나친 규제, C2C시장 위축 우려"" - 뉴스워커")</f>
        <v>중고거래에 계약서 작성의무? 한국스타트업포럼 "지나친 규제, C2C시장 위축 우려" - 뉴스워커</v>
      </c>
      <c r="B96" s="2" t="str">
        <f>IFERROR(__xludf.DUMMYFUNCTION("""COMPUTED_VALUE"""),"http://www.newsworker.co.kr/news/articleView.html?idxno=140864")</f>
        <v>http://www.newsworker.co.kr/news/articleView.html?idxno=140864</v>
      </c>
      <c r="C96" s="1" t="str">
        <f>IFERROR(__xludf.DUMMYFUNCTION("""COMPUTED_VALUE"""),"Fri, 17 Dec 2021 08:00:00 GMT")</f>
        <v>Fri, 17 Dec 2021 08:00:00 GMT</v>
      </c>
      <c r="D96" s="1" t="str">
        <f>IFERROR(__xludf.DUMMYFUNCTION("""COMPUTED_VALUE"""),"중고거래에 계약서 작성의무? 한국스타트업포럼 ""지나친 규제, C2C시장 위축 우려""  뉴스워커")</f>
        <v>중고거래에 계약서 작성의무? 한국스타트업포럼 "지나친 규제, C2C시장 위축 우려"  뉴스워커</v>
      </c>
    </row>
    <row r="97">
      <c r="A97" s="1" t="str">
        <f>IFERROR(__xludf.DUMMYFUNCTION("""COMPUTED_VALUE"""),"재개발ㆍ재건축, 공사비 분쟁에 곳곳서 차질 - e대한경제")</f>
        <v>재개발ㆍ재건축, 공사비 분쟁에 곳곳서 차질 - e대한경제</v>
      </c>
      <c r="B97" s="2" t="str">
        <f>IFERROR(__xludf.DUMMYFUNCTION("""COMPUTED_VALUE"""),"https://www.dnews.co.kr/uhtml/view.jsp?idxno=202204251446355990258")</f>
        <v>https://www.dnews.co.kr/uhtml/view.jsp?idxno=202204251446355990258</v>
      </c>
      <c r="C97" s="1" t="str">
        <f>IFERROR(__xludf.DUMMYFUNCTION("""COMPUTED_VALUE"""),"Tue, 26 Apr 2022 07:00:00 GMT")</f>
        <v>Tue, 26 Apr 2022 07:00:00 GMT</v>
      </c>
      <c r="D97" s="1" t="str">
        <f>IFERROR(__xludf.DUMMYFUNCTION("""COMPUTED_VALUE"""),"재개발ㆍ재건축, 공사비 분쟁에 곳곳서 차질  e대한경제")</f>
        <v>재개발ㆍ재건축, 공사비 분쟁에 곳곳서 차질  e대한경제</v>
      </c>
    </row>
    <row r="98">
      <c r="A98" s="1" t="str">
        <f>IFERROR(__xludf.DUMMYFUNCTION("""COMPUTED_VALUE"""),"[에이앤랩's IP매뉴얼] 홈페이지·앱 개발계약서, 꼭 알아야할 3가지 - 이데일리")</f>
        <v>[에이앤랩's IP매뉴얼] 홈페이지·앱 개발계약서, 꼭 알아야할 3가지 - 이데일리</v>
      </c>
      <c r="B98" s="2" t="str">
        <f>IFERROR(__xludf.DUMMYFUNCTION("""COMPUTED_VALUE"""),"https://www.edaily.co.kr/news/read?newsId=01334966632297432&amp;mediaCodeNo=257")</f>
        <v>https://www.edaily.co.kr/news/read?newsId=01334966632297432&amp;mediaCodeNo=257</v>
      </c>
      <c r="C98" s="1" t="str">
        <f>IFERROR(__xludf.DUMMYFUNCTION("""COMPUTED_VALUE"""),"Mon, 18 Apr 2022 07:00:00 GMT")</f>
        <v>Mon, 18 Apr 2022 07:00:00 GMT</v>
      </c>
      <c r="D98" s="1" t="str">
        <f>IFERROR(__xludf.DUMMYFUNCTION("""COMPUTED_VALUE"""),"[에이앤랩's IP매뉴얼] 홈페이지·앱 개발계약서, 꼭 알아야할 3가지  이데일리")</f>
        <v>[에이앤랩's IP매뉴얼] 홈페이지·앱 개발계약서, 꼭 알아야할 3가지  이데일리</v>
      </c>
    </row>
    <row r="99">
      <c r="A99" s="1" t="str">
        <f>IFERROR(__xludf.DUMMYFUNCTION("""COMPUTED_VALUE"""),"[전문가 視覺] 하도급 공사에서 계약서의 중요성 - 대한전문건설신문")</f>
        <v>[전문가 視覺] 하도급 공사에서 계약서의 중요성 - 대한전문건설신문</v>
      </c>
      <c r="B99" s="2" t="str">
        <f>IFERROR(__xludf.DUMMYFUNCTION("""COMPUTED_VALUE"""),"http://www.koscaj.com/news/articleView.html?idxno=221341")</f>
        <v>http://www.koscaj.com/news/articleView.html?idxno=221341</v>
      </c>
      <c r="C99" s="1" t="str">
        <f>IFERROR(__xludf.DUMMYFUNCTION("""COMPUTED_VALUE"""),"Mon, 06 Sep 2021 07:00:00 GMT")</f>
        <v>Mon, 06 Sep 2021 07:00:00 GMT</v>
      </c>
      <c r="D99" s="1" t="str">
        <f>IFERROR(__xludf.DUMMYFUNCTION("""COMPUTED_VALUE"""),"[전문가 視覺] 하도급 공사에서 계약서의 중요성  대한전문건설신문")</f>
        <v>[전문가 視覺] 하도급 공사에서 계약서의 중요성  대한전문건설신문</v>
      </c>
    </row>
    <row r="100">
      <c r="A100" s="1" t="str">
        <f>IFERROR(__xludf.DUMMYFUNCTION("""COMPUTED_VALUE"""),"“중고거래 소비자 보호”…김상희 부의장, 분쟁해결지원 법안 발의 - 디지털데일리")</f>
        <v>“중고거래 소비자 보호”…김상희 부의장, 분쟁해결지원 법안 발의 - 디지털데일리</v>
      </c>
      <c r="B100" s="2" t="str">
        <f>IFERROR(__xludf.DUMMYFUNCTION("""COMPUTED_VALUE"""),"http://m.ddaily.co.kr/m/m_article/?no=227571")</f>
        <v>http://m.ddaily.co.kr/m/m_article/?no=227571</v>
      </c>
      <c r="C100" s="1" t="str">
        <f>IFERROR(__xludf.DUMMYFUNCTION("""COMPUTED_VALUE"""),"Wed, 15 Dec 2021 08:00:00 GMT")</f>
        <v>Wed, 15 Dec 2021 08:00:00 GMT</v>
      </c>
      <c r="D100" s="1" t="str">
        <f>IFERROR(__xludf.DUMMYFUNCTION("""COMPUTED_VALUE"""),"“중고거래 소비자 보호”…김상희 부의장, 분쟁해결지원 법안 발의  디지털데일리")</f>
        <v>“중고거래 소비자 보호”…김상희 부의장, 분쟁해결지원 법안 발의  디지털데일리</v>
      </c>
    </row>
    <row r="101">
      <c r="A101" s="1" t="str">
        <f>IFERROR(__xludf.DUMMYFUNCTION("""COMPUTED_VALUE"""),"[권형필 칼럼] 아파트와 상가의 주차 분쟁, 일부공용부분으로 인정 - 아파트관리신문")</f>
        <v>[권형필 칼럼] 아파트와 상가의 주차 분쟁, 일부공용부분으로 인정 - 아파트관리신문</v>
      </c>
      <c r="B101" s="2" t="str">
        <f>IFERROR(__xludf.DUMMYFUNCTION("""COMPUTED_VALUE"""),"http://www.aptn.co.kr/news/articleView.html?idxno=90119")</f>
        <v>http://www.aptn.co.kr/news/articleView.html?idxno=90119</v>
      </c>
      <c r="C101" s="1" t="str">
        <f>IFERROR(__xludf.DUMMYFUNCTION("""COMPUTED_VALUE"""),"Tue, 08 Mar 2022 08:00:00 GMT")</f>
        <v>Tue, 08 Mar 2022 08:00:00 GMT</v>
      </c>
      <c r="D101" s="1" t="str">
        <f>IFERROR(__xludf.DUMMYFUNCTION("""COMPUTED_VALUE"""),"[권형필 칼럼] 아파트와 상가의 주차 분쟁, 일부공용부분으로 인정  아파트관리신문")</f>
        <v>[권형필 칼럼] 아파트와 상가의 주차 분쟁, 일부공용부분으로 인정  아파트관리신문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