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<sst xmlns="http://schemas.openxmlformats.org/spreadsheetml/2006/main" count="28" uniqueCount="28">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</sst>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b/>
      <i/>
    </font>
    <font>
      <sz val="11.0"/>
    </font>
    <font/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5" fontId="5" numFmtId="0" xfId="0" applyAlignment="1" applyBorder="1" applyFill="1" applyFont="1">
      <alignment readingOrder="0"/>
    </xf>
    <xf borderId="1" fillId="6" fontId="5" numFmtId="0" xfId="0" applyAlignment="1" applyBorder="1" applyFill="1" applyFont="1">
      <alignment readingOrder="0"/>
    </xf>
    <xf borderId="0" fillId="0" fontId="6" numFmtId="4" xfId="0" applyFont="1" applyNumberFormat="1"/>
    <xf borderId="0" fillId="0" fontId="6" numFmtId="4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1" fillId="5" fontId="8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4" fillId="5" fontId="9" numFmtId="0" xfId="0" applyBorder="1" applyFont="1"/>
    <xf borderId="4" fillId="6" fontId="9" numFmtId="0" xfId="0" applyBorder="1" applyFont="1"/>
    <xf borderId="0" fillId="0" fontId="9" numFmtId="4" xfId="0" applyFont="1" applyNumberFormat="1"/>
    <xf borderId="3" fillId="6" fontId="9" numFmtId="0" xfId="0" applyBorder="1" applyFont="1"/>
    <xf borderId="3" fillId="5" fontId="9" numFmtId="0" xfId="0" applyBorder="1" applyFont="1"/>
    <xf borderId="5" fillId="4" fontId="2" numFmtId="0" xfId="0" applyAlignment="1" applyBorder="1" applyFont="1">
      <alignment readingOrder="0"/>
    </xf>
    <xf borderId="5" fillId="5" fontId="9" numFmtId="2" xfId="0" applyBorder="1" applyFont="1" applyNumberFormat="1"/>
    <xf borderId="5" fillId="6" fontId="9" numFmtId="2" xfId="0" applyBorder="1" applyFont="1" applyNumberFormat="1"/>
    <xf borderId="6" fillId="4" fontId="2" numFmtId="0" xfId="0" applyAlignment="1" applyBorder="1" applyFont="1">
      <alignment readingOrder="0"/>
    </xf>
    <xf borderId="7" fillId="5" fontId="9" numFmtId="2" xfId="0" applyBorder="1" applyFont="1" applyNumberFormat="1"/>
    <xf borderId="8" fillId="6" fontId="9" numFmtId="2" xfId="0" applyBorder="1" applyFont="1" applyNumberFormat="1"/>
    <xf borderId="0" fillId="0" fontId="6" numFmtId="49" xfId="0" applyAlignment="1" applyFont="1" applyNumberFormat="1">
      <alignment readingOrder="0"/>
    </xf>
    <xf borderId="9" fillId="4" fontId="2" numFmtId="0" xfId="0" applyAlignment="1" applyBorder="1" applyFont="1">
      <alignment readingOrder="0"/>
    </xf>
    <xf borderId="10" fillId="5" fontId="9" numFmtId="2" xfId="0" applyBorder="1" applyFont="1" applyNumberFormat="1"/>
    <xf borderId="11" fillId="6" fontId="9" numFmtId="2" xfId="0" applyBorder="1" applyFont="1" applyNumberFormat="1"/>
    <xf borderId="4" fillId="4" fontId="2" numFmtId="0" xfId="0" applyAlignment="1" applyBorder="1" applyFont="1">
      <alignment readingOrder="0"/>
    </xf>
    <xf borderId="5" fillId="5" fontId="9" numFmtId="0" xfId="0" applyBorder="1" applyFont="1"/>
    <xf borderId="5" fillId="6" fontId="9" numFmtId="0" xfId="0" applyBorder="1" applyFont="1"/>
    <xf borderId="12" fillId="4" fontId="2" numFmtId="0" xfId="0" applyAlignment="1" applyBorder="1" applyFont="1">
      <alignment readingOrder="0"/>
    </xf>
    <xf borderId="8" fillId="7" fontId="9" numFmtId="4" xfId="0" applyBorder="1" applyFill="1" applyFont="1" applyNumberFormat="1"/>
    <xf borderId="13" fillId="4" fontId="2" numFmtId="0" xfId="0" applyAlignment="1" applyBorder="1" applyFont="1">
      <alignment readingOrder="0"/>
    </xf>
    <xf borderId="11" fillId="7" fontId="9" numFmtId="2" xfId="0" applyBorder="1" applyFont="1" applyNumberFormat="1"/>
    <xf borderId="3" fillId="5" fontId="9" numFmtId="4" xfId="0" applyBorder="1" applyFont="1" applyNumberFormat="1"/>
    <xf borderId="3" fillId="6" fontId="9" numFmtId="4" xfId="0" applyBorder="1" applyFont="1" applyNumberFormat="1"/>
    <xf borderId="8" fillId="7" fontId="9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Scatter Plot (X - 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80066"/>
        <c:axId val="185656782"/>
      </c:scatterChart>
      <c:valAx>
        <c:axId val="810280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X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5656782"/>
      </c:valAx>
      <c:valAx>
        <c:axId val="18565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Y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10280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</cols>
  <sheetData>
    <row r="1">
      <c r="B1" s="1" t="s">
        <v>0</v>
      </c>
      <c r="C1" s="2" t="s">
        <v>1</v>
      </c>
      <c r="E1" s="3" t="s">
        <v>2</v>
      </c>
      <c r="F1" s="4" t="s">
        <v>3</v>
      </c>
      <c r="H1" s="5"/>
      <c r="N1" s="6"/>
    </row>
    <row r="2">
      <c r="B2" s="7">
        <v>7.0</v>
      </c>
      <c r="C2" s="8">
        <v>21.0</v>
      </c>
      <c r="K2" s="9"/>
      <c r="L2" s="9"/>
      <c r="N2" s="10"/>
    </row>
    <row r="3">
      <c r="B3" s="7">
        <v>9.0</v>
      </c>
      <c r="C3" s="8">
        <v>26.0</v>
      </c>
      <c r="K3" s="9"/>
      <c r="L3" s="9"/>
    </row>
    <row r="4">
      <c r="B4" s="7">
        <v>10.0</v>
      </c>
      <c r="C4" s="8">
        <v>33.0</v>
      </c>
      <c r="K4" s="9"/>
      <c r="L4" s="9"/>
    </row>
    <row r="5">
      <c r="B5" s="7">
        <v>11.0</v>
      </c>
      <c r="C5" s="8">
        <v>46.0</v>
      </c>
      <c r="K5" s="9"/>
      <c r="L5" s="9"/>
    </row>
    <row r="6">
      <c r="B6" s="7">
        <v>12.0</v>
      </c>
      <c r="C6" s="8">
        <v>46.0</v>
      </c>
      <c r="K6" s="9"/>
      <c r="L6" s="9"/>
    </row>
    <row r="7">
      <c r="B7" s="7">
        <v>12.0</v>
      </c>
      <c r="C7" s="8">
        <v>53.0</v>
      </c>
      <c r="K7" s="9"/>
      <c r="L7" s="9"/>
    </row>
    <row r="8">
      <c r="A8" s="11"/>
      <c r="B8" s="12">
        <v>15.0</v>
      </c>
      <c r="C8" s="8">
        <v>64.0</v>
      </c>
      <c r="K8" s="9"/>
      <c r="L8" s="9"/>
    </row>
    <row r="9">
      <c r="A9" s="11"/>
      <c r="B9" s="7">
        <v>16.0</v>
      </c>
      <c r="C9" s="8">
        <v>72.0</v>
      </c>
      <c r="K9" s="9"/>
      <c r="L9" s="9"/>
    </row>
    <row r="10">
      <c r="B10" s="7">
        <v>16.0</v>
      </c>
      <c r="C10" s="8">
        <v>77.0</v>
      </c>
      <c r="K10" s="9"/>
      <c r="L10" s="9"/>
    </row>
    <row r="11">
      <c r="A11" s="11" t="s">
        <v>4</v>
      </c>
      <c r="B11" s="7">
        <v>18.0</v>
      </c>
      <c r="C11" s="8">
        <v>84.0</v>
      </c>
      <c r="K11" s="9"/>
      <c r="L11" s="9"/>
    </row>
    <row r="12">
      <c r="B12" s="7">
        <v>19.0</v>
      </c>
      <c r="C12" s="8">
        <v>85.0</v>
      </c>
      <c r="K12" s="9"/>
      <c r="L12" s="9"/>
    </row>
    <row r="13">
      <c r="B13" s="7">
        <v>20.0</v>
      </c>
      <c r="C13" s="8">
        <v>90.0</v>
      </c>
      <c r="K13" s="9"/>
      <c r="L13" s="9"/>
    </row>
    <row r="14">
      <c r="A14" s="13" t="s">
        <v>5</v>
      </c>
      <c r="B14" s="14">
        <f t="shared" ref="B14:C14" si="1">COUNT(B2:B13)</f>
        <v>12</v>
      </c>
      <c r="C14" s="15">
        <f t="shared" si="1"/>
        <v>12</v>
      </c>
      <c r="K14" s="16"/>
      <c r="L14" s="16"/>
    </row>
    <row r="15">
      <c r="A15" s="13" t="s">
        <v>6</v>
      </c>
      <c r="B15" s="14">
        <f t="shared" ref="B15:C15" si="2">SUM(B2:B13)</f>
        <v>165</v>
      </c>
      <c r="C15" s="17">
        <f t="shared" si="2"/>
        <v>697</v>
      </c>
      <c r="K15" s="9"/>
      <c r="L15" s="9"/>
      <c r="N15" s="9"/>
    </row>
    <row r="16">
      <c r="A16" s="13" t="s">
        <v>7</v>
      </c>
      <c r="B16" s="18">
        <f t="shared" ref="B16:C16" si="3">MODE(B2:B13)</f>
        <v>12</v>
      </c>
      <c r="C16" s="17">
        <f t="shared" si="3"/>
        <v>46</v>
      </c>
      <c r="K16" s="16"/>
      <c r="L16" s="16"/>
    </row>
    <row r="17">
      <c r="A17" s="19" t="s">
        <v>8</v>
      </c>
      <c r="B17" s="20">
        <f t="shared" ref="B17:C17" si="4">MEDIAN(B2:B13)</f>
        <v>13.5</v>
      </c>
      <c r="C17" s="21">
        <f t="shared" si="4"/>
        <v>58.5</v>
      </c>
    </row>
    <row r="18">
      <c r="A18" s="22" t="s">
        <v>9</v>
      </c>
      <c r="B18" s="23">
        <f t="shared" ref="B18:C18" si="5">B15/B14</f>
        <v>13.75</v>
      </c>
      <c r="C18" s="24">
        <f t="shared" si="5"/>
        <v>58.08333333</v>
      </c>
      <c r="I18" s="25"/>
    </row>
    <row r="19">
      <c r="A19" s="26" t="s">
        <v>10</v>
      </c>
      <c r="B19" s="27">
        <f t="shared" ref="B19:C19" si="6">AVERAGE(B2:B13)</f>
        <v>13.75</v>
      </c>
      <c r="C19" s="28">
        <f t="shared" si="6"/>
        <v>58.08333333</v>
      </c>
      <c r="I19" s="25"/>
    </row>
    <row r="20">
      <c r="A20" s="29" t="s">
        <v>11</v>
      </c>
      <c r="B20" s="14">
        <f t="shared" ref="B20:C20" si="7">MIN(B2:B13)</f>
        <v>7</v>
      </c>
      <c r="C20" s="15">
        <f t="shared" si="7"/>
        <v>21</v>
      </c>
    </row>
    <row r="21">
      <c r="A21" s="13" t="s">
        <v>12</v>
      </c>
      <c r="B21" s="18">
        <f t="shared" ref="B21:C21" si="8">MAX(B2:B13)</f>
        <v>20</v>
      </c>
      <c r="C21" s="17">
        <f t="shared" si="8"/>
        <v>90</v>
      </c>
    </row>
    <row r="22">
      <c r="A22" s="13" t="s">
        <v>13</v>
      </c>
      <c r="B22" s="18">
        <f t="shared" ref="B22:C22" si="9">B21-B20</f>
        <v>13</v>
      </c>
      <c r="C22" s="17">
        <f t="shared" si="9"/>
        <v>69</v>
      </c>
    </row>
    <row r="23">
      <c r="A23" s="13" t="s">
        <v>14</v>
      </c>
      <c r="B23" s="18">
        <f t="shared" ref="B23:C23" si="10">MEDIAN(B2:B7)</f>
        <v>10.5</v>
      </c>
      <c r="C23" s="17">
        <f t="shared" si="10"/>
        <v>39.5</v>
      </c>
      <c r="F23" s="9"/>
    </row>
    <row r="24">
      <c r="A24" s="13" t="s">
        <v>15</v>
      </c>
      <c r="B24" s="18">
        <f t="shared" ref="B24:C24" si="11">MEDIAN(B2:B13)</f>
        <v>13.5</v>
      </c>
      <c r="C24" s="17">
        <f t="shared" si="11"/>
        <v>58.5</v>
      </c>
      <c r="F24" s="9"/>
    </row>
    <row r="25">
      <c r="A25" s="13" t="s">
        <v>16</v>
      </c>
      <c r="B25" s="18">
        <f t="shared" ref="B25:C25" si="12">MEDIAN(B8:B13)</f>
        <v>17</v>
      </c>
      <c r="C25" s="17">
        <f t="shared" si="12"/>
        <v>80.5</v>
      </c>
    </row>
    <row r="26">
      <c r="A26" s="19" t="s">
        <v>17</v>
      </c>
      <c r="B26" s="30">
        <f t="shared" ref="B26:C26" si="13">B25-B23</f>
        <v>6.5</v>
      </c>
      <c r="C26" s="31">
        <f t="shared" si="13"/>
        <v>41</v>
      </c>
    </row>
    <row r="27">
      <c r="A27" s="22" t="s">
        <v>18</v>
      </c>
      <c r="B27" s="23">
        <f t="shared" ref="B27:C27" si="14">((B2-B18)^2 +(B3-B18)^2+(B4-B18)^2+(B5-B18)^2+(B6-B18)^2+(B7-B18)^2+(B8-B18)^2+(B9-B18)^2+(B10-B18)^2+(B11-B18)^2+(B12-B18)^2+(B13-B18)^2)/(B14-1)</f>
        <v>17.47727273</v>
      </c>
      <c r="C27" s="24">
        <f t="shared" si="14"/>
        <v>577.5378788</v>
      </c>
    </row>
    <row r="28">
      <c r="A28" s="26" t="s">
        <v>19</v>
      </c>
      <c r="B28" s="27">
        <f t="shared" ref="B28:C28" si="15">VAR(B2:B13)</f>
        <v>17.47727273</v>
      </c>
      <c r="C28" s="28">
        <f t="shared" si="15"/>
        <v>577.5378788</v>
      </c>
    </row>
    <row r="29">
      <c r="A29" s="22" t="s">
        <v>20</v>
      </c>
      <c r="B29" s="23">
        <f t="shared" ref="B29:C29" si="16">SQRT(B27)</f>
        <v>4.180582821</v>
      </c>
      <c r="C29" s="24">
        <f t="shared" si="16"/>
        <v>24.03201778</v>
      </c>
      <c r="E29" s="32" t="s">
        <v>21</v>
      </c>
      <c r="F29" s="33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(B13-$B$18)*(C13-$C$18))/11</f>
        <v>99.29545455</v>
      </c>
    </row>
    <row r="30">
      <c r="A30" s="26" t="s">
        <v>22</v>
      </c>
      <c r="B30" s="27">
        <f t="shared" ref="B30:C30" si="17">STDEV(B2:B13)</f>
        <v>4.180582821</v>
      </c>
      <c r="C30" s="28">
        <f t="shared" si="17"/>
        <v>24.03201778</v>
      </c>
      <c r="E30" s="34" t="s">
        <v>23</v>
      </c>
      <c r="F30" s="35">
        <f>_xlfn.COVARIANCE.S(B2:B13,C2:C13)</f>
        <v>99.29545455</v>
      </c>
    </row>
    <row r="31">
      <c r="A31" s="13" t="s">
        <v>24</v>
      </c>
      <c r="B31" s="36">
        <f t="shared" ref="B31:C31" si="18">SKEW(B2:B13)</f>
        <v>-0.01287766638</v>
      </c>
      <c r="C31" s="37">
        <f t="shared" si="18"/>
        <v>-0.191540125</v>
      </c>
      <c r="E31" s="32" t="s">
        <v>25</v>
      </c>
      <c r="F31" s="38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(B13-$B$18)*(C13-$C$18))/SQRT((((B2-B18)^2 +(B3-B18)^2+(B4-B18)^2+(B5-B18)^2+(B6-B18)^2+(B7-B18)^2+(B8-B18)^2+(B9-B18)^2+(B10-B18)^2+(B11-B18)^2+(B12-B18)^2+(B13-B18)^2))*((C2-C18)^2 +(C3-C18)^2+(C4-C18)^2+(C5-C18)^2+(C6-C18)^2+(C7-C18)^2+(C8-C18)^2+(C9-C18)^2+(C10-C18)^2+(C11-C18)^2+(C12-C18)^2+(C13-C18)^2))</f>
        <v>0.9883307319</v>
      </c>
    </row>
    <row r="32">
      <c r="A32" s="13" t="s">
        <v>26</v>
      </c>
      <c r="B32" s="36">
        <f t="shared" ref="B32:C32" si="19">KURT(B2:B13)</f>
        <v>-1.183534705</v>
      </c>
      <c r="C32" s="37">
        <f t="shared" si="19"/>
        <v>-1.401790616</v>
      </c>
      <c r="E32" s="34" t="s">
        <v>27</v>
      </c>
      <c r="F32" s="35">
        <f>CORREL(B2:B13,C2:C13)</f>
        <v>0.9883307319</v>
      </c>
    </row>
  </sheetData>
  <mergeCells count="1">
    <mergeCell ref="A11:A13"/>
  </mergeCells>
  <drawing r:id="rId1"/>
</worksheet>
</file>