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 modelling session 2\"/>
    </mc:Choice>
  </mc:AlternateContent>
  <xr:revisionPtr revIDLastSave="0" documentId="13_ncr:1_{B7CEA54C-0BC0-4281-A9FB-91F88DCCB14D}" xr6:coauthVersionLast="47" xr6:coauthVersionMax="47" xr10:uidLastSave="{00000000-0000-0000-0000-000000000000}"/>
  <bookViews>
    <workbookView xWindow="-110" yWindow="-110" windowWidth="19420" windowHeight="10420" tabRatio="828" firstSheet="1" activeTab="7" xr2:uid="{68C7248F-77A8-45AE-9E68-AB3B58D557F8}"/>
  </bookViews>
  <sheets>
    <sheet name="Basic Setup&gt;&gt;&gt;" sheetId="2" state="hidden" r:id="rId1"/>
    <sheet name="Basic Convention -1" sheetId="7" r:id="rId2"/>
    <sheet name="Basic Convention -2" sheetId="8" r:id="rId3"/>
    <sheet name="Basic Data" sheetId="10" r:id="rId4"/>
    <sheet name="Basic forcasting " sheetId="11" r:id="rId5"/>
    <sheet name="Advanced Setup&gt;&gt;&gt;" sheetId="12" state="hidden" r:id="rId6"/>
    <sheet name="Advanced Setup - 1" sheetId="13" r:id="rId7"/>
    <sheet name="Advanced Setup - 2" sheetId="14" r:id="rId8"/>
    <sheet name="Functions&gt;&gt;&gt;" sheetId="15" state="hidden" r:id="rId9"/>
    <sheet name="Function 1 " sheetId="16" r:id="rId10"/>
    <sheet name="Function 2" sheetId="17" r:id="rId11"/>
    <sheet name="Function 3" sheetId="18" r:id="rId12"/>
    <sheet name="Whats next now" sheetId="19" state="hidden" r:id="rId1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'Basic Setup&gt;&gt;&gt;'!$A$1:$O$37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G46" i="13"/>
  <c r="C41" i="17"/>
  <c r="E40" i="17"/>
  <c r="E39" i="17"/>
  <c r="E38" i="17"/>
  <c r="E37" i="17"/>
  <c r="E36" i="17"/>
  <c r="E44" i="17" s="1"/>
  <c r="D40" i="17"/>
  <c r="D38" i="17"/>
  <c r="D39" i="17"/>
  <c r="D37" i="17"/>
  <c r="D45" i="17" s="1"/>
  <c r="D36" i="17"/>
  <c r="D49" i="17" s="1"/>
  <c r="J30" i="16"/>
  <c r="J33" i="16" s="1"/>
  <c r="I30" i="16"/>
  <c r="I33" i="16" s="1"/>
  <c r="H30" i="16"/>
  <c r="H33" i="16" s="1"/>
  <c r="G30" i="16"/>
  <c r="G33" i="16" s="1"/>
  <c r="F30" i="16"/>
  <c r="F33" i="16" s="1"/>
  <c r="E30" i="16"/>
  <c r="E33" i="16" s="1"/>
  <c r="D30" i="16"/>
  <c r="D33" i="16" s="1"/>
  <c r="E29" i="16"/>
  <c r="E32" i="16" s="1"/>
  <c r="F29" i="16"/>
  <c r="F32" i="16" s="1"/>
  <c r="G29" i="16"/>
  <c r="G32" i="16" s="1"/>
  <c r="H29" i="16"/>
  <c r="H32" i="16" s="1"/>
  <c r="I29" i="16"/>
  <c r="I32" i="16" s="1"/>
  <c r="J29" i="16"/>
  <c r="J32" i="16" s="1"/>
  <c r="D29" i="16"/>
  <c r="D32" i="16" s="1"/>
  <c r="B40" i="13"/>
  <c r="B28" i="13"/>
  <c r="B20" i="13"/>
  <c r="B8" i="13"/>
  <c r="E50" i="13"/>
  <c r="D50" i="13"/>
  <c r="E48" i="13"/>
  <c r="D48" i="13"/>
  <c r="E47" i="13"/>
  <c r="D47" i="13"/>
  <c r="E45" i="13"/>
  <c r="D45" i="13"/>
  <c r="E43" i="13"/>
  <c r="D43" i="13"/>
  <c r="E42" i="13"/>
  <c r="D42" i="13"/>
  <c r="E29" i="13"/>
  <c r="D29" i="13"/>
  <c r="E37" i="13"/>
  <c r="D37" i="13"/>
  <c r="E35" i="13"/>
  <c r="D35" i="13"/>
  <c r="E34" i="13"/>
  <c r="D34" i="13"/>
  <c r="E32" i="13"/>
  <c r="D32" i="13"/>
  <c r="E30" i="13"/>
  <c r="D30" i="13"/>
  <c r="F15" i="11"/>
  <c r="F12" i="11"/>
  <c r="F9" i="11"/>
  <c r="F10" i="11" s="1"/>
  <c r="F11" i="11" s="1"/>
  <c r="G26" i="11"/>
  <c r="H26" i="11" s="1"/>
  <c r="I26" i="11" s="1"/>
  <c r="J26" i="11" s="1"/>
  <c r="G25" i="11"/>
  <c r="H25" i="11" s="1"/>
  <c r="I25" i="11" s="1"/>
  <c r="J25" i="11" s="1"/>
  <c r="J15" i="11" s="1"/>
  <c r="G24" i="11"/>
  <c r="H24" i="11" s="1"/>
  <c r="I24" i="11" s="1"/>
  <c r="J24" i="11" s="1"/>
  <c r="G23" i="11"/>
  <c r="H23" i="11" s="1"/>
  <c r="I23" i="11" s="1"/>
  <c r="J23" i="11" s="1"/>
  <c r="J12" i="11" s="1"/>
  <c r="G22" i="11"/>
  <c r="H22" i="11" s="1"/>
  <c r="I22" i="11" s="1"/>
  <c r="J22" i="11" s="1"/>
  <c r="G21" i="11"/>
  <c r="I21" i="11" s="1"/>
  <c r="J21" i="11" s="1"/>
  <c r="E25" i="11"/>
  <c r="D25" i="11"/>
  <c r="E24" i="11"/>
  <c r="D24" i="11"/>
  <c r="E23" i="11"/>
  <c r="D23" i="11"/>
  <c r="E22" i="11"/>
  <c r="D22" i="11"/>
  <c r="E21" i="11"/>
  <c r="E11" i="8"/>
  <c r="E13" i="8" s="1"/>
  <c r="E16" i="8" s="1"/>
  <c r="E18" i="8" s="1"/>
  <c r="D11" i="8"/>
  <c r="D13" i="8" s="1"/>
  <c r="D16" i="8" s="1"/>
  <c r="D18" i="8" s="1"/>
  <c r="E6" i="7"/>
  <c r="F6" i="7" s="1"/>
  <c r="G6" i="7" s="1"/>
  <c r="H6" i="7" s="1"/>
  <c r="I6" i="7" s="1"/>
  <c r="J6" i="7" s="1"/>
  <c r="G26" i="13"/>
  <c r="H26" i="13" s="1"/>
  <c r="I26" i="13" s="1"/>
  <c r="J26" i="13" s="1"/>
  <c r="G25" i="13"/>
  <c r="H25" i="13" s="1"/>
  <c r="I25" i="13" s="1"/>
  <c r="J25" i="13" s="1"/>
  <c r="G24" i="13"/>
  <c r="H24" i="13" s="1"/>
  <c r="I24" i="13" s="1"/>
  <c r="J24" i="13" s="1"/>
  <c r="G23" i="13"/>
  <c r="H23" i="13" s="1"/>
  <c r="I23" i="13" s="1"/>
  <c r="J23" i="13" s="1"/>
  <c r="G22" i="13"/>
  <c r="H22" i="13" s="1"/>
  <c r="I22" i="13" s="1"/>
  <c r="J22" i="13" s="1"/>
  <c r="G21" i="13"/>
  <c r="H21" i="13" s="1"/>
  <c r="I21" i="13" s="1"/>
  <c r="J21" i="13" s="1"/>
  <c r="C42" i="18"/>
  <c r="E41" i="18"/>
  <c r="D41" i="18"/>
  <c r="E40" i="18"/>
  <c r="D40" i="18"/>
  <c r="E39" i="18"/>
  <c r="D39" i="18"/>
  <c r="E38" i="18"/>
  <c r="D38" i="18"/>
  <c r="E37" i="18"/>
  <c r="D37" i="18"/>
  <c r="J30" i="18"/>
  <c r="J33" i="18" s="1"/>
  <c r="I30" i="18"/>
  <c r="I33" i="18" s="1"/>
  <c r="H30" i="18"/>
  <c r="H33" i="18" s="1"/>
  <c r="G30" i="18"/>
  <c r="G33" i="18" s="1"/>
  <c r="F30" i="18"/>
  <c r="F33" i="18" s="1"/>
  <c r="E30" i="18"/>
  <c r="E33" i="18" s="1"/>
  <c r="D33" i="18"/>
  <c r="J29" i="18"/>
  <c r="J32" i="18" s="1"/>
  <c r="I29" i="18"/>
  <c r="I32" i="18" s="1"/>
  <c r="H29" i="18"/>
  <c r="H32" i="18" s="1"/>
  <c r="G29" i="18"/>
  <c r="G32" i="18" s="1"/>
  <c r="F29" i="18"/>
  <c r="F32" i="18" s="1"/>
  <c r="E29" i="18"/>
  <c r="E32" i="18" s="1"/>
  <c r="D29" i="18"/>
  <c r="D32" i="18" s="1"/>
  <c r="E25" i="18"/>
  <c r="D25" i="18"/>
  <c r="E24" i="18"/>
  <c r="D24" i="18"/>
  <c r="E23" i="18"/>
  <c r="D23" i="18"/>
  <c r="E22" i="18"/>
  <c r="D22" i="18"/>
  <c r="E21" i="18"/>
  <c r="B20" i="18"/>
  <c r="J15" i="18"/>
  <c r="J40" i="18" s="1"/>
  <c r="I15" i="18"/>
  <c r="I40" i="18" s="1"/>
  <c r="H15" i="18"/>
  <c r="H40" i="18" s="1"/>
  <c r="G15" i="18"/>
  <c r="G40" i="18" s="1"/>
  <c r="F15" i="18"/>
  <c r="F40" i="18" s="1"/>
  <c r="J12" i="18"/>
  <c r="J38" i="18" s="1"/>
  <c r="I12" i="18"/>
  <c r="I38" i="18" s="1"/>
  <c r="H12" i="18"/>
  <c r="H38" i="18" s="1"/>
  <c r="G12" i="18"/>
  <c r="G38" i="18" s="1"/>
  <c r="F12" i="18"/>
  <c r="F38" i="18" s="1"/>
  <c r="E11" i="18"/>
  <c r="E13" i="18" s="1"/>
  <c r="E16" i="18" s="1"/>
  <c r="E18" i="18" s="1"/>
  <c r="D11" i="18"/>
  <c r="D13" i="18" s="1"/>
  <c r="D16" i="18" s="1"/>
  <c r="D18" i="18" s="1"/>
  <c r="F9" i="18"/>
  <c r="G9" i="18" s="1"/>
  <c r="B8" i="18"/>
  <c r="E6" i="18"/>
  <c r="F6" i="18" s="1"/>
  <c r="G6" i="18" s="1"/>
  <c r="H6" i="18" s="1"/>
  <c r="I6" i="18" s="1"/>
  <c r="J6" i="18" s="1"/>
  <c r="G33" i="17"/>
  <c r="G32" i="17"/>
  <c r="J30" i="17"/>
  <c r="J33" i="17" s="1"/>
  <c r="I30" i="17"/>
  <c r="I33" i="17" s="1"/>
  <c r="H30" i="17"/>
  <c r="H33" i="17" s="1"/>
  <c r="G30" i="17"/>
  <c r="F30" i="17"/>
  <c r="F33" i="17" s="1"/>
  <c r="E30" i="17"/>
  <c r="E33" i="17" s="1"/>
  <c r="D30" i="17"/>
  <c r="D33" i="17" s="1"/>
  <c r="J29" i="17"/>
  <c r="J32" i="17" s="1"/>
  <c r="I29" i="17"/>
  <c r="I32" i="17" s="1"/>
  <c r="H29" i="17"/>
  <c r="H32" i="17" s="1"/>
  <c r="G29" i="17"/>
  <c r="F29" i="17"/>
  <c r="F32" i="17" s="1"/>
  <c r="E29" i="17"/>
  <c r="E32" i="17" s="1"/>
  <c r="D29" i="17"/>
  <c r="D32" i="17" s="1"/>
  <c r="E25" i="17"/>
  <c r="D25" i="17"/>
  <c r="E24" i="17"/>
  <c r="D24" i="17"/>
  <c r="E23" i="17"/>
  <c r="D23" i="17"/>
  <c r="E22" i="17"/>
  <c r="D22" i="17"/>
  <c r="E21" i="17"/>
  <c r="B20" i="17"/>
  <c r="J15" i="17"/>
  <c r="J39" i="17" s="1"/>
  <c r="I15" i="17"/>
  <c r="I39" i="17" s="1"/>
  <c r="H15" i="17"/>
  <c r="H39" i="17" s="1"/>
  <c r="G15" i="17"/>
  <c r="G39" i="17" s="1"/>
  <c r="F15" i="17"/>
  <c r="F39" i="17" s="1"/>
  <c r="J12" i="17"/>
  <c r="J37" i="17" s="1"/>
  <c r="I12" i="17"/>
  <c r="I37" i="17" s="1"/>
  <c r="H12" i="17"/>
  <c r="H37" i="17" s="1"/>
  <c r="G12" i="17"/>
  <c r="G37" i="17" s="1"/>
  <c r="F12" i="17"/>
  <c r="F37" i="17" s="1"/>
  <c r="E11" i="17"/>
  <c r="E13" i="17" s="1"/>
  <c r="E16" i="17" s="1"/>
  <c r="E18" i="17" s="1"/>
  <c r="D11" i="17"/>
  <c r="D13" i="17" s="1"/>
  <c r="D16" i="17" s="1"/>
  <c r="D18" i="17" s="1"/>
  <c r="F9" i="17"/>
  <c r="G9" i="17" s="1"/>
  <c r="B8" i="17"/>
  <c r="E6" i="17"/>
  <c r="F6" i="17" s="1"/>
  <c r="G6" i="17" s="1"/>
  <c r="H6" i="17" s="1"/>
  <c r="I6" i="17" s="1"/>
  <c r="J6" i="17" s="1"/>
  <c r="E41" i="17" l="1"/>
  <c r="E43" i="17"/>
  <c r="D47" i="17"/>
  <c r="E48" i="17"/>
  <c r="E49" i="17"/>
  <c r="G12" i="11"/>
  <c r="E47" i="17"/>
  <c r="H12" i="11"/>
  <c r="D44" i="17"/>
  <c r="E45" i="17"/>
  <c r="F13" i="11"/>
  <c r="D41" i="17"/>
  <c r="D43" i="17"/>
  <c r="D48" i="17"/>
  <c r="D50" i="17"/>
  <c r="E50" i="17"/>
  <c r="I12" i="11"/>
  <c r="G15" i="11"/>
  <c r="H15" i="11"/>
  <c r="I15" i="11"/>
  <c r="F14" i="11"/>
  <c r="F16" i="11"/>
  <c r="F17" i="11" s="1"/>
  <c r="F18" i="11" s="1"/>
  <c r="G9" i="11"/>
  <c r="E42" i="18"/>
  <c r="F14" i="18"/>
  <c r="F39" i="18" s="1"/>
  <c r="F10" i="18"/>
  <c r="F37" i="18" s="1"/>
  <c r="D42" i="18"/>
  <c r="H9" i="18"/>
  <c r="G14" i="18"/>
  <c r="G39" i="18" s="1"/>
  <c r="G10" i="18"/>
  <c r="G37" i="18" s="1"/>
  <c r="F10" i="17"/>
  <c r="F36" i="17" s="1"/>
  <c r="F14" i="17"/>
  <c r="F38" i="17" s="1"/>
  <c r="G14" i="17"/>
  <c r="G38" i="17" s="1"/>
  <c r="G10" i="17"/>
  <c r="G36" i="17" s="1"/>
  <c r="H9" i="17"/>
  <c r="E25" i="16"/>
  <c r="D25" i="16"/>
  <c r="E24" i="16"/>
  <c r="D24" i="16"/>
  <c r="E23" i="16"/>
  <c r="D23" i="16"/>
  <c r="E22" i="16"/>
  <c r="D22" i="16"/>
  <c r="E21" i="16"/>
  <c r="B20" i="16"/>
  <c r="J15" i="16"/>
  <c r="I15" i="16"/>
  <c r="H15" i="16"/>
  <c r="G15" i="16"/>
  <c r="F15" i="16"/>
  <c r="J12" i="16"/>
  <c r="I12" i="16"/>
  <c r="H12" i="16"/>
  <c r="G12" i="16"/>
  <c r="F12" i="16"/>
  <c r="E11" i="16"/>
  <c r="E13" i="16" s="1"/>
  <c r="D11" i="16"/>
  <c r="D13" i="16" s="1"/>
  <c r="G9" i="16"/>
  <c r="F9" i="16"/>
  <c r="F14" i="16" s="1"/>
  <c r="B8" i="16"/>
  <c r="E6" i="16"/>
  <c r="F6" i="16" s="1"/>
  <c r="G6" i="16" s="1"/>
  <c r="H6" i="16" s="1"/>
  <c r="I6" i="16" s="1"/>
  <c r="J6" i="16" s="1"/>
  <c r="B40" i="14"/>
  <c r="B28" i="14"/>
  <c r="B20" i="14"/>
  <c r="B8" i="14"/>
  <c r="E50" i="14"/>
  <c r="D50" i="14"/>
  <c r="G48" i="14"/>
  <c r="E48" i="14"/>
  <c r="D48" i="14"/>
  <c r="E47" i="14"/>
  <c r="D47" i="14"/>
  <c r="E45" i="14"/>
  <c r="D45" i="14"/>
  <c r="E43" i="14"/>
  <c r="D43" i="14"/>
  <c r="E42" i="14"/>
  <c r="D42" i="14"/>
  <c r="E37" i="14"/>
  <c r="D37" i="14"/>
  <c r="E35" i="14"/>
  <c r="D35" i="14"/>
  <c r="E34" i="14"/>
  <c r="D34" i="14"/>
  <c r="E32" i="14"/>
  <c r="D32" i="14"/>
  <c r="E31" i="14"/>
  <c r="E30" i="14"/>
  <c r="D30" i="14"/>
  <c r="E29" i="14"/>
  <c r="D29" i="14"/>
  <c r="E25" i="14"/>
  <c r="D25" i="14"/>
  <c r="E24" i="14"/>
  <c r="D24" i="14"/>
  <c r="E23" i="14"/>
  <c r="D23" i="14"/>
  <c r="E22" i="14"/>
  <c r="D22" i="14"/>
  <c r="E21" i="14"/>
  <c r="J15" i="14"/>
  <c r="J48" i="14" s="1"/>
  <c r="I15" i="14"/>
  <c r="I48" i="14" s="1"/>
  <c r="H15" i="14"/>
  <c r="G15" i="14"/>
  <c r="F15" i="14"/>
  <c r="J12" i="14"/>
  <c r="J45" i="14" s="1"/>
  <c r="I12" i="14"/>
  <c r="I45" i="14" s="1"/>
  <c r="H12" i="14"/>
  <c r="H45" i="14" s="1"/>
  <c r="G12" i="14"/>
  <c r="G45" i="14" s="1"/>
  <c r="F12" i="14"/>
  <c r="F32" i="14" s="1"/>
  <c r="E11" i="14"/>
  <c r="E13" i="14" s="1"/>
  <c r="D11" i="14"/>
  <c r="D44" i="14" s="1"/>
  <c r="F9" i="14"/>
  <c r="F42" i="14" s="1"/>
  <c r="E6" i="14"/>
  <c r="F6" i="14" s="1"/>
  <c r="G6" i="14" s="1"/>
  <c r="H6" i="14" s="1"/>
  <c r="I6" i="14" s="1"/>
  <c r="J6" i="14" s="1"/>
  <c r="J15" i="13"/>
  <c r="J48" i="13" s="1"/>
  <c r="I15" i="13"/>
  <c r="I48" i="13" s="1"/>
  <c r="H15" i="13"/>
  <c r="H48" i="13" s="1"/>
  <c r="G15" i="13"/>
  <c r="G48" i="13" s="1"/>
  <c r="J12" i="13"/>
  <c r="J45" i="13" s="1"/>
  <c r="I12" i="13"/>
  <c r="I45" i="13" s="1"/>
  <c r="H12" i="13"/>
  <c r="H45" i="13" s="1"/>
  <c r="G12" i="13"/>
  <c r="G45" i="13" s="1"/>
  <c r="F15" i="13"/>
  <c r="F48" i="13" s="1"/>
  <c r="F12" i="13"/>
  <c r="F9" i="13"/>
  <c r="F42" i="13" s="1"/>
  <c r="E25" i="13"/>
  <c r="E24" i="13"/>
  <c r="E23" i="13"/>
  <c r="E22" i="13"/>
  <c r="D25" i="13"/>
  <c r="D24" i="13"/>
  <c r="D23" i="13"/>
  <c r="D22" i="13"/>
  <c r="E21" i="13"/>
  <c r="E11" i="13"/>
  <c r="D11" i="13"/>
  <c r="E6" i="13"/>
  <c r="F6" i="13" s="1"/>
  <c r="G6" i="13" s="1"/>
  <c r="H6" i="13" s="1"/>
  <c r="I6" i="13" s="1"/>
  <c r="J6" i="13" s="1"/>
  <c r="E11" i="11"/>
  <c r="E13" i="11" s="1"/>
  <c r="E16" i="11" s="1"/>
  <c r="E18" i="11" s="1"/>
  <c r="D11" i="11"/>
  <c r="D13" i="11" s="1"/>
  <c r="D16" i="11" s="1"/>
  <c r="D18" i="11" s="1"/>
  <c r="E6" i="11"/>
  <c r="F6" i="11" s="1"/>
  <c r="G6" i="11" s="1"/>
  <c r="H6" i="11" s="1"/>
  <c r="I6" i="11" s="1"/>
  <c r="J6" i="11" s="1"/>
  <c r="C25" i="10"/>
  <c r="B25" i="10"/>
  <c r="B26" i="10" s="1"/>
  <c r="B27" i="10" s="1"/>
  <c r="B28" i="10" s="1"/>
  <c r="B29" i="10" s="1"/>
  <c r="B30" i="10" s="1"/>
  <c r="E6" i="10"/>
  <c r="F6" i="10" s="1"/>
  <c r="G6" i="10" s="1"/>
  <c r="H6" i="10" s="1"/>
  <c r="I6" i="10" s="1"/>
  <c r="J6" i="10" s="1"/>
  <c r="E6" i="8"/>
  <c r="F6" i="8" s="1"/>
  <c r="G6" i="8" s="1"/>
  <c r="H6" i="8" s="1"/>
  <c r="I6" i="8" s="1"/>
  <c r="J6" i="8" s="1"/>
  <c r="F45" i="14" l="1"/>
  <c r="F35" i="14"/>
  <c r="E44" i="14"/>
  <c r="D31" i="14"/>
  <c r="D13" i="13"/>
  <c r="D31" i="13"/>
  <c r="D44" i="13"/>
  <c r="E13" i="13"/>
  <c r="E44" i="13"/>
  <c r="E31" i="13"/>
  <c r="F32" i="13"/>
  <c r="F45" i="13"/>
  <c r="G9" i="13"/>
  <c r="G14" i="13" s="1"/>
  <c r="F29" i="13"/>
  <c r="F35" i="13"/>
  <c r="H9" i="11"/>
  <c r="G10" i="11"/>
  <c r="G11" i="11" s="1"/>
  <c r="G13" i="11" s="1"/>
  <c r="G14" i="11"/>
  <c r="F11" i="18"/>
  <c r="F13" i="18" s="1"/>
  <c r="F16" i="18" s="1"/>
  <c r="F17" i="18" s="1"/>
  <c r="F41" i="18" s="1"/>
  <c r="F42" i="18" s="1"/>
  <c r="G11" i="18"/>
  <c r="G13" i="18" s="1"/>
  <c r="G16" i="18" s="1"/>
  <c r="H14" i="18"/>
  <c r="H39" i="18" s="1"/>
  <c r="H10" i="18"/>
  <c r="H37" i="18" s="1"/>
  <c r="I9" i="18"/>
  <c r="F11" i="17"/>
  <c r="F13" i="17" s="1"/>
  <c r="F16" i="17" s="1"/>
  <c r="F17" i="17" s="1"/>
  <c r="F40" i="17" s="1"/>
  <c r="F45" i="17" s="1"/>
  <c r="G11" i="17"/>
  <c r="G13" i="17" s="1"/>
  <c r="G16" i="17" s="1"/>
  <c r="H14" i="17"/>
  <c r="H38" i="17" s="1"/>
  <c r="H10" i="17"/>
  <c r="H36" i="17" s="1"/>
  <c r="I9" i="17"/>
  <c r="F10" i="16"/>
  <c r="F11" i="16" s="1"/>
  <c r="F13" i="16" s="1"/>
  <c r="F16" i="16" s="1"/>
  <c r="E16" i="16"/>
  <c r="D16" i="16"/>
  <c r="H9" i="16"/>
  <c r="G10" i="16"/>
  <c r="G14" i="16"/>
  <c r="E33" i="14"/>
  <c r="E16" i="14"/>
  <c r="E46" i="14"/>
  <c r="F10" i="14"/>
  <c r="F14" i="14"/>
  <c r="F29" i="14"/>
  <c r="F48" i="14"/>
  <c r="D13" i="14"/>
  <c r="H48" i="14"/>
  <c r="G9" i="14"/>
  <c r="G32" i="14" s="1"/>
  <c r="F10" i="13"/>
  <c r="F43" i="13" s="1"/>
  <c r="F14" i="13"/>
  <c r="F50" i="17" l="1"/>
  <c r="F44" i="17"/>
  <c r="F49" i="17"/>
  <c r="F41" i="17"/>
  <c r="F47" i="17"/>
  <c r="F48" i="17"/>
  <c r="F18" i="17"/>
  <c r="F43" i="17"/>
  <c r="D16" i="13"/>
  <c r="D33" i="13"/>
  <c r="D46" i="13"/>
  <c r="E16" i="13"/>
  <c r="E33" i="13"/>
  <c r="E46" i="13"/>
  <c r="F34" i="13"/>
  <c r="F47" i="13"/>
  <c r="G34" i="13"/>
  <c r="G47" i="13"/>
  <c r="G29" i="13"/>
  <c r="G42" i="13"/>
  <c r="H9" i="13"/>
  <c r="H32" i="13" s="1"/>
  <c r="G35" i="13"/>
  <c r="G32" i="13"/>
  <c r="H35" i="13"/>
  <c r="F11" i="13"/>
  <c r="F44" i="13" s="1"/>
  <c r="F30" i="13"/>
  <c r="G10" i="13"/>
  <c r="G43" i="13" s="1"/>
  <c r="G16" i="11"/>
  <c r="G17" i="11" s="1"/>
  <c r="G18" i="11" s="1"/>
  <c r="I9" i="11"/>
  <c r="H10" i="11"/>
  <c r="H11" i="11" s="1"/>
  <c r="H13" i="11" s="1"/>
  <c r="H14" i="11"/>
  <c r="F18" i="18"/>
  <c r="H11" i="18"/>
  <c r="H13" i="18" s="1"/>
  <c r="H16" i="18" s="1"/>
  <c r="H17" i="18"/>
  <c r="H41" i="18" s="1"/>
  <c r="H42" i="18" s="1"/>
  <c r="I14" i="18"/>
  <c r="I39" i="18" s="1"/>
  <c r="I10" i="18"/>
  <c r="I37" i="18" s="1"/>
  <c r="J9" i="18"/>
  <c r="G17" i="18"/>
  <c r="G41" i="18" s="1"/>
  <c r="G42" i="18" s="1"/>
  <c r="H11" i="17"/>
  <c r="H13" i="17" s="1"/>
  <c r="H16" i="17" s="1"/>
  <c r="G17" i="17"/>
  <c r="G40" i="17" s="1"/>
  <c r="J9" i="17"/>
  <c r="I14" i="17"/>
  <c r="I38" i="17" s="1"/>
  <c r="I10" i="17"/>
  <c r="I36" i="17" s="1"/>
  <c r="E18" i="16"/>
  <c r="G11" i="16"/>
  <c r="H14" i="16"/>
  <c r="H10" i="16"/>
  <c r="H11" i="16" s="1"/>
  <c r="I9" i="16"/>
  <c r="F17" i="16"/>
  <c r="D18" i="16"/>
  <c r="E49" i="14"/>
  <c r="E36" i="14"/>
  <c r="E18" i="14"/>
  <c r="D33" i="14"/>
  <c r="D16" i="14"/>
  <c r="D46" i="14"/>
  <c r="F43" i="14"/>
  <c r="F30" i="14"/>
  <c r="H9" i="14"/>
  <c r="G35" i="14"/>
  <c r="G29" i="14"/>
  <c r="G14" i="14"/>
  <c r="G10" i="14"/>
  <c r="G11" i="14" s="1"/>
  <c r="G42" i="14"/>
  <c r="F11" i="14"/>
  <c r="F34" i="14"/>
  <c r="F47" i="14"/>
  <c r="I49" i="17" l="1"/>
  <c r="I50" i="17"/>
  <c r="G50" i="17"/>
  <c r="G41" i="17"/>
  <c r="G49" i="17"/>
  <c r="G44" i="17"/>
  <c r="G43" i="17"/>
  <c r="G48" i="17"/>
  <c r="G45" i="17"/>
  <c r="G47" i="17"/>
  <c r="H14" i="13"/>
  <c r="H47" i="13" s="1"/>
  <c r="D18" i="13"/>
  <c r="D49" i="13"/>
  <c r="D36" i="13"/>
  <c r="H10" i="13"/>
  <c r="H43" i="13" s="1"/>
  <c r="E18" i="13"/>
  <c r="E36" i="13"/>
  <c r="E49" i="13"/>
  <c r="I9" i="13"/>
  <c r="I42" i="13" s="1"/>
  <c r="H29" i="13"/>
  <c r="H42" i="13"/>
  <c r="F13" i="13"/>
  <c r="F46" i="13" s="1"/>
  <c r="F31" i="13"/>
  <c r="G11" i="13"/>
  <c r="G44" i="13" s="1"/>
  <c r="G30" i="13"/>
  <c r="H16" i="11"/>
  <c r="H17" i="11" s="1"/>
  <c r="H18" i="11" s="1"/>
  <c r="J9" i="11"/>
  <c r="I10" i="11"/>
  <c r="I11" i="11" s="1"/>
  <c r="I13" i="11" s="1"/>
  <c r="I14" i="11"/>
  <c r="H18" i="18"/>
  <c r="I11" i="18"/>
  <c r="I13" i="18" s="1"/>
  <c r="I16" i="18" s="1"/>
  <c r="I17" i="18" s="1"/>
  <c r="I41" i="18" s="1"/>
  <c r="I42" i="18" s="1"/>
  <c r="J14" i="18"/>
  <c r="J39" i="18" s="1"/>
  <c r="J10" i="18"/>
  <c r="J37" i="18" s="1"/>
  <c r="G18" i="18"/>
  <c r="I11" i="17"/>
  <c r="I13" i="17" s="1"/>
  <c r="I16" i="17" s="1"/>
  <c r="I17" i="17" s="1"/>
  <c r="I40" i="17" s="1"/>
  <c r="I44" i="17" s="1"/>
  <c r="G18" i="17"/>
  <c r="H17" i="17"/>
  <c r="H40" i="17" s="1"/>
  <c r="J14" i="17"/>
  <c r="J38" i="17" s="1"/>
  <c r="J10" i="17"/>
  <c r="J36" i="17" s="1"/>
  <c r="I14" i="16"/>
  <c r="I10" i="16"/>
  <c r="I11" i="16" s="1"/>
  <c r="J9" i="16"/>
  <c r="H13" i="16"/>
  <c r="F18" i="16"/>
  <c r="G13" i="16"/>
  <c r="F31" i="14"/>
  <c r="F44" i="14"/>
  <c r="F13" i="14"/>
  <c r="G44" i="14"/>
  <c r="G13" i="14"/>
  <c r="G31" i="14"/>
  <c r="I9" i="14"/>
  <c r="H29" i="14"/>
  <c r="H14" i="14"/>
  <c r="H10" i="14"/>
  <c r="H11" i="14"/>
  <c r="H42" i="14"/>
  <c r="H32" i="14"/>
  <c r="H35" i="14"/>
  <c r="D36" i="14"/>
  <c r="D18" i="14"/>
  <c r="D49" i="14"/>
  <c r="G34" i="14"/>
  <c r="G47" i="14"/>
  <c r="E38" i="14"/>
  <c r="E51" i="14"/>
  <c r="G43" i="14"/>
  <c r="G30" i="14"/>
  <c r="J49" i="17" l="1"/>
  <c r="J44" i="17"/>
  <c r="I41" i="17"/>
  <c r="I47" i="17"/>
  <c r="H34" i="13"/>
  <c r="I43" i="17"/>
  <c r="I45" i="17"/>
  <c r="H43" i="17"/>
  <c r="H47" i="17"/>
  <c r="H50" i="17"/>
  <c r="H41" i="17"/>
  <c r="H45" i="17"/>
  <c r="H49" i="17"/>
  <c r="H44" i="17"/>
  <c r="H48" i="17"/>
  <c r="J11" i="18"/>
  <c r="J13" i="18" s="1"/>
  <c r="J16" i="18" s="1"/>
  <c r="I48" i="17"/>
  <c r="H11" i="13"/>
  <c r="H44" i="13" s="1"/>
  <c r="H30" i="13"/>
  <c r="D38" i="13"/>
  <c r="D51" i="13"/>
  <c r="E38" i="13"/>
  <c r="E51" i="13"/>
  <c r="J9" i="13"/>
  <c r="J29" i="13" s="1"/>
  <c r="I35" i="13"/>
  <c r="I29" i="13"/>
  <c r="I10" i="13"/>
  <c r="I43" i="13" s="1"/>
  <c r="I14" i="13"/>
  <c r="I34" i="13" s="1"/>
  <c r="I32" i="13"/>
  <c r="J35" i="13"/>
  <c r="G13" i="13"/>
  <c r="G31" i="13"/>
  <c r="F33" i="13"/>
  <c r="F16" i="13"/>
  <c r="F49" i="13" s="1"/>
  <c r="I16" i="11"/>
  <c r="I17" i="11" s="1"/>
  <c r="I18" i="11" s="1"/>
  <c r="J14" i="11"/>
  <c r="J10" i="11"/>
  <c r="J11" i="11" s="1"/>
  <c r="J13" i="11" s="1"/>
  <c r="I18" i="18"/>
  <c r="J17" i="18"/>
  <c r="J41" i="18" s="1"/>
  <c r="J42" i="18" s="1"/>
  <c r="H18" i="17"/>
  <c r="J11" i="17"/>
  <c r="J13" i="17" s="1"/>
  <c r="J16" i="17" s="1"/>
  <c r="J17" i="17" s="1"/>
  <c r="J40" i="17" s="1"/>
  <c r="J45" i="17" s="1"/>
  <c r="I18" i="17"/>
  <c r="H16" i="16"/>
  <c r="I13" i="16"/>
  <c r="G16" i="16"/>
  <c r="J10" i="16"/>
  <c r="J14" i="16"/>
  <c r="H34" i="14"/>
  <c r="H47" i="14"/>
  <c r="J9" i="14"/>
  <c r="I29" i="14"/>
  <c r="I10" i="14"/>
  <c r="I11" i="14" s="1"/>
  <c r="I14" i="14"/>
  <c r="I42" i="14"/>
  <c r="I32" i="14"/>
  <c r="I35" i="14"/>
  <c r="H44" i="14"/>
  <c r="H13" i="14"/>
  <c r="H31" i="14"/>
  <c r="F33" i="14"/>
  <c r="F16" i="14"/>
  <c r="F46" i="14"/>
  <c r="D38" i="14"/>
  <c r="D51" i="14"/>
  <c r="G33" i="14"/>
  <c r="G16" i="14"/>
  <c r="G46" i="14"/>
  <c r="H30" i="14"/>
  <c r="H43" i="14"/>
  <c r="J18" i="18" l="1"/>
  <c r="J41" i="17"/>
  <c r="J47" i="17"/>
  <c r="J43" i="17"/>
  <c r="J50" i="17"/>
  <c r="H31" i="13"/>
  <c r="J48" i="17"/>
  <c r="H13" i="13"/>
  <c r="H46" i="13" s="1"/>
  <c r="J32" i="13"/>
  <c r="I30" i="13"/>
  <c r="I47" i="13"/>
  <c r="I11" i="13"/>
  <c r="I44" i="13" s="1"/>
  <c r="J42" i="13"/>
  <c r="J10" i="13"/>
  <c r="J14" i="13"/>
  <c r="J34" i="13" s="1"/>
  <c r="H16" i="13"/>
  <c r="H49" i="13" s="1"/>
  <c r="F36" i="13"/>
  <c r="F17" i="13"/>
  <c r="G16" i="13"/>
  <c r="G49" i="13" s="1"/>
  <c r="G33" i="13"/>
  <c r="J16" i="11"/>
  <c r="J17" i="11" s="1"/>
  <c r="J18" i="11" s="1"/>
  <c r="J18" i="17"/>
  <c r="J11" i="16"/>
  <c r="H17" i="16"/>
  <c r="H18" i="16" s="1"/>
  <c r="G17" i="16"/>
  <c r="G18" i="16"/>
  <c r="I16" i="16"/>
  <c r="I13" i="14"/>
  <c r="I31" i="14"/>
  <c r="I44" i="14"/>
  <c r="H33" i="14"/>
  <c r="H16" i="14"/>
  <c r="H46" i="14"/>
  <c r="I34" i="14"/>
  <c r="I47" i="14"/>
  <c r="I30" i="14"/>
  <c r="I43" i="14"/>
  <c r="J10" i="14"/>
  <c r="J11" i="14" s="1"/>
  <c r="J29" i="14"/>
  <c r="J14" i="14"/>
  <c r="J42" i="14"/>
  <c r="J32" i="14"/>
  <c r="J35" i="14"/>
  <c r="F36" i="14"/>
  <c r="F17" i="14"/>
  <c r="F18" i="14"/>
  <c r="F49" i="14"/>
  <c r="G36" i="14"/>
  <c r="G17" i="14"/>
  <c r="G18" i="14"/>
  <c r="G49" i="14"/>
  <c r="H33" i="13" l="1"/>
  <c r="J47" i="13"/>
  <c r="I31" i="13"/>
  <c r="I13" i="13"/>
  <c r="I46" i="13" s="1"/>
  <c r="J43" i="13"/>
  <c r="J30" i="13"/>
  <c r="J11" i="13"/>
  <c r="F37" i="13"/>
  <c r="F50" i="13"/>
  <c r="G36" i="13"/>
  <c r="G17" i="13"/>
  <c r="G50" i="13" s="1"/>
  <c r="F18" i="13"/>
  <c r="H17" i="13"/>
  <c r="H50" i="13" s="1"/>
  <c r="H36" i="13"/>
  <c r="J13" i="16"/>
  <c r="I17" i="16"/>
  <c r="I18" i="16" s="1"/>
  <c r="J13" i="14"/>
  <c r="J31" i="14"/>
  <c r="J44" i="14"/>
  <c r="I46" i="14"/>
  <c r="I33" i="14"/>
  <c r="I16" i="14"/>
  <c r="G51" i="14"/>
  <c r="G38" i="14"/>
  <c r="J47" i="14"/>
  <c r="J34" i="14"/>
  <c r="F51" i="14"/>
  <c r="F38" i="14"/>
  <c r="G37" i="14"/>
  <c r="G50" i="14"/>
  <c r="H17" i="14"/>
  <c r="H36" i="14"/>
  <c r="H49" i="14"/>
  <c r="J30" i="14"/>
  <c r="J43" i="14"/>
  <c r="F50" i="14"/>
  <c r="F37" i="14"/>
  <c r="I16" i="13" l="1"/>
  <c r="I49" i="13" s="1"/>
  <c r="I33" i="13"/>
  <c r="J44" i="13"/>
  <c r="J13" i="13"/>
  <c r="J31" i="13"/>
  <c r="F38" i="13"/>
  <c r="F51" i="13"/>
  <c r="H18" i="13"/>
  <c r="H37" i="13"/>
  <c r="I17" i="13"/>
  <c r="I18" i="13" s="1"/>
  <c r="I36" i="13"/>
  <c r="G18" i="13"/>
  <c r="G37" i="13"/>
  <c r="J16" i="16"/>
  <c r="H37" i="14"/>
  <c r="H50" i="14"/>
  <c r="I36" i="14"/>
  <c r="I17" i="14"/>
  <c r="I49" i="14"/>
  <c r="I18" i="14"/>
  <c r="H18" i="14"/>
  <c r="J46" i="14"/>
  <c r="J33" i="14"/>
  <c r="J16" i="14"/>
  <c r="J46" i="13" l="1"/>
  <c r="J33" i="13"/>
  <c r="J16" i="13"/>
  <c r="G38" i="13"/>
  <c r="G51" i="13"/>
  <c r="I38" i="13"/>
  <c r="I51" i="13"/>
  <c r="H38" i="13"/>
  <c r="H51" i="13"/>
  <c r="I37" i="13"/>
  <c r="I50" i="13"/>
  <c r="J17" i="16"/>
  <c r="H38" i="14"/>
  <c r="H51" i="14"/>
  <c r="I38" i="14"/>
  <c r="I51" i="14"/>
  <c r="I37" i="14"/>
  <c r="I50" i="14"/>
  <c r="J36" i="14"/>
  <c r="J17" i="14"/>
  <c r="J18" i="14" s="1"/>
  <c r="J49" i="14"/>
  <c r="J49" i="13" l="1"/>
  <c r="J36" i="13"/>
  <c r="J17" i="13"/>
  <c r="J18" i="16"/>
  <c r="J38" i="14"/>
  <c r="J51" i="14"/>
  <c r="J37" i="14"/>
  <c r="J50" i="14"/>
  <c r="J37" i="13" l="1"/>
  <c r="J50" i="13"/>
  <c r="J18" i="13"/>
  <c r="J51" i="13" l="1"/>
  <c r="J38" i="13"/>
</calcChain>
</file>

<file path=xl/sharedStrings.xml><?xml version="1.0" encoding="utf-8"?>
<sst xmlns="http://schemas.openxmlformats.org/spreadsheetml/2006/main" count="272" uniqueCount="51">
  <si>
    <t>Total</t>
  </si>
  <si>
    <t>INR (Crores)</t>
  </si>
  <si>
    <t>Income Statement</t>
  </si>
  <si>
    <t>Revenue</t>
  </si>
  <si>
    <t>COGS</t>
  </si>
  <si>
    <t>Gross Profit</t>
  </si>
  <si>
    <t>Selling &amp; General Expenses</t>
  </si>
  <si>
    <t>EBITDA</t>
  </si>
  <si>
    <t>Depreciation</t>
  </si>
  <si>
    <t>Interest</t>
  </si>
  <si>
    <t>EBT</t>
  </si>
  <si>
    <t>Taxes</t>
  </si>
  <si>
    <t>Net Income</t>
  </si>
  <si>
    <t>Transpose Exercise</t>
  </si>
  <si>
    <t xml:space="preserve"> </t>
  </si>
  <si>
    <t>Revenue Growth</t>
  </si>
  <si>
    <t>COGS % of Revenue</t>
  </si>
  <si>
    <t xml:space="preserve"> S&amp;G Expenses</t>
  </si>
  <si>
    <t>Depreciation % Sales</t>
  </si>
  <si>
    <t>Assumptions Drivers</t>
  </si>
  <si>
    <t>NA</t>
  </si>
  <si>
    <t>% Change</t>
  </si>
  <si>
    <t>Tata Steels</t>
  </si>
  <si>
    <t>Time Periods</t>
  </si>
  <si>
    <t>Monthly Data</t>
  </si>
  <si>
    <t>Annual Data</t>
  </si>
  <si>
    <t>Monthly period</t>
  </si>
  <si>
    <t>Annual period</t>
  </si>
  <si>
    <t>Costing Analysis</t>
  </si>
  <si>
    <t>S&amp;G Expenses</t>
  </si>
  <si>
    <t>Average</t>
  </si>
  <si>
    <t>Weighted Average</t>
  </si>
  <si>
    <t>Median</t>
  </si>
  <si>
    <t>Stub or Full Year</t>
  </si>
  <si>
    <t>Total Expenses</t>
  </si>
  <si>
    <t>Use IF for error checking</t>
  </si>
  <si>
    <t>Min</t>
  </si>
  <si>
    <t>Max</t>
  </si>
  <si>
    <t>Small</t>
  </si>
  <si>
    <t>Large</t>
  </si>
  <si>
    <t>Basic Setup</t>
  </si>
  <si>
    <t>Don’t forget to join our Free mentoring group on Telegram</t>
  </si>
  <si>
    <t>https://t.me/+hbk1ypcjgbhkMjk9</t>
  </si>
  <si>
    <t>Selling &amp; Adm Expenses</t>
  </si>
  <si>
    <t>#</t>
  </si>
  <si>
    <t>S&amp;G Exp</t>
  </si>
  <si>
    <t>if &lt; 17500</t>
  </si>
  <si>
    <t>if &gt;= 17500</t>
  </si>
  <si>
    <t>Watch Session 3 for Advanced Functions</t>
  </si>
  <si>
    <t xml:space="preserve">Connect with Parth Sir on Linkedin </t>
  </si>
  <si>
    <t>https://www.linkedin.com/in/caparthverma/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</si>
</sst>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A&quot;"/>
    <numFmt numFmtId="165" formatCode="0&quot;E&quot;"/>
    <numFmt numFmtId="166" formatCode="0.00000000"/>
    <numFmt numFmtId="167" formatCode="0.0"/>
    <numFmt numFmtId="168" formatCode="#,##0.0;\(\-#,##0.0\)"/>
    <numFmt numFmtId="169" formatCode="#,##0.0;\(#,##0.0\)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5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7" fillId="0" borderId="0" xfId="0" applyNumberFormat="1" applyFont="1"/>
    <xf numFmtId="10" fontId="0" fillId="0" borderId="0" xfId="1" applyNumberFormat="1" applyFont="1"/>
    <xf numFmtId="9" fontId="0" fillId="0" borderId="0" xfId="0" applyNumberFormat="1"/>
    <xf numFmtId="10" fontId="7" fillId="0" borderId="0" xfId="1" applyNumberFormat="1" applyFont="1"/>
    <xf numFmtId="10" fontId="7" fillId="0" borderId="0" xfId="0" applyNumberFormat="1" applyFont="1"/>
    <xf numFmtId="9" fontId="7" fillId="0" borderId="0" xfId="0" applyNumberFormat="1" applyFont="1"/>
    <xf numFmtId="0" fontId="2" fillId="3" borderId="0" xfId="0" applyFont="1" applyFill="1"/>
    <xf numFmtId="0" fontId="0" fillId="3" borderId="0" xfId="0" applyFill="1"/>
    <xf numFmtId="168" fontId="8" fillId="0" borderId="0" xfId="0" applyNumberFormat="1" applyFont="1"/>
    <xf numFmtId="168" fontId="2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0" fontId="2" fillId="0" borderId="2" xfId="0" applyFont="1" applyBorder="1"/>
    <xf numFmtId="168" fontId="2" fillId="0" borderId="2" xfId="0" applyNumberFormat="1" applyFont="1" applyBorder="1"/>
    <xf numFmtId="9" fontId="7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1" xfId="0" applyNumberFormat="1" applyBorder="1"/>
    <xf numFmtId="167" fontId="2" fillId="0" borderId="2" xfId="0" applyNumberFormat="1" applyFont="1" applyBorder="1"/>
    <xf numFmtId="14" fontId="0" fillId="0" borderId="0" xfId="0" applyNumberFormat="1"/>
    <xf numFmtId="14" fontId="7" fillId="0" borderId="0" xfId="0" applyNumberFormat="1" applyFont="1"/>
    <xf numFmtId="2" fontId="7" fillId="0" borderId="0" xfId="0" applyNumberFormat="1" applyFont="1"/>
    <xf numFmtId="1" fontId="6" fillId="0" borderId="0" xfId="0" applyNumberFormat="1" applyFont="1"/>
    <xf numFmtId="0" fontId="0" fillId="0" borderId="3" xfId="0" applyBorder="1"/>
    <xf numFmtId="168" fontId="0" fillId="0" borderId="3" xfId="0" applyNumberFormat="1" applyBorder="1"/>
    <xf numFmtId="2" fontId="2" fillId="0" borderId="0" xfId="0" applyNumberFormat="1" applyFont="1"/>
    <xf numFmtId="2" fontId="7" fillId="0" borderId="3" xfId="0" applyNumberFormat="1" applyFont="1" applyBorder="1"/>
    <xf numFmtId="166" fontId="0" fillId="0" borderId="0" xfId="0" applyNumberFormat="1" applyAlignment="1">
      <alignment horizontal="right"/>
    </xf>
    <xf numFmtId="0" fontId="7" fillId="0" borderId="0" xfId="0" applyFont="1"/>
    <xf numFmtId="0" fontId="10" fillId="0" borderId="0" xfId="0" applyFont="1"/>
    <xf numFmtId="0" fontId="11" fillId="0" borderId="0" xfId="2" applyFont="1"/>
    <xf numFmtId="0" fontId="12" fillId="0" borderId="0" xfId="0" applyFont="1"/>
    <xf numFmtId="0" fontId="12" fillId="0" borderId="0" xfId="0" applyFont="1" applyAlignment="1">
      <alignment horizontal="left"/>
    </xf>
    <xf numFmtId="10" fontId="6" fillId="0" borderId="0" xfId="1" applyNumberFormat="1" applyFont="1"/>
    <xf numFmtId="168" fontId="6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0" fontId="1" fillId="2" borderId="0" xfId="0" applyFont="1" applyFill="1"/>
    <xf numFmtId="169" fontId="0" fillId="0" borderId="0" xfId="0" applyNumberFormat="1"/>
    <xf numFmtId="169" fontId="7" fillId="0" borderId="0" xfId="0" applyNumberFormat="1" applyFont="1"/>
    <xf numFmtId="10" fontId="0" fillId="0" borderId="0" xfId="1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0" borderId="0" xfId="1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  <xf numFmtId="168" fontId="3" fillId="0" borderId="0" xfId="0" applyNumberFormat="1" applyFont="1"/>
    <xf numFmtId="168" fontId="6" fillId="0" borderId="1" xfId="0" applyNumberFormat="1" applyFont="1" applyBorder="1"/>
    <xf numFmtId="168" fontId="3" fillId="0" borderId="2" xfId="0" applyNumberFormat="1" applyFont="1" applyBorder="1"/>
    <xf numFmtId="1" fontId="7" fillId="0" borderId="0" xfId="0" applyNumberFormat="1" applyFont="1"/>
    <xf numFmtId="168" fontId="2" fillId="0" borderId="1" xfId="0" applyNumberFormat="1" applyFont="1" applyBorder="1"/>
    <xf numFmtId="0" fontId="13" fillId="0" borderId="0" xfId="0" applyFont="1"/>
    <xf numFmtId="0" fontId="14" fillId="0" borderId="0" xfId="2" applyFont="1"/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DEC12-FDAC-4EAE-B752-E28C76B7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6217" cy="7831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88277</xdr:colOff>
      <xdr:row>37</xdr:row>
      <xdr:rowOff>35719</xdr:rowOff>
    </xdr:from>
    <xdr:to>
      <xdr:col>14</xdr:col>
      <xdr:colOff>452436</xdr:colOff>
      <xdr:row>45</xdr:row>
      <xdr:rowOff>65485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6C9E9E-0C7A-4B97-8D31-D3215F3D36F5}"/>
            </a:ext>
          </a:extLst>
        </xdr:cNvPr>
        <xdr:cNvSpPr txBox="1"/>
      </xdr:nvSpPr>
      <xdr:spPr>
        <a:xfrm>
          <a:off x="7863058" y="4095750"/>
          <a:ext cx="2769222" cy="1553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 - IFs</a:t>
          </a:r>
        </a:p>
        <a:p>
          <a:endParaRPr lang="en-IN" sz="1100" baseline="0"/>
        </a:p>
        <a:p>
          <a:r>
            <a:rPr lang="en-IN" sz="1000" baseline="0"/>
            <a:t>1. Practice If statement in row 34. Stub means less than year.</a:t>
          </a:r>
        </a:p>
        <a:p>
          <a:endParaRPr lang="en-IN" sz="1000" baseline="0"/>
        </a:p>
        <a:p>
          <a:r>
            <a:rPr lang="en-IN" sz="1000" baseline="0"/>
            <a:t>2. Practice If statement in row 44 and 49.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IF statements.</a:t>
          </a:r>
        </a:p>
        <a:p>
          <a:endParaRPr lang="en-IN" sz="10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303355</xdr:colOff>
      <xdr:row>2</xdr:row>
      <xdr:rowOff>2455</xdr:rowOff>
    </xdr:from>
    <xdr:to>
      <xdr:col>14</xdr:col>
      <xdr:colOff>974050</xdr:colOff>
      <xdr:row>22</xdr:row>
      <xdr:rowOff>23092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B20B30-B01D-A83F-9871-523B8D27ECB7}"/>
            </a:ext>
          </a:extLst>
        </xdr:cNvPr>
        <xdr:cNvSpPr txBox="1"/>
      </xdr:nvSpPr>
      <xdr:spPr>
        <a:xfrm>
          <a:off x="7594310" y="383455"/>
          <a:ext cx="2633422" cy="3830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Years till 2026 using formula (No hardcording please)</a:t>
          </a:r>
        </a:p>
        <a:p>
          <a:endParaRPr lang="en-IN" sz="1000" baseline="0"/>
        </a:p>
        <a:p>
          <a:r>
            <a:rPr lang="en-IN" sz="1000" baseline="0"/>
            <a:t>2. Use Formatting option to reflect Actuals and Estimate years (2020A/2024E)</a:t>
          </a:r>
        </a:p>
        <a:p>
          <a:endParaRPr lang="en-IN" sz="1000" baseline="0"/>
        </a:p>
        <a:p>
          <a:r>
            <a:rPr lang="en-IN" sz="1000" baseline="0"/>
            <a:t>3. Color the top row, change font colors and bold them - Try not to use mouse.</a:t>
          </a:r>
        </a:p>
        <a:p>
          <a:endParaRPr lang="en-IN" sz="1000" baseline="0"/>
        </a:p>
        <a:p>
          <a:r>
            <a:rPr lang="en-IN" sz="1000" baseline="0"/>
            <a:t>4. You can see that width of column D to J is not aligned. Adjust column width to 12 without using mouse. (Alt+H+O+W)</a:t>
          </a:r>
        </a:p>
        <a:p>
          <a:endParaRPr lang="en-IN" sz="1000" baseline="0"/>
        </a:p>
        <a:p>
          <a:r>
            <a:rPr lang="en-IN" sz="1000" baseline="0"/>
            <a:t>5.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6.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98027</xdr:colOff>
      <xdr:row>4</xdr:row>
      <xdr:rowOff>60723</xdr:rowOff>
    </xdr:from>
    <xdr:to>
      <xdr:col>15</xdr:col>
      <xdr:colOff>283368</xdr:colOff>
      <xdr:row>24</xdr:row>
      <xdr:rowOff>87710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F1228E-431C-4819-A5CE-A6784049C1FB}"/>
            </a:ext>
          </a:extLst>
        </xdr:cNvPr>
        <xdr:cNvSpPr txBox="1"/>
      </xdr:nvSpPr>
      <xdr:spPr>
        <a:xfrm>
          <a:off x="8499077" y="822723"/>
          <a:ext cx="3207941" cy="3836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the numbers of Income statement using the data provided in sheet "Basic Data"</a:t>
          </a:r>
        </a:p>
        <a:p>
          <a:endParaRPr lang="en-IN" sz="1000" baseline="0"/>
        </a:p>
        <a:p>
          <a:r>
            <a:rPr lang="en-IN" sz="1000" baseline="0"/>
            <a:t>2. Redo it once more using transpose function (convert vertical data to horizontal)</a:t>
          </a:r>
        </a:p>
        <a:p>
          <a:endParaRPr lang="en-IN" sz="1000" baseline="0"/>
        </a:p>
        <a:p>
          <a:r>
            <a:rPr lang="en-IN" sz="1000" baseline="0"/>
            <a:t>3. Align formatting of numbers - Comma, one place decimal, and parathesis (brackets) for negative numbers</a:t>
          </a:r>
        </a:p>
        <a:p>
          <a:endParaRPr lang="en-IN" sz="1000" baseline="0"/>
        </a:p>
        <a:p>
          <a:r>
            <a:rPr lang="en-IN" sz="1000" baseline="0"/>
            <a:t>4. Remove hardcoding and input formulae wherever possible - like - Gross Profit, EBITDA, EBT, and Net Income.</a:t>
          </a:r>
        </a:p>
        <a:p>
          <a:endParaRPr lang="en-IN" sz="1000" baseline="0"/>
        </a:p>
        <a:p>
          <a:r>
            <a:rPr lang="en-IN" sz="1000" baseline="0"/>
            <a:t>5. Implement color convention for hardcoded numbers</a:t>
          </a:r>
        </a:p>
        <a:p>
          <a:endParaRPr lang="en-IN" sz="1000" baseline="0"/>
        </a:p>
        <a:p>
          <a:r>
            <a:rPr lang="en-IN" sz="1000" baseline="0"/>
            <a:t>6.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7.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473472</xdr:colOff>
      <xdr:row>1</xdr:row>
      <xdr:rowOff>87312</xdr:rowOff>
    </xdr:from>
    <xdr:to>
      <xdr:col>16</xdr:col>
      <xdr:colOff>202008</xdr:colOff>
      <xdr:row>28</xdr:row>
      <xdr:rowOff>132159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DE0299-3935-4BF6-9FD0-5C8C6426874C}"/>
            </a:ext>
          </a:extLst>
        </xdr:cNvPr>
        <xdr:cNvSpPr txBox="1"/>
      </xdr:nvSpPr>
      <xdr:spPr>
        <a:xfrm>
          <a:off x="8715772" y="277812"/>
          <a:ext cx="2903536" cy="5188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Calculate Revenue growth for year 2021. Do percentage formatting - two places decimal.</a:t>
          </a:r>
        </a:p>
        <a:p>
          <a:endParaRPr lang="en-IN" sz="1000" baseline="0"/>
        </a:p>
        <a:p>
          <a:r>
            <a:rPr lang="en-IN" sz="1000" baseline="0"/>
            <a:t>2. Calculate COGS % of Revenue for 2020 and 2021</a:t>
          </a:r>
        </a:p>
        <a:p>
          <a:endParaRPr lang="en-IN" sz="1000" baseline="0"/>
        </a:p>
        <a:p>
          <a:r>
            <a:rPr lang="en-IN" sz="1000" baseline="0"/>
            <a:t>3. S&amp;G Expense- Link D23 and E23 in absolute terms with D12 andE12.</a:t>
          </a:r>
        </a:p>
        <a:p>
          <a:endParaRPr lang="en-IN" sz="10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00" baseline="0"/>
            <a:t>3.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Depreciation % of Revenue for 2020 and 2021</a:t>
          </a:r>
          <a:endParaRPr lang="en-IN" sz="1000">
            <a:effectLst/>
          </a:endParaRPr>
        </a:p>
        <a:p>
          <a:endParaRPr lang="en-IN" sz="1000" baseline="0"/>
        </a:p>
        <a:p>
          <a:r>
            <a:rPr lang="en-IN" sz="1000" baseline="0"/>
            <a:t>4. For Interest - Do same as S&amp;G Expense in point 3 above.</a:t>
          </a:r>
        </a:p>
        <a:p>
          <a:endParaRPr lang="en-IN" sz="1000" baseline="0"/>
        </a:p>
        <a:p>
          <a:r>
            <a:rPr lang="en-IN" sz="1000" baseline="0"/>
            <a:t>5. Taxes will be constant at 30% (for now)</a:t>
          </a:r>
        </a:p>
        <a:p>
          <a:endParaRPr lang="en-IN" sz="1000" baseline="0"/>
        </a:p>
        <a:p>
          <a:r>
            <a:rPr lang="en-IN" sz="1000" baseline="0"/>
            <a:t>6. Plot Assumptions in for 2022 onwards (we will keep assumptions constant across forecasting period - ONLY FOR NOW)</a:t>
          </a:r>
        </a:p>
        <a:p>
          <a:r>
            <a:rPr lang="en-IN" sz="1000" baseline="0"/>
            <a:t>Revenue - 10%</a:t>
          </a:r>
        </a:p>
        <a:p>
          <a:r>
            <a:rPr lang="en-IN" sz="1000" baseline="0"/>
            <a:t>COGS%Sales - 40%</a:t>
          </a:r>
        </a:p>
        <a:p>
          <a:r>
            <a:rPr lang="en-IN" sz="1000" baseline="0"/>
            <a:t>S&amp;G Exp - 2500</a:t>
          </a:r>
        </a:p>
        <a:p>
          <a:r>
            <a:rPr lang="en-IN" sz="1000" baseline="0"/>
            <a:t>Dep%Sales - 5%</a:t>
          </a:r>
        </a:p>
        <a:p>
          <a:r>
            <a:rPr lang="en-IN" sz="1000" baseline="0"/>
            <a:t>Interest - 250</a:t>
          </a:r>
        </a:p>
        <a:p>
          <a:r>
            <a:rPr lang="en-IN" sz="1000" baseline="0"/>
            <a:t>Taxes - 30%</a:t>
          </a:r>
        </a:p>
        <a:p>
          <a:endParaRPr lang="en-IN" sz="1000" baseline="0"/>
        </a:p>
        <a:p>
          <a:r>
            <a:rPr lang="en-IN" sz="1000" baseline="0"/>
            <a:t>7. Its important to check if you are consistent with hardcoding color convention</a:t>
          </a:r>
        </a:p>
        <a:p>
          <a:endParaRPr lang="en-IN" sz="1000" baseline="0"/>
        </a:p>
        <a:p>
          <a:r>
            <a:rPr lang="en-IN" sz="1000" baseline="0"/>
            <a:t>8. Highlight the headings</a:t>
          </a:r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5ECB6-8313-4A63-ACBA-BAB376C4B9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23</xdr:row>
      <xdr:rowOff>136922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DC06B5-94BB-4B14-97D0-EA34C5B52C6E}"/>
            </a:ext>
          </a:extLst>
        </xdr:cNvPr>
        <xdr:cNvSpPr txBox="1"/>
      </xdr:nvSpPr>
      <xdr:spPr>
        <a:xfrm>
          <a:off x="7810500" y="1256109"/>
          <a:ext cx="2893218" cy="3286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Start plotting common size statement - it is nothing but every item of income statement as % of Revenue.</a:t>
          </a:r>
        </a:p>
        <a:p>
          <a:endParaRPr lang="en-IN" sz="1000" baseline="0"/>
        </a:p>
        <a:p>
          <a:r>
            <a:rPr lang="en-IN" sz="1000" baseline="0"/>
            <a:t>2. Copy all items of Income statement in Column B and paste special as Value in cell B29</a:t>
          </a:r>
          <a:r>
            <a:rPr lang="en-IN" sz="1100" baseline="0"/>
            <a:t>. </a:t>
          </a:r>
          <a:r>
            <a:rPr lang="en-IN" sz="1000" baseline="0"/>
            <a:t>Ensure you do </a:t>
          </a:r>
          <a:r>
            <a:rPr lang="en-IN" sz="1000" b="1" baseline="0"/>
            <a:t>partial anchoring </a:t>
          </a:r>
          <a:r>
            <a:rPr lang="en-IN" sz="1000" baseline="0"/>
            <a:t>correctly, we need to lock row 9 and not columns (rewatch the video if you stuck here)</a:t>
          </a:r>
        </a:p>
        <a:p>
          <a:endParaRPr lang="en-IN" sz="1000" baseline="0"/>
        </a:p>
        <a:p>
          <a:r>
            <a:rPr lang="en-IN" sz="1000" baseline="0"/>
            <a:t>3.Now,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all items of Income statement in Column B and paste special as Value in cell 42. Ensure you do </a:t>
          </a:r>
          <a:r>
            <a:rPr lang="en-IN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anchoring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correctly, we need to lock both rows and column ($C$41)  (rewatch the video if you stuck here)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Group Common size statement and Change Analysis</a:t>
          </a:r>
          <a:endParaRPr lang="en-IN" sz="10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21</xdr:row>
      <xdr:rowOff>148828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418F37-8E05-4766-8DA0-D411DB0839BC}"/>
            </a:ext>
          </a:extLst>
        </xdr:cNvPr>
        <xdr:cNvSpPr txBox="1"/>
      </xdr:nvSpPr>
      <xdr:spPr>
        <a:xfrm>
          <a:off x="7810500" y="1315640"/>
          <a:ext cx="2893218" cy="2917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Before moving forward, you need to ensure if everything is in order or not like linkages, formulas and color conventions. To check this use 'Go To' function (Ctrl+G) - Click on Special - Check formulas,  Constants, Errors.</a:t>
          </a:r>
        </a:p>
        <a:p>
          <a:endParaRPr lang="en-IN" sz="1000" baseline="0"/>
        </a:p>
        <a:p>
          <a:r>
            <a:rPr lang="en-IN" sz="1000" baseline="0"/>
            <a:t>2. Practice conditional formatting - Add a condition on entire common size statement that every item less than 10% should be in grey color.</a:t>
          </a:r>
        </a:p>
        <a:p>
          <a:endParaRPr lang="en-IN" sz="1000" baseline="0"/>
        </a:p>
        <a:p>
          <a:r>
            <a:rPr lang="en-IN" sz="1000" baseline="0"/>
            <a:t>3.Again, add a conditional formatiing on Change analysis that EBITDA greater than 15000 should be "highlighted" in green.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Practice Dynamic headers - Check video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94231</xdr:colOff>
      <xdr:row>20</xdr:row>
      <xdr:rowOff>5954</xdr:rowOff>
    </xdr:from>
    <xdr:to>
      <xdr:col>14</xdr:col>
      <xdr:colOff>458390</xdr:colOff>
      <xdr:row>28</xdr:row>
      <xdr:rowOff>59532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34E8E2-4DB6-4C15-BEF9-A96C95E661AA}"/>
            </a:ext>
          </a:extLst>
        </xdr:cNvPr>
        <xdr:cNvSpPr txBox="1"/>
      </xdr:nvSpPr>
      <xdr:spPr>
        <a:xfrm>
          <a:off x="7869012" y="3899298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To input todays date use =today(). you can format it using formatting option (Ctrl+1)</a:t>
          </a:r>
        </a:p>
        <a:p>
          <a:endParaRPr lang="en-IN" sz="1000" baseline="0"/>
        </a:p>
        <a:p>
          <a:r>
            <a:rPr lang="en-IN" sz="1000" baseline="0"/>
            <a:t>2. Its very important to have strong grip on date functions as this will be used in every financial model you build. Repeat what I have shown in video.</a:t>
          </a:r>
        </a:p>
        <a:p>
          <a:endParaRPr lang="en-IN" sz="10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88277</xdr:colOff>
      <xdr:row>36</xdr:row>
      <xdr:rowOff>35719</xdr:rowOff>
    </xdr:from>
    <xdr:to>
      <xdr:col>14</xdr:col>
      <xdr:colOff>452436</xdr:colOff>
      <xdr:row>44</xdr:row>
      <xdr:rowOff>89297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B3DC73-74FB-46EF-8A29-710E49F23D57}"/>
            </a:ext>
          </a:extLst>
        </xdr:cNvPr>
        <xdr:cNvSpPr txBox="1"/>
      </xdr:nvSpPr>
      <xdr:spPr>
        <a:xfrm>
          <a:off x="7863058" y="6977063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Practice Average, Weighted Average, Median, Min, Max, Small, and Large functions as shown in video.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these.</a:t>
          </a:r>
        </a:p>
        <a:p>
          <a:endParaRPr lang="en-IN" sz="10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caparthverm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0713-0F67-4B05-AF60-2C45609F7B96}">
  <sheetPr>
    <tabColor theme="4" tint="-0.499984740745262"/>
  </sheetPr>
  <dimension ref="A8:F12"/>
  <sheetViews>
    <sheetView showGridLines="0" zoomScaleNormal="100" workbookViewId="0">
      <pane ySplit="4" topLeftCell="A5" activePane="bottomLeft" state="frozen"/>
      <selection pane="bottomLeft" activeCell="B20" sqref="B20"/>
    </sheetView>
  </sheetViews>
  <sheetFormatPr defaultRowHeight="14.5" x14ac:dyDescent="0.35"/>
  <cols>
    <col min="1" max="1" width="1.81640625" style="2" customWidth="1"/>
    <col min="2" max="2" width="88" bestFit="1" customWidth="1"/>
    <col min="3" max="3" width="7.54296875" bestFit="1" customWidth="1"/>
    <col min="7" max="7" width="31" bestFit="1" customWidth="1"/>
    <col min="15" max="15" width="17.54296875" bestFit="1" customWidth="1"/>
  </cols>
  <sheetData>
    <row r="8" spans="2:6" ht="31" x14ac:dyDescent="0.7">
      <c r="B8" s="44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</row>
  </sheetData>
  <hyperlinks>
    <hyperlink ref="C10" r:id="rId1" xr:uid="{A4CB384F-F4CF-483C-B602-0D476278A275}"/>
    <hyperlink ref="C12" r:id="rId2" xr:uid="{21278FD4-F98B-4CDF-8ADA-9BAE62F36BE9}"/>
  </hyperlinks>
  <pageMargins left="0.7" right="0.7" top="0.75" bottom="0.75" header="0.3" footer="0.3"/>
  <pageSetup scale="53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9D4-46BE-4FE8-8A3C-4BFE64A64C07}">
  <dimension ref="A5:J33"/>
  <sheetViews>
    <sheetView showGridLines="0"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31" sqref="J31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" thickTop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2:10" x14ac:dyDescent="0.35">
      <c r="B28" s="1" t="s">
        <v>23</v>
      </c>
      <c r="C28" s="33">
        <v>44788</v>
      </c>
      <c r="D28" s="64">
        <v>0</v>
      </c>
      <c r="E28" s="41">
        <v>1</v>
      </c>
      <c r="F28" s="41">
        <v>2</v>
      </c>
      <c r="G28" s="41">
        <v>3</v>
      </c>
      <c r="H28" s="41">
        <v>4</v>
      </c>
      <c r="I28" s="41">
        <v>5</v>
      </c>
      <c r="J28" s="41">
        <v>6</v>
      </c>
    </row>
    <row r="29" spans="2:10" x14ac:dyDescent="0.35">
      <c r="B29" t="s">
        <v>24</v>
      </c>
      <c r="D29" s="32">
        <f>EOMONTH($C$28,D28)</f>
        <v>44804</v>
      </c>
      <c r="E29" s="32">
        <f t="shared" ref="E29:J29" si="11">EOMONTH($C$28,E28)</f>
        <v>44834</v>
      </c>
      <c r="F29" s="32">
        <f t="shared" si="11"/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C30" s="32"/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2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ref="E33:J33" si="14">YEARFRAC($C$28,E30)</f>
        <v>1.3777777777777778</v>
      </c>
      <c r="F33" s="10">
        <f t="shared" si="14"/>
        <v>2.3777777777777778</v>
      </c>
      <c r="G33" s="10">
        <f t="shared" si="14"/>
        <v>3.3777777777777778</v>
      </c>
      <c r="H33" s="10">
        <f t="shared" si="14"/>
        <v>4.3777777777777782</v>
      </c>
      <c r="I33" s="10">
        <f t="shared" si="14"/>
        <v>5.3777777777777782</v>
      </c>
      <c r="J33" s="10">
        <f t="shared" si="14"/>
        <v>6.3777777777777782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2D2B-8A02-4A28-8804-D0063764636B}">
  <dimension ref="A5:J51"/>
  <sheetViews>
    <sheetView showGridLines="0" zoomScale="108" zoomScaleNormal="108" workbookViewId="0">
      <pane xSplit="1" ySplit="6" topLeftCell="B35" activePane="bottomRight" state="frozen"/>
      <selection pane="topRight" activeCell="B1" sqref="B1"/>
      <selection pane="bottomLeft" activeCell="A7" sqref="A7"/>
      <selection pane="bottomRight" activeCell="C49" sqref="C49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" thickTop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35"/>
    <row r="28" spans="2:10" x14ac:dyDescent="0.3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3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5" spans="2:10" x14ac:dyDescent="0.35">
      <c r="B35" s="1" t="s">
        <v>28</v>
      </c>
    </row>
    <row r="36" spans="2:10" x14ac:dyDescent="0.35">
      <c r="B36" t="s">
        <v>4</v>
      </c>
      <c r="C36" s="34">
        <v>0.1</v>
      </c>
      <c r="D36" s="13">
        <f>D10</f>
        <v>8000</v>
      </c>
      <c r="E36" s="13">
        <f t="shared" ref="E36:J36" si="14">E10</f>
        <v>9000</v>
      </c>
      <c r="F36" s="13">
        <f t="shared" si="14"/>
        <v>9900.0000000000018</v>
      </c>
      <c r="G36" s="13">
        <f t="shared" si="14"/>
        <v>10890.000000000004</v>
      </c>
      <c r="H36" s="13">
        <f t="shared" si="14"/>
        <v>11979.000000000005</v>
      </c>
      <c r="I36" s="13">
        <f t="shared" si="14"/>
        <v>13176.900000000007</v>
      </c>
      <c r="J36" s="13">
        <f t="shared" si="14"/>
        <v>14494.590000000009</v>
      </c>
    </row>
    <row r="37" spans="2:10" x14ac:dyDescent="0.35">
      <c r="B37" t="s">
        <v>45</v>
      </c>
      <c r="C37" s="34">
        <v>0.2</v>
      </c>
      <c r="D37" s="13">
        <f>D12</f>
        <v>2000</v>
      </c>
      <c r="E37" s="13">
        <f t="shared" ref="E37:J37" si="15">E12</f>
        <v>2250</v>
      </c>
      <c r="F37" s="13">
        <f t="shared" si="15"/>
        <v>2500</v>
      </c>
      <c r="G37" s="13">
        <f t="shared" si="15"/>
        <v>2500</v>
      </c>
      <c r="H37" s="13">
        <f t="shared" si="15"/>
        <v>2500</v>
      </c>
      <c r="I37" s="13">
        <f t="shared" si="15"/>
        <v>2500</v>
      </c>
      <c r="J37" s="13">
        <f t="shared" si="15"/>
        <v>2500</v>
      </c>
    </row>
    <row r="38" spans="2:10" x14ac:dyDescent="0.35">
      <c r="B38" t="s">
        <v>8</v>
      </c>
      <c r="C38" s="34">
        <v>0.2</v>
      </c>
      <c r="D38" s="13">
        <f>D14</f>
        <v>800</v>
      </c>
      <c r="E38" s="13">
        <f t="shared" ref="E38:J38" si="16">E14</f>
        <v>900</v>
      </c>
      <c r="F38" s="13">
        <f t="shared" si="16"/>
        <v>1237.5000000000002</v>
      </c>
      <c r="G38" s="13">
        <f t="shared" si="16"/>
        <v>1361.2500000000005</v>
      </c>
      <c r="H38" s="13">
        <f t="shared" si="16"/>
        <v>1497.3750000000007</v>
      </c>
      <c r="I38" s="13">
        <f t="shared" si="16"/>
        <v>1647.1125000000009</v>
      </c>
      <c r="J38" s="13">
        <f t="shared" si="16"/>
        <v>1811.8237500000012</v>
      </c>
    </row>
    <row r="39" spans="2:10" x14ac:dyDescent="0.35">
      <c r="B39" t="s">
        <v>9</v>
      </c>
      <c r="C39" s="34">
        <v>0.3</v>
      </c>
      <c r="D39" s="13">
        <f>D15</f>
        <v>200</v>
      </c>
      <c r="E39" s="13">
        <f t="shared" ref="E39:J39" si="17">E15</f>
        <v>225</v>
      </c>
      <c r="F39" s="13">
        <f t="shared" si="17"/>
        <v>250</v>
      </c>
      <c r="G39" s="13">
        <f t="shared" si="17"/>
        <v>250</v>
      </c>
      <c r="H39" s="13">
        <f t="shared" si="17"/>
        <v>250</v>
      </c>
      <c r="I39" s="13">
        <f t="shared" si="17"/>
        <v>250</v>
      </c>
      <c r="J39" s="13">
        <f t="shared" si="17"/>
        <v>250</v>
      </c>
    </row>
    <row r="40" spans="2:10" x14ac:dyDescent="0.35">
      <c r="B40" t="s">
        <v>11</v>
      </c>
      <c r="C40" s="34">
        <v>0.2</v>
      </c>
      <c r="D40" s="13">
        <f>D17</f>
        <v>2700</v>
      </c>
      <c r="E40" s="13">
        <f t="shared" ref="E40:J40" si="18">E17</f>
        <v>3037.5</v>
      </c>
      <c r="F40" s="13">
        <f t="shared" si="18"/>
        <v>3258.7500000000005</v>
      </c>
      <c r="G40" s="13">
        <f t="shared" si="18"/>
        <v>3667.1250000000009</v>
      </c>
      <c r="H40" s="13">
        <f t="shared" si="18"/>
        <v>4116.3375000000024</v>
      </c>
      <c r="I40" s="13">
        <f t="shared" si="18"/>
        <v>4610.4712500000014</v>
      </c>
      <c r="J40" s="13">
        <f t="shared" si="18"/>
        <v>5154.0183750000015</v>
      </c>
    </row>
    <row r="41" spans="2:10" x14ac:dyDescent="0.35">
      <c r="B41" s="1" t="s">
        <v>0</v>
      </c>
      <c r="C41" s="65">
        <f>SUM(C36:C40)</f>
        <v>1</v>
      </c>
      <c r="D41" s="65">
        <f>SUM(D36:D40)</f>
        <v>13700</v>
      </c>
      <c r="E41" s="65">
        <f t="shared" ref="E41:J41" si="19">SUM(E36:E40)</f>
        <v>15412.5</v>
      </c>
      <c r="F41" s="65">
        <f t="shared" si="19"/>
        <v>17146.250000000004</v>
      </c>
      <c r="G41" s="65">
        <f t="shared" si="19"/>
        <v>18668.375000000004</v>
      </c>
      <c r="H41" s="65">
        <f t="shared" si="19"/>
        <v>20342.712500000009</v>
      </c>
      <c r="I41" s="65">
        <f t="shared" si="19"/>
        <v>22184.48375000001</v>
      </c>
      <c r="J41" s="65">
        <f t="shared" si="19"/>
        <v>24210.432125000014</v>
      </c>
    </row>
    <row r="43" spans="2:10" x14ac:dyDescent="0.35">
      <c r="B43" s="1" t="s">
        <v>30</v>
      </c>
      <c r="D43" s="13">
        <f>AVERAGE(D36:D40)</f>
        <v>2740</v>
      </c>
      <c r="E43" s="13">
        <f t="shared" ref="E43:J43" si="20">AVERAGE(E36:E40)</f>
        <v>3082.5</v>
      </c>
      <c r="F43" s="13">
        <f t="shared" si="20"/>
        <v>3429.2500000000009</v>
      </c>
      <c r="G43" s="13">
        <f t="shared" si="20"/>
        <v>3733.6750000000006</v>
      </c>
      <c r="H43" s="13">
        <f t="shared" si="20"/>
        <v>4068.5425000000018</v>
      </c>
      <c r="I43" s="13">
        <f t="shared" si="20"/>
        <v>4436.8967500000017</v>
      </c>
      <c r="J43" s="13">
        <f t="shared" si="20"/>
        <v>4842.0864250000031</v>
      </c>
    </row>
    <row r="44" spans="2:10" x14ac:dyDescent="0.35">
      <c r="B44" s="1" t="s">
        <v>31</v>
      </c>
      <c r="D44" s="13">
        <f>SUMPRODUCT($C$36:$C$40,D36:D40)</f>
        <v>1960</v>
      </c>
      <c r="E44" s="13">
        <f t="shared" ref="E44:J44" si="21">SUMPRODUCT($C$36:$C$40,E36:E40)</f>
        <v>2205</v>
      </c>
      <c r="F44" s="13">
        <f t="shared" si="21"/>
        <v>2464.2500000000005</v>
      </c>
      <c r="G44" s="13">
        <f t="shared" si="21"/>
        <v>2669.6750000000006</v>
      </c>
      <c r="H44" s="13">
        <f t="shared" si="21"/>
        <v>2895.6425000000013</v>
      </c>
      <c r="I44" s="13">
        <f t="shared" si="21"/>
        <v>3144.2067500000012</v>
      </c>
      <c r="J44" s="13">
        <f t="shared" si="21"/>
        <v>3417.6274250000015</v>
      </c>
    </row>
    <row r="45" spans="2:10" x14ac:dyDescent="0.35">
      <c r="B45" s="1" t="s">
        <v>32</v>
      </c>
      <c r="D45" s="13">
        <f>MEDIAN(D36:D40)</f>
        <v>2000</v>
      </c>
      <c r="E45" s="13">
        <f t="shared" ref="E45:J45" si="22">MEDIAN(E36:E40)</f>
        <v>2250</v>
      </c>
      <c r="F45" s="13">
        <f t="shared" si="22"/>
        <v>2500</v>
      </c>
      <c r="G45" s="13">
        <f t="shared" si="22"/>
        <v>2500</v>
      </c>
      <c r="H45" s="13">
        <f t="shared" si="22"/>
        <v>2500</v>
      </c>
      <c r="I45" s="13">
        <f t="shared" si="22"/>
        <v>2500</v>
      </c>
      <c r="J45" s="13">
        <f t="shared" si="22"/>
        <v>2500</v>
      </c>
    </row>
    <row r="47" spans="2:10" x14ac:dyDescent="0.35">
      <c r="B47" s="1" t="s">
        <v>36</v>
      </c>
      <c r="D47" s="13">
        <f>MIN(D36:D40)</f>
        <v>200</v>
      </c>
      <c r="E47" s="13">
        <f t="shared" ref="E47:J47" si="23">MIN(E36:E40)</f>
        <v>225</v>
      </c>
      <c r="F47" s="13">
        <f t="shared" si="23"/>
        <v>250</v>
      </c>
      <c r="G47" s="13">
        <f t="shared" si="23"/>
        <v>250</v>
      </c>
      <c r="H47" s="13">
        <f t="shared" si="23"/>
        <v>250</v>
      </c>
      <c r="I47" s="13">
        <f t="shared" si="23"/>
        <v>250</v>
      </c>
      <c r="J47" s="13">
        <f t="shared" si="23"/>
        <v>250</v>
      </c>
    </row>
    <row r="48" spans="2:10" x14ac:dyDescent="0.35">
      <c r="B48" s="1" t="s">
        <v>37</v>
      </c>
      <c r="D48" s="13">
        <f>MAX(D36:D40)</f>
        <v>8000</v>
      </c>
      <c r="E48" s="13">
        <f t="shared" ref="E48:J48" si="24">MAX(E36:E40)</f>
        <v>9000</v>
      </c>
      <c r="F48" s="13">
        <f t="shared" si="24"/>
        <v>9900.0000000000018</v>
      </c>
      <c r="G48" s="13">
        <f t="shared" si="24"/>
        <v>10890.000000000004</v>
      </c>
      <c r="H48" s="13">
        <f t="shared" si="24"/>
        <v>11979.000000000005</v>
      </c>
      <c r="I48" s="13">
        <f t="shared" si="24"/>
        <v>13176.900000000007</v>
      </c>
      <c r="J48" s="13">
        <f t="shared" si="24"/>
        <v>14494.590000000009</v>
      </c>
    </row>
    <row r="49" spans="2:10" x14ac:dyDescent="0.35">
      <c r="B49" s="1" t="s">
        <v>38</v>
      </c>
      <c r="C49" s="41">
        <v>2</v>
      </c>
      <c r="D49" s="13">
        <f>SMALL(D36:D40,$C$49)</f>
        <v>800</v>
      </c>
      <c r="E49" s="13">
        <f t="shared" ref="E49:J49" si="25">SMALL(E36:E40,$C$49)</f>
        <v>900</v>
      </c>
      <c r="F49" s="13">
        <f t="shared" si="25"/>
        <v>1237.5000000000002</v>
      </c>
      <c r="G49" s="13">
        <f t="shared" si="25"/>
        <v>1361.2500000000005</v>
      </c>
      <c r="H49" s="13">
        <f t="shared" si="25"/>
        <v>1497.3750000000007</v>
      </c>
      <c r="I49" s="13">
        <f t="shared" si="25"/>
        <v>1647.1125000000009</v>
      </c>
      <c r="J49" s="13">
        <f t="shared" si="25"/>
        <v>1811.8237500000012</v>
      </c>
    </row>
    <row r="50" spans="2:10" x14ac:dyDescent="0.35">
      <c r="B50" s="1" t="s">
        <v>39</v>
      </c>
      <c r="C50" s="41">
        <v>3</v>
      </c>
      <c r="D50" s="13">
        <f>LARGE(D36:D40,$C$50)</f>
        <v>2000</v>
      </c>
      <c r="E50" s="13">
        <f t="shared" ref="E50:J50" si="26">LARGE(E36:E40,$C$50)</f>
        <v>2250</v>
      </c>
      <c r="F50" s="13">
        <f t="shared" si="26"/>
        <v>2500</v>
      </c>
      <c r="G50" s="13">
        <f t="shared" si="26"/>
        <v>2500</v>
      </c>
      <c r="H50" s="13">
        <f t="shared" si="26"/>
        <v>2500</v>
      </c>
      <c r="I50" s="13">
        <f t="shared" si="26"/>
        <v>2500</v>
      </c>
      <c r="J50" s="13">
        <f t="shared" si="26"/>
        <v>2500</v>
      </c>
    </row>
    <row r="51" spans="2:10" x14ac:dyDescent="0.35">
      <c r="I5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5033-51F4-4457-83DE-70F772110981}">
  <dimension ref="A5:J53"/>
  <sheetViews>
    <sheetView showGridLines="0"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5" sqref="B5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hidden="1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hidden="1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hidden="1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hidden="1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hidden="1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hidden="1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hidden="1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hidden="1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hidden="1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collapsed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35"/>
    <row r="28" spans="2:10" x14ac:dyDescent="0.3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3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4" spans="2:10" x14ac:dyDescent="0.35">
      <c r="B34" t="s">
        <v>33</v>
      </c>
      <c r="D34" s="40"/>
      <c r="E34" s="40"/>
      <c r="F34" s="40"/>
      <c r="G34" s="40"/>
      <c r="H34" s="40"/>
      <c r="I34" s="40"/>
      <c r="J34" s="40"/>
    </row>
    <row r="36" spans="2:10" x14ac:dyDescent="0.35">
      <c r="B36" s="1" t="s">
        <v>28</v>
      </c>
    </row>
    <row r="37" spans="2:10" x14ac:dyDescent="0.35">
      <c r="B37" t="s">
        <v>4</v>
      </c>
      <c r="C37" s="34">
        <v>0.1</v>
      </c>
      <c r="D37" s="13">
        <f t="shared" ref="D37:J37" si="14">D10</f>
        <v>8000</v>
      </c>
      <c r="E37" s="13">
        <f t="shared" si="14"/>
        <v>9000</v>
      </c>
      <c r="F37" s="13">
        <f t="shared" si="14"/>
        <v>9900.0000000000018</v>
      </c>
      <c r="G37" s="13">
        <f t="shared" si="14"/>
        <v>10890.000000000004</v>
      </c>
      <c r="H37" s="13">
        <f t="shared" si="14"/>
        <v>11979.000000000005</v>
      </c>
      <c r="I37" s="13">
        <f t="shared" si="14"/>
        <v>13176.900000000007</v>
      </c>
      <c r="J37" s="13">
        <f t="shared" si="14"/>
        <v>14494.590000000009</v>
      </c>
    </row>
    <row r="38" spans="2:10" x14ac:dyDescent="0.35">
      <c r="B38" t="s">
        <v>29</v>
      </c>
      <c r="C38" s="34">
        <v>0.3</v>
      </c>
      <c r="D38" s="13">
        <f t="shared" ref="D38:J38" si="15">D12</f>
        <v>2000</v>
      </c>
      <c r="E38" s="13">
        <f t="shared" si="15"/>
        <v>2250</v>
      </c>
      <c r="F38" s="13">
        <f t="shared" si="15"/>
        <v>2500</v>
      </c>
      <c r="G38" s="13">
        <f t="shared" si="15"/>
        <v>2500</v>
      </c>
      <c r="H38" s="13">
        <f t="shared" si="15"/>
        <v>2500</v>
      </c>
      <c r="I38" s="13">
        <f t="shared" si="15"/>
        <v>2500</v>
      </c>
      <c r="J38" s="13">
        <f t="shared" si="15"/>
        <v>2500</v>
      </c>
    </row>
    <row r="39" spans="2:10" x14ac:dyDescent="0.35">
      <c r="B39" t="s">
        <v>8</v>
      </c>
      <c r="C39" s="34">
        <v>0.15</v>
      </c>
      <c r="D39" s="13">
        <f t="shared" ref="D39:J40" si="16">D14</f>
        <v>800</v>
      </c>
      <c r="E39" s="13">
        <f t="shared" si="16"/>
        <v>900</v>
      </c>
      <c r="F39" s="13">
        <f t="shared" si="16"/>
        <v>1237.5000000000002</v>
      </c>
      <c r="G39" s="13">
        <f t="shared" si="16"/>
        <v>1361.2500000000005</v>
      </c>
      <c r="H39" s="13">
        <f t="shared" si="16"/>
        <v>1497.3750000000007</v>
      </c>
      <c r="I39" s="13">
        <f t="shared" si="16"/>
        <v>1647.1125000000009</v>
      </c>
      <c r="J39" s="13">
        <f t="shared" si="16"/>
        <v>1811.8237500000012</v>
      </c>
    </row>
    <row r="40" spans="2:10" x14ac:dyDescent="0.35">
      <c r="B40" t="s">
        <v>9</v>
      </c>
      <c r="C40" s="34">
        <v>0.2</v>
      </c>
      <c r="D40" s="13">
        <f t="shared" si="16"/>
        <v>200</v>
      </c>
      <c r="E40" s="13">
        <f t="shared" si="16"/>
        <v>225</v>
      </c>
      <c r="F40" s="13">
        <f t="shared" si="16"/>
        <v>250</v>
      </c>
      <c r="G40" s="13">
        <f t="shared" si="16"/>
        <v>250</v>
      </c>
      <c r="H40" s="13">
        <f t="shared" si="16"/>
        <v>250</v>
      </c>
      <c r="I40" s="13">
        <f t="shared" si="16"/>
        <v>250</v>
      </c>
      <c r="J40" s="13">
        <f t="shared" si="16"/>
        <v>250</v>
      </c>
    </row>
    <row r="41" spans="2:10" x14ac:dyDescent="0.35">
      <c r="B41" s="36" t="s">
        <v>11</v>
      </c>
      <c r="C41" s="39">
        <v>0.25</v>
      </c>
      <c r="D41" s="37">
        <f t="shared" ref="D41:J41" si="17">D17</f>
        <v>2700</v>
      </c>
      <c r="E41" s="37">
        <f t="shared" si="17"/>
        <v>3037.5</v>
      </c>
      <c r="F41" s="37">
        <f t="shared" si="17"/>
        <v>3258.7500000000005</v>
      </c>
      <c r="G41" s="37">
        <f t="shared" si="17"/>
        <v>3667.1250000000009</v>
      </c>
      <c r="H41" s="37">
        <f t="shared" si="17"/>
        <v>4116.3375000000024</v>
      </c>
      <c r="I41" s="37">
        <f t="shared" si="17"/>
        <v>4610.4712500000014</v>
      </c>
      <c r="J41" s="37">
        <f t="shared" si="17"/>
        <v>5154.0183750000015</v>
      </c>
    </row>
    <row r="42" spans="2:10" x14ac:dyDescent="0.35">
      <c r="B42" s="1" t="s">
        <v>0</v>
      </c>
      <c r="C42" s="38">
        <f>SUM(C37:C41)</f>
        <v>1</v>
      </c>
      <c r="D42" s="23">
        <f>SUM(D37:D41)</f>
        <v>13700</v>
      </c>
      <c r="E42" s="23">
        <f t="shared" ref="E42:J42" si="18">SUM(E37:E41)</f>
        <v>15412.5</v>
      </c>
      <c r="F42" s="23">
        <f t="shared" si="18"/>
        <v>17146.250000000004</v>
      </c>
      <c r="G42" s="23">
        <f t="shared" si="18"/>
        <v>18668.375000000004</v>
      </c>
      <c r="H42" s="23">
        <f t="shared" si="18"/>
        <v>20342.712500000009</v>
      </c>
      <c r="I42" s="23">
        <f t="shared" si="18"/>
        <v>22184.48375000001</v>
      </c>
      <c r="J42" s="23">
        <f t="shared" si="18"/>
        <v>24210.432125000014</v>
      </c>
    </row>
    <row r="44" spans="2:10" x14ac:dyDescent="0.35">
      <c r="B44" s="1" t="s">
        <v>34</v>
      </c>
      <c r="D44" s="13"/>
      <c r="E44" s="13"/>
      <c r="F44" s="13"/>
      <c r="G44" s="13"/>
      <c r="H44" s="13"/>
      <c r="I44" s="13"/>
      <c r="J44" s="13"/>
    </row>
    <row r="45" spans="2:10" x14ac:dyDescent="0.35">
      <c r="B45" s="1" t="s">
        <v>46</v>
      </c>
      <c r="C45" s="41"/>
      <c r="D45" s="13"/>
      <c r="E45" s="13"/>
      <c r="F45" s="13"/>
      <c r="G45" s="13"/>
      <c r="H45" s="13"/>
      <c r="I45" s="13"/>
      <c r="J45" s="13"/>
    </row>
    <row r="46" spans="2:10" x14ac:dyDescent="0.35">
      <c r="B46" s="1" t="s">
        <v>47</v>
      </c>
      <c r="C46" s="41"/>
      <c r="D46" s="13"/>
      <c r="E46" s="13"/>
      <c r="F46" s="13"/>
      <c r="G46" s="13"/>
      <c r="H46" s="13"/>
      <c r="I46" s="13"/>
      <c r="J46" s="13"/>
    </row>
    <row r="47" spans="2:10" x14ac:dyDescent="0.35">
      <c r="B47" s="1" t="s">
        <v>0</v>
      </c>
      <c r="C47" s="41"/>
      <c r="D47" s="23"/>
      <c r="E47" s="23"/>
      <c r="F47" s="23"/>
      <c r="G47" s="23"/>
      <c r="H47" s="23"/>
      <c r="I47" s="23"/>
      <c r="J47" s="23"/>
    </row>
    <row r="49" spans="2:10" x14ac:dyDescent="0.35">
      <c r="B49" s="1" t="s">
        <v>35</v>
      </c>
      <c r="D49" s="2"/>
      <c r="E49" s="2"/>
      <c r="F49" s="2"/>
      <c r="G49" s="2"/>
      <c r="H49" s="2"/>
      <c r="I49" s="2"/>
      <c r="J49" s="2"/>
    </row>
    <row r="53" spans="2:10" x14ac:dyDescent="0.35">
      <c r="I53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488D-3E24-4800-99ED-078860344316}">
  <dimension ref="B4:J6"/>
  <sheetViews>
    <sheetView showGridLines="0" workbookViewId="0">
      <selection activeCell="E11" sqref="E11"/>
    </sheetView>
  </sheetViews>
  <sheetFormatPr defaultRowHeight="14.5" x14ac:dyDescent="0.35"/>
  <cols>
    <col min="2" max="2" width="60.54296875" bestFit="1" customWidth="1"/>
  </cols>
  <sheetData>
    <row r="4" spans="2:10" ht="23.5" x14ac:dyDescent="0.55000000000000004">
      <c r="B4" s="66" t="s">
        <v>48</v>
      </c>
      <c r="C4" s="42"/>
      <c r="D4" s="42"/>
      <c r="E4" s="42"/>
      <c r="F4" s="42"/>
      <c r="G4" s="42"/>
      <c r="H4" s="42"/>
      <c r="I4" s="42"/>
      <c r="J4" s="42"/>
    </row>
    <row r="5" spans="2:10" ht="23.5" x14ac:dyDescent="0.55000000000000004">
      <c r="B5" s="42"/>
      <c r="C5" s="42"/>
      <c r="D5" s="42"/>
      <c r="E5" s="42"/>
      <c r="F5" s="42"/>
      <c r="G5" s="42"/>
      <c r="H5" s="42"/>
      <c r="I5" s="42"/>
      <c r="J5" s="42"/>
    </row>
    <row r="6" spans="2:10" ht="23.5" x14ac:dyDescent="0.55000000000000004">
      <c r="B6" s="42" t="s">
        <v>49</v>
      </c>
      <c r="C6" s="67" t="s">
        <v>50</v>
      </c>
      <c r="D6" s="42"/>
      <c r="E6" s="42"/>
      <c r="G6" s="42"/>
      <c r="H6" s="42"/>
      <c r="I6" s="42"/>
      <c r="J6" s="42"/>
    </row>
  </sheetData>
  <hyperlinks>
    <hyperlink ref="C6" r:id="rId1" xr:uid="{5091E874-1CF7-4763-B233-278AFF7E9B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540A-7B46-491B-A507-6823B01DAF72}">
  <dimension ref="A6:J18"/>
  <sheetViews>
    <sheetView showGridLines="0" zoomScale="110" zoomScaleNormal="11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7" sqref="D17"/>
    </sheetView>
  </sheetViews>
  <sheetFormatPr defaultRowHeight="14.5" x14ac:dyDescent="0.35"/>
  <cols>
    <col min="1" max="1" width="1.81640625" style="2" customWidth="1"/>
    <col min="2" max="3" width="12.7265625" customWidth="1"/>
    <col min="4" max="10" width="10.7265625" customWidth="1"/>
    <col min="11" max="11" width="6.81640625" customWidth="1"/>
    <col min="12" max="12" width="11" customWidth="1"/>
    <col min="15" max="15" width="17.54296875" bestFit="1" customWidth="1"/>
  </cols>
  <sheetData>
    <row r="6" spans="2:10" x14ac:dyDescent="0.35">
      <c r="B6" s="50" t="s">
        <v>1</v>
      </c>
      <c r="C6" s="50"/>
      <c r="D6" s="4">
        <v>2020</v>
      </c>
      <c r="E6" s="4">
        <f>D6+1</f>
        <v>2021</v>
      </c>
      <c r="F6" s="5">
        <f t="shared" ref="F6:J6" si="0">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1" t="s">
        <v>2</v>
      </c>
    </row>
    <row r="9" spans="2:10" x14ac:dyDescent="0.35">
      <c r="B9" t="s">
        <v>3</v>
      </c>
    </row>
    <row r="10" spans="2:10" x14ac:dyDescent="0.35">
      <c r="B10" t="s">
        <v>4</v>
      </c>
    </row>
    <row r="11" spans="2:10" x14ac:dyDescent="0.35">
      <c r="B11" t="s">
        <v>5</v>
      </c>
    </row>
    <row r="12" spans="2:10" x14ac:dyDescent="0.35">
      <c r="B12" t="s">
        <v>43</v>
      </c>
    </row>
    <row r="13" spans="2:10" x14ac:dyDescent="0.35">
      <c r="B13" t="s">
        <v>7</v>
      </c>
    </row>
    <row r="14" spans="2:10" x14ac:dyDescent="0.35">
      <c r="B14" t="s">
        <v>8</v>
      </c>
    </row>
    <row r="15" spans="2:10" x14ac:dyDescent="0.35">
      <c r="B15" t="s">
        <v>9</v>
      </c>
    </row>
    <row r="16" spans="2:10" x14ac:dyDescent="0.35">
      <c r="B16" t="s">
        <v>10</v>
      </c>
    </row>
    <row r="17" spans="2:2" x14ac:dyDescent="0.35">
      <c r="B17" t="s">
        <v>11</v>
      </c>
    </row>
    <row r="18" spans="2:2" x14ac:dyDescent="0.35">
      <c r="B18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C7B-79DE-4CE5-80AC-3A85C54E2C94}">
  <dimension ref="A6:J18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1" sqref="C11"/>
    </sheetView>
  </sheetViews>
  <sheetFormatPr defaultRowHeight="14.5" x14ac:dyDescent="0.35"/>
  <cols>
    <col min="1" max="1" width="1.81640625" style="2" customWidth="1"/>
    <col min="2" max="2" width="25.54296875" bestFit="1" customWidth="1"/>
    <col min="3" max="3" width="9.1796875" customWidth="1"/>
    <col min="4" max="10" width="12.7265625" customWidth="1"/>
    <col min="11" max="11" width="6.81640625" customWidth="1"/>
    <col min="12" max="12" width="11" customWidth="1"/>
  </cols>
  <sheetData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1" t="s">
        <v>2</v>
      </c>
    </row>
    <row r="9" spans="2:10" x14ac:dyDescent="0.35">
      <c r="B9" t="s">
        <v>3</v>
      </c>
      <c r="D9" s="52">
        <v>20000</v>
      </c>
      <c r="E9" s="52">
        <v>22500</v>
      </c>
    </row>
    <row r="10" spans="2:10" x14ac:dyDescent="0.35">
      <c r="B10" t="s">
        <v>4</v>
      </c>
      <c r="D10" s="52">
        <v>8000</v>
      </c>
      <c r="E10" s="52">
        <v>9000</v>
      </c>
    </row>
    <row r="11" spans="2:10" x14ac:dyDescent="0.35">
      <c r="B11" t="s">
        <v>5</v>
      </c>
      <c r="D11" s="51">
        <f>D9-D10</f>
        <v>12000</v>
      </c>
      <c r="E11" s="51">
        <f>E9-E10</f>
        <v>13500</v>
      </c>
    </row>
    <row r="12" spans="2:10" x14ac:dyDescent="0.35">
      <c r="B12" t="s">
        <v>6</v>
      </c>
      <c r="D12" s="52">
        <v>2000</v>
      </c>
      <c r="E12" s="52">
        <v>2250</v>
      </c>
    </row>
    <row r="13" spans="2:10" x14ac:dyDescent="0.35">
      <c r="B13" t="s">
        <v>7</v>
      </c>
      <c r="D13" s="51">
        <f>D11-D12</f>
        <v>10000</v>
      </c>
      <c r="E13" s="51">
        <f>E11-E12</f>
        <v>11250</v>
      </c>
    </row>
    <row r="14" spans="2:10" x14ac:dyDescent="0.35">
      <c r="B14" t="s">
        <v>8</v>
      </c>
      <c r="D14" s="52">
        <v>800</v>
      </c>
      <c r="E14" s="52">
        <v>900</v>
      </c>
    </row>
    <row r="15" spans="2:10" x14ac:dyDescent="0.35">
      <c r="B15" t="s">
        <v>9</v>
      </c>
      <c r="D15" s="52">
        <v>200</v>
      </c>
      <c r="E15" s="52">
        <v>225</v>
      </c>
    </row>
    <row r="16" spans="2:10" x14ac:dyDescent="0.35">
      <c r="B16" t="s">
        <v>10</v>
      </c>
      <c r="D16" s="51">
        <f>D13-SUM(D14:D15)</f>
        <v>9000</v>
      </c>
      <c r="E16" s="51">
        <f>E13-SUM(E14:E15)</f>
        <v>10125</v>
      </c>
    </row>
    <row r="17" spans="2:5" x14ac:dyDescent="0.35">
      <c r="B17" t="s">
        <v>11</v>
      </c>
      <c r="D17" s="52">
        <v>2700</v>
      </c>
      <c r="E17" s="52">
        <v>3037.5</v>
      </c>
    </row>
    <row r="18" spans="2:5" x14ac:dyDescent="0.35">
      <c r="B18" t="s">
        <v>12</v>
      </c>
      <c r="D18" s="51">
        <f>D16-D17</f>
        <v>6300</v>
      </c>
      <c r="E18" s="51">
        <f>E16-E17</f>
        <v>7087.5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1A95-7F9B-4559-9D60-95DD30F8C29B}">
  <dimension ref="A6:L30"/>
  <sheetViews>
    <sheetView showGridLines="0" zoomScale="160" zoomScaleNormal="160" workbookViewId="0">
      <selection activeCell="D14" sqref="D14"/>
    </sheetView>
  </sheetViews>
  <sheetFormatPr defaultRowHeight="14.5" x14ac:dyDescent="0.35"/>
  <cols>
    <col min="1" max="1" width="1.81640625" style="2" customWidth="1"/>
    <col min="2" max="5" width="12.7265625" customWidth="1"/>
    <col min="6" max="6" width="25.81640625" bestFit="1" customWidth="1"/>
    <col min="7" max="10" width="12.7265625" customWidth="1"/>
    <col min="11" max="11" width="6.81640625" customWidth="1"/>
    <col min="12" max="12" width="11" customWidth="1"/>
  </cols>
  <sheetData>
    <row r="6" spans="1:10" s="6" customFormat="1" x14ac:dyDescent="0.35">
      <c r="A6" s="7"/>
      <c r="B6" s="6" t="s">
        <v>1</v>
      </c>
      <c r="D6" s="8">
        <v>2020</v>
      </c>
      <c r="E6" s="8">
        <f>+D6+1</f>
        <v>2021</v>
      </c>
      <c r="F6" s="9">
        <f t="shared" ref="F6:J6" si="0">+E6+1</f>
        <v>2022</v>
      </c>
      <c r="G6" s="9">
        <f t="shared" si="0"/>
        <v>2023</v>
      </c>
      <c r="H6" s="9">
        <f t="shared" si="0"/>
        <v>2024</v>
      </c>
      <c r="I6" s="9">
        <f t="shared" si="0"/>
        <v>2025</v>
      </c>
      <c r="J6" s="9">
        <f t="shared" si="0"/>
        <v>2026</v>
      </c>
    </row>
    <row r="8" spans="1:10" x14ac:dyDescent="0.35">
      <c r="B8" s="1" t="s">
        <v>2</v>
      </c>
    </row>
    <row r="9" spans="1:10" x14ac:dyDescent="0.35">
      <c r="B9" t="s">
        <v>3</v>
      </c>
      <c r="D9">
        <v>20000</v>
      </c>
      <c r="E9" s="12">
        <v>22500</v>
      </c>
      <c r="F9" s="12"/>
      <c r="G9" s="12"/>
      <c r="H9" s="12"/>
      <c r="I9" s="12"/>
      <c r="J9" s="12"/>
    </row>
    <row r="10" spans="1:10" x14ac:dyDescent="0.35">
      <c r="B10" t="s">
        <v>4</v>
      </c>
      <c r="D10" s="12">
        <v>8000</v>
      </c>
      <c r="E10" s="12">
        <v>9000</v>
      </c>
      <c r="F10" s="12"/>
      <c r="G10" s="12"/>
      <c r="H10" s="12"/>
      <c r="I10" s="12"/>
      <c r="J10" s="12"/>
    </row>
    <row r="11" spans="1:10" x14ac:dyDescent="0.35">
      <c r="B11" t="s">
        <v>5</v>
      </c>
      <c r="D11" s="12">
        <v>12000</v>
      </c>
      <c r="E11" s="12">
        <v>13500</v>
      </c>
      <c r="F11" s="12"/>
      <c r="G11" s="12"/>
      <c r="H11" s="12"/>
      <c r="I11" s="12"/>
      <c r="J11" s="12"/>
    </row>
    <row r="12" spans="1:10" x14ac:dyDescent="0.35">
      <c r="B12" t="s">
        <v>6</v>
      </c>
      <c r="D12" s="12">
        <v>2000</v>
      </c>
      <c r="E12" s="12">
        <v>2250</v>
      </c>
      <c r="F12" s="12"/>
      <c r="G12" s="12"/>
      <c r="H12" s="12"/>
      <c r="I12" s="12"/>
      <c r="J12" s="12"/>
    </row>
    <row r="13" spans="1:10" x14ac:dyDescent="0.35">
      <c r="B13" t="s">
        <v>7</v>
      </c>
      <c r="D13" s="12">
        <v>10000</v>
      </c>
      <c r="E13" s="12">
        <v>11250</v>
      </c>
      <c r="F13" s="12"/>
      <c r="G13" s="12"/>
      <c r="H13" s="12"/>
      <c r="I13" s="12"/>
      <c r="J13" s="12"/>
    </row>
    <row r="14" spans="1:10" x14ac:dyDescent="0.35">
      <c r="B14" t="s">
        <v>8</v>
      </c>
      <c r="D14" s="12">
        <v>800</v>
      </c>
      <c r="E14" s="12">
        <v>900</v>
      </c>
      <c r="F14" s="12"/>
      <c r="G14" s="12"/>
      <c r="H14" s="12"/>
      <c r="I14" s="12"/>
      <c r="J14" s="12"/>
    </row>
    <row r="15" spans="1:10" x14ac:dyDescent="0.35">
      <c r="B15" t="s">
        <v>9</v>
      </c>
      <c r="D15" s="12">
        <v>200</v>
      </c>
      <c r="E15" s="12">
        <v>225</v>
      </c>
      <c r="F15" s="12"/>
      <c r="G15" s="12"/>
      <c r="H15" s="12"/>
      <c r="I15" s="12"/>
      <c r="J15" s="12"/>
    </row>
    <row r="16" spans="1:10" x14ac:dyDescent="0.35">
      <c r="B16" t="s">
        <v>10</v>
      </c>
      <c r="D16" s="12">
        <v>9000</v>
      </c>
      <c r="E16" s="12">
        <v>10125</v>
      </c>
      <c r="F16" s="12"/>
      <c r="G16" s="12"/>
      <c r="H16" s="12"/>
      <c r="I16" s="12"/>
      <c r="J16" s="12"/>
    </row>
    <row r="17" spans="2:12" x14ac:dyDescent="0.35">
      <c r="B17" t="s">
        <v>11</v>
      </c>
      <c r="D17" s="12">
        <v>2700</v>
      </c>
      <c r="E17" s="12">
        <v>3037.5</v>
      </c>
      <c r="F17" s="12"/>
      <c r="G17" s="12"/>
      <c r="H17" s="12"/>
      <c r="I17" s="12"/>
      <c r="J17" s="12"/>
    </row>
    <row r="18" spans="2:12" x14ac:dyDescent="0.35">
      <c r="B18" t="s">
        <v>12</v>
      </c>
      <c r="D18" s="12">
        <v>6300</v>
      </c>
      <c r="E18" s="12">
        <v>7087.5</v>
      </c>
      <c r="F18" s="12"/>
      <c r="G18" s="12"/>
      <c r="H18" s="12"/>
      <c r="I18" s="12"/>
      <c r="J18" s="12"/>
    </row>
    <row r="22" spans="2:12" x14ac:dyDescent="0.35">
      <c r="B22" s="1" t="s">
        <v>13</v>
      </c>
    </row>
    <row r="23" spans="2:12" x14ac:dyDescent="0.35"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</row>
    <row r="24" spans="2:12" x14ac:dyDescent="0.35">
      <c r="B24" s="8">
        <v>2020</v>
      </c>
      <c r="C24" s="12">
        <v>20000</v>
      </c>
      <c r="D24" s="12">
        <v>8000</v>
      </c>
      <c r="E24" s="12">
        <v>12000</v>
      </c>
      <c r="F24" s="12">
        <v>2000</v>
      </c>
      <c r="G24" s="12">
        <v>10000</v>
      </c>
      <c r="H24" s="12">
        <v>800</v>
      </c>
      <c r="I24" s="12">
        <v>200</v>
      </c>
      <c r="J24" s="12">
        <v>9000</v>
      </c>
      <c r="K24" s="12">
        <v>2700</v>
      </c>
      <c r="L24" s="12">
        <v>6300</v>
      </c>
    </row>
    <row r="25" spans="2:12" x14ac:dyDescent="0.35">
      <c r="B25" s="8">
        <f t="shared" ref="B25:B30" si="1">+B24+1</f>
        <v>2021</v>
      </c>
      <c r="C25" s="12">
        <f>C24*1.125</f>
        <v>22500</v>
      </c>
      <c r="D25" s="12">
        <v>9000</v>
      </c>
      <c r="E25" s="12">
        <v>13500</v>
      </c>
      <c r="F25" s="12">
        <v>2250</v>
      </c>
      <c r="G25" s="12">
        <v>11250</v>
      </c>
      <c r="H25" s="12">
        <v>900</v>
      </c>
      <c r="I25" s="12">
        <v>225</v>
      </c>
      <c r="J25" s="12">
        <v>10125</v>
      </c>
      <c r="K25" s="12">
        <v>3037.5</v>
      </c>
      <c r="L25" s="12">
        <v>7087.5</v>
      </c>
    </row>
    <row r="26" spans="2:12" x14ac:dyDescent="0.35">
      <c r="B26" s="9">
        <f t="shared" si="1"/>
        <v>2022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2:12" x14ac:dyDescent="0.35">
      <c r="B27" s="9">
        <f t="shared" si="1"/>
        <v>2023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35">
      <c r="B28" s="9">
        <f t="shared" si="1"/>
        <v>2024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2:12" x14ac:dyDescent="0.35">
      <c r="B29" s="9">
        <f t="shared" si="1"/>
        <v>2025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12" x14ac:dyDescent="0.35">
      <c r="B30" s="9">
        <f t="shared" si="1"/>
        <v>2026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863F-59BF-4615-8559-C92B9BB50E6B}">
  <dimension ref="A6:K26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4" sqref="D24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59" t="s">
        <v>2</v>
      </c>
      <c r="C8" s="60"/>
      <c r="D8" s="60"/>
      <c r="E8" s="60"/>
      <c r="F8" s="60"/>
      <c r="G8" s="60"/>
      <c r="H8" s="60"/>
      <c r="I8" s="60"/>
      <c r="J8" s="60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31308.750000000007</v>
      </c>
      <c r="I9" s="23">
        <f t="shared" si="1"/>
        <v>36005.062500000007</v>
      </c>
      <c r="J9" s="23">
        <f t="shared" si="1"/>
        <v>41405.821875000009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12523.500000000004</v>
      </c>
      <c r="I10" s="13">
        <f t="shared" si="2"/>
        <v>14402.025000000003</v>
      </c>
      <c r="J10" s="13">
        <f t="shared" si="2"/>
        <v>16562.328750000004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 t="shared" ref="F11:J11" si="3">F9-F10</f>
        <v>14850.000000000002</v>
      </c>
      <c r="G11" s="25">
        <f t="shared" si="3"/>
        <v>16335.000000000004</v>
      </c>
      <c r="H11" s="25">
        <f t="shared" si="3"/>
        <v>18785.250000000004</v>
      </c>
      <c r="I11" s="25">
        <f t="shared" si="3"/>
        <v>21603.037500000006</v>
      </c>
      <c r="J11" s="25">
        <f t="shared" si="3"/>
        <v>24843.493125000005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 t="shared" ref="F13:J13" si="5">F11-F12</f>
        <v>12350.000000000002</v>
      </c>
      <c r="G13" s="25">
        <f t="shared" si="5"/>
        <v>13835.000000000004</v>
      </c>
      <c r="H13" s="25">
        <f t="shared" si="5"/>
        <v>16285.250000000004</v>
      </c>
      <c r="I13" s="25">
        <f t="shared" si="5"/>
        <v>19103.037500000006</v>
      </c>
      <c r="J13" s="25">
        <f t="shared" si="5"/>
        <v>22343.493125000005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F9*F24</f>
        <v>1237.5000000000002</v>
      </c>
      <c r="G14" s="13">
        <f t="shared" ref="G14:J14" si="6">G9*G24</f>
        <v>1361.2500000000005</v>
      </c>
      <c r="H14" s="13">
        <f t="shared" si="6"/>
        <v>1565.4375000000005</v>
      </c>
      <c r="I14" s="13">
        <f t="shared" si="6"/>
        <v>1800.2531250000004</v>
      </c>
      <c r="J14" s="13">
        <f t="shared" si="6"/>
        <v>2070.2910937500005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 t="shared" ref="F16:J16" si="8">F13-SUM(F14:F15)</f>
        <v>10862.500000000002</v>
      </c>
      <c r="G16" s="25">
        <f t="shared" si="8"/>
        <v>12223.750000000004</v>
      </c>
      <c r="H16" s="25">
        <f t="shared" si="8"/>
        <v>14469.812500000004</v>
      </c>
      <c r="I16" s="25">
        <f t="shared" si="8"/>
        <v>17052.784375000007</v>
      </c>
      <c r="J16" s="25">
        <f t="shared" si="8"/>
        <v>20023.202031250003</v>
      </c>
    </row>
    <row r="17" spans="2:11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4340.9437500000013</v>
      </c>
      <c r="I17" s="13">
        <f t="shared" si="9"/>
        <v>5115.8353125000021</v>
      </c>
      <c r="J17" s="13">
        <f t="shared" si="9"/>
        <v>6006.9606093750008</v>
      </c>
    </row>
    <row r="18" spans="2:11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 t="shared" ref="F18:J18" si="10">F16-F17</f>
        <v>7603.7500000000018</v>
      </c>
      <c r="G18" s="27">
        <f t="shared" si="10"/>
        <v>8556.6250000000036</v>
      </c>
      <c r="H18" s="27">
        <f t="shared" si="10"/>
        <v>10128.868750000001</v>
      </c>
      <c r="I18" s="27">
        <f t="shared" si="10"/>
        <v>11936.949062500003</v>
      </c>
      <c r="J18" s="27">
        <f t="shared" si="10"/>
        <v>14016.241421875002</v>
      </c>
    </row>
    <row r="19" spans="2:11" ht="15" thickTop="1" x14ac:dyDescent="0.35"/>
    <row r="20" spans="2:11" x14ac:dyDescent="0.35">
      <c r="B20" s="59" t="s">
        <v>19</v>
      </c>
      <c r="C20" s="60"/>
      <c r="D20" s="60"/>
      <c r="E20" s="60"/>
      <c r="F20" s="60"/>
      <c r="G20" s="60"/>
      <c r="H20" s="60"/>
      <c r="I20" s="60"/>
      <c r="J20" s="60"/>
    </row>
    <row r="21" spans="2:11" outlineLevel="1" x14ac:dyDescent="0.35">
      <c r="B21" t="s">
        <v>15</v>
      </c>
      <c r="D21" s="2" t="s">
        <v>20</v>
      </c>
      <c r="E21" s="53">
        <f>E9/D9-1</f>
        <v>0.125</v>
      </c>
      <c r="F21" s="57">
        <v>0.1</v>
      </c>
      <c r="G21" s="55">
        <f>F21</f>
        <v>0.1</v>
      </c>
      <c r="H21" s="55">
        <v>0.15</v>
      </c>
      <c r="I21" s="55">
        <f t="shared" ref="I21:J21" si="11">H21</f>
        <v>0.15</v>
      </c>
      <c r="J21" s="55">
        <f t="shared" si="11"/>
        <v>0.15</v>
      </c>
      <c r="K21" s="55"/>
    </row>
    <row r="22" spans="2:11" outlineLevel="1" x14ac:dyDescent="0.35">
      <c r="B22" t="s">
        <v>16</v>
      </c>
      <c r="D22" s="53">
        <f>D10/D9</f>
        <v>0.4</v>
      </c>
      <c r="E22" s="53">
        <f>E10/E9</f>
        <v>0.4</v>
      </c>
      <c r="F22" s="57">
        <v>0.4</v>
      </c>
      <c r="G22" s="55">
        <f t="shared" ref="G22:J22" si="12">F22</f>
        <v>0.4</v>
      </c>
      <c r="H22" s="55">
        <f t="shared" si="12"/>
        <v>0.4</v>
      </c>
      <c r="I22" s="55">
        <f t="shared" si="12"/>
        <v>0.4</v>
      </c>
      <c r="J22" s="55">
        <f t="shared" si="12"/>
        <v>0.4</v>
      </c>
      <c r="K22" s="55"/>
    </row>
    <row r="23" spans="2:11" outlineLevel="1" x14ac:dyDescent="0.35">
      <c r="B23" t="s">
        <v>17</v>
      </c>
      <c r="D23" s="54">
        <f>D12</f>
        <v>2000</v>
      </c>
      <c r="E23" s="54">
        <f>E12</f>
        <v>2250</v>
      </c>
      <c r="F23" s="58">
        <v>2500</v>
      </c>
      <c r="G23" s="54">
        <f t="shared" ref="G23:J23" si="13">F23</f>
        <v>2500</v>
      </c>
      <c r="H23" s="54">
        <f t="shared" si="13"/>
        <v>2500</v>
      </c>
      <c r="I23" s="54">
        <f t="shared" si="13"/>
        <v>2500</v>
      </c>
      <c r="J23" s="54">
        <f t="shared" si="13"/>
        <v>2500</v>
      </c>
      <c r="K23" s="55"/>
    </row>
    <row r="24" spans="2:11" outlineLevel="1" x14ac:dyDescent="0.35">
      <c r="B24" t="s">
        <v>18</v>
      </c>
      <c r="D24" s="53">
        <f>D14/D9</f>
        <v>0.04</v>
      </c>
      <c r="E24" s="53">
        <f>E14/E9</f>
        <v>0.04</v>
      </c>
      <c r="F24" s="57">
        <v>0.05</v>
      </c>
      <c r="G24" s="55">
        <f t="shared" ref="G24:J24" si="14">F24</f>
        <v>0.05</v>
      </c>
      <c r="H24" s="55">
        <f t="shared" si="14"/>
        <v>0.05</v>
      </c>
      <c r="I24" s="55">
        <f t="shared" si="14"/>
        <v>0.05</v>
      </c>
      <c r="J24" s="55">
        <f t="shared" si="14"/>
        <v>0.05</v>
      </c>
      <c r="K24" s="55"/>
    </row>
    <row r="25" spans="2:11" outlineLevel="1" x14ac:dyDescent="0.35">
      <c r="B25" t="s">
        <v>9</v>
      </c>
      <c r="D25" s="54">
        <f>D15</f>
        <v>200</v>
      </c>
      <c r="E25" s="54">
        <f>E15</f>
        <v>225</v>
      </c>
      <c r="F25" s="58">
        <v>250</v>
      </c>
      <c r="G25" s="54">
        <f t="shared" ref="G25:J25" si="15">F25</f>
        <v>250</v>
      </c>
      <c r="H25" s="54">
        <f t="shared" si="15"/>
        <v>250</v>
      </c>
      <c r="I25" s="54">
        <f t="shared" si="15"/>
        <v>250</v>
      </c>
      <c r="J25" s="54">
        <f t="shared" si="15"/>
        <v>250</v>
      </c>
      <c r="K25" s="55"/>
    </row>
    <row r="26" spans="2:11" outlineLevel="1" x14ac:dyDescent="0.35">
      <c r="B26" t="s">
        <v>11</v>
      </c>
      <c r="D26" s="56">
        <v>0.3</v>
      </c>
      <c r="E26" s="56">
        <v>0.3</v>
      </c>
      <c r="F26" s="57">
        <v>0.3</v>
      </c>
      <c r="G26" s="55">
        <f t="shared" ref="G26:J26" si="16">F26</f>
        <v>0.3</v>
      </c>
      <c r="H26" s="55">
        <f t="shared" si="16"/>
        <v>0.3</v>
      </c>
      <c r="I26" s="55">
        <f t="shared" si="16"/>
        <v>0.3</v>
      </c>
      <c r="J26" s="55">
        <f t="shared" si="16"/>
        <v>0.3</v>
      </c>
      <c r="K26" s="5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ED96-4216-4597-ACBD-7DDC5887F72D}">
  <sheetPr>
    <tabColor theme="4" tint="-0.499984740745262"/>
  </sheetPr>
  <dimension ref="A8:F12"/>
  <sheetViews>
    <sheetView showGridLines="0" zoomScale="90" zoomScaleNormal="90" workbookViewId="0">
      <pane ySplit="4" topLeftCell="A5" activePane="bottomLeft" state="frozen"/>
      <selection pane="bottomLeft" activeCell="B10" sqref="B10"/>
    </sheetView>
  </sheetViews>
  <sheetFormatPr defaultRowHeight="14.5" x14ac:dyDescent="0.35"/>
  <cols>
    <col min="1" max="1" width="1.81640625" style="2" customWidth="1"/>
    <col min="2" max="2" width="85.81640625" bestFit="1" customWidth="1"/>
    <col min="3" max="3" width="7.54296875" bestFit="1" customWidth="1"/>
    <col min="15" max="15" width="17.54296875" bestFit="1" customWidth="1"/>
  </cols>
  <sheetData>
    <row r="8" spans="2:6" ht="31" x14ac:dyDescent="0.7">
      <c r="B8" s="44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</row>
  </sheetData>
  <hyperlinks>
    <hyperlink ref="C10" r:id="rId1" xr:uid="{66CB75CB-F607-4609-8B96-8B6ED6D5449B}"/>
    <hyperlink ref="C12" r:id="rId2" xr:uid="{CC8D0405-CA34-4F9A-88EA-64B5F5B98EBE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3410-E3F0-493E-94E0-7381AC5614AD}">
  <dimension ref="A5:J52"/>
  <sheetViews>
    <sheetView showGridLines="0" zoomScale="110" zoomScaleNormal="110"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D42" sqref="D42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5" spans="2:10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Statement"&amp;" - "&amp;B5</f>
        <v>Income Statement -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35">
      <c r="B9" s="1" t="s">
        <v>3</v>
      </c>
      <c r="C9" s="1"/>
      <c r="D9" s="22">
        <v>20000</v>
      </c>
      <c r="E9" s="22">
        <v>22500</v>
      </c>
      <c r="F9" s="61">
        <f>E9*(1+F21)</f>
        <v>24750.000000000004</v>
      </c>
      <c r="G9" s="61">
        <f t="shared" ref="G9:J9" si="1">F9*(1+G21)</f>
        <v>27225.000000000007</v>
      </c>
      <c r="H9" s="61">
        <f t="shared" si="1"/>
        <v>29947.500000000011</v>
      </c>
      <c r="I9" s="61">
        <f t="shared" si="1"/>
        <v>32942.250000000015</v>
      </c>
      <c r="J9" s="61">
        <f t="shared" si="1"/>
        <v>36236.47500000002</v>
      </c>
    </row>
    <row r="10" spans="2:10" hidden="1" outlineLevel="1" x14ac:dyDescent="0.35">
      <c r="B10" t="s">
        <v>4</v>
      </c>
      <c r="D10" s="14">
        <v>8000</v>
      </c>
      <c r="E10" s="14">
        <v>9000</v>
      </c>
      <c r="F10" s="47">
        <f>F9*F22</f>
        <v>9900.0000000000018</v>
      </c>
      <c r="G10" s="47">
        <f t="shared" ref="G10:J10" si="2">G9*G22</f>
        <v>10890.000000000004</v>
      </c>
      <c r="H10" s="47">
        <f t="shared" si="2"/>
        <v>11979.000000000005</v>
      </c>
      <c r="I10" s="47">
        <f t="shared" si="2"/>
        <v>13176.900000000007</v>
      </c>
      <c r="J10" s="47">
        <f t="shared" si="2"/>
        <v>14494.590000000009</v>
      </c>
    </row>
    <row r="11" spans="2:10" hidden="1" outlineLevel="1" x14ac:dyDescent="0.35">
      <c r="B11" s="24" t="s">
        <v>5</v>
      </c>
      <c r="C11" s="24"/>
      <c r="D11" s="62">
        <f>D9-D10</f>
        <v>12000</v>
      </c>
      <c r="E11" s="62">
        <f>E9-E10</f>
        <v>13500</v>
      </c>
      <c r="F11" s="62">
        <f>F9-F10</f>
        <v>14850.000000000002</v>
      </c>
      <c r="G11" s="62">
        <f t="shared" ref="G11:J11" si="3">G9-G10</f>
        <v>16335.000000000004</v>
      </c>
      <c r="H11" s="62">
        <f t="shared" si="3"/>
        <v>17968.500000000007</v>
      </c>
      <c r="I11" s="62">
        <f t="shared" si="3"/>
        <v>19765.350000000006</v>
      </c>
      <c r="J11" s="62">
        <f t="shared" si="3"/>
        <v>21741.885000000009</v>
      </c>
    </row>
    <row r="12" spans="2:10" hidden="1" outlineLevel="1" x14ac:dyDescent="0.35">
      <c r="B12" t="s">
        <v>6</v>
      </c>
      <c r="D12" s="14">
        <v>2000</v>
      </c>
      <c r="E12" s="14">
        <v>2250</v>
      </c>
      <c r="F12" s="47">
        <f>F23</f>
        <v>2500</v>
      </c>
      <c r="G12" s="47">
        <f t="shared" ref="G12:J12" si="4">G23</f>
        <v>2500</v>
      </c>
      <c r="H12" s="47">
        <f t="shared" si="4"/>
        <v>2500</v>
      </c>
      <c r="I12" s="47">
        <f t="shared" si="4"/>
        <v>2500</v>
      </c>
      <c r="J12" s="47">
        <f t="shared" si="4"/>
        <v>2500</v>
      </c>
    </row>
    <row r="13" spans="2:10" hidden="1" outlineLevel="1" x14ac:dyDescent="0.35">
      <c r="B13" s="24" t="s">
        <v>7</v>
      </c>
      <c r="C13" s="24"/>
      <c r="D13" s="62">
        <f>D11-D12</f>
        <v>10000</v>
      </c>
      <c r="E13" s="62">
        <f>E11-E12</f>
        <v>11250</v>
      </c>
      <c r="F13" s="62">
        <f>F11-F12</f>
        <v>12350.000000000002</v>
      </c>
      <c r="G13" s="62">
        <f t="shared" ref="G13:J13" si="5">G11-G12</f>
        <v>13835.000000000004</v>
      </c>
      <c r="H13" s="62">
        <f t="shared" si="5"/>
        <v>15468.500000000007</v>
      </c>
      <c r="I13" s="62">
        <f t="shared" si="5"/>
        <v>17265.350000000006</v>
      </c>
      <c r="J13" s="62">
        <f t="shared" si="5"/>
        <v>19241.885000000009</v>
      </c>
    </row>
    <row r="14" spans="2:10" hidden="1" outlineLevel="1" x14ac:dyDescent="0.35">
      <c r="B14" t="s">
        <v>8</v>
      </c>
      <c r="D14" s="14">
        <v>800</v>
      </c>
      <c r="E14" s="14">
        <v>900</v>
      </c>
      <c r="F14" s="47">
        <f>F24*F9</f>
        <v>1237.5000000000002</v>
      </c>
      <c r="G14" s="47">
        <f t="shared" ref="G14:J14" si="6">G24*G9</f>
        <v>1361.2500000000005</v>
      </c>
      <c r="H14" s="47">
        <f t="shared" si="6"/>
        <v>1497.3750000000007</v>
      </c>
      <c r="I14" s="47">
        <f t="shared" si="6"/>
        <v>1647.1125000000009</v>
      </c>
      <c r="J14" s="47">
        <f t="shared" si="6"/>
        <v>1811.8237500000012</v>
      </c>
    </row>
    <row r="15" spans="2:10" hidden="1" outlineLevel="1" x14ac:dyDescent="0.35">
      <c r="B15" t="s">
        <v>9</v>
      </c>
      <c r="D15" s="14">
        <v>200</v>
      </c>
      <c r="E15" s="14">
        <v>225</v>
      </c>
      <c r="F15" s="47">
        <f>F25</f>
        <v>250</v>
      </c>
      <c r="G15" s="47">
        <f t="shared" ref="G15:J15" si="7">G25</f>
        <v>250</v>
      </c>
      <c r="H15" s="47">
        <f t="shared" si="7"/>
        <v>250</v>
      </c>
      <c r="I15" s="47">
        <f t="shared" si="7"/>
        <v>250</v>
      </c>
      <c r="J15" s="47">
        <f t="shared" si="7"/>
        <v>250</v>
      </c>
    </row>
    <row r="16" spans="2:10" hidden="1" outlineLevel="1" x14ac:dyDescent="0.35">
      <c r="B16" s="24" t="s">
        <v>10</v>
      </c>
      <c r="C16" s="24"/>
      <c r="D16" s="62">
        <f>D13-SUM(D14:D15)</f>
        <v>9000</v>
      </c>
      <c r="E16" s="62">
        <f>E13-SUM(E14:E15)</f>
        <v>10125</v>
      </c>
      <c r="F16" s="62">
        <f>F13-SUM(F14:F15)</f>
        <v>10862.500000000002</v>
      </c>
      <c r="G16" s="62">
        <f t="shared" ref="G16:J16" si="8">G13-SUM(G14:G15)</f>
        <v>12223.750000000004</v>
      </c>
      <c r="H16" s="62">
        <f t="shared" si="8"/>
        <v>13721.125000000007</v>
      </c>
      <c r="I16" s="62">
        <f t="shared" si="8"/>
        <v>15368.237500000005</v>
      </c>
      <c r="J16" s="62">
        <f t="shared" si="8"/>
        <v>17180.061250000006</v>
      </c>
    </row>
    <row r="17" spans="2:10" hidden="1" outlineLevel="1" x14ac:dyDescent="0.35">
      <c r="B17" t="s">
        <v>11</v>
      </c>
      <c r="D17" s="14">
        <v>2700</v>
      </c>
      <c r="E17" s="14">
        <v>3037.5</v>
      </c>
      <c r="F17" s="47">
        <f>F16*F26</f>
        <v>3258.7500000000005</v>
      </c>
      <c r="G17" s="47">
        <f t="shared" ref="G17:J17" si="9">G16*G26</f>
        <v>3667.1250000000009</v>
      </c>
      <c r="H17" s="47">
        <f t="shared" si="9"/>
        <v>4116.3375000000024</v>
      </c>
      <c r="I17" s="47">
        <f t="shared" si="9"/>
        <v>4610.4712500000014</v>
      </c>
      <c r="J17" s="47">
        <f t="shared" si="9"/>
        <v>5154.0183750000015</v>
      </c>
    </row>
    <row r="18" spans="2:10" ht="15" hidden="1" outlineLevel="1" thickBot="1" x14ac:dyDescent="0.4">
      <c r="B18" s="26" t="s">
        <v>12</v>
      </c>
      <c r="C18" s="26"/>
      <c r="D18" s="63">
        <f>D16-D17</f>
        <v>6300</v>
      </c>
      <c r="E18" s="63">
        <f>E16-E17</f>
        <v>7087.5</v>
      </c>
      <c r="F18" s="63">
        <f>F16-F17</f>
        <v>7603.7500000000018</v>
      </c>
      <c r="G18" s="63">
        <f t="shared" ref="G18:J18" si="10">G16-G17</f>
        <v>8556.6250000000036</v>
      </c>
      <c r="H18" s="63">
        <f t="shared" si="10"/>
        <v>9604.7875000000058</v>
      </c>
      <c r="I18" s="63">
        <f t="shared" si="10"/>
        <v>10757.766250000004</v>
      </c>
      <c r="J18" s="63">
        <f t="shared" si="10"/>
        <v>12026.042875000005</v>
      </c>
    </row>
    <row r="19" spans="2:10" collapsed="1" x14ac:dyDescent="0.35"/>
    <row r="20" spans="2:10" x14ac:dyDescent="0.35">
      <c r="B20" s="20" t="str">
        <f>"Assumptions Drivers"&amp;" - "&amp;B5</f>
        <v>Assumptions Drivers -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35">
      <c r="B21" t="s">
        <v>15</v>
      </c>
      <c r="D21" s="2" t="s">
        <v>20</v>
      </c>
      <c r="E21" s="46">
        <f>E9/D9-1</f>
        <v>0.125</v>
      </c>
      <c r="F21" s="17">
        <v>0.1</v>
      </c>
      <c r="G21" s="46">
        <f>F21</f>
        <v>0.1</v>
      </c>
      <c r="H21" s="46">
        <f t="shared" ref="H21:J21" si="11">G21</f>
        <v>0.1</v>
      </c>
      <c r="I21" s="46">
        <f t="shared" si="11"/>
        <v>0.1</v>
      </c>
      <c r="J21" s="46">
        <f t="shared" si="11"/>
        <v>0.1</v>
      </c>
    </row>
    <row r="22" spans="2:10" outlineLevel="1" x14ac:dyDescent="0.35">
      <c r="B22" t="s">
        <v>16</v>
      </c>
      <c r="D22" s="46">
        <f>D10/D9</f>
        <v>0.4</v>
      </c>
      <c r="E22" s="46">
        <f>E10/E9</f>
        <v>0.4</v>
      </c>
      <c r="F22" s="17">
        <v>0.4</v>
      </c>
      <c r="G22" s="46">
        <f t="shared" ref="G22:J22" si="12">F22</f>
        <v>0.4</v>
      </c>
      <c r="H22" s="46">
        <f t="shared" si="12"/>
        <v>0.4</v>
      </c>
      <c r="I22" s="46">
        <f t="shared" si="12"/>
        <v>0.4</v>
      </c>
      <c r="J22" s="46">
        <f t="shared" si="12"/>
        <v>0.4</v>
      </c>
    </row>
    <row r="23" spans="2:10" outlineLevel="1" x14ac:dyDescent="0.35">
      <c r="B23" t="s">
        <v>17</v>
      </c>
      <c r="D23" s="47">
        <f>D12</f>
        <v>2000</v>
      </c>
      <c r="E23" s="47">
        <f>E12</f>
        <v>2250</v>
      </c>
      <c r="F23" s="14">
        <v>2500</v>
      </c>
      <c r="G23" s="47">
        <f t="shared" ref="G23:J23" si="13">F23</f>
        <v>2500</v>
      </c>
      <c r="H23" s="47">
        <f t="shared" si="13"/>
        <v>2500</v>
      </c>
      <c r="I23" s="47">
        <f t="shared" si="13"/>
        <v>2500</v>
      </c>
      <c r="J23" s="47">
        <f t="shared" si="13"/>
        <v>2500</v>
      </c>
    </row>
    <row r="24" spans="2:10" outlineLevel="1" x14ac:dyDescent="0.35">
      <c r="B24" t="s">
        <v>18</v>
      </c>
      <c r="D24" s="46">
        <f>D14/D9</f>
        <v>0.04</v>
      </c>
      <c r="E24" s="46">
        <f>E14/E9</f>
        <v>0.04</v>
      </c>
      <c r="F24" s="18">
        <v>0.05</v>
      </c>
      <c r="G24" s="48">
        <f t="shared" ref="G24:J24" si="14">F24</f>
        <v>0.05</v>
      </c>
      <c r="H24" s="48">
        <f t="shared" si="14"/>
        <v>0.05</v>
      </c>
      <c r="I24" s="48">
        <f t="shared" si="14"/>
        <v>0.05</v>
      </c>
      <c r="J24" s="48">
        <f t="shared" si="14"/>
        <v>0.05</v>
      </c>
    </row>
    <row r="25" spans="2:10" outlineLevel="1" x14ac:dyDescent="0.35">
      <c r="B25" t="s">
        <v>9</v>
      </c>
      <c r="D25" s="47">
        <f>D15</f>
        <v>200</v>
      </c>
      <c r="E25" s="47">
        <f>E15</f>
        <v>225</v>
      </c>
      <c r="F25" s="14">
        <v>250</v>
      </c>
      <c r="G25" s="47">
        <f t="shared" ref="G25:J25" si="15">F25</f>
        <v>250</v>
      </c>
      <c r="H25" s="47">
        <f t="shared" si="15"/>
        <v>250</v>
      </c>
      <c r="I25" s="47">
        <f t="shared" si="15"/>
        <v>250</v>
      </c>
      <c r="J25" s="47">
        <f t="shared" si="15"/>
        <v>250</v>
      </c>
    </row>
    <row r="26" spans="2:10" outlineLevel="1" x14ac:dyDescent="0.35">
      <c r="B26" t="s">
        <v>11</v>
      </c>
      <c r="D26" s="19">
        <v>0.3</v>
      </c>
      <c r="E26" s="19">
        <v>0.3</v>
      </c>
      <c r="F26" s="19">
        <v>0.3</v>
      </c>
      <c r="G26" s="49">
        <f t="shared" ref="G26:J26" si="16">F26</f>
        <v>0.3</v>
      </c>
      <c r="H26" s="49">
        <f t="shared" si="16"/>
        <v>0.3</v>
      </c>
      <c r="I26" s="49">
        <f t="shared" si="16"/>
        <v>0.3</v>
      </c>
      <c r="J26" s="49">
        <f t="shared" si="16"/>
        <v>0.3</v>
      </c>
    </row>
    <row r="28" spans="2:10" x14ac:dyDescent="0.35">
      <c r="B28" s="20" t="str">
        <f>"Common Size Statement"&amp; " - "&amp;B5</f>
        <v>Common Size Statement - Tata Steels</v>
      </c>
      <c r="C28" s="21"/>
      <c r="D28" s="21"/>
      <c r="E28" s="21"/>
      <c r="F28" s="21"/>
      <c r="G28" s="21"/>
      <c r="H28" s="21"/>
      <c r="I28" s="21"/>
      <c r="J28" s="21"/>
    </row>
    <row r="29" spans="2:10" outlineLevel="1" x14ac:dyDescent="0.35">
      <c r="B29" t="s">
        <v>3</v>
      </c>
      <c r="D29" s="46">
        <f>D9/D$9</f>
        <v>1</v>
      </c>
      <c r="E29" s="46">
        <f t="shared" ref="E29:J29" si="17">E9/E$9</f>
        <v>1</v>
      </c>
      <c r="F29" s="46">
        <f t="shared" si="17"/>
        <v>1</v>
      </c>
      <c r="G29" s="46">
        <f t="shared" si="17"/>
        <v>1</v>
      </c>
      <c r="H29" s="46">
        <f t="shared" si="17"/>
        <v>1</v>
      </c>
      <c r="I29" s="46">
        <f t="shared" si="17"/>
        <v>1</v>
      </c>
      <c r="J29" s="46">
        <f t="shared" si="17"/>
        <v>1</v>
      </c>
    </row>
    <row r="30" spans="2:10" outlineLevel="1" x14ac:dyDescent="0.35">
      <c r="B30" t="s">
        <v>4</v>
      </c>
      <c r="D30" s="46">
        <f>D10/D$9</f>
        <v>0.4</v>
      </c>
      <c r="E30" s="46">
        <f t="shared" ref="E30:J30" si="18">E10/E$9</f>
        <v>0.4</v>
      </c>
      <c r="F30" s="46">
        <f t="shared" si="18"/>
        <v>0.4</v>
      </c>
      <c r="G30" s="46">
        <f t="shared" si="18"/>
        <v>0.4</v>
      </c>
      <c r="H30" s="46">
        <f t="shared" si="18"/>
        <v>0.4</v>
      </c>
      <c r="I30" s="46">
        <f t="shared" si="18"/>
        <v>0.4</v>
      </c>
      <c r="J30" s="46">
        <f t="shared" si="18"/>
        <v>0.4</v>
      </c>
    </row>
    <row r="31" spans="2:10" outlineLevel="1" x14ac:dyDescent="0.35">
      <c r="B31" t="s">
        <v>5</v>
      </c>
      <c r="D31" s="46">
        <f t="shared" ref="D31:J31" si="19">D11/D$9</f>
        <v>0.6</v>
      </c>
      <c r="E31" s="46">
        <f t="shared" si="19"/>
        <v>0.6</v>
      </c>
      <c r="F31" s="46">
        <f t="shared" si="19"/>
        <v>0.6</v>
      </c>
      <c r="G31" s="46">
        <f t="shared" si="19"/>
        <v>0.6</v>
      </c>
      <c r="H31" s="46">
        <f t="shared" si="19"/>
        <v>0.6</v>
      </c>
      <c r="I31" s="46">
        <f t="shared" si="19"/>
        <v>0.59999999999999987</v>
      </c>
      <c r="J31" s="46">
        <f t="shared" si="19"/>
        <v>0.59999999999999987</v>
      </c>
    </row>
    <row r="32" spans="2:10" outlineLevel="1" x14ac:dyDescent="0.35">
      <c r="B32" t="s">
        <v>6</v>
      </c>
      <c r="D32" s="46">
        <f t="shared" ref="D32:J32" si="20">D12/D$9</f>
        <v>0.1</v>
      </c>
      <c r="E32" s="46">
        <f t="shared" si="20"/>
        <v>0.1</v>
      </c>
      <c r="F32" s="46">
        <f t="shared" si="20"/>
        <v>0.10101010101010099</v>
      </c>
      <c r="G32" s="46">
        <f t="shared" si="20"/>
        <v>9.1827364554637261E-2</v>
      </c>
      <c r="H32" s="46">
        <f t="shared" si="20"/>
        <v>8.3479422322397495E-2</v>
      </c>
      <c r="I32" s="46">
        <f t="shared" si="20"/>
        <v>7.5890383929452271E-2</v>
      </c>
      <c r="J32" s="46">
        <f t="shared" si="20"/>
        <v>6.8991258117683876E-2</v>
      </c>
    </row>
    <row r="33" spans="2:10" outlineLevel="1" x14ac:dyDescent="0.35">
      <c r="B33" t="s">
        <v>7</v>
      </c>
      <c r="D33" s="46">
        <f t="shared" ref="D33:J33" si="21">D13/D$9</f>
        <v>0.5</v>
      </c>
      <c r="E33" s="46">
        <f t="shared" si="21"/>
        <v>0.5</v>
      </c>
      <c r="F33" s="46">
        <f t="shared" si="21"/>
        <v>0.49898989898989898</v>
      </c>
      <c r="G33" s="46">
        <f t="shared" si="21"/>
        <v>0.50817263544536273</v>
      </c>
      <c r="H33" s="46">
        <f t="shared" si="21"/>
        <v>0.51652057767760251</v>
      </c>
      <c r="I33" s="46">
        <f t="shared" si="21"/>
        <v>0.52410961607054762</v>
      </c>
      <c r="J33" s="46">
        <f t="shared" si="21"/>
        <v>0.53100874188231606</v>
      </c>
    </row>
    <row r="34" spans="2:10" outlineLevel="1" x14ac:dyDescent="0.35">
      <c r="B34" t="s">
        <v>8</v>
      </c>
      <c r="D34" s="46">
        <f t="shared" ref="D34:J34" si="22">D14/D$9</f>
        <v>0.04</v>
      </c>
      <c r="E34" s="46">
        <f t="shared" si="22"/>
        <v>0.04</v>
      </c>
      <c r="F34" s="46">
        <f t="shared" si="22"/>
        <v>0.05</v>
      </c>
      <c r="G34" s="46">
        <f t="shared" si="22"/>
        <v>0.05</v>
      </c>
      <c r="H34" s="46">
        <f t="shared" si="22"/>
        <v>0.05</v>
      </c>
      <c r="I34" s="46">
        <f t="shared" si="22"/>
        <v>0.05</v>
      </c>
      <c r="J34" s="46">
        <f t="shared" si="22"/>
        <v>0.05</v>
      </c>
    </row>
    <row r="35" spans="2:10" outlineLevel="1" x14ac:dyDescent="0.35">
      <c r="B35" t="s">
        <v>9</v>
      </c>
      <c r="D35" s="46">
        <f t="shared" ref="D35:J35" si="23">D15/D$9</f>
        <v>0.01</v>
      </c>
      <c r="E35" s="46">
        <f t="shared" si="23"/>
        <v>0.01</v>
      </c>
      <c r="F35" s="46">
        <f t="shared" si="23"/>
        <v>1.01010101010101E-2</v>
      </c>
      <c r="G35" s="46">
        <f t="shared" si="23"/>
        <v>9.1827364554637261E-3</v>
      </c>
      <c r="H35" s="46">
        <f t="shared" si="23"/>
        <v>8.3479422322397506E-3</v>
      </c>
      <c r="I35" s="46">
        <f t="shared" si="23"/>
        <v>7.5890383929452269E-3</v>
      </c>
      <c r="J35" s="46">
        <f t="shared" si="23"/>
        <v>6.8991258117683868E-3</v>
      </c>
    </row>
    <row r="36" spans="2:10" outlineLevel="1" x14ac:dyDescent="0.35">
      <c r="B36" t="s">
        <v>10</v>
      </c>
      <c r="D36" s="46">
        <f t="shared" ref="D36:J36" si="24">D16/D$9</f>
        <v>0.45</v>
      </c>
      <c r="E36" s="46">
        <f t="shared" si="24"/>
        <v>0.45</v>
      </c>
      <c r="F36" s="46">
        <f t="shared" si="24"/>
        <v>0.43888888888888888</v>
      </c>
      <c r="G36" s="46">
        <f t="shared" si="24"/>
        <v>0.44898989898989899</v>
      </c>
      <c r="H36" s="46">
        <f t="shared" si="24"/>
        <v>0.4581726354453628</v>
      </c>
      <c r="I36" s="46">
        <f t="shared" si="24"/>
        <v>0.46652057767760241</v>
      </c>
      <c r="J36" s="46">
        <f t="shared" si="24"/>
        <v>0.47410961607054758</v>
      </c>
    </row>
    <row r="37" spans="2:10" outlineLevel="1" x14ac:dyDescent="0.35">
      <c r="B37" t="s">
        <v>11</v>
      </c>
      <c r="D37" s="46">
        <f t="shared" ref="D37:J37" si="25">D17/D$9</f>
        <v>0.13500000000000001</v>
      </c>
      <c r="E37" s="46">
        <f t="shared" si="25"/>
        <v>0.13500000000000001</v>
      </c>
      <c r="F37" s="46">
        <f t="shared" si="25"/>
        <v>0.13166666666666665</v>
      </c>
      <c r="G37" s="46">
        <f t="shared" si="25"/>
        <v>0.1346969696969697</v>
      </c>
      <c r="H37" s="46">
        <f t="shared" si="25"/>
        <v>0.13745179063360885</v>
      </c>
      <c r="I37" s="46">
        <f t="shared" si="25"/>
        <v>0.13995617330328072</v>
      </c>
      <c r="J37" s="46">
        <f t="shared" si="25"/>
        <v>0.14223288482116428</v>
      </c>
    </row>
    <row r="38" spans="2:10" outlineLevel="1" x14ac:dyDescent="0.35">
      <c r="B38" t="s">
        <v>12</v>
      </c>
      <c r="D38" s="46">
        <f t="shared" ref="D38:J38" si="26">D18/D$9</f>
        <v>0.315</v>
      </c>
      <c r="E38" s="46">
        <f t="shared" si="26"/>
        <v>0.315</v>
      </c>
      <c r="F38" s="46">
        <f t="shared" si="26"/>
        <v>0.30722222222222223</v>
      </c>
      <c r="G38" s="46">
        <f t="shared" si="26"/>
        <v>0.31429292929292935</v>
      </c>
      <c r="H38" s="46">
        <f t="shared" si="26"/>
        <v>0.320720844811754</v>
      </c>
      <c r="I38" s="46">
        <f t="shared" si="26"/>
        <v>0.32656440437432172</v>
      </c>
      <c r="J38" s="46">
        <f t="shared" si="26"/>
        <v>0.33187673124938333</v>
      </c>
    </row>
    <row r="40" spans="2:10" x14ac:dyDescent="0.35">
      <c r="B40" s="20" t="str">
        <f>"Change Analysis Statement"&amp;" - "&amp;B5</f>
        <v>Change Analysis Statement - Tata Steels</v>
      </c>
      <c r="C40" s="21"/>
      <c r="D40" s="21"/>
      <c r="E40" s="21"/>
      <c r="F40" s="21"/>
      <c r="G40" s="21"/>
      <c r="H40" s="21"/>
      <c r="I40" s="21"/>
      <c r="J40" s="21"/>
    </row>
    <row r="41" spans="2:10" outlineLevel="1" x14ac:dyDescent="0.35">
      <c r="C41" s="18">
        <v>0.1</v>
      </c>
    </row>
    <row r="42" spans="2:10" outlineLevel="1" x14ac:dyDescent="0.35">
      <c r="B42" s="1" t="s">
        <v>3</v>
      </c>
      <c r="C42" s="1"/>
      <c r="D42" s="61">
        <f>D9*(1+$C$41)</f>
        <v>22000</v>
      </c>
      <c r="E42" s="61">
        <f t="shared" ref="E42:J42" si="27">E9*(1+$C$41)</f>
        <v>24750.000000000004</v>
      </c>
      <c r="F42" s="61">
        <f t="shared" si="27"/>
        <v>27225.000000000007</v>
      </c>
      <c r="G42" s="61">
        <f t="shared" si="27"/>
        <v>29947.500000000011</v>
      </c>
      <c r="H42" s="61">
        <f t="shared" si="27"/>
        <v>32942.250000000015</v>
      </c>
      <c r="I42" s="61">
        <f t="shared" si="27"/>
        <v>36236.47500000002</v>
      </c>
      <c r="J42" s="61">
        <f t="shared" si="27"/>
        <v>39860.122500000027</v>
      </c>
    </row>
    <row r="43" spans="2:10" outlineLevel="1" x14ac:dyDescent="0.35">
      <c r="B43" t="s">
        <v>4</v>
      </c>
      <c r="D43" s="47">
        <f t="shared" ref="D43:J43" si="28">D10*(1+$C$41)</f>
        <v>8800</v>
      </c>
      <c r="E43" s="47">
        <f t="shared" si="28"/>
        <v>9900</v>
      </c>
      <c r="F43" s="47">
        <f t="shared" si="28"/>
        <v>10890.000000000004</v>
      </c>
      <c r="G43" s="47">
        <f t="shared" si="28"/>
        <v>11979.000000000005</v>
      </c>
      <c r="H43" s="47">
        <f t="shared" si="28"/>
        <v>13176.900000000007</v>
      </c>
      <c r="I43" s="47">
        <f t="shared" si="28"/>
        <v>14494.590000000009</v>
      </c>
      <c r="J43" s="47">
        <f t="shared" si="28"/>
        <v>15944.049000000012</v>
      </c>
    </row>
    <row r="44" spans="2:10" outlineLevel="1" x14ac:dyDescent="0.35">
      <c r="B44" s="24" t="s">
        <v>5</v>
      </c>
      <c r="C44" s="24"/>
      <c r="D44" s="62">
        <f t="shared" ref="D44:J44" si="29">D11*(1+$C$41)</f>
        <v>13200.000000000002</v>
      </c>
      <c r="E44" s="62">
        <f t="shared" si="29"/>
        <v>14850.000000000002</v>
      </c>
      <c r="F44" s="62">
        <f t="shared" si="29"/>
        <v>16335.000000000004</v>
      </c>
      <c r="G44" s="62">
        <f t="shared" si="29"/>
        <v>17968.500000000004</v>
      </c>
      <c r="H44" s="62">
        <f t="shared" si="29"/>
        <v>19765.350000000009</v>
      </c>
      <c r="I44" s="62">
        <f t="shared" si="29"/>
        <v>21741.885000000009</v>
      </c>
      <c r="J44" s="62">
        <f t="shared" si="29"/>
        <v>23916.073500000013</v>
      </c>
    </row>
    <row r="45" spans="2:10" outlineLevel="1" x14ac:dyDescent="0.35">
      <c r="B45" t="s">
        <v>6</v>
      </c>
      <c r="D45" s="47">
        <f t="shared" ref="D45:J45" si="30">D12*(1+$C$41)</f>
        <v>2200</v>
      </c>
      <c r="E45" s="47">
        <f t="shared" si="30"/>
        <v>2475</v>
      </c>
      <c r="F45" s="47">
        <f t="shared" si="30"/>
        <v>2750</v>
      </c>
      <c r="G45" s="47">
        <f t="shared" si="30"/>
        <v>2750</v>
      </c>
      <c r="H45" s="47">
        <f t="shared" si="30"/>
        <v>2750</v>
      </c>
      <c r="I45" s="47">
        <f t="shared" si="30"/>
        <v>2750</v>
      </c>
      <c r="J45" s="47">
        <f t="shared" si="30"/>
        <v>2750</v>
      </c>
    </row>
    <row r="46" spans="2:10" outlineLevel="1" x14ac:dyDescent="0.35">
      <c r="B46" s="24" t="s">
        <v>7</v>
      </c>
      <c r="C46" s="24"/>
      <c r="D46" s="62">
        <f t="shared" ref="D46:J46" si="31">D13*(1+$C$41)</f>
        <v>11000</v>
      </c>
      <c r="E46" s="62">
        <f t="shared" si="31"/>
        <v>12375.000000000002</v>
      </c>
      <c r="F46" s="62">
        <f t="shared" si="31"/>
        <v>13585.000000000004</v>
      </c>
      <c r="G46" s="62">
        <f>G13*(1+$C$41)</f>
        <v>15218.500000000005</v>
      </c>
      <c r="H46" s="62">
        <f t="shared" si="31"/>
        <v>17015.350000000009</v>
      </c>
      <c r="I46" s="62">
        <f t="shared" si="31"/>
        <v>18991.885000000009</v>
      </c>
      <c r="J46" s="62">
        <f t="shared" si="31"/>
        <v>21166.073500000013</v>
      </c>
    </row>
    <row r="47" spans="2:10" outlineLevel="1" x14ac:dyDescent="0.35">
      <c r="B47" t="s">
        <v>8</v>
      </c>
      <c r="D47" s="47">
        <f t="shared" ref="D47:J47" si="32">D14*(1+$C$41)</f>
        <v>880.00000000000011</v>
      </c>
      <c r="E47" s="47">
        <f t="shared" si="32"/>
        <v>990.00000000000011</v>
      </c>
      <c r="F47" s="47">
        <f t="shared" si="32"/>
        <v>1361.2500000000005</v>
      </c>
      <c r="G47" s="47">
        <f t="shared" si="32"/>
        <v>1497.3750000000007</v>
      </c>
      <c r="H47" s="47">
        <f t="shared" si="32"/>
        <v>1647.1125000000009</v>
      </c>
      <c r="I47" s="47">
        <f t="shared" si="32"/>
        <v>1811.8237500000012</v>
      </c>
      <c r="J47" s="47">
        <f t="shared" si="32"/>
        <v>1993.0061250000015</v>
      </c>
    </row>
    <row r="48" spans="2:10" outlineLevel="1" x14ac:dyDescent="0.35">
      <c r="B48" t="s">
        <v>9</v>
      </c>
      <c r="D48" s="47">
        <f t="shared" ref="D48:J48" si="33">D15*(1+$C$41)</f>
        <v>220.00000000000003</v>
      </c>
      <c r="E48" s="47">
        <f t="shared" si="33"/>
        <v>247.50000000000003</v>
      </c>
      <c r="F48" s="47">
        <f t="shared" si="33"/>
        <v>275</v>
      </c>
      <c r="G48" s="47">
        <f t="shared" si="33"/>
        <v>275</v>
      </c>
      <c r="H48" s="47">
        <f t="shared" si="33"/>
        <v>275</v>
      </c>
      <c r="I48" s="47">
        <f t="shared" si="33"/>
        <v>275</v>
      </c>
      <c r="J48" s="47">
        <f t="shared" si="33"/>
        <v>275</v>
      </c>
    </row>
    <row r="49" spans="2:10" outlineLevel="1" x14ac:dyDescent="0.35">
      <c r="B49" s="24" t="s">
        <v>10</v>
      </c>
      <c r="C49" s="24"/>
      <c r="D49" s="62">
        <f t="shared" ref="D49:J49" si="34">D16*(1+$C$41)</f>
        <v>9900</v>
      </c>
      <c r="E49" s="62">
        <f t="shared" si="34"/>
        <v>11137.5</v>
      </c>
      <c r="F49" s="62">
        <f t="shared" si="34"/>
        <v>11948.750000000004</v>
      </c>
      <c r="G49" s="62">
        <f t="shared" si="34"/>
        <v>13446.125000000005</v>
      </c>
      <c r="H49" s="62">
        <f t="shared" si="34"/>
        <v>15093.237500000008</v>
      </c>
      <c r="I49" s="62">
        <f t="shared" si="34"/>
        <v>16905.061250000006</v>
      </c>
      <c r="J49" s="62">
        <f t="shared" si="34"/>
        <v>18898.06737500001</v>
      </c>
    </row>
    <row r="50" spans="2:10" outlineLevel="1" x14ac:dyDescent="0.35">
      <c r="B50" t="s">
        <v>11</v>
      </c>
      <c r="D50" s="47">
        <f t="shared" ref="D50:J50" si="35">D17*(1+$C$41)</f>
        <v>2970.0000000000005</v>
      </c>
      <c r="E50" s="47">
        <f t="shared" si="35"/>
        <v>3341.2500000000005</v>
      </c>
      <c r="F50" s="47">
        <f t="shared" si="35"/>
        <v>3584.6250000000009</v>
      </c>
      <c r="G50" s="47">
        <f t="shared" si="35"/>
        <v>4033.8375000000015</v>
      </c>
      <c r="H50" s="47">
        <f t="shared" si="35"/>
        <v>4527.9712500000032</v>
      </c>
      <c r="I50" s="47">
        <f t="shared" si="35"/>
        <v>5071.5183750000024</v>
      </c>
      <c r="J50" s="47">
        <f t="shared" si="35"/>
        <v>5669.420212500002</v>
      </c>
    </row>
    <row r="51" spans="2:10" ht="15" outlineLevel="1" thickBot="1" x14ac:dyDescent="0.4">
      <c r="B51" s="26" t="s">
        <v>12</v>
      </c>
      <c r="C51" s="26"/>
      <c r="D51" s="63">
        <f t="shared" ref="D51:J51" si="36">D18*(1+$C$41)</f>
        <v>6930.0000000000009</v>
      </c>
      <c r="E51" s="63">
        <f t="shared" si="36"/>
        <v>7796.2500000000009</v>
      </c>
      <c r="F51" s="63">
        <f t="shared" si="36"/>
        <v>8364.1250000000018</v>
      </c>
      <c r="G51" s="63">
        <f t="shared" si="36"/>
        <v>9412.287500000004</v>
      </c>
      <c r="H51" s="63">
        <f t="shared" si="36"/>
        <v>10565.266250000008</v>
      </c>
      <c r="I51" s="63">
        <f t="shared" si="36"/>
        <v>11833.542875000006</v>
      </c>
      <c r="J51" s="63">
        <f t="shared" si="36"/>
        <v>13228.647162500007</v>
      </c>
    </row>
    <row r="52" spans="2:10" ht="15" thickTop="1" x14ac:dyDescent="0.35"/>
  </sheetData>
  <conditionalFormatting sqref="D29:J38">
    <cfRule type="cellIs" dxfId="1" priority="2" operator="lessThan">
      <formula>0.1</formula>
    </cfRule>
  </conditionalFormatting>
  <conditionalFormatting sqref="D46:J46">
    <cfRule type="cellIs" dxfId="0" priority="1" operator="greaterThan">
      <formula>15000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F061-A003-4B74-A09C-D21C0CD75844}">
  <dimension ref="A5:J52"/>
  <sheetViews>
    <sheetView showGridLines="0" tabSelected="1" zoomScaleNormal="100" workbookViewId="0">
      <pane xSplit="1" ySplit="6" topLeftCell="B45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5" spans="1:10" ht="19.5" customHeight="1" x14ac:dyDescent="0.35">
      <c r="B5" t="s">
        <v>22</v>
      </c>
    </row>
    <row r="6" spans="1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1:10" x14ac:dyDescent="0.35">
      <c r="A8" s="2" t="s">
        <v>44</v>
      </c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1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1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1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1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1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1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1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1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1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1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1:10" ht="15" thickTop="1" x14ac:dyDescent="0.35"/>
    <row r="20" spans="1:10" x14ac:dyDescent="0.35">
      <c r="A20" s="2" t="s">
        <v>44</v>
      </c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1:10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1:10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1:10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1:10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1:10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1:10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1:10" x14ac:dyDescent="0.35">
      <c r="A28" s="2" t="s">
        <v>44</v>
      </c>
      <c r="B28" s="20" t="str">
        <f>"Common Size Statement"&amp;" of "&amp;B5</f>
        <v>Common Size Statement of Tata Steels</v>
      </c>
      <c r="C28" s="21"/>
      <c r="D28" s="21"/>
      <c r="E28" s="21"/>
      <c r="F28" s="21"/>
      <c r="G28" s="21"/>
      <c r="H28" s="21"/>
      <c r="I28" s="21"/>
      <c r="J28" s="21"/>
    </row>
    <row r="29" spans="1:10" outlineLevel="1" x14ac:dyDescent="0.35">
      <c r="B29" t="s">
        <v>3</v>
      </c>
      <c r="D29" s="15">
        <f>D9/D$9</f>
        <v>1</v>
      </c>
      <c r="E29" s="15">
        <f t="shared" ref="E29:J29" si="11">E9/E$9</f>
        <v>1</v>
      </c>
      <c r="F29" s="15">
        <f t="shared" si="11"/>
        <v>1</v>
      </c>
      <c r="G29" s="15">
        <f t="shared" si="11"/>
        <v>1</v>
      </c>
      <c r="H29" s="15">
        <f t="shared" si="11"/>
        <v>1</v>
      </c>
      <c r="I29" s="15">
        <f t="shared" si="11"/>
        <v>1</v>
      </c>
      <c r="J29" s="15">
        <f t="shared" si="11"/>
        <v>1</v>
      </c>
    </row>
    <row r="30" spans="1:10" outlineLevel="1" x14ac:dyDescent="0.35">
      <c r="B30" t="s">
        <v>4</v>
      </c>
      <c r="D30" s="15">
        <f t="shared" ref="D30:J38" si="12">D10/D$9</f>
        <v>0.4</v>
      </c>
      <c r="E30" s="15">
        <f t="shared" si="12"/>
        <v>0.4</v>
      </c>
      <c r="F30" s="15">
        <f t="shared" si="12"/>
        <v>0.4</v>
      </c>
      <c r="G30" s="15">
        <f t="shared" si="12"/>
        <v>0.4</v>
      </c>
      <c r="H30" s="15">
        <f t="shared" si="12"/>
        <v>0.4</v>
      </c>
      <c r="I30" s="15">
        <f t="shared" si="12"/>
        <v>0.4</v>
      </c>
      <c r="J30" s="15">
        <f t="shared" si="12"/>
        <v>0.4</v>
      </c>
    </row>
    <row r="31" spans="1:10" outlineLevel="1" x14ac:dyDescent="0.35">
      <c r="B31" t="s">
        <v>5</v>
      </c>
      <c r="D31" s="15">
        <f t="shared" si="12"/>
        <v>0.6</v>
      </c>
      <c r="E31" s="15">
        <f t="shared" si="12"/>
        <v>0.6</v>
      </c>
      <c r="F31" s="15">
        <f t="shared" si="12"/>
        <v>0.6</v>
      </c>
      <c r="G31" s="15">
        <f t="shared" si="12"/>
        <v>0.6</v>
      </c>
      <c r="H31" s="15">
        <f t="shared" si="12"/>
        <v>0.6</v>
      </c>
      <c r="I31" s="15">
        <f t="shared" si="12"/>
        <v>0.59999999999999987</v>
      </c>
      <c r="J31" s="15">
        <f t="shared" si="12"/>
        <v>0.59999999999999987</v>
      </c>
    </row>
    <row r="32" spans="1:10" outlineLevel="1" x14ac:dyDescent="0.35">
      <c r="B32" t="s">
        <v>6</v>
      </c>
      <c r="D32" s="15">
        <f t="shared" si="12"/>
        <v>0.1</v>
      </c>
      <c r="E32" s="15">
        <f t="shared" si="12"/>
        <v>0.1</v>
      </c>
      <c r="F32" s="15">
        <f t="shared" si="12"/>
        <v>0.10101010101010099</v>
      </c>
      <c r="G32" s="15">
        <f t="shared" si="12"/>
        <v>9.1827364554637261E-2</v>
      </c>
      <c r="H32" s="15">
        <f t="shared" si="12"/>
        <v>8.3479422322397495E-2</v>
      </c>
      <c r="I32" s="15">
        <f t="shared" si="12"/>
        <v>7.5890383929452271E-2</v>
      </c>
      <c r="J32" s="15">
        <f t="shared" si="12"/>
        <v>6.8991258117683876E-2</v>
      </c>
    </row>
    <row r="33" spans="1:10" outlineLevel="1" x14ac:dyDescent="0.35">
      <c r="B33" t="s">
        <v>7</v>
      </c>
      <c r="D33" s="15">
        <f t="shared" si="12"/>
        <v>0.5</v>
      </c>
      <c r="E33" s="15">
        <f t="shared" si="12"/>
        <v>0.5</v>
      </c>
      <c r="F33" s="15">
        <f t="shared" si="12"/>
        <v>0.49898989898989898</v>
      </c>
      <c r="G33" s="15">
        <f t="shared" si="12"/>
        <v>0.50817263544536273</v>
      </c>
      <c r="H33" s="15">
        <f t="shared" si="12"/>
        <v>0.51652057767760251</v>
      </c>
      <c r="I33" s="15">
        <f t="shared" si="12"/>
        <v>0.52410961607054762</v>
      </c>
      <c r="J33" s="15">
        <f t="shared" si="12"/>
        <v>0.53100874188231606</v>
      </c>
    </row>
    <row r="34" spans="1:10" outlineLevel="1" x14ac:dyDescent="0.35">
      <c r="B34" t="s">
        <v>8</v>
      </c>
      <c r="D34" s="15">
        <f t="shared" si="12"/>
        <v>0.04</v>
      </c>
      <c r="E34" s="15">
        <f t="shared" si="12"/>
        <v>0.04</v>
      </c>
      <c r="F34" s="15">
        <f t="shared" si="12"/>
        <v>0.05</v>
      </c>
      <c r="G34" s="15">
        <f t="shared" si="12"/>
        <v>0.05</v>
      </c>
      <c r="H34" s="15">
        <f t="shared" si="12"/>
        <v>0.05</v>
      </c>
      <c r="I34" s="15">
        <f t="shared" si="12"/>
        <v>0.05</v>
      </c>
      <c r="J34" s="15">
        <f t="shared" si="12"/>
        <v>0.05</v>
      </c>
    </row>
    <row r="35" spans="1:10" outlineLevel="1" x14ac:dyDescent="0.35">
      <c r="B35" t="s">
        <v>9</v>
      </c>
      <c r="D35" s="15">
        <f t="shared" si="12"/>
        <v>0.01</v>
      </c>
      <c r="E35" s="15">
        <f t="shared" si="12"/>
        <v>0.01</v>
      </c>
      <c r="F35" s="15">
        <f t="shared" si="12"/>
        <v>1.01010101010101E-2</v>
      </c>
      <c r="G35" s="15">
        <f t="shared" si="12"/>
        <v>9.1827364554637261E-3</v>
      </c>
      <c r="H35" s="15">
        <f t="shared" si="12"/>
        <v>8.3479422322397506E-3</v>
      </c>
      <c r="I35" s="15">
        <f t="shared" si="12"/>
        <v>7.5890383929452269E-3</v>
      </c>
      <c r="J35" s="15">
        <f t="shared" si="12"/>
        <v>6.8991258117683868E-3</v>
      </c>
    </row>
    <row r="36" spans="1:10" outlineLevel="1" x14ac:dyDescent="0.35">
      <c r="B36" t="s">
        <v>10</v>
      </c>
      <c r="D36" s="15">
        <f t="shared" si="12"/>
        <v>0.45</v>
      </c>
      <c r="E36" s="15">
        <f t="shared" si="12"/>
        <v>0.45</v>
      </c>
      <c r="F36" s="15">
        <f t="shared" si="12"/>
        <v>0.43888888888888888</v>
      </c>
      <c r="G36" s="15">
        <f t="shared" si="12"/>
        <v>0.44898989898989899</v>
      </c>
      <c r="H36" s="15">
        <f t="shared" si="12"/>
        <v>0.4581726354453628</v>
      </c>
      <c r="I36" s="15">
        <f t="shared" si="12"/>
        <v>0.46652057767760241</v>
      </c>
      <c r="J36" s="15">
        <f t="shared" si="12"/>
        <v>0.47410961607054758</v>
      </c>
    </row>
    <row r="37" spans="1:10" outlineLevel="1" x14ac:dyDescent="0.35">
      <c r="B37" t="s">
        <v>11</v>
      </c>
      <c r="D37" s="15">
        <f t="shared" si="12"/>
        <v>0.13500000000000001</v>
      </c>
      <c r="E37" s="15">
        <f t="shared" si="12"/>
        <v>0.13500000000000001</v>
      </c>
      <c r="F37" s="15">
        <f t="shared" si="12"/>
        <v>0.13166666666666665</v>
      </c>
      <c r="G37" s="15">
        <f t="shared" si="12"/>
        <v>0.1346969696969697</v>
      </c>
      <c r="H37" s="15">
        <f t="shared" si="12"/>
        <v>0.13745179063360885</v>
      </c>
      <c r="I37" s="15">
        <f t="shared" si="12"/>
        <v>0.13995617330328072</v>
      </c>
      <c r="J37" s="15">
        <f t="shared" si="12"/>
        <v>0.14223288482116428</v>
      </c>
    </row>
    <row r="38" spans="1:10" outlineLevel="1" x14ac:dyDescent="0.35">
      <c r="B38" t="s">
        <v>12</v>
      </c>
      <c r="D38" s="15">
        <f t="shared" si="12"/>
        <v>0.315</v>
      </c>
      <c r="E38" s="15">
        <f t="shared" si="12"/>
        <v>0.315</v>
      </c>
      <c r="F38" s="15">
        <f t="shared" si="12"/>
        <v>0.30722222222222223</v>
      </c>
      <c r="G38" s="15">
        <f t="shared" si="12"/>
        <v>0.31429292929292935</v>
      </c>
      <c r="H38" s="15">
        <f t="shared" si="12"/>
        <v>0.320720844811754</v>
      </c>
      <c r="I38" s="15">
        <f t="shared" si="12"/>
        <v>0.32656440437432172</v>
      </c>
      <c r="J38" s="15">
        <f t="shared" si="12"/>
        <v>0.33187673124938333</v>
      </c>
    </row>
    <row r="40" spans="1:10" x14ac:dyDescent="0.35">
      <c r="A40" s="2" t="s">
        <v>44</v>
      </c>
      <c r="B40" s="20" t="str">
        <f>"Change Analysis"&amp;" of "&amp;B5</f>
        <v>Change Analysis of Tata Steels</v>
      </c>
      <c r="C40" s="21"/>
      <c r="D40" s="21"/>
      <c r="E40" s="21"/>
      <c r="F40" s="21"/>
      <c r="G40" s="21"/>
      <c r="H40" s="21"/>
      <c r="I40" s="21"/>
      <c r="J40" s="21"/>
    </row>
    <row r="41" spans="1:10" x14ac:dyDescent="0.35">
      <c r="B41" s="1" t="s">
        <v>21</v>
      </c>
      <c r="C41" s="28">
        <v>0.1</v>
      </c>
    </row>
    <row r="42" spans="1:10" x14ac:dyDescent="0.35">
      <c r="B42" s="1" t="s">
        <v>3</v>
      </c>
      <c r="C42" s="1"/>
      <c r="D42" s="29">
        <f>D9*(1+$C$41)</f>
        <v>22000</v>
      </c>
      <c r="E42" s="29">
        <f t="shared" ref="E42:J42" si="13">E9*(1+$C$41)</f>
        <v>24750.000000000004</v>
      </c>
      <c r="F42" s="29">
        <f t="shared" si="13"/>
        <v>27225.000000000007</v>
      </c>
      <c r="G42" s="29">
        <f t="shared" si="13"/>
        <v>29947.500000000011</v>
      </c>
      <c r="H42" s="29">
        <f t="shared" si="13"/>
        <v>32942.250000000015</v>
      </c>
      <c r="I42" s="29">
        <f t="shared" si="13"/>
        <v>36236.47500000002</v>
      </c>
      <c r="J42" s="29">
        <f t="shared" si="13"/>
        <v>39860.122500000027</v>
      </c>
    </row>
    <row r="43" spans="1:10" x14ac:dyDescent="0.35">
      <c r="B43" t="s">
        <v>4</v>
      </c>
      <c r="D43" s="11">
        <f t="shared" ref="D43:J51" si="14">D10*(1+$C$41)</f>
        <v>8800</v>
      </c>
      <c r="E43" s="11">
        <f t="shared" si="14"/>
        <v>9900</v>
      </c>
      <c r="F43" s="11">
        <f t="shared" si="14"/>
        <v>10890.000000000004</v>
      </c>
      <c r="G43" s="11">
        <f t="shared" si="14"/>
        <v>11979.000000000005</v>
      </c>
      <c r="H43" s="11">
        <f t="shared" si="14"/>
        <v>13176.900000000007</v>
      </c>
      <c r="I43" s="11">
        <f t="shared" si="14"/>
        <v>14494.590000000009</v>
      </c>
      <c r="J43" s="11">
        <f t="shared" si="14"/>
        <v>15944.049000000012</v>
      </c>
    </row>
    <row r="44" spans="1:10" x14ac:dyDescent="0.35">
      <c r="B44" s="24" t="s">
        <v>5</v>
      </c>
      <c r="C44" s="24"/>
      <c r="D44" s="30">
        <f t="shared" si="14"/>
        <v>13200.000000000002</v>
      </c>
      <c r="E44" s="30">
        <f t="shared" si="14"/>
        <v>14850.000000000002</v>
      </c>
      <c r="F44" s="30">
        <f t="shared" si="14"/>
        <v>16335.000000000004</v>
      </c>
      <c r="G44" s="30">
        <f t="shared" si="14"/>
        <v>17968.500000000004</v>
      </c>
      <c r="H44" s="30">
        <f t="shared" si="14"/>
        <v>19765.350000000009</v>
      </c>
      <c r="I44" s="30">
        <f t="shared" si="14"/>
        <v>21741.885000000009</v>
      </c>
      <c r="J44" s="30">
        <f t="shared" si="14"/>
        <v>23916.073500000013</v>
      </c>
    </row>
    <row r="45" spans="1:10" x14ac:dyDescent="0.35">
      <c r="B45" t="s">
        <v>6</v>
      </c>
      <c r="D45" s="11">
        <f t="shared" si="14"/>
        <v>2200</v>
      </c>
      <c r="E45" s="11">
        <f t="shared" si="14"/>
        <v>2475</v>
      </c>
      <c r="F45" s="11">
        <f t="shared" si="14"/>
        <v>2750</v>
      </c>
      <c r="G45" s="11">
        <f t="shared" si="14"/>
        <v>2750</v>
      </c>
      <c r="H45" s="11">
        <f t="shared" si="14"/>
        <v>2750</v>
      </c>
      <c r="I45" s="11">
        <f t="shared" si="14"/>
        <v>2750</v>
      </c>
      <c r="J45" s="11">
        <f t="shared" si="14"/>
        <v>2750</v>
      </c>
    </row>
    <row r="46" spans="1:10" x14ac:dyDescent="0.35">
      <c r="B46" s="24" t="s">
        <v>7</v>
      </c>
      <c r="C46" s="24"/>
      <c r="D46" s="30">
        <f t="shared" si="14"/>
        <v>11000</v>
      </c>
      <c r="E46" s="30">
        <f t="shared" si="14"/>
        <v>12375.000000000002</v>
      </c>
      <c r="F46" s="30">
        <f t="shared" si="14"/>
        <v>13585.000000000004</v>
      </c>
      <c r="G46" s="30">
        <f t="shared" si="14"/>
        <v>15218.500000000005</v>
      </c>
      <c r="H46" s="30">
        <f t="shared" si="14"/>
        <v>17015.350000000009</v>
      </c>
      <c r="I46" s="30">
        <f t="shared" si="14"/>
        <v>18991.885000000009</v>
      </c>
      <c r="J46" s="30">
        <f t="shared" si="14"/>
        <v>21166.073500000013</v>
      </c>
    </row>
    <row r="47" spans="1:10" x14ac:dyDescent="0.35">
      <c r="B47" t="s">
        <v>8</v>
      </c>
      <c r="D47" s="11">
        <f t="shared" si="14"/>
        <v>880.00000000000011</v>
      </c>
      <c r="E47" s="11">
        <f t="shared" si="14"/>
        <v>990.00000000000011</v>
      </c>
      <c r="F47" s="11">
        <f t="shared" si="14"/>
        <v>1361.2500000000005</v>
      </c>
      <c r="G47" s="11">
        <f t="shared" si="14"/>
        <v>1497.3750000000007</v>
      </c>
      <c r="H47" s="11">
        <f t="shared" si="14"/>
        <v>1647.1125000000009</v>
      </c>
      <c r="I47" s="11">
        <f t="shared" si="14"/>
        <v>1811.8237500000012</v>
      </c>
      <c r="J47" s="11">
        <f t="shared" si="14"/>
        <v>1993.0061250000015</v>
      </c>
    </row>
    <row r="48" spans="1:10" x14ac:dyDescent="0.35">
      <c r="B48" t="s">
        <v>9</v>
      </c>
      <c r="D48" s="11">
        <f t="shared" si="14"/>
        <v>220.00000000000003</v>
      </c>
      <c r="E48" s="11">
        <f t="shared" si="14"/>
        <v>247.50000000000003</v>
      </c>
      <c r="F48" s="11">
        <f t="shared" si="14"/>
        <v>275</v>
      </c>
      <c r="G48" s="11">
        <f t="shared" si="14"/>
        <v>275</v>
      </c>
      <c r="H48" s="11">
        <f t="shared" si="14"/>
        <v>275</v>
      </c>
      <c r="I48" s="11">
        <f t="shared" si="14"/>
        <v>275</v>
      </c>
      <c r="J48" s="11">
        <f t="shared" si="14"/>
        <v>275</v>
      </c>
    </row>
    <row r="49" spans="2:10" x14ac:dyDescent="0.35">
      <c r="B49" s="24" t="s">
        <v>10</v>
      </c>
      <c r="C49" s="24"/>
      <c r="D49" s="30">
        <f t="shared" si="14"/>
        <v>9900</v>
      </c>
      <c r="E49" s="30">
        <f t="shared" si="14"/>
        <v>11137.5</v>
      </c>
      <c r="F49" s="30">
        <f t="shared" si="14"/>
        <v>11948.750000000004</v>
      </c>
      <c r="G49" s="30">
        <f t="shared" si="14"/>
        <v>13446.125000000005</v>
      </c>
      <c r="H49" s="30">
        <f t="shared" si="14"/>
        <v>15093.237500000008</v>
      </c>
      <c r="I49" s="30">
        <f t="shared" si="14"/>
        <v>16905.061250000006</v>
      </c>
      <c r="J49" s="30">
        <f t="shared" si="14"/>
        <v>18898.06737500001</v>
      </c>
    </row>
    <row r="50" spans="2:10" x14ac:dyDescent="0.35">
      <c r="B50" t="s">
        <v>11</v>
      </c>
      <c r="D50" s="11">
        <f t="shared" si="14"/>
        <v>2970.0000000000005</v>
      </c>
      <c r="E50" s="11">
        <f t="shared" si="14"/>
        <v>3341.2500000000005</v>
      </c>
      <c r="F50" s="11">
        <f t="shared" si="14"/>
        <v>3584.6250000000009</v>
      </c>
      <c r="G50" s="11">
        <f t="shared" si="14"/>
        <v>4033.8375000000015</v>
      </c>
      <c r="H50" s="11">
        <f t="shared" si="14"/>
        <v>4527.9712500000032</v>
      </c>
      <c r="I50" s="11">
        <f t="shared" si="14"/>
        <v>5071.5183750000024</v>
      </c>
      <c r="J50" s="11">
        <f t="shared" si="14"/>
        <v>5669.420212500002</v>
      </c>
    </row>
    <row r="51" spans="2:10" ht="15" thickBot="1" x14ac:dyDescent="0.4">
      <c r="B51" s="26" t="s">
        <v>12</v>
      </c>
      <c r="C51" s="26"/>
      <c r="D51" s="31">
        <f t="shared" si="14"/>
        <v>6930.0000000000009</v>
      </c>
      <c r="E51" s="31">
        <f t="shared" si="14"/>
        <v>7796.2500000000009</v>
      </c>
      <c r="F51" s="31">
        <f t="shared" si="14"/>
        <v>8364.1250000000018</v>
      </c>
      <c r="G51" s="31">
        <f t="shared" si="14"/>
        <v>9412.287500000004</v>
      </c>
      <c r="H51" s="31">
        <f t="shared" si="14"/>
        <v>10565.266250000008</v>
      </c>
      <c r="I51" s="31">
        <f t="shared" si="14"/>
        <v>11833.542875000006</v>
      </c>
      <c r="J51" s="31">
        <f t="shared" si="14"/>
        <v>13228.647162500007</v>
      </c>
    </row>
    <row r="52" spans="2:10" ht="15" thickTop="1" x14ac:dyDescent="0.35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3C0-EAA5-4A84-A5DF-DE75A504DA5C}">
  <sheetPr>
    <tabColor theme="4" tint="-0.499984740745262"/>
  </sheetPr>
  <dimension ref="A8:F12"/>
  <sheetViews>
    <sheetView showGridLines="0" zoomScale="180" zoomScaleNormal="180" workbookViewId="0">
      <pane ySplit="4" topLeftCell="A10" activePane="bottomLeft" state="frozen"/>
      <selection pane="bottomLeft" activeCell="B12" sqref="B12:C12"/>
    </sheetView>
  </sheetViews>
  <sheetFormatPr defaultRowHeight="14.5" x14ac:dyDescent="0.35"/>
  <cols>
    <col min="1" max="1" width="1.81640625" style="2" customWidth="1"/>
    <col min="2" max="2" width="85.81640625" bestFit="1" customWidth="1"/>
    <col min="3" max="3" width="7.54296875" bestFit="1" customWidth="1"/>
    <col min="15" max="15" width="17.54296875" bestFit="1" customWidth="1"/>
  </cols>
  <sheetData>
    <row r="8" spans="2:6" ht="31" x14ac:dyDescent="0.7">
      <c r="B8" s="45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  <c r="D12" s="42"/>
    </row>
  </sheetData>
  <hyperlinks>
    <hyperlink ref="C10" r:id="rId1" xr:uid="{A16994A4-DD24-4CE5-86CE-FF2D2B035435}"/>
    <hyperlink ref="C12" r:id="rId2" xr:uid="{A64D966C-6B69-4D0F-A422-19D03FD18D4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Basic Setup&gt;&gt;&gt;</vt:lpstr>
      <vt:lpstr>Basic Convention -1</vt:lpstr>
      <vt:lpstr>Basic Convention -2</vt:lpstr>
      <vt:lpstr>Basic Data</vt:lpstr>
      <vt:lpstr>Basic forcasting </vt:lpstr>
      <vt:lpstr>Advanced Setup&gt;&gt;&gt;</vt:lpstr>
      <vt:lpstr>Advanced Setup - 1</vt:lpstr>
      <vt:lpstr>Advanced Setup - 2</vt:lpstr>
      <vt:lpstr>Functions&gt;&gt;&gt;</vt:lpstr>
      <vt:lpstr>Function 1 </vt:lpstr>
      <vt:lpstr>Function 2</vt:lpstr>
      <vt:lpstr>Function 3</vt:lpstr>
      <vt:lpstr>Whats next now</vt:lpstr>
      <vt:lpstr>'Basic Setup&gt;&gt;&gt;'!Print_Area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dell</cp:lastModifiedBy>
  <dcterms:created xsi:type="dcterms:W3CDTF">2022-12-30T14:10:27Z</dcterms:created>
  <dcterms:modified xsi:type="dcterms:W3CDTF">2024-10-29T14:25:35Z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