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Dadle\Downloads\"/>
    </mc:Choice>
  </mc:AlternateContent>
  <xr:revisionPtr revIDLastSave="0" documentId="13_ncr:1_{A52D693F-E7C1-4E6D-8757-11F5D6698256}" xr6:coauthVersionLast="33" xr6:coauthVersionMax="33" xr10:uidLastSave="{00000000-0000-0000-0000-000000000000}"/>
  <bookViews>
    <workbookView xWindow="24465" yWindow="465" windowWidth="20880" windowHeight="13035" xr2:uid="{00000000-000D-0000-FFFF-FFFF00000000}"/>
  </bookViews>
  <sheets>
    <sheet name="Problem" sheetId="4" r:id="rId1"/>
  </sheets>
  <calcPr calcId="179017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90" i="4" l="1"/>
  <c r="H92" i="4"/>
  <c r="H94" i="4"/>
  <c r="H96" i="4"/>
  <c r="H98" i="4"/>
  <c r="H100" i="4"/>
  <c r="H102" i="4"/>
  <c r="H104" i="4"/>
  <c r="H106" i="4"/>
  <c r="H108" i="4"/>
  <c r="H110" i="4"/>
  <c r="H112" i="4"/>
  <c r="H114" i="4"/>
  <c r="H116" i="4"/>
  <c r="H118" i="4"/>
  <c r="H120" i="4"/>
  <c r="H122" i="4"/>
  <c r="H88" i="4"/>
  <c r="G118" i="4" l="1"/>
  <c r="F118" i="4"/>
  <c r="G108" i="4"/>
  <c r="F108" i="4"/>
  <c r="G106" i="4"/>
  <c r="F106" i="4"/>
  <c r="G104" i="4"/>
  <c r="F104" i="4"/>
  <c r="G102" i="4"/>
  <c r="F102" i="4"/>
  <c r="F68" i="4"/>
  <c r="F34" i="4"/>
  <c r="F90" i="4" s="1"/>
  <c r="F43" i="4"/>
  <c r="F47" i="4" s="1"/>
  <c r="F112" i="4" s="1"/>
  <c r="F39" i="4"/>
  <c r="F114" i="4" s="1"/>
  <c r="F57" i="4"/>
  <c r="F98" i="4" s="1"/>
  <c r="F63" i="4"/>
  <c r="F69" i="4"/>
  <c r="F71" i="4"/>
  <c r="F73" i="4" s="1"/>
  <c r="F12" i="4"/>
  <c r="F14" i="4" s="1"/>
  <c r="F8" i="4"/>
  <c r="F94" i="4" s="1"/>
  <c r="G33" i="4"/>
  <c r="G34" i="4"/>
  <c r="G90" i="4" s="1"/>
  <c r="G56" i="4"/>
  <c r="G57" i="4"/>
  <c r="G98" i="4" s="1"/>
  <c r="H34" i="4"/>
  <c r="H57" i="4"/>
  <c r="G8" i="4"/>
  <c r="G94" i="4" s="1"/>
  <c r="H8" i="4"/>
  <c r="H10" i="4" s="1"/>
  <c r="H15" i="4" s="1"/>
  <c r="H17" i="4" s="1"/>
  <c r="H19" i="4" s="1"/>
  <c r="G63" i="4"/>
  <c r="G43" i="4"/>
  <c r="G39" i="4"/>
  <c r="G114" i="4" s="1"/>
  <c r="G47" i="4"/>
  <c r="G112" i="4" s="1"/>
  <c r="H63" i="4"/>
  <c r="H43" i="4"/>
  <c r="H39" i="4"/>
  <c r="H47" i="4"/>
  <c r="G10" i="4"/>
  <c r="G12" i="4"/>
  <c r="I43" i="4"/>
  <c r="I47" i="4" s="1"/>
  <c r="I39" i="4"/>
  <c r="I34" i="4"/>
  <c r="G68" i="4"/>
  <c r="G69" i="4" s="1"/>
  <c r="G71" i="4" s="1"/>
  <c r="G73" i="4" s="1"/>
  <c r="H68" i="4"/>
  <c r="H69" i="4"/>
  <c r="H71" i="4" s="1"/>
  <c r="H73" i="4" s="1"/>
  <c r="I68" i="4"/>
  <c r="I69" i="4" s="1"/>
  <c r="I71" i="4" s="1"/>
  <c r="I73" i="4" s="1"/>
  <c r="I63" i="4"/>
  <c r="I57" i="4"/>
  <c r="G14" i="4"/>
  <c r="G15" i="4" s="1"/>
  <c r="I8" i="4"/>
  <c r="I10" i="4" s="1"/>
  <c r="I15" i="4" s="1"/>
  <c r="I17" i="4" s="1"/>
  <c r="I19" i="4" s="1"/>
  <c r="I14" i="4"/>
  <c r="H14" i="4"/>
  <c r="G100" i="4" l="1"/>
  <c r="G17" i="4"/>
  <c r="G19" i="4" s="1"/>
  <c r="F10" i="4"/>
  <c r="F15" i="4" s="1"/>
  <c r="F88" i="4"/>
  <c r="F92" i="4"/>
  <c r="G88" i="4"/>
  <c r="G92" i="4"/>
  <c r="G122" i="4" l="1"/>
  <c r="G120" i="4"/>
  <c r="G116" i="4"/>
  <c r="G110" i="4"/>
  <c r="G96" i="4"/>
  <c r="F100" i="4"/>
  <c r="F17" i="4"/>
  <c r="F19" i="4" s="1"/>
  <c r="F122" i="4" l="1"/>
  <c r="F120" i="4"/>
  <c r="F116" i="4"/>
  <c r="F110" i="4"/>
  <c r="F96" i="4"/>
</calcChain>
</file>

<file path=xl/sharedStrings.xml><?xml version="1.0" encoding="utf-8"?>
<sst xmlns="http://schemas.openxmlformats.org/spreadsheetml/2006/main" count="158" uniqueCount="141">
  <si>
    <t>Ratio</t>
  </si>
  <si>
    <t>Formula</t>
  </si>
  <si>
    <t>Analysis</t>
  </si>
  <si>
    <t>Days-Sales-in-Inventory</t>
  </si>
  <si>
    <t>Wal-Mart Stores, Inc.</t>
  </si>
  <si>
    <t>Consolidated Statements of Income</t>
  </si>
  <si>
    <t>Revenues</t>
  </si>
  <si>
    <t>2013</t>
  </si>
  <si>
    <t>2012</t>
  </si>
  <si>
    <t>(Amounts in millions)</t>
  </si>
  <si>
    <t>Cost of sales</t>
  </si>
  <si>
    <t>Operating, selling, general and administrative expenses</t>
  </si>
  <si>
    <t>Operating income</t>
  </si>
  <si>
    <t>Interest income</t>
  </si>
  <si>
    <t>Interest, net</t>
  </si>
  <si>
    <t>Income from continuing operations before income taxes</t>
  </si>
  <si>
    <t>Income from continuing operations</t>
  </si>
  <si>
    <t>Income (loss) from discontinued operations, net of income taxes</t>
  </si>
  <si>
    <t>Consolidated net income</t>
  </si>
  <si>
    <t>Gross Profit</t>
  </si>
  <si>
    <t>Source: 10K - Edgar Database, SEC (modified)</t>
  </si>
  <si>
    <t>Non-operating Income/Expenses:</t>
  </si>
  <si>
    <t>Interest expenses</t>
  </si>
  <si>
    <t>Income taxes</t>
  </si>
  <si>
    <t>ASSETS</t>
  </si>
  <si>
    <t>Current assets:</t>
  </si>
  <si>
    <t>Cash and cash equivalents</t>
  </si>
  <si>
    <t>Receivables, net</t>
  </si>
  <si>
    <t>Inventories</t>
  </si>
  <si>
    <t>Prepaid expenses and other</t>
  </si>
  <si>
    <t>Total current assets</t>
  </si>
  <si>
    <t>Property and equipment:</t>
  </si>
  <si>
    <t>Property and equipment</t>
  </si>
  <si>
    <t>Less accumulated depreciation</t>
  </si>
  <si>
    <t>Property and equipment, net</t>
  </si>
  <si>
    <t>Property under capital leases:</t>
  </si>
  <si>
    <t>Property under capital leases</t>
  </si>
  <si>
    <t>Less accumulated amortization</t>
  </si>
  <si>
    <t>Property under capital leases, net</t>
  </si>
  <si>
    <t>Goodwill</t>
  </si>
  <si>
    <t>Other assets and deferred charges</t>
  </si>
  <si>
    <t>Total assets</t>
  </si>
  <si>
    <t>LIABILITIES AND EQUITY</t>
  </si>
  <si>
    <t>Current liabilities:</t>
  </si>
  <si>
    <t>Short-term borrowings</t>
  </si>
  <si>
    <t>Accounts payable</t>
  </si>
  <si>
    <t>Accrued liabilities</t>
  </si>
  <si>
    <t>Accrued income taxes</t>
  </si>
  <si>
    <t>Long-term debt due within one year</t>
  </si>
  <si>
    <t>Obligations under capital leases due within one year</t>
  </si>
  <si>
    <t>Total current liabilities</t>
  </si>
  <si>
    <t>Long-term debt</t>
  </si>
  <si>
    <t>Long-term obligations under capital leases</t>
  </si>
  <si>
    <t>Deferred income taxes and other</t>
  </si>
  <si>
    <t>Redeemable noncontrolling interest</t>
  </si>
  <si>
    <t>Equity:</t>
  </si>
  <si>
    <t>Common stock</t>
  </si>
  <si>
    <t>Total Walmart shareholders' equity</t>
  </si>
  <si>
    <t>Nonredeemable noncontrolling interest</t>
  </si>
  <si>
    <t>Total equity</t>
  </si>
  <si>
    <t>Total liabilities and equity</t>
  </si>
  <si>
    <t>Consolidated Balance Sheets</t>
  </si>
  <si>
    <t>Fiscal Years Ended January 31,</t>
  </si>
  <si>
    <t>Liquidity</t>
  </si>
  <si>
    <t>Net Working Capital</t>
  </si>
  <si>
    <t>Current ratio</t>
  </si>
  <si>
    <t>Quick ratio</t>
  </si>
  <si>
    <t>Profitability</t>
  </si>
  <si>
    <t>Gross Profit percentage</t>
  </si>
  <si>
    <t>Net Income percentage</t>
  </si>
  <si>
    <t>Debt Analysis</t>
  </si>
  <si>
    <t>Debt Ratio</t>
  </si>
  <si>
    <t>Interest Coverage Ratio</t>
  </si>
  <si>
    <t>Asset Management Analysis</t>
  </si>
  <si>
    <t>Inventory Turnover</t>
  </si>
  <si>
    <t>Accounts Receivable Turnover</t>
  </si>
  <si>
    <t>Receivable Collection Period</t>
  </si>
  <si>
    <t>Return on Assets</t>
  </si>
  <si>
    <t>Total Asset Turnover</t>
  </si>
  <si>
    <t>Fixed Asset Turnover</t>
  </si>
  <si>
    <t>Stockholder's Reward Analysis</t>
  </si>
  <si>
    <t>Earnings Per Share</t>
  </si>
  <si>
    <t>Dividends Per Share</t>
  </si>
  <si>
    <t>Dividends Payout Ratio</t>
  </si>
  <si>
    <t>Return on Equity</t>
  </si>
  <si>
    <t>Paid-in Capital in excess of par value</t>
  </si>
  <si>
    <t>As of January 31,</t>
  </si>
  <si>
    <t>Weighted-average common shares outstanding (basic)</t>
  </si>
  <si>
    <t>Required:</t>
  </si>
  <si>
    <t>2014</t>
  </si>
  <si>
    <t>Cash Dividends declared</t>
  </si>
  <si>
    <t>Total Long-term liabilities</t>
  </si>
  <si>
    <t>Retained earnings &amp; Accumulated other comprehensive income (loss)</t>
  </si>
  <si>
    <t>Fiscal Year Ended Jan 31</t>
  </si>
  <si>
    <t>Change the name of the file to your lastname_firstname.xlsx</t>
  </si>
  <si>
    <t>Analyze the results (explain what the numbers mean and compare between the two years) (30%)</t>
  </si>
  <si>
    <t>Using information in all the chapters in the textbook especially chapter 12, fill-in the formulas for the following ratios (20%)</t>
  </si>
  <si>
    <t>Please DO NOT modify the table.</t>
  </si>
  <si>
    <t>for Liquidity, Profitability, Debt, Asset Management, and Stockholders' Reward.</t>
  </si>
  <si>
    <t>2015</t>
  </si>
  <si>
    <t>Put your analysis here, compare the ratios in 2015 to those in 2014:</t>
  </si>
  <si>
    <t>Calculate the ratios for Wal-Mart in 2015 and 2014 Fiscal years as provided in the table bellow (50%)</t>
  </si>
  <si>
    <t>Type your analysis here</t>
  </si>
  <si>
    <t>Deadline: submit the answer to the dropbox on D2L before class on Thursday, April 28, 2016 at 3:30 PM (the beginning of our last class).</t>
  </si>
  <si>
    <t>Late assignment will not be accepted for any reason and student will receive 0. You have plenty of time to submit it before the deadline.</t>
  </si>
  <si>
    <t>Current assets minus Current liablities</t>
  </si>
  <si>
    <t>Current assets/Current liabilities</t>
  </si>
  <si>
    <t>Quick assets (cash + net current receivables +short-term investment)/current liablities</t>
  </si>
  <si>
    <t>Gross profit/net sales</t>
  </si>
  <si>
    <t>Net income/net sales</t>
  </si>
  <si>
    <t>Total liabilties/total assets</t>
  </si>
  <si>
    <t>EBIT/interest expense</t>
  </si>
  <si>
    <t>Cost of goods sold/average inventory</t>
  </si>
  <si>
    <t>Average inventory/(cost of goods sold/365 days)</t>
  </si>
  <si>
    <t>Net credit sales/average net accounts receivable</t>
  </si>
  <si>
    <t>Average net account receivable/(net credit sales/365)</t>
  </si>
  <si>
    <t>Net income/average total assets</t>
  </si>
  <si>
    <t>Sale/average total assets</t>
  </si>
  <si>
    <t>Sales/average fixed assets</t>
  </si>
  <si>
    <t>Net income/average number of common shares outstanding</t>
  </si>
  <si>
    <t>Dividends/average number of common shares outstanding</t>
  </si>
  <si>
    <t>Dividends/net income</t>
  </si>
  <si>
    <t>Net income/average stockholders' equity</t>
  </si>
  <si>
    <t>Net income percentage stayed the same for both years.</t>
  </si>
  <si>
    <t>Gross profit percentage remained the same for both years.</t>
  </si>
  <si>
    <t>Receivable collection period decreased by 0.12</t>
  </si>
  <si>
    <t>Return on assets remain the same for both years.</t>
  </si>
  <si>
    <t>Total asset turnover increased by 0.03 for the year 2015</t>
  </si>
  <si>
    <t>Fixed asset turnover increased by 0.06 for the year 2015</t>
  </si>
  <si>
    <t xml:space="preserve">Earning per share increased by 0.18 for the year 2015  </t>
  </si>
  <si>
    <t>Dividends per share increased by 0.04 for the 2015</t>
  </si>
  <si>
    <t>Dividends payout ratio decreased by 0.01 for the 2015</t>
  </si>
  <si>
    <t>Return on equity remained the same for both years.</t>
  </si>
  <si>
    <t xml:space="preserve">Net working capital increased by $6166 for the year 2015 </t>
  </si>
  <si>
    <t>current ratio increased by 0.09 for the year 2015</t>
  </si>
  <si>
    <t>Quick ratio increased by 0.04 for the year 2015</t>
  </si>
  <si>
    <t>Debt ratio decreased by 0.02 for the 2015</t>
  </si>
  <si>
    <t>Interest coverage ratio decreased by 0.48 for the 2015</t>
  </si>
  <si>
    <t>Inventory turnover incresed by 0.03 for the year 2015</t>
  </si>
  <si>
    <t>Day-sales-in-inventory decreased by 0.2 for the year 2015</t>
  </si>
  <si>
    <t>Account receivable turnover increased by 1.34 for the year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</si>
</sst>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name val="Calibri"/>
      <scheme val="minor"/>
    </font>
    <font>
      <sz val="11"/>
      <name val="Calibri"/>
      <scheme val="minor"/>
    </font>
    <font>
      <b/>
      <sz val="1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25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3">
    <xf numFmtId="0" fontId="0" fillId="0" borderId="0" xfId="0"/>
    <xf numFmtId="43" fontId="0" fillId="0" borderId="0" xfId="1" applyFont="1"/>
    <xf numFmtId="43" fontId="1" fillId="0" borderId="0" xfId="1" applyFont="1"/>
    <xf numFmtId="44" fontId="0" fillId="0" borderId="0" xfId="2" applyFont="1"/>
    <xf numFmtId="44" fontId="1" fillId="0" borderId="0" xfId="2" applyFont="1"/>
    <xf numFmtId="43" fontId="3" fillId="0" borderId="1" xfId="1" applyFont="1" applyBorder="1" applyAlignment="1">
      <alignment horizontal="center"/>
    </xf>
    <xf numFmtId="43" fontId="3" fillId="0" borderId="4" xfId="1" applyFont="1" applyBorder="1" applyAlignment="1">
      <alignment horizontal="center"/>
    </xf>
    <xf numFmtId="0" fontId="3" fillId="0" borderId="4" xfId="1" quotePrefix="1" applyNumberFormat="1" applyFont="1" applyBorder="1" applyAlignment="1">
      <alignment horizontal="center"/>
    </xf>
    <xf numFmtId="43" fontId="0" fillId="2" borderId="5" xfId="1" applyFont="1" applyFill="1" applyBorder="1"/>
    <xf numFmtId="43" fontId="0" fillId="3" borderId="5" xfId="1" applyFont="1" applyFill="1" applyBorder="1"/>
    <xf numFmtId="43" fontId="6" fillId="4" borderId="5" xfId="1" applyFont="1" applyFill="1" applyBorder="1"/>
    <xf numFmtId="43" fontId="0" fillId="5" borderId="5" xfId="1" applyFont="1" applyFill="1" applyBorder="1"/>
    <xf numFmtId="44" fontId="0" fillId="2" borderId="5" xfId="2" applyFont="1" applyFill="1" applyBorder="1"/>
    <xf numFmtId="43" fontId="0" fillId="6" borderId="5" xfId="1" applyFont="1" applyFill="1" applyBorder="1"/>
    <xf numFmtId="43" fontId="0" fillId="6" borderId="4" xfId="1" applyFont="1" applyFill="1" applyBorder="1"/>
    <xf numFmtId="43" fontId="7" fillId="0" borderId="0" xfId="1" applyFont="1" applyFill="1"/>
    <xf numFmtId="164" fontId="8" fillId="0" borderId="0" xfId="1" applyNumberFormat="1" applyFont="1" applyFill="1"/>
    <xf numFmtId="43" fontId="8" fillId="0" borderId="0" xfId="1" applyFont="1" applyFill="1"/>
    <xf numFmtId="43" fontId="0" fillId="0" borderId="0" xfId="1" applyFont="1" applyFill="1"/>
    <xf numFmtId="44" fontId="2" fillId="0" borderId="0" xfId="2" applyFont="1"/>
    <xf numFmtId="43" fontId="3" fillId="0" borderId="4" xfId="1" quotePrefix="1" applyFont="1" applyBorder="1" applyAlignment="1">
      <alignment horizontal="center"/>
    </xf>
    <xf numFmtId="43" fontId="1" fillId="7" borderId="0" xfId="1" applyFont="1" applyFill="1"/>
    <xf numFmtId="43" fontId="0" fillId="7" borderId="0" xfId="1" applyFont="1" applyFill="1"/>
    <xf numFmtId="43" fontId="1" fillId="7" borderId="0" xfId="1" quotePrefix="1" applyFont="1" applyFill="1" applyAlignment="1">
      <alignment horizontal="center"/>
    </xf>
    <xf numFmtId="43" fontId="1" fillId="0" borderId="0" xfId="1" applyFont="1" applyFill="1" applyAlignment="1"/>
    <xf numFmtId="43" fontId="1" fillId="0" borderId="0" xfId="1" quotePrefix="1" applyFont="1" applyFill="1" applyAlignment="1">
      <alignment horizontal="center"/>
    </xf>
    <xf numFmtId="44" fontId="0" fillId="0" borderId="0" xfId="2" applyFont="1" applyFill="1"/>
    <xf numFmtId="44" fontId="1" fillId="0" borderId="0" xfId="2" applyFont="1" applyFill="1"/>
    <xf numFmtId="164" fontId="8" fillId="7" borderId="0" xfId="1" applyNumberFormat="1" applyFont="1" applyFill="1"/>
    <xf numFmtId="43" fontId="8" fillId="7" borderId="0" xfId="1" applyFont="1" applyFill="1"/>
    <xf numFmtId="43" fontId="3" fillId="0" borderId="2" xfId="1" applyFont="1" applyBorder="1" applyAlignment="1">
      <alignment horizontal="center"/>
    </xf>
    <xf numFmtId="43" fontId="3" fillId="0" borderId="3" xfId="1" applyFont="1" applyBorder="1" applyAlignment="1">
      <alignment horizontal="center"/>
    </xf>
    <xf numFmtId="43" fontId="1" fillId="7" borderId="0" xfId="1" applyFont="1" applyFill="1" applyAlignment="1">
      <alignment horizontal="center"/>
    </xf>
  </cellXfs>
  <cellStyles count="25">
    <cellStyle name="Comma" xfId="1" builtinId="3"/>
    <cellStyle name="Currency" xfId="2" builtinId="4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2" defaultPivotStyle="PivotStyleLight16"/>
  <colors>
    <mruColors>
      <color rgb="FFFFCCFF"/>
      <color rgb="FFCC99FF"/>
      <color rgb="FFFFCC00"/>
      <color rgb="FFCCFFCC"/>
      <color rgb="FFCCFF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47"/>
  <sheetViews>
    <sheetView tabSelected="1" topLeftCell="A122" workbookViewId="0">
      <selection activeCell="D141" sqref="D141"/>
    </sheetView>
  </sheetViews>
  <sheetFormatPr defaultColWidth="10.85546875" defaultRowHeight="15"/>
  <cols>
    <col min="1" max="1" width="4.42578125" style="1" customWidth="1"/>
    <col min="2" max="2" width="5.42578125" style="1" customWidth="1"/>
    <col min="3" max="4" width="25.42578125" style="1" bestFit="1" customWidth="1"/>
    <col min="5" max="5" width="38.42578125" style="1" customWidth="1"/>
    <col min="6" max="6" width="15.42578125" style="1" customWidth="1"/>
    <col min="7" max="7" width="13.5703125" style="1" customWidth="1"/>
    <col min="8" max="10" width="13.42578125" style="1" customWidth="1"/>
    <col min="11" max="16384" width="10.85546875" style="1"/>
  </cols>
  <sheetData>
    <row r="1" spans="2:10">
      <c r="B1" s="2" t="s">
        <v>4</v>
      </c>
    </row>
    <row r="2" spans="2:10">
      <c r="B2" s="2" t="s">
        <v>5</v>
      </c>
    </row>
    <row r="3" spans="2:10">
      <c r="B3" s="2" t="s">
        <v>20</v>
      </c>
    </row>
    <row r="4" spans="2:10">
      <c r="F4" s="32" t="s">
        <v>62</v>
      </c>
      <c r="G4" s="32"/>
      <c r="H4" s="32"/>
      <c r="I4" s="32"/>
      <c r="J4" s="24"/>
    </row>
    <row r="5" spans="2:10">
      <c r="B5" s="1" t="s">
        <v>9</v>
      </c>
      <c r="F5" s="23" t="s">
        <v>99</v>
      </c>
      <c r="G5" s="23" t="s">
        <v>89</v>
      </c>
      <c r="H5" s="23" t="s">
        <v>7</v>
      </c>
      <c r="I5" s="23" t="s">
        <v>8</v>
      </c>
      <c r="J5" s="25"/>
    </row>
    <row r="6" spans="2:10">
      <c r="B6" s="1" t="s">
        <v>6</v>
      </c>
      <c r="F6" s="19">
        <v>485651</v>
      </c>
      <c r="G6" s="3">
        <v>476294</v>
      </c>
      <c r="H6" s="3">
        <v>469162</v>
      </c>
      <c r="I6" s="3">
        <v>446950</v>
      </c>
      <c r="J6" s="26"/>
    </row>
    <row r="7" spans="2:10">
      <c r="B7" s="1" t="s">
        <v>10</v>
      </c>
      <c r="F7" s="3">
        <v>365086</v>
      </c>
      <c r="G7" s="3">
        <v>358069</v>
      </c>
      <c r="H7" s="3">
        <v>352488</v>
      </c>
      <c r="I7" s="3">
        <v>335127</v>
      </c>
      <c r="J7" s="26"/>
    </row>
    <row r="8" spans="2:10" s="2" customFormat="1">
      <c r="B8" s="2" t="s">
        <v>19</v>
      </c>
      <c r="F8" s="4">
        <f>F6-F7</f>
        <v>120565</v>
      </c>
      <c r="G8" s="4">
        <f>G6-G7</f>
        <v>118225</v>
      </c>
      <c r="H8" s="4">
        <f>H6-H7</f>
        <v>116674</v>
      </c>
      <c r="I8" s="4">
        <f t="shared" ref="I8" si="0">I6-I7</f>
        <v>111823</v>
      </c>
      <c r="J8" s="27"/>
    </row>
    <row r="9" spans="2:10">
      <c r="B9" s="1" t="s">
        <v>11</v>
      </c>
      <c r="F9" s="3">
        <v>93418</v>
      </c>
      <c r="G9" s="3">
        <v>91353</v>
      </c>
      <c r="H9" s="3">
        <v>88873</v>
      </c>
      <c r="I9" s="3">
        <v>85265</v>
      </c>
      <c r="J9" s="26"/>
    </row>
    <row r="10" spans="2:10" s="2" customFormat="1">
      <c r="B10" s="2" t="s">
        <v>12</v>
      </c>
      <c r="F10" s="4">
        <f>F8-F9</f>
        <v>27147</v>
      </c>
      <c r="G10" s="4">
        <f>G8-G9</f>
        <v>26872</v>
      </c>
      <c r="H10" s="4">
        <f>H8-H9</f>
        <v>27801</v>
      </c>
      <c r="I10" s="4">
        <f t="shared" ref="I10" si="1">I8-I9</f>
        <v>26558</v>
      </c>
      <c r="J10" s="27"/>
    </row>
    <row r="11" spans="2:10">
      <c r="B11" s="1" t="s">
        <v>21</v>
      </c>
      <c r="F11" s="3"/>
      <c r="G11" s="3"/>
      <c r="J11" s="18"/>
    </row>
    <row r="12" spans="2:10">
      <c r="C12" s="1" t="s">
        <v>22</v>
      </c>
      <c r="F12" s="3">
        <f>2161+300</f>
        <v>2461</v>
      </c>
      <c r="G12" s="3">
        <f>2072+263</f>
        <v>2335</v>
      </c>
      <c r="H12" s="3">
        <v>2251</v>
      </c>
      <c r="I12" s="3">
        <v>2322</v>
      </c>
      <c r="J12" s="26"/>
    </row>
    <row r="13" spans="2:10">
      <c r="C13" s="1" t="s">
        <v>13</v>
      </c>
      <c r="F13" s="3">
        <v>113</v>
      </c>
      <c r="G13" s="3">
        <v>119</v>
      </c>
      <c r="H13" s="3">
        <v>187</v>
      </c>
      <c r="I13" s="3">
        <v>162</v>
      </c>
      <c r="J13" s="26"/>
    </row>
    <row r="14" spans="2:10">
      <c r="C14" s="1" t="s">
        <v>14</v>
      </c>
      <c r="F14" s="3">
        <f>F12-F13</f>
        <v>2348</v>
      </c>
      <c r="G14" s="3">
        <f>G12-G13</f>
        <v>2216</v>
      </c>
      <c r="H14" s="3">
        <f>H12-H13</f>
        <v>2064</v>
      </c>
      <c r="I14" s="3">
        <f t="shared" ref="I14" si="2">I12-I13</f>
        <v>2160</v>
      </c>
      <c r="J14" s="26"/>
    </row>
    <row r="15" spans="2:10" s="2" customFormat="1">
      <c r="B15" s="2" t="s">
        <v>15</v>
      </c>
      <c r="F15" s="4">
        <f>F10-F14</f>
        <v>24799</v>
      </c>
      <c r="G15" s="4">
        <f>G10-G14</f>
        <v>24656</v>
      </c>
      <c r="H15" s="4">
        <f>H10-H14</f>
        <v>25737</v>
      </c>
      <c r="I15" s="4">
        <f t="shared" ref="I15" si="3">I10-I14</f>
        <v>24398</v>
      </c>
      <c r="J15" s="27"/>
    </row>
    <row r="16" spans="2:10">
      <c r="B16" s="1" t="s">
        <v>23</v>
      </c>
      <c r="F16" s="3">
        <v>7985</v>
      </c>
      <c r="G16" s="3">
        <v>8105</v>
      </c>
      <c r="H16" s="3">
        <v>7981</v>
      </c>
      <c r="I16" s="3">
        <v>7944</v>
      </c>
      <c r="J16" s="26"/>
    </row>
    <row r="17" spans="2:10" s="2" customFormat="1">
      <c r="B17" s="2" t="s">
        <v>16</v>
      </c>
      <c r="F17" s="4">
        <f>F15-F16</f>
        <v>16814</v>
      </c>
      <c r="G17" s="4">
        <f>G15-G16</f>
        <v>16551</v>
      </c>
      <c r="H17" s="4">
        <f>H15-H16</f>
        <v>17756</v>
      </c>
      <c r="I17" s="4">
        <f t="shared" ref="I17" si="4">I15-I16</f>
        <v>16454</v>
      </c>
      <c r="J17" s="27"/>
    </row>
    <row r="18" spans="2:10">
      <c r="B18" s="1" t="s">
        <v>17</v>
      </c>
      <c r="F18" s="3">
        <v>285</v>
      </c>
      <c r="G18" s="3">
        <v>144</v>
      </c>
      <c r="H18" s="3">
        <v>0</v>
      </c>
      <c r="I18" s="3">
        <v>-67</v>
      </c>
      <c r="J18" s="26"/>
    </row>
    <row r="19" spans="2:10" s="2" customFormat="1">
      <c r="B19" s="2" t="s">
        <v>18</v>
      </c>
      <c r="F19" s="4">
        <f>F18+F17</f>
        <v>17099</v>
      </c>
      <c r="G19" s="4">
        <f>G18+G17</f>
        <v>16695</v>
      </c>
      <c r="H19" s="4">
        <f>H18+H17</f>
        <v>17756</v>
      </c>
      <c r="I19" s="4">
        <f t="shared" ref="I19" si="5">I18+I17</f>
        <v>16387</v>
      </c>
      <c r="J19" s="27"/>
    </row>
    <row r="20" spans="2:10">
      <c r="G20" s="3"/>
      <c r="J20" s="18"/>
    </row>
    <row r="21" spans="2:10">
      <c r="B21" s="1" t="s">
        <v>87</v>
      </c>
      <c r="F21" s="1">
        <v>3230</v>
      </c>
      <c r="G21" s="1">
        <v>3269</v>
      </c>
      <c r="H21" s="1">
        <v>3374</v>
      </c>
      <c r="I21" s="1">
        <v>3460</v>
      </c>
      <c r="J21" s="18"/>
    </row>
    <row r="22" spans="2:10">
      <c r="B22" s="1" t="s">
        <v>90</v>
      </c>
      <c r="F22" s="3">
        <v>6202</v>
      </c>
      <c r="G22" s="3">
        <v>6139</v>
      </c>
      <c r="H22" s="3">
        <v>5361</v>
      </c>
      <c r="I22" s="3">
        <v>5048</v>
      </c>
      <c r="J22" s="26"/>
    </row>
    <row r="24" spans="2:10">
      <c r="B24" s="2" t="s">
        <v>4</v>
      </c>
    </row>
    <row r="25" spans="2:10">
      <c r="B25" s="2" t="s">
        <v>61</v>
      </c>
    </row>
    <row r="26" spans="2:10">
      <c r="B26" s="2" t="s">
        <v>20</v>
      </c>
    </row>
    <row r="27" spans="2:10">
      <c r="B27" s="2"/>
      <c r="F27" s="32" t="s">
        <v>86</v>
      </c>
      <c r="G27" s="32"/>
      <c r="H27" s="32"/>
      <c r="I27" s="32"/>
    </row>
    <row r="28" spans="2:10">
      <c r="B28" s="2" t="s">
        <v>24</v>
      </c>
      <c r="F28" s="23" t="s">
        <v>99</v>
      </c>
      <c r="G28" s="23" t="s">
        <v>89</v>
      </c>
      <c r="H28" s="23" t="s">
        <v>7</v>
      </c>
      <c r="I28" s="23" t="s">
        <v>8</v>
      </c>
    </row>
    <row r="29" spans="2:10">
      <c r="B29" s="2" t="s">
        <v>25</v>
      </c>
    </row>
    <row r="30" spans="2:10">
      <c r="B30" s="1" t="s">
        <v>26</v>
      </c>
      <c r="F30" s="3">
        <v>9135</v>
      </c>
      <c r="G30" s="3">
        <v>7281</v>
      </c>
      <c r="H30" s="3">
        <v>7781</v>
      </c>
      <c r="I30" s="3">
        <v>6550</v>
      </c>
    </row>
    <row r="31" spans="2:10">
      <c r="B31" s="1" t="s">
        <v>27</v>
      </c>
      <c r="F31" s="3">
        <v>6778</v>
      </c>
      <c r="G31" s="3">
        <v>6677</v>
      </c>
      <c r="H31" s="3">
        <v>6768</v>
      </c>
      <c r="I31" s="3">
        <v>5937</v>
      </c>
    </row>
    <row r="32" spans="2:10">
      <c r="B32" s="1" t="s">
        <v>28</v>
      </c>
      <c r="F32" s="3">
        <v>45141</v>
      </c>
      <c r="G32" s="3">
        <v>44858</v>
      </c>
      <c r="H32" s="3">
        <v>43803</v>
      </c>
      <c r="I32" s="3">
        <v>40714</v>
      </c>
    </row>
    <row r="33" spans="2:9">
      <c r="B33" s="1" t="s">
        <v>29</v>
      </c>
      <c r="F33" s="3">
        <v>2224</v>
      </c>
      <c r="G33" s="3">
        <f>1909+460</f>
        <v>2369</v>
      </c>
      <c r="H33" s="3">
        <v>1588</v>
      </c>
      <c r="I33" s="3">
        <v>1774</v>
      </c>
    </row>
    <row r="34" spans="2:9" s="2" customFormat="1">
      <c r="B34" s="2" t="s">
        <v>30</v>
      </c>
      <c r="F34" s="4">
        <f>SUM(F30:F33)</f>
        <v>63278</v>
      </c>
      <c r="G34" s="4">
        <f>SUM(G30:G33)</f>
        <v>61185</v>
      </c>
      <c r="H34" s="4">
        <f>SUM(H30:H33)</f>
        <v>59940</v>
      </c>
      <c r="I34" s="4">
        <f>SUM(I30:I33)</f>
        <v>54975</v>
      </c>
    </row>
    <row r="35" spans="2:9">
      <c r="F35" s="3"/>
      <c r="G35" s="3"/>
    </row>
    <row r="36" spans="2:9">
      <c r="B36" s="2" t="s">
        <v>31</v>
      </c>
      <c r="F36" s="3"/>
      <c r="G36" s="3"/>
    </row>
    <row r="37" spans="2:9">
      <c r="B37" s="1" t="s">
        <v>32</v>
      </c>
      <c r="F37" s="3">
        <v>177395</v>
      </c>
      <c r="G37" s="3">
        <v>173089</v>
      </c>
      <c r="H37" s="3">
        <v>165825</v>
      </c>
      <c r="I37" s="3">
        <v>155002</v>
      </c>
    </row>
    <row r="38" spans="2:9">
      <c r="B38" s="1" t="s">
        <v>33</v>
      </c>
      <c r="F38" s="3">
        <v>-63115</v>
      </c>
      <c r="G38" s="3">
        <v>-57725</v>
      </c>
      <c r="H38" s="3">
        <v>-51896</v>
      </c>
      <c r="I38" s="3">
        <v>-45399</v>
      </c>
    </row>
    <row r="39" spans="2:9" s="2" customFormat="1">
      <c r="B39" s="2" t="s">
        <v>34</v>
      </c>
      <c r="F39" s="4">
        <f>SUM(F37:F38)</f>
        <v>114280</v>
      </c>
      <c r="G39" s="4">
        <f>SUM(G37:G38)</f>
        <v>115364</v>
      </c>
      <c r="H39" s="4">
        <f>SUM(H37:H38)</f>
        <v>113929</v>
      </c>
      <c r="I39" s="4">
        <f>SUM(I37:I38)</f>
        <v>109603</v>
      </c>
    </row>
    <row r="40" spans="2:9">
      <c r="B40" s="2" t="s">
        <v>35</v>
      </c>
      <c r="F40" s="3"/>
      <c r="G40" s="3"/>
    </row>
    <row r="41" spans="2:9">
      <c r="B41" s="1" t="s">
        <v>36</v>
      </c>
      <c r="F41" s="3">
        <v>5239</v>
      </c>
      <c r="G41" s="3">
        <v>5589</v>
      </c>
      <c r="H41" s="3">
        <v>5899</v>
      </c>
      <c r="I41" s="3">
        <v>5936</v>
      </c>
    </row>
    <row r="42" spans="2:9">
      <c r="B42" s="1" t="s">
        <v>37</v>
      </c>
      <c r="F42" s="3">
        <v>-2864</v>
      </c>
      <c r="G42" s="3">
        <v>-3046</v>
      </c>
      <c r="H42" s="3">
        <v>-3147</v>
      </c>
      <c r="I42" s="3">
        <v>-3215</v>
      </c>
    </row>
    <row r="43" spans="2:9" s="2" customFormat="1">
      <c r="B43" s="2" t="s">
        <v>38</v>
      </c>
      <c r="F43" s="4">
        <f>SUM(F41:F42)</f>
        <v>2375</v>
      </c>
      <c r="G43" s="4">
        <f>SUM(G41:G42)</f>
        <v>2543</v>
      </c>
      <c r="H43" s="4">
        <f>SUM(H41:H42)</f>
        <v>2752</v>
      </c>
      <c r="I43" s="4">
        <f>SUM(I41:I42)</f>
        <v>2721</v>
      </c>
    </row>
    <row r="44" spans="2:9">
      <c r="F44" s="3"/>
      <c r="G44" s="3"/>
    </row>
    <row r="45" spans="2:9">
      <c r="B45" s="1" t="s">
        <v>39</v>
      </c>
      <c r="F45" s="3">
        <v>18102</v>
      </c>
      <c r="G45" s="3">
        <v>19510</v>
      </c>
      <c r="H45" s="3">
        <v>20497</v>
      </c>
      <c r="I45" s="3">
        <v>20651</v>
      </c>
    </row>
    <row r="46" spans="2:9">
      <c r="B46" s="1" t="s">
        <v>40</v>
      </c>
      <c r="F46" s="3">
        <v>5671</v>
      </c>
      <c r="G46" s="3">
        <v>6149</v>
      </c>
      <c r="H46" s="3">
        <v>5987</v>
      </c>
      <c r="I46" s="3">
        <v>5456</v>
      </c>
    </row>
    <row r="47" spans="2:9">
      <c r="B47" s="2" t="s">
        <v>41</v>
      </c>
      <c r="F47" s="4">
        <f>F46+F45+F43+F39+F34</f>
        <v>203706</v>
      </c>
      <c r="G47" s="4">
        <f>G46+G45+G43+G39+G34</f>
        <v>204751</v>
      </c>
      <c r="H47" s="4">
        <f>H46+H45+H43+H39+H34</f>
        <v>203105</v>
      </c>
      <c r="I47" s="4">
        <f>I46+I45+I43+I39+I34</f>
        <v>193406</v>
      </c>
    </row>
    <row r="49" spans="2:9">
      <c r="B49" s="2" t="s">
        <v>42</v>
      </c>
    </row>
    <row r="50" spans="2:9">
      <c r="B50" s="2" t="s">
        <v>43</v>
      </c>
    </row>
    <row r="51" spans="2:9">
      <c r="B51" s="1" t="s">
        <v>44</v>
      </c>
      <c r="F51" s="3">
        <v>1592</v>
      </c>
      <c r="G51" s="3">
        <v>7670</v>
      </c>
      <c r="H51" s="3">
        <v>6805</v>
      </c>
      <c r="I51" s="3">
        <v>4047</v>
      </c>
    </row>
    <row r="52" spans="2:9">
      <c r="B52" s="1" t="s">
        <v>45</v>
      </c>
      <c r="F52" s="3">
        <v>38410</v>
      </c>
      <c r="G52" s="3">
        <v>37415</v>
      </c>
      <c r="H52" s="3">
        <v>38080</v>
      </c>
      <c r="I52" s="3">
        <v>36608</v>
      </c>
    </row>
    <row r="53" spans="2:9">
      <c r="B53" s="1" t="s">
        <v>46</v>
      </c>
      <c r="F53" s="3">
        <v>19152</v>
      </c>
      <c r="G53" s="3">
        <v>18793</v>
      </c>
      <c r="H53" s="3">
        <v>18808</v>
      </c>
      <c r="I53" s="3">
        <v>18180</v>
      </c>
    </row>
    <row r="54" spans="2:9">
      <c r="B54" s="1" t="s">
        <v>47</v>
      </c>
      <c r="F54" s="3">
        <v>1021</v>
      </c>
      <c r="G54" s="3">
        <v>966</v>
      </c>
      <c r="H54" s="3">
        <v>2211</v>
      </c>
      <c r="I54" s="3">
        <v>1164</v>
      </c>
    </row>
    <row r="55" spans="2:9">
      <c r="B55" s="1" t="s">
        <v>48</v>
      </c>
      <c r="F55" s="3">
        <v>4810</v>
      </c>
      <c r="G55" s="3">
        <v>4103</v>
      </c>
      <c r="H55" s="3">
        <v>5587</v>
      </c>
      <c r="I55" s="3">
        <v>1975</v>
      </c>
    </row>
    <row r="56" spans="2:9">
      <c r="B56" s="1" t="s">
        <v>49</v>
      </c>
      <c r="F56" s="3">
        <v>287</v>
      </c>
      <c r="G56" s="3">
        <f>309+89</f>
        <v>398</v>
      </c>
      <c r="H56" s="3">
        <v>327</v>
      </c>
      <c r="I56" s="3">
        <v>326</v>
      </c>
    </row>
    <row r="57" spans="2:9" s="2" customFormat="1">
      <c r="B57" s="2" t="s">
        <v>50</v>
      </c>
      <c r="F57" s="4">
        <f>SUM(F51:F56)</f>
        <v>65272</v>
      </c>
      <c r="G57" s="4">
        <f>SUM(G51:G56)</f>
        <v>69345</v>
      </c>
      <c r="H57" s="4">
        <f>SUM(H51:H56)</f>
        <v>71818</v>
      </c>
      <c r="I57" s="4">
        <f>SUM(I51:I56)</f>
        <v>62300</v>
      </c>
    </row>
    <row r="58" spans="2:9">
      <c r="F58" s="3"/>
      <c r="G58" s="3"/>
    </row>
    <row r="59" spans="2:9">
      <c r="B59" s="1" t="s">
        <v>51</v>
      </c>
      <c r="F59" s="3">
        <v>41086</v>
      </c>
      <c r="G59" s="3">
        <v>41771</v>
      </c>
      <c r="H59" s="3">
        <v>38394</v>
      </c>
      <c r="I59" s="3">
        <v>44070</v>
      </c>
    </row>
    <row r="60" spans="2:9">
      <c r="B60" s="1" t="s">
        <v>52</v>
      </c>
      <c r="F60" s="3">
        <v>2606</v>
      </c>
      <c r="G60" s="3">
        <v>2788</v>
      </c>
      <c r="H60" s="3">
        <v>3023</v>
      </c>
      <c r="I60" s="3">
        <v>3009</v>
      </c>
    </row>
    <row r="61" spans="2:9">
      <c r="B61" s="1" t="s">
        <v>53</v>
      </c>
      <c r="F61" s="3">
        <v>8805</v>
      </c>
      <c r="G61" s="3">
        <v>8017</v>
      </c>
      <c r="H61" s="3">
        <v>7613</v>
      </c>
      <c r="I61" s="3">
        <v>7862</v>
      </c>
    </row>
    <row r="62" spans="2:9">
      <c r="B62" s="1" t="s">
        <v>54</v>
      </c>
      <c r="F62" s="3">
        <v>0</v>
      </c>
      <c r="G62" s="3">
        <v>1491</v>
      </c>
      <c r="H62" s="3">
        <v>519</v>
      </c>
      <c r="I62" s="3">
        <v>404</v>
      </c>
    </row>
    <row r="63" spans="2:9">
      <c r="B63" s="2" t="s">
        <v>91</v>
      </c>
      <c r="F63" s="4">
        <f>SUM(F59:F62)</f>
        <v>52497</v>
      </c>
      <c r="G63" s="4">
        <f>SUM(G59:G62)</f>
        <v>54067</v>
      </c>
      <c r="H63" s="4">
        <f>SUM(H59:H62)</f>
        <v>49549</v>
      </c>
      <c r="I63" s="4">
        <f>SUM(I59:I62)</f>
        <v>55345</v>
      </c>
    </row>
    <row r="64" spans="2:9">
      <c r="F64" s="3"/>
      <c r="G64" s="3"/>
    </row>
    <row r="65" spans="2:9">
      <c r="B65" s="2" t="s">
        <v>55</v>
      </c>
      <c r="F65" s="3"/>
      <c r="G65" s="3"/>
    </row>
    <row r="66" spans="2:9">
      <c r="B66" s="1" t="s">
        <v>56</v>
      </c>
      <c r="F66" s="3">
        <v>323</v>
      </c>
      <c r="G66" s="3">
        <v>323</v>
      </c>
      <c r="H66" s="3">
        <v>332</v>
      </c>
      <c r="I66" s="3">
        <v>342</v>
      </c>
    </row>
    <row r="67" spans="2:9">
      <c r="B67" s="1" t="s">
        <v>85</v>
      </c>
      <c r="F67" s="3">
        <v>2462</v>
      </c>
      <c r="G67" s="3">
        <v>2362</v>
      </c>
      <c r="H67" s="3">
        <v>3620</v>
      </c>
      <c r="I67" s="3">
        <v>3692</v>
      </c>
    </row>
    <row r="68" spans="2:9">
      <c r="B68" s="1" t="s">
        <v>92</v>
      </c>
      <c r="F68" s="3">
        <f>85777-7168</f>
        <v>78609</v>
      </c>
      <c r="G68" s="3">
        <f>76566-2996</f>
        <v>73570</v>
      </c>
      <c r="H68" s="3">
        <f>72978-587</f>
        <v>72391</v>
      </c>
      <c r="I68" s="3">
        <f>68691-1410</f>
        <v>67281</v>
      </c>
    </row>
    <row r="69" spans="2:9" s="2" customFormat="1">
      <c r="B69" s="2" t="s">
        <v>57</v>
      </c>
      <c r="F69" s="4">
        <f>SUM(F66:F68)</f>
        <v>81394</v>
      </c>
      <c r="G69" s="4">
        <f>SUM(G66:G68)</f>
        <v>76255</v>
      </c>
      <c r="H69" s="4">
        <f>SUM(H66:H68)</f>
        <v>76343</v>
      </c>
      <c r="I69" s="4">
        <f>SUM(I66:I68)</f>
        <v>71315</v>
      </c>
    </row>
    <row r="70" spans="2:9">
      <c r="B70" s="1" t="s">
        <v>58</v>
      </c>
      <c r="F70" s="3">
        <v>4543</v>
      </c>
      <c r="G70" s="3">
        <v>5084</v>
      </c>
      <c r="H70" s="3">
        <v>5395</v>
      </c>
      <c r="I70" s="3">
        <v>4446</v>
      </c>
    </row>
    <row r="71" spans="2:9" s="2" customFormat="1">
      <c r="B71" s="2" t="s">
        <v>59</v>
      </c>
      <c r="F71" s="4">
        <f>F69+F70</f>
        <v>85937</v>
      </c>
      <c r="G71" s="4">
        <f>G69+G70</f>
        <v>81339</v>
      </c>
      <c r="H71" s="4">
        <f>H69+H70</f>
        <v>81738</v>
      </c>
      <c r="I71" s="4">
        <f>I69+I70</f>
        <v>75761</v>
      </c>
    </row>
    <row r="72" spans="2:9" s="2" customFormat="1">
      <c r="F72" s="4"/>
      <c r="G72" s="4"/>
    </row>
    <row r="73" spans="2:9" s="2" customFormat="1">
      <c r="B73" s="2" t="s">
        <v>60</v>
      </c>
      <c r="F73" s="4">
        <f>F71+F63+F57</f>
        <v>203706</v>
      </c>
      <c r="G73" s="4">
        <f>G71+G63+G57</f>
        <v>204751</v>
      </c>
      <c r="H73" s="4">
        <f>H71+H63+H57</f>
        <v>203105</v>
      </c>
      <c r="I73" s="4">
        <f>I71+I63+I57</f>
        <v>193406</v>
      </c>
    </row>
    <row r="75" spans="2:9">
      <c r="B75" s="21" t="s">
        <v>88</v>
      </c>
      <c r="C75" s="21"/>
      <c r="D75" s="21"/>
      <c r="E75" s="21"/>
      <c r="F75" s="21"/>
      <c r="G75" s="21"/>
    </row>
    <row r="76" spans="2:9">
      <c r="B76" s="28">
        <v>1</v>
      </c>
      <c r="C76" s="29" t="s">
        <v>96</v>
      </c>
      <c r="D76" s="29"/>
      <c r="E76" s="29"/>
      <c r="F76" s="29"/>
      <c r="G76" s="29"/>
    </row>
    <row r="77" spans="2:9">
      <c r="B77" s="28">
        <v>2</v>
      </c>
      <c r="C77" s="29" t="s">
        <v>101</v>
      </c>
      <c r="D77" s="29"/>
      <c r="E77" s="29"/>
      <c r="F77" s="29"/>
      <c r="G77" s="29"/>
    </row>
    <row r="78" spans="2:9">
      <c r="B78" s="28">
        <v>3</v>
      </c>
      <c r="C78" s="29" t="s">
        <v>95</v>
      </c>
      <c r="D78" s="29"/>
      <c r="E78" s="29"/>
      <c r="F78" s="29"/>
      <c r="G78" s="29"/>
    </row>
    <row r="79" spans="2:9">
      <c r="B79" s="28"/>
      <c r="C79" s="29" t="s">
        <v>98</v>
      </c>
      <c r="D79" s="29"/>
      <c r="E79" s="29"/>
      <c r="F79" s="29"/>
      <c r="G79" s="29"/>
    </row>
    <row r="80" spans="2:9">
      <c r="B80" s="28">
        <v>4</v>
      </c>
      <c r="C80" s="29" t="s">
        <v>103</v>
      </c>
      <c r="D80" s="29"/>
      <c r="E80" s="29"/>
      <c r="F80" s="29"/>
      <c r="G80" s="29"/>
    </row>
    <row r="81" spans="2:8">
      <c r="B81" s="28">
        <v>5</v>
      </c>
      <c r="C81" s="29" t="s">
        <v>104</v>
      </c>
      <c r="D81" s="29"/>
      <c r="E81" s="29"/>
      <c r="F81" s="29"/>
      <c r="G81" s="29"/>
    </row>
    <row r="82" spans="2:8">
      <c r="B82" s="28">
        <v>6</v>
      </c>
      <c r="C82" s="29" t="s">
        <v>94</v>
      </c>
      <c r="D82" s="29"/>
      <c r="E82" s="29"/>
      <c r="F82" s="29"/>
      <c r="G82" s="29"/>
    </row>
    <row r="83" spans="2:8" s="18" customFormat="1">
      <c r="B83" s="28">
        <v>7</v>
      </c>
      <c r="C83" s="29" t="s">
        <v>97</v>
      </c>
      <c r="D83" s="29"/>
      <c r="E83" s="29"/>
      <c r="F83" s="29"/>
      <c r="G83" s="29"/>
    </row>
    <row r="84" spans="2:8" s="18" customFormat="1">
      <c r="B84" s="16"/>
      <c r="D84" s="17"/>
      <c r="E84" s="17"/>
      <c r="F84" s="17"/>
      <c r="G84" s="17"/>
    </row>
    <row r="85" spans="2:8" ht="15.75" thickBot="1">
      <c r="B85" s="15"/>
      <c r="C85" s="15"/>
      <c r="D85" s="15"/>
      <c r="E85" s="15"/>
      <c r="F85" s="15"/>
      <c r="G85" s="15"/>
    </row>
    <row r="86" spans="2:8" ht="16.5" thickBot="1">
      <c r="C86" s="5"/>
      <c r="D86" s="5"/>
      <c r="E86" s="5"/>
      <c r="F86" s="30" t="s">
        <v>93</v>
      </c>
      <c r="G86" s="31"/>
    </row>
    <row r="87" spans="2:8" ht="16.5" thickBot="1">
      <c r="C87" s="6" t="s">
        <v>2</v>
      </c>
      <c r="D87" s="6" t="s">
        <v>0</v>
      </c>
      <c r="E87" s="6" t="s">
        <v>1</v>
      </c>
      <c r="F87" s="20" t="s">
        <v>99</v>
      </c>
      <c r="G87" s="7" t="s">
        <v>89</v>
      </c>
    </row>
    <row r="88" spans="2:8">
      <c r="C88" s="8" t="s">
        <v>63</v>
      </c>
      <c r="D88" s="8" t="s">
        <v>64</v>
      </c>
      <c r="E88" s="8" t="s">
        <v>105</v>
      </c>
      <c r="F88" s="8">
        <f>F34-F57</f>
        <v>-1994</v>
      </c>
      <c r="G88" s="12">
        <f>G34-G57</f>
        <v>-8160</v>
      </c>
      <c r="H88" s="1">
        <f>F88-G88</f>
        <v>6166</v>
      </c>
    </row>
    <row r="89" spans="2:8">
      <c r="C89" s="8"/>
      <c r="D89" s="8"/>
      <c r="E89" s="8"/>
      <c r="F89" s="8"/>
      <c r="G89" s="8"/>
    </row>
    <row r="90" spans="2:8">
      <c r="C90" s="8"/>
      <c r="D90" s="8" t="s">
        <v>65</v>
      </c>
      <c r="E90" s="8" t="s">
        <v>106</v>
      </c>
      <c r="F90" s="8">
        <f>F34/F57</f>
        <v>0.96945091310209586</v>
      </c>
      <c r="G90" s="8">
        <f>G34/G57</f>
        <v>0.88232749296993296</v>
      </c>
      <c r="H90" s="1">
        <f t="shared" ref="H89:H123" si="6">F90-G90</f>
        <v>8.7123420132162899E-2</v>
      </c>
    </row>
    <row r="91" spans="2:8">
      <c r="C91" s="8"/>
      <c r="D91" s="8"/>
      <c r="E91" s="8"/>
      <c r="F91" s="8"/>
      <c r="G91" s="8"/>
    </row>
    <row r="92" spans="2:8">
      <c r="C92" s="8"/>
      <c r="D92" s="8" t="s">
        <v>66</v>
      </c>
      <c r="E92" s="8" t="s">
        <v>107</v>
      </c>
      <c r="F92" s="8">
        <f>(F30+F31)/F57</f>
        <v>0.24379519548964335</v>
      </c>
      <c r="G92" s="8">
        <f>(G30+G31)/G57</f>
        <v>0.20128343788304853</v>
      </c>
      <c r="H92" s="1">
        <f t="shared" si="6"/>
        <v>4.2511757606594813E-2</v>
      </c>
    </row>
    <row r="93" spans="2:8">
      <c r="C93" s="8"/>
      <c r="D93" s="8"/>
      <c r="E93" s="8"/>
      <c r="F93" s="8"/>
      <c r="G93" s="8"/>
    </row>
    <row r="94" spans="2:8">
      <c r="C94" s="9" t="s">
        <v>67</v>
      </c>
      <c r="D94" s="9" t="s">
        <v>68</v>
      </c>
      <c r="E94" s="9" t="s">
        <v>108</v>
      </c>
      <c r="F94" s="9">
        <f>F8/F6</f>
        <v>0.24825440491216944</v>
      </c>
      <c r="G94" s="9">
        <f>G8/G6</f>
        <v>0.24821853728999316</v>
      </c>
      <c r="H94" s="1">
        <f t="shared" si="6"/>
        <v>3.5867622176277703E-5</v>
      </c>
    </row>
    <row r="95" spans="2:8">
      <c r="C95" s="9"/>
      <c r="D95" s="9"/>
      <c r="E95" s="9"/>
      <c r="F95" s="9"/>
      <c r="G95" s="9"/>
    </row>
    <row r="96" spans="2:8">
      <c r="C96" s="9"/>
      <c r="D96" s="9" t="s">
        <v>69</v>
      </c>
      <c r="E96" s="9" t="s">
        <v>109</v>
      </c>
      <c r="F96" s="9">
        <f>F19/F6</f>
        <v>3.5208410978253932E-2</v>
      </c>
      <c r="G96" s="9">
        <f>G19/G6</f>
        <v>3.5051879721348579E-2</v>
      </c>
      <c r="H96" s="1">
        <f t="shared" si="6"/>
        <v>1.5653125690535258E-4</v>
      </c>
    </row>
    <row r="97" spans="3:8">
      <c r="C97" s="9"/>
      <c r="D97" s="9"/>
      <c r="E97" s="9"/>
      <c r="F97" s="9"/>
      <c r="G97" s="9"/>
    </row>
    <row r="98" spans="3:8" ht="15.75">
      <c r="C98" s="10" t="s">
        <v>70</v>
      </c>
      <c r="D98" s="10" t="s">
        <v>71</v>
      </c>
      <c r="E98" s="10" t="s">
        <v>110</v>
      </c>
      <c r="F98" s="10">
        <f>(F57+F63)/F47</f>
        <v>0.5781322101459947</v>
      </c>
      <c r="G98" s="10">
        <f>(G57+G63)/G47</f>
        <v>0.60274186695058873</v>
      </c>
      <c r="H98" s="1">
        <f t="shared" si="6"/>
        <v>-2.4609656804594038E-2</v>
      </c>
    </row>
    <row r="99" spans="3:8" ht="15.75">
      <c r="C99" s="10"/>
      <c r="D99" s="10"/>
      <c r="E99" s="10"/>
      <c r="F99" s="10"/>
      <c r="G99" s="10"/>
    </row>
    <row r="100" spans="3:8" ht="15.75">
      <c r="C100" s="10"/>
      <c r="D100" s="10" t="s">
        <v>72</v>
      </c>
      <c r="E100" s="10" t="s">
        <v>111</v>
      </c>
      <c r="F100" s="10">
        <f>F15/F12</f>
        <v>10.076798049573345</v>
      </c>
      <c r="G100" s="10">
        <f>G15/G12</f>
        <v>10.559314775160599</v>
      </c>
      <c r="H100" s="1">
        <f t="shared" si="6"/>
        <v>-0.48251672558725467</v>
      </c>
    </row>
    <row r="101" spans="3:8" ht="15.75">
      <c r="C101" s="10"/>
      <c r="D101" s="10"/>
      <c r="E101" s="10"/>
      <c r="F101" s="10"/>
      <c r="G101" s="10"/>
    </row>
    <row r="102" spans="3:8">
      <c r="C102" s="11" t="s">
        <v>73</v>
      </c>
      <c r="D102" s="11" t="s">
        <v>74</v>
      </c>
      <c r="E102" s="11" t="s">
        <v>112</v>
      </c>
      <c r="F102" s="11">
        <f>F7/((F32+G32)/2)</f>
        <v>8.1131123679151997</v>
      </c>
      <c r="G102" s="11">
        <f>G7/((G32+H32)/2)</f>
        <v>8.0772605768037806</v>
      </c>
      <c r="H102" s="1">
        <f t="shared" si="6"/>
        <v>3.5851791111419118E-2</v>
      </c>
    </row>
    <row r="103" spans="3:8">
      <c r="C103" s="11"/>
      <c r="D103" s="11"/>
      <c r="E103" s="11"/>
      <c r="F103" s="11"/>
      <c r="G103" s="11"/>
    </row>
    <row r="104" spans="3:8">
      <c r="C104" s="11"/>
      <c r="D104" s="11" t="s">
        <v>3</v>
      </c>
      <c r="E104" s="11" t="s">
        <v>113</v>
      </c>
      <c r="F104" s="11">
        <f>((F32+G32)/2)/(F7/365)</f>
        <v>44.988899875645743</v>
      </c>
      <c r="G104" s="11">
        <f>((G32+H32)/2)/(G7/365)</f>
        <v>45.188587953718418</v>
      </c>
      <c r="H104" s="1">
        <f t="shared" si="6"/>
        <v>-0.19968807807267552</v>
      </c>
    </row>
    <row r="105" spans="3:8">
      <c r="C105" s="11"/>
      <c r="D105" s="11"/>
      <c r="E105" s="11"/>
      <c r="F105" s="11"/>
      <c r="G105" s="11"/>
    </row>
    <row r="106" spans="3:8">
      <c r="C106" s="11"/>
      <c r="D106" s="11" t="s">
        <v>75</v>
      </c>
      <c r="E106" s="11" t="s">
        <v>114</v>
      </c>
      <c r="F106" s="11">
        <f>F6/((F31+G31)/2)</f>
        <v>72.188926049795612</v>
      </c>
      <c r="G106" s="11">
        <f>G6/((G31+H31)/2)</f>
        <v>70.850725176645597</v>
      </c>
      <c r="H106" s="1">
        <f t="shared" si="6"/>
        <v>1.338200873150015</v>
      </c>
    </row>
    <row r="107" spans="3:8">
      <c r="C107" s="11"/>
      <c r="D107" s="11"/>
      <c r="E107" s="11"/>
      <c r="F107" s="11"/>
      <c r="G107" s="11"/>
    </row>
    <row r="108" spans="3:8">
      <c r="C108" s="11"/>
      <c r="D108" s="11" t="s">
        <v>76</v>
      </c>
      <c r="E108" s="11" t="s">
        <v>115</v>
      </c>
      <c r="F108" s="11">
        <f>((F31+G31)/2)/(F7/365)</f>
        <v>6.7259152638008581</v>
      </c>
      <c r="G108" s="11">
        <f>((G31+H31)/2)/(G7/365)</f>
        <v>6.8526247734375225</v>
      </c>
      <c r="H108" s="1">
        <f t="shared" si="6"/>
        <v>-0.12670950963666439</v>
      </c>
    </row>
    <row r="109" spans="3:8">
      <c r="C109" s="11"/>
      <c r="D109" s="11"/>
      <c r="E109" s="11"/>
      <c r="F109" s="11"/>
      <c r="G109" s="11"/>
    </row>
    <row r="110" spans="3:8">
      <c r="C110" s="11"/>
      <c r="D110" s="11" t="s">
        <v>77</v>
      </c>
      <c r="E110" s="11" t="s">
        <v>116</v>
      </c>
      <c r="F110" s="11">
        <f>F19/((F47+G47)/2)</f>
        <v>8.3724847413558831E-2</v>
      </c>
      <c r="G110" s="11">
        <f>G19/((G47+H47)/2)</f>
        <v>8.1867129575144165E-2</v>
      </c>
      <c r="H110" s="1">
        <f t="shared" si="6"/>
        <v>1.8577178384146659E-3</v>
      </c>
    </row>
    <row r="111" spans="3:8">
      <c r="C111" s="11"/>
      <c r="D111" s="11"/>
      <c r="E111" s="11"/>
      <c r="F111" s="11"/>
      <c r="G111" s="11"/>
    </row>
    <row r="112" spans="3:8">
      <c r="C112" s="11"/>
      <c r="D112" s="11" t="s">
        <v>78</v>
      </c>
      <c r="E112" s="11" t="s">
        <v>117</v>
      </c>
      <c r="F112" s="11">
        <f>F7/((F47+G47)/2)</f>
        <v>1.7876349285236879</v>
      </c>
      <c r="G112" s="11">
        <f>G7/((G47+H47)/2)</f>
        <v>1.7558599113412576</v>
      </c>
      <c r="H112" s="1">
        <f t="shared" si="6"/>
        <v>3.1775017182430254E-2</v>
      </c>
    </row>
    <row r="113" spans="3:8">
      <c r="C113" s="11"/>
      <c r="D113" s="11"/>
      <c r="E113" s="11"/>
      <c r="F113" s="11"/>
      <c r="G113" s="11"/>
    </row>
    <row r="114" spans="3:8">
      <c r="C114" s="11"/>
      <c r="D114" s="11" t="s">
        <v>79</v>
      </c>
      <c r="E114" s="11" t="s">
        <v>118</v>
      </c>
      <c r="F114" s="11">
        <f>F7/((F39+G39)/2)</f>
        <v>3.1795823100102769</v>
      </c>
      <c r="G114" s="11">
        <f>G7/((G39+H39)/2)</f>
        <v>3.1232440589115238</v>
      </c>
      <c r="H114" s="1">
        <f t="shared" si="6"/>
        <v>5.6338251098753123E-2</v>
      </c>
    </row>
    <row r="115" spans="3:8">
      <c r="C115" s="11"/>
      <c r="D115" s="11"/>
      <c r="E115" s="11"/>
      <c r="F115" s="11"/>
      <c r="G115" s="11"/>
    </row>
    <row r="116" spans="3:8">
      <c r="C116" s="13" t="s">
        <v>80</v>
      </c>
      <c r="D116" s="13" t="s">
        <v>81</v>
      </c>
      <c r="E116" s="13" t="s">
        <v>119</v>
      </c>
      <c r="F116" s="13">
        <f>F19/F21</f>
        <v>5.2938080495356035</v>
      </c>
      <c r="G116" s="13">
        <f>G19/G21</f>
        <v>5.1070663811563168</v>
      </c>
      <c r="H116" s="1">
        <f t="shared" si="6"/>
        <v>0.18674166837928663</v>
      </c>
    </row>
    <row r="117" spans="3:8">
      <c r="C117" s="13"/>
      <c r="D117" s="13"/>
      <c r="E117" s="13"/>
      <c r="F117" s="13"/>
      <c r="G117" s="13"/>
    </row>
    <row r="118" spans="3:8">
      <c r="C118" s="13"/>
      <c r="D118" s="13" t="s">
        <v>82</v>
      </c>
      <c r="E118" s="13" t="s">
        <v>120</v>
      </c>
      <c r="F118" s="13">
        <f>F22/F21</f>
        <v>1.9201238390092878</v>
      </c>
      <c r="G118" s="13">
        <f>G22/G21</f>
        <v>1.8779443254817987</v>
      </c>
      <c r="H118" s="1">
        <f t="shared" si="6"/>
        <v>4.2179513527489165E-2</v>
      </c>
    </row>
    <row r="119" spans="3:8">
      <c r="C119" s="13"/>
      <c r="D119" s="13"/>
      <c r="E119" s="13"/>
      <c r="F119" s="13"/>
      <c r="G119" s="13"/>
    </row>
    <row r="120" spans="3:8">
      <c r="C120" s="13"/>
      <c r="D120" s="13" t="s">
        <v>83</v>
      </c>
      <c r="E120" s="13" t="s">
        <v>121</v>
      </c>
      <c r="F120" s="13">
        <f>F22/F19</f>
        <v>0.3627112696648927</v>
      </c>
      <c r="G120" s="13">
        <f>G22/G19</f>
        <v>0.36771488469601676</v>
      </c>
      <c r="H120" s="1">
        <f t="shared" si="6"/>
        <v>-5.0036150311240646E-3</v>
      </c>
    </row>
    <row r="121" spans="3:8">
      <c r="C121" s="13"/>
      <c r="D121" s="13"/>
      <c r="E121" s="13"/>
      <c r="F121" s="13"/>
      <c r="G121" s="13"/>
    </row>
    <row r="122" spans="3:8">
      <c r="C122" s="13"/>
      <c r="D122" s="13" t="s">
        <v>84</v>
      </c>
      <c r="E122" s="13" t="s">
        <v>122</v>
      </c>
      <c r="F122" s="13">
        <f>F19/((F69+G69)/2)</f>
        <v>0.21692494084960895</v>
      </c>
      <c r="G122" s="13">
        <f>G19/((G69+H69)/2)</f>
        <v>0.2188102072111037</v>
      </c>
      <c r="H122" s="1">
        <f t="shared" si="6"/>
        <v>-1.8852663614947474E-3</v>
      </c>
    </row>
    <row r="123" spans="3:8" ht="15.75" thickBot="1">
      <c r="C123" s="14"/>
      <c r="D123" s="14"/>
      <c r="E123" s="14"/>
      <c r="F123" s="14"/>
      <c r="G123" s="14"/>
    </row>
    <row r="125" spans="3:8">
      <c r="C125" s="21" t="s">
        <v>100</v>
      </c>
      <c r="D125" s="22"/>
      <c r="E125" s="22"/>
    </row>
    <row r="127" spans="3:8">
      <c r="C127" s="2" t="s">
        <v>63</v>
      </c>
      <c r="D127" s="1" t="s">
        <v>102</v>
      </c>
    </row>
    <row r="128" spans="3:8">
      <c r="C128" s="2"/>
      <c r="D128" s="1" t="s">
        <v>133</v>
      </c>
    </row>
    <row r="129" spans="3:6">
      <c r="C129" s="2"/>
      <c r="D129" s="1" t="s">
        <v>134</v>
      </c>
    </row>
    <row r="130" spans="3:6">
      <c r="C130" s="2"/>
      <c r="D130" s="1" t="s">
        <v>135</v>
      </c>
    </row>
    <row r="131" spans="3:6">
      <c r="C131" s="2" t="s">
        <v>67</v>
      </c>
      <c r="D131" s="1" t="s">
        <v>102</v>
      </c>
    </row>
    <row r="132" spans="3:6">
      <c r="C132" s="2"/>
      <c r="D132" s="1" t="s">
        <v>124</v>
      </c>
    </row>
    <row r="133" spans="3:6">
      <c r="C133" s="2"/>
      <c r="D133" s="1" t="s">
        <v>123</v>
      </c>
    </row>
    <row r="134" spans="3:6">
      <c r="C134" s="2"/>
    </row>
    <row r="135" spans="3:6">
      <c r="C135" s="2" t="s">
        <v>70</v>
      </c>
      <c r="D135" s="1" t="s">
        <v>102</v>
      </c>
    </row>
    <row r="136" spans="3:6">
      <c r="C136" s="2"/>
      <c r="D136" s="1" t="s">
        <v>136</v>
      </c>
    </row>
    <row r="137" spans="3:6">
      <c r="C137" s="2"/>
      <c r="D137" s="1" t="s">
        <v>137</v>
      </c>
    </row>
    <row r="138" spans="3:6">
      <c r="C138" s="2"/>
    </row>
    <row r="139" spans="3:6">
      <c r="C139" s="2" t="s">
        <v>73</v>
      </c>
      <c r="D139" s="1" t="s">
        <v>102</v>
      </c>
    </row>
    <row r="140" spans="3:6">
      <c r="C140" s="2"/>
      <c r="D140" s="1" t="s">
        <v>138</v>
      </c>
      <c r="E140" s="1" t="s">
        <v>125</v>
      </c>
      <c r="F140" s="1" t="s">
        <v>128</v>
      </c>
    </row>
    <row r="141" spans="3:6">
      <c r="C141" s="2"/>
      <c r="D141" s="1" t="s">
        <v>139</v>
      </c>
      <c r="E141" s="1" t="s">
        <v>126</v>
      </c>
    </row>
    <row r="142" spans="3:6">
      <c r="C142" s="2"/>
      <c r="D142" s="1" t="s">
        <v>140</v>
      </c>
      <c r="E142" s="1" t="s">
        <v>127</v>
      </c>
    </row>
    <row r="143" spans="3:6">
      <c r="C143" s="2" t="s">
        <v>80</v>
      </c>
      <c r="D143" s="1" t="s">
        <v>102</v>
      </c>
    </row>
    <row r="144" spans="3:6">
      <c r="D144" s="1" t="s">
        <v>129</v>
      </c>
    </row>
    <row r="145" spans="4:4">
      <c r="D145" s="1" t="s">
        <v>130</v>
      </c>
    </row>
    <row r="146" spans="4:4">
      <c r="D146" s="1" t="s">
        <v>131</v>
      </c>
    </row>
    <row r="147" spans="4:4">
      <c r="D147" s="1" t="s">
        <v>132</v>
      </c>
    </row>
  </sheetData>
  <mergeCells count="3">
    <mergeCell ref="F86:G86"/>
    <mergeCell ref="F27:I27"/>
    <mergeCell ref="F4:I4"/>
  </mergeCell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Jo</dc:creator>
  <cp:lastModifiedBy>Dadle</cp:lastModifiedBy>
  <dcterms:created xsi:type="dcterms:W3CDTF">2013-04-11T00:36:58Z</dcterms:created>
  <dcterms:modified xsi:type="dcterms:W3CDTF">2018-06-19T03:04:08Z</dcterms:modified>
</cp:coreProperties>
</file>