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E8669292-0A2C-41D7-A352-6A475E9D1C76}" xr6:coauthVersionLast="47" xr6:coauthVersionMax="47" xr10:uidLastSave="{00000000-0000-0000-0000-000000000000}"/>
  <bookViews>
    <workbookView xWindow="4164" yWindow="1512" windowWidth="17136" windowHeight="9684" xr2:uid="{00000000-000D-0000-FFFF-FFFF00000000}"/>
  </bookViews>
  <sheets>
    <sheet name="Sayfa1" sheetId="1" r:id="rId1"/>
  </sheets>
  <definedNames>
    <definedName name="_xlchart.v1.0" hidden="1">Sayfa1!$B$2:$B$201</definedName>
    <definedName name="_xlchart.v1.1" hidden="1">Sayfa1!$B$2:$B$201</definedName>
    <definedName name="_xlchart.v1.2" hidden="1">Sayfa1!$B$2:$B$201</definedName>
    <definedName name="_xlchart.v1.3" hidden="1">Sayfa1!$B$2:$B$201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7" i="1" l="1"/>
  <c r="E112" i="1"/>
  <c r="G95" i="1"/>
  <c r="F4" i="1"/>
  <c r="E64" i="1"/>
  <c r="F125" i="1" l="1"/>
  <c r="F126" i="1"/>
  <c r="F134" i="1"/>
  <c r="F133"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E50" i="1" l="1"/>
  <c r="E47" i="1" l="1"/>
  <c r="E111" i="1" s="1"/>
  <c r="E49" i="1"/>
  <c r="E113" i="1"/>
  <c r="D121" i="1" s="1"/>
  <c r="E48" i="1"/>
  <c r="D4" i="1"/>
  <c r="E4" i="1"/>
  <c r="H4" i="1" s="1" a="1"/>
  <c r="H4" i="1" s="1"/>
  <c r="D30" i="1" s="1"/>
  <c r="D31" i="1" s="1"/>
  <c r="D32" i="1" s="1"/>
  <c r="E135" i="1" l="1"/>
  <c r="E136" i="1" s="1"/>
  <c r="D137" i="1" s="1"/>
  <c r="E127" i="1"/>
  <c r="E128" i="1" s="1"/>
  <c r="D33" i="1"/>
  <c r="D34" i="1" s="1"/>
  <c r="I4" i="1"/>
  <c r="J4" i="1" s="1"/>
  <c r="D56" i="1" s="1"/>
  <c r="H5" i="1"/>
  <c r="L4" i="1"/>
  <c r="O12" i="1" l="1"/>
  <c r="O11" i="1" s="1"/>
  <c r="F56" i="1"/>
  <c r="K4" i="1"/>
  <c r="P12" i="1" s="1"/>
  <c r="H6" i="1"/>
  <c r="I6" i="1" s="1"/>
  <c r="J6" i="1" s="1"/>
  <c r="D58" i="1" s="1"/>
  <c r="I5" i="1"/>
  <c r="J5" i="1" s="1"/>
  <c r="D57" i="1" s="1"/>
  <c r="H7" i="1"/>
  <c r="K6" i="1" s="1"/>
  <c r="P14" i="1" l="1"/>
  <c r="E58" i="1"/>
  <c r="K5" i="1"/>
  <c r="E31" i="1"/>
  <c r="E56" i="1"/>
  <c r="L6" i="1"/>
  <c r="L5" i="1"/>
  <c r="I7" i="1"/>
  <c r="J7" i="1" s="1"/>
  <c r="D59" i="1" s="1"/>
  <c r="K7" i="1"/>
  <c r="P15" i="1" l="1"/>
  <c r="E59" i="1"/>
  <c r="O13" i="1"/>
  <c r="F57" i="1"/>
  <c r="O14" i="1"/>
  <c r="F58" i="1"/>
  <c r="G56" i="1"/>
  <c r="E32" i="1"/>
  <c r="E33" i="1" s="1"/>
  <c r="G58" i="1"/>
  <c r="P13" i="1"/>
  <c r="E57" i="1"/>
  <c r="L7" i="1"/>
  <c r="E34" i="1" l="1"/>
  <c r="F30" i="1" s="1"/>
  <c r="F31" i="1" s="1"/>
  <c r="F32" i="1" s="1"/>
  <c r="F33" i="1" s="1"/>
  <c r="F34" i="1" s="1"/>
  <c r="G57" i="1"/>
  <c r="E63" i="1"/>
  <c r="O15" i="1"/>
  <c r="O16" i="1" s="1"/>
  <c r="F59" i="1"/>
  <c r="G59" i="1" l="1"/>
  <c r="G60" i="1" s="1"/>
  <c r="E62" i="1" s="1"/>
  <c r="H56" i="1" l="1"/>
  <c r="H58" i="1"/>
  <c r="H57" i="1"/>
  <c r="H59" i="1"/>
  <c r="H60" i="1" l="1"/>
  <c r="E65" i="1" s="1"/>
  <c r="G93" i="1" l="1"/>
  <c r="G92" i="1"/>
  <c r="I92" i="1" l="1"/>
  <c r="G94" i="1"/>
  <c r="I93" i="1"/>
  <c r="I9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<sst xmlns="http://schemas.openxmlformats.org/spreadsheetml/2006/main" count="70" uniqueCount="57">
  <si>
    <t>ESKİ VERİ</t>
  </si>
  <si>
    <t>YENİ VERİ</t>
  </si>
  <si>
    <t>SORU1</t>
  </si>
  <si>
    <t>En büyük değer</t>
  </si>
  <si>
    <t>En küçük değer</t>
  </si>
  <si>
    <t>Sınıf sayısı</t>
  </si>
  <si>
    <t>Alt sınır</t>
  </si>
  <si>
    <t>Üst sınır</t>
  </si>
  <si>
    <t>Sınıf aralığı</t>
  </si>
  <si>
    <t>Frekans</t>
  </si>
  <si>
    <t>Birikimli artan frekans</t>
  </si>
  <si>
    <t>Orta nokta</t>
  </si>
  <si>
    <t>SORU2</t>
  </si>
  <si>
    <t>Birikimli azalan frekans</t>
  </si>
  <si>
    <t>X ekseni</t>
  </si>
  <si>
    <t>Y ekseni</t>
  </si>
  <si>
    <t>SORU3</t>
  </si>
  <si>
    <t>Değerler</t>
  </si>
  <si>
    <t>SORU4</t>
  </si>
  <si>
    <t>Ortalama</t>
  </si>
  <si>
    <t>Medyan</t>
  </si>
  <si>
    <t>Mod</t>
  </si>
  <si>
    <t>Standart sapma</t>
  </si>
  <si>
    <t>Verilerin dağılımı genel olarak simetrik görünüyor çünkü ortalama ve medyan birbirine çok yakın. Ancak mod, ortalamadan biraz daha düşük olduğu için dağılımda hafif bir sağa çarpıklık (pozitif çarpıklık) olduğunu gösterebilir. Bu da verilerin ortalamadan biraz daha düşük değerlere eğilimli olduğunu işaret eder.</t>
  </si>
  <si>
    <t>SORU5</t>
  </si>
  <si>
    <t>Sınıf aralıkları</t>
  </si>
  <si>
    <t>(X-ortalama)^2*f</t>
  </si>
  <si>
    <t>f*X</t>
  </si>
  <si>
    <t>Sınıf aralıklarına göre sonuçlar</t>
  </si>
  <si>
    <t>SORU6</t>
  </si>
  <si>
    <t>SORU7</t>
  </si>
  <si>
    <t>Grafiğe göre sonuç</t>
  </si>
  <si>
    <t>normal dağılıma göre sonuç</t>
  </si>
  <si>
    <t>Z değeri</t>
  </si>
  <si>
    <t>Aradaki fark</t>
  </si>
  <si>
    <t>SORU8</t>
  </si>
  <si>
    <t>a)</t>
  </si>
  <si>
    <t>b)</t>
  </si>
  <si>
    <t>Örneklem ortalaması</t>
  </si>
  <si>
    <t>Örneklem standart sapması</t>
  </si>
  <si>
    <t>Örneklem varyansı</t>
  </si>
  <si>
    <t>c)</t>
  </si>
  <si>
    <t>Anakütle varyansı için güven aralığı</t>
  </si>
  <si>
    <t>d)</t>
  </si>
  <si>
    <t>0 hipotezi</t>
  </si>
  <si>
    <t>Ortalama=</t>
  </si>
  <si>
    <t>Ortalama≠</t>
  </si>
  <si>
    <t>p değeri</t>
  </si>
  <si>
    <t>e)</t>
  </si>
  <si>
    <t>Ortalama&lt;</t>
  </si>
  <si>
    <r>
      <t>Ortalama</t>
    </r>
    <r>
      <rPr>
        <sz val="11"/>
        <color theme="1"/>
        <rFont val="Aptos Narrow"/>
        <family val="2"/>
      </rPr>
      <t>≥</t>
    </r>
  </si>
  <si>
    <t>Veri kümesinin minimum değeri 149,6, maksimum değeri ise 157,5 olarak verilmiştir. Bu da veri kümesinin bu aralıkta dağıldığını gösteriyor. İlk çeyrek (1. çeyrek) değeri 151,4, medyan (ortanca değer) 152,7, ve üçüncü çeyrek değeri (3. çeyrek) 154,1'dir. Bu, verilerin büyük bir kısmının 152,7 ve 154,1 arasında yoğunlaştığını ve ortalama değerin 153,008 ile bu aralığa oldukça yakın olduğunu gösteriyor.  yüksek değerlerin, düşük değerlere göre biraz daha fazla olması muhtemeldir. Ancak, bu fark oldukça küçük, bu yüzden çarpıklık etkisi sınırlı olabilir. Verinin simetrik bir dağılım sergileyebileceği söylenebilir, çünkü ortalama ve medyan birbirine yakın.</t>
  </si>
  <si>
    <t>Alternatif hipotezi</t>
  </si>
  <si>
    <t>Ortalama+sigma/2</t>
  </si>
  <si>
    <t>Ortalama-sigma/2</t>
  </si>
  <si>
    <t>Anakütle ortalaması içi güven aralığı</t>
  </si>
  <si>
    <t>p değeri 0,08 den küçük olduğu için 0 hipotezi reddedilir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</si>
</sst>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charset val="162"/>
      <scheme val="minor"/>
    </font>
    <font>
      <b/>
      <sz val="11"/>
      <color theme="1"/>
      <name val="Calibri"/>
      <family val="2"/>
      <charset val="162"/>
      <scheme val="minor"/>
    </font>
    <font>
      <b/>
      <sz val="12"/>
      <color theme="1"/>
      <name val="Calibri"/>
      <family val="2"/>
      <charset val="162"/>
      <scheme val="minor"/>
    </font>
    <font>
      <sz val="11"/>
      <color theme="1"/>
      <name val="Aptos Narrow"/>
      <family val="2"/>
    </font>
  </fonts>
  <fills count="2">
    <fill>
      <patternFill patternType="none"/>
    </fill>
    <fill>
      <patternFill patternType="gray125"/>
    </fill>
  </fills>
  <borders count="2">
    <border>
      <left/>
      <right/>
      <top/>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top" wrapText="1"/>
    </xf>
    <xf numFmtId="0" fontId="2" fillId="0" borderId="0" xfId="0" applyFont="1"/>
    <xf numFmtId="0" fontId="0" fillId="0" borderId="0" xfId="0" applyAlignment="1">
      <alignment horizontal="center" wrapText="1"/>
    </xf>
    <xf numFmtId="0" fontId="0" fillId="0" borderId="1" xfId="0" applyBorder="1" applyAlignment="1">
      <alignment horizontal="center"/>
    </xf>
    <xf numFmtId="0" fontId="3" fillId="0" borderId="0" xfId="0" applyFont="1"/>
  </cellXfs>
  <cellStyles count="1">
    <cellStyle name="Normal" xfId="0" builtinId="0"/>
  </cellStyles>
  <dxfs count="25">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rder>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HİSTOGRAM</a:t>
            </a:r>
            <a:r>
              <a:rPr lang="tr-TR" baseline="0"/>
              <a:t> GRAFİĞİ</a:t>
            </a:r>
            <a:r>
              <a:rPr lang="tr-T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Sayfa1!$J$4:$J$7</c:f>
              <c:strCache>
                <c:ptCount val="4"/>
                <c:pt idx="0">
                  <c:v>149,6-151,6</c:v>
                </c:pt>
                <c:pt idx="1">
                  <c:v>151,6-153,6</c:v>
                </c:pt>
                <c:pt idx="2">
                  <c:v>153,6-155,6</c:v>
                </c:pt>
                <c:pt idx="3">
                  <c:v>155,6-157,6</c:v>
                </c:pt>
              </c:strCache>
            </c:strRef>
          </c:cat>
          <c:val>
            <c:numRef>
              <c:f>Sayfa1!$K$4:$K$7</c:f>
              <c:numCache>
                <c:formatCode>General</c:formatCode>
                <c:ptCount val="4"/>
                <c:pt idx="0">
                  <c:v>54</c:v>
                </c:pt>
                <c:pt idx="1">
                  <c:v>79</c:v>
                </c:pt>
                <c:pt idx="2">
                  <c:v>46</c:v>
                </c:pt>
                <c:pt idx="3">
                  <c:v>21</c:v>
                </c:pt>
              </c:numCache>
            </c:numRef>
          </c:val>
          <c:extLst>
            <c:ext xmlns:c16="http://schemas.microsoft.com/office/drawing/2014/chart" uri="{C3380CC4-5D6E-409C-BE32-E72D297353CC}">
              <c16:uniqueId val="{00000000-4A7F-4A91-ABE3-D6C98C2F3D83}"/>
            </c:ext>
          </c:extLst>
        </c:ser>
        <c:dLbls>
          <c:showLegendKey val="0"/>
          <c:showVal val="0"/>
          <c:showCatName val="0"/>
          <c:showSerName val="0"/>
          <c:showPercent val="0"/>
          <c:showBubbleSize val="0"/>
        </c:dLbls>
        <c:gapWidth val="0"/>
        <c:overlap val="-27"/>
        <c:axId val="580446464"/>
        <c:axId val="580436384"/>
      </c:barChart>
      <c:catAx>
        <c:axId val="58044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80436384"/>
        <c:crosses val="autoZero"/>
        <c:auto val="1"/>
        <c:lblAlgn val="ctr"/>
        <c:lblOffset val="100"/>
        <c:noMultiLvlLbl val="0"/>
      </c:catAx>
      <c:valAx>
        <c:axId val="580436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580446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FREKANS</a:t>
            </a:r>
            <a:r>
              <a:rPr lang="tr-TR" baseline="0"/>
              <a:t> ÇOKGENİ</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Sayfa1!$O$11:$O$16</c:f>
              <c:numCache>
                <c:formatCode>General</c:formatCode>
                <c:ptCount val="6"/>
                <c:pt idx="0">
                  <c:v>148.6</c:v>
                </c:pt>
                <c:pt idx="1">
                  <c:v>150.6</c:v>
                </c:pt>
                <c:pt idx="2">
                  <c:v>152.6</c:v>
                </c:pt>
                <c:pt idx="3">
                  <c:v>154.6</c:v>
                </c:pt>
                <c:pt idx="4">
                  <c:v>156.6</c:v>
                </c:pt>
                <c:pt idx="5">
                  <c:v>158.6</c:v>
                </c:pt>
              </c:numCache>
            </c:numRef>
          </c:xVal>
          <c:yVal>
            <c:numRef>
              <c:f>Sayfa1!$P$11:$P$16</c:f>
              <c:numCache>
                <c:formatCode>General</c:formatCode>
                <c:ptCount val="6"/>
                <c:pt idx="0">
                  <c:v>0</c:v>
                </c:pt>
                <c:pt idx="1">
                  <c:v>54</c:v>
                </c:pt>
                <c:pt idx="2">
                  <c:v>79</c:v>
                </c:pt>
                <c:pt idx="3">
                  <c:v>46</c:v>
                </c:pt>
                <c:pt idx="4">
                  <c:v>21</c:v>
                </c:pt>
                <c:pt idx="5">
                  <c:v>0</c:v>
                </c:pt>
              </c:numCache>
            </c:numRef>
          </c:yVal>
          <c:smooth val="0"/>
          <c:extLst>
            <c:ext xmlns:c16="http://schemas.microsoft.com/office/drawing/2014/chart" uri="{C3380CC4-5D6E-409C-BE32-E72D297353CC}">
              <c16:uniqueId val="{00000000-8F7F-4B8E-ADF0-67C409699524}"/>
            </c:ext>
          </c:extLst>
        </c:ser>
        <c:dLbls>
          <c:dLblPos val="t"/>
          <c:showLegendKey val="0"/>
          <c:showVal val="1"/>
          <c:showCatName val="0"/>
          <c:showSerName val="0"/>
          <c:showPercent val="0"/>
          <c:showBubbleSize val="0"/>
        </c:dLbls>
        <c:axId val="656475136"/>
        <c:axId val="656477056"/>
      </c:scatterChart>
      <c:valAx>
        <c:axId val="6564751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656477056"/>
        <c:crosses val="autoZero"/>
        <c:crossBetween val="midCat"/>
      </c:valAx>
      <c:valAx>
        <c:axId val="656477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6564751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BİRİKİMLİ</a:t>
            </a:r>
            <a:r>
              <a:rPr lang="tr-TR" baseline="0"/>
              <a:t> ARTAN VE AZALAN FREKANS ÇOKGENİ</a:t>
            </a:r>
            <a:endParaRPr lang="tr-TR"/>
          </a:p>
        </c:rich>
      </c:tx>
      <c:layout>
        <c:manualLayout>
          <c:xMode val="edge"/>
          <c:yMode val="edge"/>
          <c:x val="0.17793889045119357"/>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Sayfa1!$D$30:$D$34</c:f>
              <c:numCache>
                <c:formatCode>General</c:formatCode>
                <c:ptCount val="5"/>
                <c:pt idx="0">
                  <c:v>149.6</c:v>
                </c:pt>
                <c:pt idx="1">
                  <c:v>151.6</c:v>
                </c:pt>
                <c:pt idx="2">
                  <c:v>153.6</c:v>
                </c:pt>
                <c:pt idx="3">
                  <c:v>155.6</c:v>
                </c:pt>
                <c:pt idx="4">
                  <c:v>157.6</c:v>
                </c:pt>
              </c:numCache>
            </c:numRef>
          </c:cat>
          <c:val>
            <c:numRef>
              <c:f>Sayfa1!$E$30:$E$34</c:f>
              <c:numCache>
                <c:formatCode>General</c:formatCode>
                <c:ptCount val="5"/>
                <c:pt idx="0">
                  <c:v>0</c:v>
                </c:pt>
                <c:pt idx="1">
                  <c:v>54</c:v>
                </c:pt>
                <c:pt idx="2">
                  <c:v>133</c:v>
                </c:pt>
                <c:pt idx="3">
                  <c:v>179</c:v>
                </c:pt>
                <c:pt idx="4">
                  <c:v>200</c:v>
                </c:pt>
              </c:numCache>
            </c:numRef>
          </c:val>
          <c:smooth val="0"/>
          <c:extLst>
            <c:ext xmlns:c16="http://schemas.microsoft.com/office/drawing/2014/chart" uri="{C3380CC4-5D6E-409C-BE32-E72D297353CC}">
              <c16:uniqueId val="{00000000-D8E7-4DF2-8D0D-739C2BDB8BFC}"/>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Sayfa1!$D$30:$D$34</c:f>
              <c:numCache>
                <c:formatCode>General</c:formatCode>
                <c:ptCount val="5"/>
                <c:pt idx="0">
                  <c:v>149.6</c:v>
                </c:pt>
                <c:pt idx="1">
                  <c:v>151.6</c:v>
                </c:pt>
                <c:pt idx="2">
                  <c:v>153.6</c:v>
                </c:pt>
                <c:pt idx="3">
                  <c:v>155.6</c:v>
                </c:pt>
                <c:pt idx="4">
                  <c:v>157.6</c:v>
                </c:pt>
              </c:numCache>
            </c:numRef>
          </c:cat>
          <c:val>
            <c:numRef>
              <c:f>Sayfa1!$F$30:$F$34</c:f>
              <c:numCache>
                <c:formatCode>General</c:formatCode>
                <c:ptCount val="5"/>
                <c:pt idx="0">
                  <c:v>200</c:v>
                </c:pt>
                <c:pt idx="1">
                  <c:v>146</c:v>
                </c:pt>
                <c:pt idx="2">
                  <c:v>67</c:v>
                </c:pt>
                <c:pt idx="3">
                  <c:v>21</c:v>
                </c:pt>
                <c:pt idx="4">
                  <c:v>0</c:v>
                </c:pt>
              </c:numCache>
            </c:numRef>
          </c:val>
          <c:smooth val="0"/>
          <c:extLst>
            <c:ext xmlns:c16="http://schemas.microsoft.com/office/drawing/2014/chart" uri="{C3380CC4-5D6E-409C-BE32-E72D297353CC}">
              <c16:uniqueId val="{00000001-D8E7-4DF2-8D0D-739C2BDB8BFC}"/>
            </c:ext>
          </c:extLst>
        </c:ser>
        <c:dLbls>
          <c:dLblPos val="t"/>
          <c:showLegendKey val="0"/>
          <c:showVal val="1"/>
          <c:showCatName val="0"/>
          <c:showSerName val="0"/>
          <c:showPercent val="0"/>
          <c:showBubbleSize val="0"/>
        </c:dLbls>
        <c:marker val="1"/>
        <c:smooth val="0"/>
        <c:axId val="656466496"/>
        <c:axId val="656475616"/>
      </c:lineChart>
      <c:catAx>
        <c:axId val="65646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656475616"/>
        <c:crosses val="autoZero"/>
        <c:auto val="1"/>
        <c:lblAlgn val="ctr"/>
        <c:lblOffset val="100"/>
        <c:noMultiLvlLbl val="0"/>
      </c:catAx>
      <c:valAx>
        <c:axId val="656475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65646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BİRİKİMLİ</a:t>
            </a:r>
            <a:r>
              <a:rPr lang="tr-TR" baseline="0"/>
              <a:t> ARTAN FREKANS ÇOKGENİ</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lotArea>
      <c:layout>
        <c:manualLayout>
          <c:layoutTarget val="inner"/>
          <c:xMode val="edge"/>
          <c:yMode val="edge"/>
          <c:x val="7.0914260717410318E-2"/>
          <c:y val="0.17171296296296298"/>
          <c:w val="0.87119685039370076"/>
          <c:h val="0.72088764946048411"/>
        </c:manualLayout>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r-T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Sayfa1!$D$30:$D$34</c:f>
              <c:numCache>
                <c:formatCode>General</c:formatCode>
                <c:ptCount val="5"/>
                <c:pt idx="0">
                  <c:v>149.6</c:v>
                </c:pt>
                <c:pt idx="1">
                  <c:v>151.6</c:v>
                </c:pt>
                <c:pt idx="2">
                  <c:v>153.6</c:v>
                </c:pt>
                <c:pt idx="3">
                  <c:v>155.6</c:v>
                </c:pt>
                <c:pt idx="4">
                  <c:v>157.6</c:v>
                </c:pt>
              </c:numCache>
            </c:numRef>
          </c:xVal>
          <c:yVal>
            <c:numRef>
              <c:f>Sayfa1!$E$30:$E$34</c:f>
              <c:numCache>
                <c:formatCode>General</c:formatCode>
                <c:ptCount val="5"/>
                <c:pt idx="0">
                  <c:v>0</c:v>
                </c:pt>
                <c:pt idx="1">
                  <c:v>54</c:v>
                </c:pt>
                <c:pt idx="2">
                  <c:v>133</c:v>
                </c:pt>
                <c:pt idx="3">
                  <c:v>179</c:v>
                </c:pt>
                <c:pt idx="4">
                  <c:v>200</c:v>
                </c:pt>
              </c:numCache>
            </c:numRef>
          </c:yVal>
          <c:smooth val="0"/>
          <c:extLst>
            <c:ext xmlns:c16="http://schemas.microsoft.com/office/drawing/2014/chart" uri="{C3380CC4-5D6E-409C-BE32-E72D297353CC}">
              <c16:uniqueId val="{00000000-ED6C-4DD9-A881-DC98E18004D8}"/>
            </c:ext>
          </c:extLst>
        </c:ser>
        <c:dLbls>
          <c:showLegendKey val="0"/>
          <c:showVal val="0"/>
          <c:showCatName val="0"/>
          <c:showSerName val="0"/>
          <c:showPercent val="0"/>
          <c:showBubbleSize val="0"/>
        </c:dLbls>
        <c:axId val="392523872"/>
        <c:axId val="392528672"/>
      </c:scatterChart>
      <c:valAx>
        <c:axId val="3925238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392528672"/>
        <c:crosses val="autoZero"/>
        <c:crossBetween val="midCat"/>
      </c:valAx>
      <c:valAx>
        <c:axId val="392528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3925238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KUTU GRAFİĞİ</cx:v>
        </cx:txData>
      </cx:tx>
      <cx:txPr>
        <a:bodyPr spcFirstLastPara="1" vertOverflow="ellipsis" horzOverflow="overflow" wrap="square" lIns="0" tIns="0" rIns="0" bIns="0" anchor="ctr" anchorCtr="1"/>
        <a:lstStyle/>
        <a:p>
          <a:pPr algn="ctr" rtl="0">
            <a:defRPr/>
          </a:pPr>
          <a:r>
            <a:rPr lang="tr-TR" sz="1400" b="0" i="0" u="none" strike="noStrike" baseline="0">
              <a:solidFill>
                <a:sysClr val="windowText" lastClr="000000">
                  <a:lumMod val="65000"/>
                  <a:lumOff val="35000"/>
                </a:sysClr>
              </a:solidFill>
              <a:latin typeface="Calibri" panose="020F0502020204030204"/>
            </a:rPr>
            <a:t>KUTU GRAFİĞİ</a:t>
          </a:r>
        </a:p>
      </cx:txPr>
    </cx:title>
    <cx:plotArea>
      <cx:plotAreaRegion>
        <cx:series layoutId="boxWhisker" uniqueId="{08124A5B-FC8C-4ADA-B148-96A269A1046D}">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170916</xdr:colOff>
      <xdr:row>9</xdr:row>
      <xdr:rowOff>139119</xdr:rowOff>
    </xdr:from>
    <xdr:to>
      <xdr:col>5</xdr:col>
      <xdr:colOff>548356</xdr:colOff>
      <xdr:row>24</xdr:row>
      <xdr:rowOff>139119</xdr:rowOff>
    </xdr:to>
    <xdr:graphicFrame macro="">
      <xdr:nvGraphicFramePr>
        <xdr:cNvPr id="5" name="Grafik 4">
          <a:extLst>
            <a:ext uri="{FF2B5EF4-FFF2-40B4-BE49-F238E27FC236}">
              <a16:creationId xmlns:a16="http://schemas.microsoft.com/office/drawing/2014/main" id="{A5F960EB-787F-31C5-92C0-6012671D54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87451</xdr:colOff>
      <xdr:row>9</xdr:row>
      <xdr:rowOff>163973</xdr:rowOff>
    </xdr:from>
    <xdr:to>
      <xdr:col>10</xdr:col>
      <xdr:colOff>398803</xdr:colOff>
      <xdr:row>24</xdr:row>
      <xdr:rowOff>163973</xdr:rowOff>
    </xdr:to>
    <xdr:graphicFrame macro="">
      <xdr:nvGraphicFramePr>
        <xdr:cNvPr id="6" name="Grafik 5">
          <a:extLst>
            <a:ext uri="{FF2B5EF4-FFF2-40B4-BE49-F238E27FC236}">
              <a16:creationId xmlns:a16="http://schemas.microsoft.com/office/drawing/2014/main" id="{FB1958AC-AA9A-5F7A-A9EB-B285A8CA6C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601980</xdr:colOff>
      <xdr:row>27</xdr:row>
      <xdr:rowOff>156210</xdr:rowOff>
    </xdr:from>
    <xdr:to>
      <xdr:col>12</xdr:col>
      <xdr:colOff>227888</xdr:colOff>
      <xdr:row>42</xdr:row>
      <xdr:rowOff>156210</xdr:rowOff>
    </xdr:to>
    <xdr:graphicFrame macro="">
      <xdr:nvGraphicFramePr>
        <xdr:cNvPr id="7" name="Grafik 6">
          <a:extLst>
            <a:ext uri="{FF2B5EF4-FFF2-40B4-BE49-F238E27FC236}">
              <a16:creationId xmlns:a16="http://schemas.microsoft.com/office/drawing/2014/main" id="{CC100CEB-F034-7260-11C9-91A08FF18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594360</xdr:colOff>
      <xdr:row>67</xdr:row>
      <xdr:rowOff>179070</xdr:rowOff>
    </xdr:from>
    <xdr:to>
      <xdr:col>4</xdr:col>
      <xdr:colOff>1463040</xdr:colOff>
      <xdr:row>81</xdr:row>
      <xdr:rowOff>154609</xdr:rowOff>
    </xdr:to>
    <mc:AlternateContent xmlns:mc="http://schemas.openxmlformats.org/markup-compatibility/2006">
      <mc:Choice xmlns:cx1="http://schemas.microsoft.com/office/drawing/2015/9/8/chartex" Requires="cx1">
        <xdr:graphicFrame macro="">
          <xdr:nvGraphicFramePr>
            <xdr:cNvPr id="2" name="Grafik 1">
              <a:extLst>
                <a:ext uri="{FF2B5EF4-FFF2-40B4-BE49-F238E27FC236}">
                  <a16:creationId xmlns:a16="http://schemas.microsoft.com/office/drawing/2014/main" id="{D3302CCE-DFC1-775E-368B-DACDD976E5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859280" y="14230350"/>
              <a:ext cx="6080760" cy="7557439"/>
            </a:xfrm>
            <a:prstGeom prst="rect">
              <a:avLst/>
            </a:prstGeom>
            <a:solidFill>
              <a:prstClr val="white"/>
            </a:solidFill>
            <a:ln w="1">
              <a:solidFill>
                <a:prstClr val="green"/>
              </a:solidFill>
            </a:ln>
          </xdr:spPr>
          <xdr:txBody>
            <a:bodyPr vertOverflow="clip" horzOverflow="clip"/>
            <a:lstStyle/>
            <a:p>
              <a:r>
                <a:rPr lang="tr-TR" sz="1100"/>
                <a:t>Bu grafik, Excel sürümünüzde kullanılamaz.
Bu şekli düzenlemek veya bu çalışma kitabını farklı bir dosya biçiminde kaydetmek grafiğin kalıcı olarak bozulmasına neden olur.</a:t>
              </a:r>
            </a:p>
          </xdr:txBody>
        </xdr:sp>
      </mc:Fallback>
    </mc:AlternateContent>
    <xdr:clientData/>
  </xdr:twoCellAnchor>
  <xdr:twoCellAnchor>
    <xdr:from>
      <xdr:col>3</xdr:col>
      <xdr:colOff>306224</xdr:colOff>
      <xdr:row>90</xdr:row>
      <xdr:rowOff>179070</xdr:rowOff>
    </xdr:from>
    <xdr:to>
      <xdr:col>4</xdr:col>
      <xdr:colOff>838200</xdr:colOff>
      <xdr:row>105</xdr:row>
      <xdr:rowOff>179070</xdr:rowOff>
    </xdr:to>
    <xdr:graphicFrame macro="">
      <xdr:nvGraphicFramePr>
        <xdr:cNvPr id="3" name="Grafik 2">
          <a:extLst>
            <a:ext uri="{FF2B5EF4-FFF2-40B4-BE49-F238E27FC236}">
              <a16:creationId xmlns:a16="http://schemas.microsoft.com/office/drawing/2014/main" id="{02001896-BFDF-0763-E779-9C5D3B9DD8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3482DB-F0CB-4CB1-8B85-9972798C83D4}" name="Tablo3" displayName="Tablo3" ref="A1:B201" totalsRowShown="0" headerRowDxfId="24" dataDxfId="23" tableBorderDxfId="22">
  <autoFilter ref="A1:B201" xr:uid="{423482DB-F0CB-4CB1-8B85-9972798C83D4}">
    <filterColumn colId="0" hiddenButton="1"/>
    <filterColumn colId="1" hiddenButton="1"/>
  </autoFilter>
  <tableColumns count="2">
    <tableColumn id="1" xr3:uid="{845BE4DD-DCE0-4B65-BF3E-B7F3678F7E86}" name="ESKİ VERİ" dataDxfId="21"/>
    <tableColumn id="2" xr3:uid="{C83E789F-59D5-43F0-B3E3-AEDE5E73E55E}" name="YENİ VERİ" dataDxfId="20">
      <calculatedColumnFormula>A2+18+123</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49B120-CFB3-437B-9848-9FB8A4453147}" name="Tablo6" displayName="Tablo6" ref="D3:F4" totalsRowShown="0" headerRowDxfId="19">
  <autoFilter ref="D3:F4" xr:uid="{F849B120-CFB3-437B-9848-9FB8A4453147}">
    <filterColumn colId="0" hiddenButton="1"/>
    <filterColumn colId="1" hiddenButton="1"/>
    <filterColumn colId="2" hiddenButton="1"/>
  </autoFilter>
  <tableColumns count="3">
    <tableColumn id="1" xr3:uid="{0FF1F471-CD2C-4CC5-8678-7D6BD1B6C1C9}" name="En büyük değer" dataDxfId="18">
      <calculatedColumnFormula>MAX(B2:B201)</calculatedColumnFormula>
    </tableColumn>
    <tableColumn id="2" xr3:uid="{FEEA02ED-636C-4559-B310-5A508B8DEEA1}" name="En küçük değer" dataDxfId="17">
      <calculatedColumnFormula>MIN(B2:B201)</calculatedColumnFormula>
    </tableColumn>
    <tableColumn id="3" xr3:uid="{2E666B3A-F20B-4267-B1F5-470B8DCEE0F5}" name="Sınıf sayısı" dataDxfId="16">
      <calculatedColumnFormula>(D4-E4)/2&amp;"≈4"</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22BFA6-D2D1-4F23-B431-5BF4597BECF3}" name="Tablo7" displayName="Tablo7" ref="H3:L7" totalsRowShown="0" headerRowDxfId="15" dataDxfId="14">
  <autoFilter ref="H3:L7" xr:uid="{C722BFA6-D2D1-4F23-B431-5BF4597BECF3}">
    <filterColumn colId="0" hiddenButton="1"/>
    <filterColumn colId="1" hiddenButton="1"/>
    <filterColumn colId="2" hiddenButton="1"/>
    <filterColumn colId="3" hiddenButton="1"/>
    <filterColumn colId="4" hiddenButton="1"/>
  </autoFilter>
  <tableColumns count="5">
    <tableColumn id="1" xr3:uid="{3CA2EDB0-593F-4095-A720-309D1EDBEE11}" name="Alt sınır" dataDxfId="13">
      <calculatedColumnFormula>H3+2</calculatedColumnFormula>
    </tableColumn>
    <tableColumn id="2" xr3:uid="{F6A7457B-58BD-4B93-B3B9-3128DA7DDAC3}" name="Üst sınır" dataDxfId="12">
      <calculatedColumnFormula>H4+2</calculatedColumnFormula>
    </tableColumn>
    <tableColumn id="3" xr3:uid="{0341EBE5-F5D2-4CAD-A81D-D8BD78F0F14A}" name="Sınıf aralığı" dataDxfId="11">
      <calculatedColumnFormula>H4&amp;"-"&amp;I4</calculatedColumnFormula>
    </tableColumn>
    <tableColumn id="4" xr3:uid="{3D9E88A4-2400-444A-A39F-BA86320B6D8A}" name="Frekans" dataDxfId="10"/>
    <tableColumn id="5" xr3:uid="{550BBA20-97EF-4766-BAC4-7581C44CDE26}" name="Orta nokta" dataDxfId="9">
      <calculatedColumnFormula>AVERAGE(Tablo7[[#This Row],[Alt sınır]],Tablo7[[#This Row],[Üst sınır]])</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5D0FE0-61C2-4E75-A007-C99BD08A658E}" name="Tablo9" displayName="Tablo9" ref="O10:P16" totalsRowShown="0" headerRowDxfId="8" dataDxfId="7">
  <autoFilter ref="O10:P16" xr:uid="{525D0FE0-61C2-4E75-A007-C99BD08A658E}">
    <filterColumn colId="0" hiddenButton="1"/>
    <filterColumn colId="1" hiddenButton="1"/>
  </autoFilter>
  <tableColumns count="2">
    <tableColumn id="1" xr3:uid="{C1531E09-E989-4E59-AF2B-61C170B97193}" name="X ekseni" dataDxfId="6"/>
    <tableColumn id="2" xr3:uid="{E698F346-A3B0-4485-8AF2-2D51EE00DC6A}" name="Y ekseni" dataDxfId="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0AE3F46-7211-49F0-9878-DEC0A807F1E4}" name="Tablo10" displayName="Tablo10" ref="D29:F34" totalsRowShown="0" headerRowDxfId="4" dataDxfId="3">
  <autoFilter ref="D29:F34" xr:uid="{40AE3F46-7211-49F0-9878-DEC0A807F1E4}">
    <filterColumn colId="0" hiddenButton="1"/>
    <filterColumn colId="1" hiddenButton="1"/>
    <filterColumn colId="2" hiddenButton="1"/>
  </autoFilter>
  <tableColumns count="3">
    <tableColumn id="1" xr3:uid="{425A12F5-E322-4EF9-905C-1937877D73D0}" name="Değerler" dataDxfId="2"/>
    <tableColumn id="2" xr3:uid="{487CF9C2-A211-4410-BAC8-A29E0215154D}" name="Birikimli artan frekans" dataDxfId="1"/>
    <tableColumn id="3" xr3:uid="{CBBD414A-2D82-4465-B0BB-94E570AA167F}" name="Birikimli azalan frekans" dataDxfId="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228CD8-1C14-461B-B280-4E1F4364EC5C}" name="Tablo1" displayName="Tablo1" ref="D55:H60" totalsRowShown="0">
  <autoFilter ref="D55:H60" xr:uid="{D5228CD8-1C14-461B-B280-4E1F4364EC5C}">
    <filterColumn colId="0" hiddenButton="1"/>
    <filterColumn colId="1" hiddenButton="1"/>
    <filterColumn colId="2" hiddenButton="1"/>
    <filterColumn colId="3" hiddenButton="1"/>
    <filterColumn colId="4" hiddenButton="1"/>
  </autoFilter>
  <tableColumns count="5">
    <tableColumn id="1" xr3:uid="{86B19558-F933-4701-89F1-EFC3244D0140}" name="Sınıf aralıkları"/>
    <tableColumn id="2" xr3:uid="{821E7759-F8CA-4DD2-A530-54A8D26D4688}" name="Frekans"/>
    <tableColumn id="3" xr3:uid="{2C8F5B79-3FB7-4E09-8176-5288856FC2FA}" name="Orta nokta"/>
    <tableColumn id="4" xr3:uid="{8CF51A26-42CF-413F-8722-6AF28D824179}" name="f*X"/>
    <tableColumn id="5" xr3:uid="{3D275276-68BF-42D8-AFA0-6F1AE3F6C811}" name="(X-ortalama)^2*f"/>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32B9C1-DC9F-4102-9AB6-13AB65647589}" name="Tablo2" displayName="Tablo2" ref="D61:E65" totalsRowShown="0">
  <autoFilter ref="D61:E65" xr:uid="{8532B9C1-DC9F-4102-9AB6-13AB65647589}">
    <filterColumn colId="0" hiddenButton="1"/>
    <filterColumn colId="1" hiddenButton="1"/>
  </autoFilter>
  <tableColumns count="2">
    <tableColumn id="1" xr3:uid="{4F99CD79-5E3A-4163-A240-3281B94BF3F3}" name="Sınıf aralıklarına göre sonuçlar"/>
    <tableColumn id="2" xr3:uid="{3B996D2B-BF07-4FD7-808B-CA8260374489}" name="Değerler"/>
  </tableColumns>
  <tableStyleInfo name="TableStyleMedium2"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1"/>
  <sheetViews>
    <sheetView tabSelected="1" topLeftCell="A63" zoomScale="107" workbookViewId="0">
      <selection activeCell="D117" sqref="D117"/>
    </sheetView>
  </sheetViews>
  <sheetFormatPr defaultRowHeight="14.4" x14ac:dyDescent="0.3"/>
  <cols>
    <col min="1" max="2" width="9.21875" customWidth="1"/>
    <col min="4" max="4" width="74" customWidth="1"/>
    <col min="5" max="5" width="14.44140625" customWidth="1"/>
    <col min="6" max="6" width="20.109375" customWidth="1"/>
    <col min="7" max="7" width="18.5546875" customWidth="1"/>
    <col min="8" max="8" width="31.5546875" customWidth="1"/>
    <col min="9" max="9" width="12.6640625" bestFit="1" customWidth="1"/>
    <col min="10" max="10" width="10.33203125" customWidth="1"/>
    <col min="12" max="12" width="11.6640625" customWidth="1"/>
    <col min="13" max="13" width="20.88671875" customWidth="1"/>
    <col min="14" max="14" width="20.6640625" customWidth="1"/>
  </cols>
  <sheetData>
    <row r="1" spans="1:16" ht="21" x14ac:dyDescent="0.4">
      <c r="A1" s="6" t="s">
        <v>0</v>
      </c>
      <c r="B1" s="2" t="s">
        <v>1</v>
      </c>
      <c r="D1" s="1" t="s">
        <v>2</v>
      </c>
    </row>
    <row r="2" spans="1:16" x14ac:dyDescent="0.3">
      <c r="A2" s="6">
        <v>8.6</v>
      </c>
      <c r="B2" s="2">
        <f t="shared" ref="B2:B33" si="0">A2+18+123</f>
        <v>149.6</v>
      </c>
    </row>
    <row r="3" spans="1:16" x14ac:dyDescent="0.3">
      <c r="A3" s="6">
        <v>8.8000000000000007</v>
      </c>
      <c r="B3" s="2">
        <f t="shared" si="0"/>
        <v>149.80000000000001</v>
      </c>
      <c r="D3" s="2" t="s">
        <v>3</v>
      </c>
      <c r="E3" s="2" t="s">
        <v>4</v>
      </c>
      <c r="F3" s="2" t="s">
        <v>5</v>
      </c>
      <c r="H3" s="2" t="s">
        <v>6</v>
      </c>
      <c r="I3" s="2" t="s">
        <v>7</v>
      </c>
      <c r="J3" s="2" t="s">
        <v>8</v>
      </c>
      <c r="K3" s="2" t="s">
        <v>9</v>
      </c>
      <c r="L3" s="2" t="s">
        <v>11</v>
      </c>
    </row>
    <row r="4" spans="1:16" x14ac:dyDescent="0.3">
      <c r="A4" s="6">
        <v>9.8000000000000007</v>
      </c>
      <c r="B4" s="2">
        <f t="shared" si="0"/>
        <v>150.80000000000001</v>
      </c>
      <c r="D4" s="2">
        <f>MAX(B2:B201)</f>
        <v>157.5</v>
      </c>
      <c r="E4" s="2">
        <f>MIN(B2:B201)</f>
        <v>149.6</v>
      </c>
      <c r="F4" s="2" t="str">
        <f>(D4-E4)/2&amp;"≈4"</f>
        <v>3,95≈4</v>
      </c>
      <c r="H4" s="2" cm="1">
        <f t="array" ref="H4">Tablo6[En küçük değer]</f>
        <v>149.6</v>
      </c>
      <c r="I4" s="2">
        <f>H4+2</f>
        <v>151.6</v>
      </c>
      <c r="J4" s="2" t="str">
        <f>H4&amp;"-"&amp;I4</f>
        <v>149,6-151,6</v>
      </c>
      <c r="K4" s="2">
        <f>COUNTIF(A$2:B$201,"&gt;="&amp;H4)-COUNTIF(B$2:B$201,"&gt;="&amp;H5)</f>
        <v>54</v>
      </c>
      <c r="L4" s="2">
        <f>AVERAGE(Tablo7[[#This Row],[Alt sınır]],Tablo7[[#This Row],[Üst sınır]])</f>
        <v>150.6</v>
      </c>
    </row>
    <row r="5" spans="1:16" x14ac:dyDescent="0.3">
      <c r="A5" s="6">
        <v>9.8000000000000007</v>
      </c>
      <c r="B5" s="2">
        <f t="shared" si="0"/>
        <v>150.80000000000001</v>
      </c>
      <c r="H5" s="2">
        <f>H4+2</f>
        <v>151.6</v>
      </c>
      <c r="I5" s="2">
        <f t="shared" ref="I5:I7" si="1">H5+2</f>
        <v>153.6</v>
      </c>
      <c r="J5" s="2" t="str">
        <f t="shared" ref="J5:J7" si="2">H5&amp;"-"&amp;I5</f>
        <v>151,6-153,6</v>
      </c>
      <c r="K5" s="2">
        <f>COUNTIF(A$2:B$201,"&gt;="&amp;H5)-COUNTIF(B$2:B$201,"&gt;="&amp;H6)</f>
        <v>79</v>
      </c>
      <c r="L5" s="2">
        <f>AVERAGE(Tablo7[[#This Row],[Alt sınır]],Tablo7[[#This Row],[Üst sınır]])</f>
        <v>152.6</v>
      </c>
    </row>
    <row r="6" spans="1:16" x14ac:dyDescent="0.3">
      <c r="A6" s="6">
        <v>9.8000000000000007</v>
      </c>
      <c r="B6" s="2">
        <f t="shared" si="0"/>
        <v>150.80000000000001</v>
      </c>
      <c r="H6" s="2">
        <f t="shared" ref="H6:H7" si="3">H5+2</f>
        <v>153.6</v>
      </c>
      <c r="I6" s="2">
        <f t="shared" si="1"/>
        <v>155.6</v>
      </c>
      <c r="J6" s="2" t="str">
        <f t="shared" si="2"/>
        <v>153,6-155,6</v>
      </c>
      <c r="K6" s="2">
        <f>COUNTIF(A$2:B$201,"&gt;="&amp;H6)-COUNTIF(B$2:B$201,"&gt;="&amp;H7)</f>
        <v>46</v>
      </c>
      <c r="L6" s="2">
        <f>AVERAGE(Tablo7[[#This Row],[Alt sınır]],Tablo7[[#This Row],[Üst sınır]])</f>
        <v>154.6</v>
      </c>
    </row>
    <row r="7" spans="1:16" x14ac:dyDescent="0.3">
      <c r="A7" s="6">
        <v>9.8000000000000007</v>
      </c>
      <c r="B7" s="2">
        <f t="shared" si="0"/>
        <v>150.80000000000001</v>
      </c>
      <c r="H7" s="2">
        <f t="shared" si="3"/>
        <v>155.6</v>
      </c>
      <c r="I7" s="2">
        <f t="shared" si="1"/>
        <v>157.6</v>
      </c>
      <c r="J7" s="2" t="str">
        <f t="shared" si="2"/>
        <v>155,6-157,6</v>
      </c>
      <c r="K7" s="2">
        <f>COUNTIF(A$2:B$201,"&gt;="&amp;H7)-COUNTIF(B$2:B$201,"&gt;="&amp;#REF!)</f>
        <v>21</v>
      </c>
      <c r="L7" s="2">
        <f>AVERAGE(Tablo7[[#This Row],[Alt sınır]],Tablo7[[#This Row],[Üst sınır]])</f>
        <v>156.6</v>
      </c>
    </row>
    <row r="8" spans="1:16" x14ac:dyDescent="0.3">
      <c r="A8" s="6">
        <v>9.9</v>
      </c>
      <c r="B8" s="2">
        <f t="shared" si="0"/>
        <v>150.9</v>
      </c>
    </row>
    <row r="9" spans="1:16" ht="21" x14ac:dyDescent="0.4">
      <c r="A9" s="6">
        <v>9.9</v>
      </c>
      <c r="B9" s="2">
        <f t="shared" si="0"/>
        <v>150.9</v>
      </c>
      <c r="D9" s="1" t="s">
        <v>12</v>
      </c>
    </row>
    <row r="10" spans="1:16" x14ac:dyDescent="0.3">
      <c r="A10" s="6">
        <v>9.9</v>
      </c>
      <c r="B10" s="2">
        <f t="shared" si="0"/>
        <v>150.9</v>
      </c>
      <c r="O10" s="2" t="s">
        <v>14</v>
      </c>
      <c r="P10" s="2" t="s">
        <v>15</v>
      </c>
    </row>
    <row r="11" spans="1:16" x14ac:dyDescent="0.3">
      <c r="A11" s="6">
        <v>9.9</v>
      </c>
      <c r="B11" s="2">
        <f t="shared" si="0"/>
        <v>150.9</v>
      </c>
      <c r="O11" s="2">
        <f>O12-2</f>
        <v>148.6</v>
      </c>
      <c r="P11" s="2">
        <v>0</v>
      </c>
    </row>
    <row r="12" spans="1:16" x14ac:dyDescent="0.3">
      <c r="A12" s="6">
        <v>9.9</v>
      </c>
      <c r="B12" s="2">
        <f t="shared" si="0"/>
        <v>150.9</v>
      </c>
      <c r="O12" s="2">
        <f>L4</f>
        <v>150.6</v>
      </c>
      <c r="P12" s="2">
        <f>K4</f>
        <v>54</v>
      </c>
    </row>
    <row r="13" spans="1:16" x14ac:dyDescent="0.3">
      <c r="A13" s="6">
        <v>9.9</v>
      </c>
      <c r="B13" s="2">
        <f t="shared" si="0"/>
        <v>150.9</v>
      </c>
      <c r="O13" s="2">
        <f>L5</f>
        <v>152.6</v>
      </c>
      <c r="P13" s="2">
        <f>K5</f>
        <v>79</v>
      </c>
    </row>
    <row r="14" spans="1:16" x14ac:dyDescent="0.3">
      <c r="A14" s="6">
        <v>9.9</v>
      </c>
      <c r="B14" s="2">
        <f t="shared" si="0"/>
        <v>150.9</v>
      </c>
      <c r="O14" s="2">
        <f>L6</f>
        <v>154.6</v>
      </c>
      <c r="P14" s="2">
        <f>K6</f>
        <v>46</v>
      </c>
    </row>
    <row r="15" spans="1:16" x14ac:dyDescent="0.3">
      <c r="A15" s="6">
        <v>9.9</v>
      </c>
      <c r="B15" s="2">
        <f t="shared" si="0"/>
        <v>150.9</v>
      </c>
      <c r="O15" s="2">
        <f>L7</f>
        <v>156.6</v>
      </c>
      <c r="P15" s="2">
        <f>K7</f>
        <v>21</v>
      </c>
    </row>
    <row r="16" spans="1:16" x14ac:dyDescent="0.3">
      <c r="A16" s="6">
        <v>9.9</v>
      </c>
      <c r="B16" s="2">
        <f t="shared" si="0"/>
        <v>150.9</v>
      </c>
      <c r="O16" s="2">
        <f>O15+2</f>
        <v>158.6</v>
      </c>
      <c r="P16" s="2">
        <v>0</v>
      </c>
    </row>
    <row r="17" spans="1:6" x14ac:dyDescent="0.3">
      <c r="A17" s="6">
        <v>9.9</v>
      </c>
      <c r="B17" s="2">
        <f t="shared" si="0"/>
        <v>150.9</v>
      </c>
    </row>
    <row r="18" spans="1:6" x14ac:dyDescent="0.3">
      <c r="A18" s="6">
        <v>9.9</v>
      </c>
      <c r="B18" s="2">
        <f t="shared" si="0"/>
        <v>150.9</v>
      </c>
    </row>
    <row r="19" spans="1:6" x14ac:dyDescent="0.3">
      <c r="A19" s="6">
        <v>9.9</v>
      </c>
      <c r="B19" s="2">
        <f t="shared" si="0"/>
        <v>150.9</v>
      </c>
    </row>
    <row r="20" spans="1:6" x14ac:dyDescent="0.3">
      <c r="A20" s="6">
        <v>9.9</v>
      </c>
      <c r="B20" s="2">
        <f t="shared" si="0"/>
        <v>150.9</v>
      </c>
    </row>
    <row r="21" spans="1:6" x14ac:dyDescent="0.3">
      <c r="A21" s="6">
        <v>10</v>
      </c>
      <c r="B21" s="2">
        <f t="shared" si="0"/>
        <v>151</v>
      </c>
    </row>
    <row r="22" spans="1:6" x14ac:dyDescent="0.3">
      <c r="A22" s="6">
        <v>10</v>
      </c>
      <c r="B22" s="2">
        <f t="shared" si="0"/>
        <v>151</v>
      </c>
    </row>
    <row r="23" spans="1:6" x14ac:dyDescent="0.3">
      <c r="A23" s="6">
        <v>10</v>
      </c>
      <c r="B23" s="2">
        <f t="shared" si="0"/>
        <v>151</v>
      </c>
    </row>
    <row r="24" spans="1:6" x14ac:dyDescent="0.3">
      <c r="A24" s="6">
        <v>10</v>
      </c>
      <c r="B24" s="2">
        <f t="shared" si="0"/>
        <v>151</v>
      </c>
    </row>
    <row r="25" spans="1:6" x14ac:dyDescent="0.3">
      <c r="A25" s="6">
        <v>10</v>
      </c>
      <c r="B25" s="2">
        <f t="shared" si="0"/>
        <v>151</v>
      </c>
    </row>
    <row r="26" spans="1:6" x14ac:dyDescent="0.3">
      <c r="A26" s="6">
        <v>10</v>
      </c>
      <c r="B26" s="2">
        <f t="shared" si="0"/>
        <v>151</v>
      </c>
    </row>
    <row r="27" spans="1:6" ht="21" x14ac:dyDescent="0.4">
      <c r="A27" s="6">
        <v>10</v>
      </c>
      <c r="B27" s="2">
        <f t="shared" si="0"/>
        <v>151</v>
      </c>
      <c r="D27" s="1" t="s">
        <v>16</v>
      </c>
    </row>
    <row r="28" spans="1:6" x14ac:dyDescent="0.3">
      <c r="A28" s="6">
        <v>10</v>
      </c>
      <c r="B28" s="2">
        <f t="shared" si="0"/>
        <v>151</v>
      </c>
    </row>
    <row r="29" spans="1:6" x14ac:dyDescent="0.3">
      <c r="A29" s="6">
        <v>10</v>
      </c>
      <c r="B29" s="2">
        <f t="shared" si="0"/>
        <v>151</v>
      </c>
      <c r="D29" s="2" t="s">
        <v>17</v>
      </c>
      <c r="E29" s="2" t="s">
        <v>10</v>
      </c>
      <c r="F29" s="2" t="s">
        <v>13</v>
      </c>
    </row>
    <row r="30" spans="1:6" x14ac:dyDescent="0.3">
      <c r="A30" s="6">
        <v>10</v>
      </c>
      <c r="B30" s="2">
        <f t="shared" si="0"/>
        <v>151</v>
      </c>
      <c r="D30" s="2">
        <f>H4</f>
        <v>149.6</v>
      </c>
      <c r="E30" s="2">
        <v>0</v>
      </c>
      <c r="F30" s="2">
        <f>E34</f>
        <v>200</v>
      </c>
    </row>
    <row r="31" spans="1:6" x14ac:dyDescent="0.3">
      <c r="A31" s="6">
        <v>10</v>
      </c>
      <c r="B31" s="2">
        <f t="shared" si="0"/>
        <v>151</v>
      </c>
      <c r="D31" s="2">
        <f>D30+2</f>
        <v>151.6</v>
      </c>
      <c r="E31" s="2">
        <f>K4</f>
        <v>54</v>
      </c>
      <c r="F31" s="2">
        <f>F30-K4</f>
        <v>146</v>
      </c>
    </row>
    <row r="32" spans="1:6" x14ac:dyDescent="0.3">
      <c r="A32" s="6">
        <v>10</v>
      </c>
      <c r="B32" s="2">
        <f t="shared" si="0"/>
        <v>151</v>
      </c>
      <c r="D32" s="2">
        <f>D31+2</f>
        <v>153.6</v>
      </c>
      <c r="E32" s="2">
        <f>E31+K5</f>
        <v>133</v>
      </c>
      <c r="F32" s="2">
        <f>F31-K5</f>
        <v>67</v>
      </c>
    </row>
    <row r="33" spans="1:6" x14ac:dyDescent="0.3">
      <c r="A33" s="6">
        <v>10.199999999999999</v>
      </c>
      <c r="B33" s="2">
        <f t="shared" si="0"/>
        <v>151.19999999999999</v>
      </c>
      <c r="D33" s="2">
        <f>D32+2</f>
        <v>155.6</v>
      </c>
      <c r="E33" s="2">
        <f>E32+K6</f>
        <v>179</v>
      </c>
      <c r="F33" s="2">
        <f>F32-K6</f>
        <v>21</v>
      </c>
    </row>
    <row r="34" spans="1:6" x14ac:dyDescent="0.3">
      <c r="A34" s="6">
        <v>10.199999999999999</v>
      </c>
      <c r="B34" s="2">
        <f t="shared" ref="B34:B65" si="4">A34+18+123</f>
        <v>151.19999999999999</v>
      </c>
      <c r="D34" s="2">
        <f>D33+2</f>
        <v>157.6</v>
      </c>
      <c r="E34" s="2">
        <f>E33+K7</f>
        <v>200</v>
      </c>
      <c r="F34" s="2">
        <f>F33-K7</f>
        <v>0</v>
      </c>
    </row>
    <row r="35" spans="1:6" x14ac:dyDescent="0.3">
      <c r="A35" s="6">
        <v>10.199999999999999</v>
      </c>
      <c r="B35" s="2">
        <f t="shared" si="4"/>
        <v>151.19999999999999</v>
      </c>
    </row>
    <row r="36" spans="1:6" x14ac:dyDescent="0.3">
      <c r="A36" s="6">
        <v>10.199999999999999</v>
      </c>
      <c r="B36" s="2">
        <f t="shared" si="4"/>
        <v>151.19999999999999</v>
      </c>
    </row>
    <row r="37" spans="1:6" x14ac:dyDescent="0.3">
      <c r="A37" s="6">
        <v>10.199999999999999</v>
      </c>
      <c r="B37" s="2">
        <f t="shared" si="4"/>
        <v>151.19999999999999</v>
      </c>
    </row>
    <row r="38" spans="1:6" x14ac:dyDescent="0.3">
      <c r="A38" s="6">
        <v>10.199999999999999</v>
      </c>
      <c r="B38" s="2">
        <f t="shared" si="4"/>
        <v>151.19999999999999</v>
      </c>
    </row>
    <row r="39" spans="1:6" x14ac:dyDescent="0.3">
      <c r="A39" s="6">
        <v>10.199999999999999</v>
      </c>
      <c r="B39" s="2">
        <f t="shared" si="4"/>
        <v>151.19999999999999</v>
      </c>
    </row>
    <row r="40" spans="1:6" x14ac:dyDescent="0.3">
      <c r="A40" s="6">
        <v>10.3</v>
      </c>
      <c r="B40" s="2">
        <f t="shared" si="4"/>
        <v>151.30000000000001</v>
      </c>
    </row>
    <row r="41" spans="1:6" x14ac:dyDescent="0.3">
      <c r="A41" s="6">
        <v>10.3</v>
      </c>
      <c r="B41" s="2">
        <f t="shared" si="4"/>
        <v>151.30000000000001</v>
      </c>
    </row>
    <row r="42" spans="1:6" x14ac:dyDescent="0.3">
      <c r="A42" s="6">
        <v>10.4</v>
      </c>
      <c r="B42" s="2">
        <f t="shared" si="4"/>
        <v>151.4</v>
      </c>
    </row>
    <row r="43" spans="1:6" x14ac:dyDescent="0.3">
      <c r="A43" s="6">
        <v>10.4</v>
      </c>
      <c r="B43" s="2">
        <f t="shared" si="4"/>
        <v>151.4</v>
      </c>
    </row>
    <row r="44" spans="1:6" x14ac:dyDescent="0.3">
      <c r="A44" s="6">
        <v>10.4</v>
      </c>
      <c r="B44" s="2">
        <f t="shared" si="4"/>
        <v>151.4</v>
      </c>
    </row>
    <row r="45" spans="1:6" ht="21" x14ac:dyDescent="0.4">
      <c r="A45" s="6">
        <v>10.4</v>
      </c>
      <c r="B45" s="2">
        <f t="shared" si="4"/>
        <v>151.4</v>
      </c>
      <c r="D45" s="1" t="s">
        <v>18</v>
      </c>
    </row>
    <row r="46" spans="1:6" x14ac:dyDescent="0.3">
      <c r="A46" s="6">
        <v>10.4</v>
      </c>
      <c r="B46" s="2">
        <f t="shared" si="4"/>
        <v>151.4</v>
      </c>
    </row>
    <row r="47" spans="1:6" x14ac:dyDescent="0.3">
      <c r="A47" s="6">
        <v>10.4</v>
      </c>
      <c r="B47" s="2">
        <f t="shared" si="4"/>
        <v>151.4</v>
      </c>
      <c r="D47" t="s">
        <v>19</v>
      </c>
      <c r="E47">
        <f>AVERAGE(Tablo3[YENİ VERİ])</f>
        <v>153.00799999999998</v>
      </c>
    </row>
    <row r="48" spans="1:6" x14ac:dyDescent="0.3">
      <c r="A48" s="6">
        <v>10.4</v>
      </c>
      <c r="B48" s="2">
        <f t="shared" si="4"/>
        <v>151.4</v>
      </c>
      <c r="D48" t="s">
        <v>20</v>
      </c>
      <c r="E48">
        <f>MEDIAN(Tablo3[YENİ VERİ])</f>
        <v>152.69999999999999</v>
      </c>
    </row>
    <row r="49" spans="1:8" x14ac:dyDescent="0.3">
      <c r="A49" s="6">
        <v>10.4</v>
      </c>
      <c r="B49" s="2">
        <f t="shared" si="4"/>
        <v>151.4</v>
      </c>
      <c r="D49" t="s">
        <v>21</v>
      </c>
      <c r="E49">
        <f>_xlfn.MODE.SNGL(Tablo3[YENİ VERİ])</f>
        <v>151.4</v>
      </c>
    </row>
    <row r="50" spans="1:8" x14ac:dyDescent="0.3">
      <c r="A50" s="6">
        <v>10.4</v>
      </c>
      <c r="B50" s="2">
        <f t="shared" si="4"/>
        <v>151.4</v>
      </c>
      <c r="D50" t="s">
        <v>22</v>
      </c>
      <c r="E50">
        <f>_xlfn.STDEV.P(Tablo3[YENİ VERİ])</f>
        <v>1.7747777325625866</v>
      </c>
    </row>
    <row r="51" spans="1:8" ht="116.4" customHeight="1" x14ac:dyDescent="0.3">
      <c r="A51" s="6">
        <v>10.4</v>
      </c>
      <c r="B51" s="2">
        <f t="shared" si="4"/>
        <v>151.4</v>
      </c>
      <c r="D51" s="3" t="s">
        <v>23</v>
      </c>
    </row>
    <row r="52" spans="1:8" x14ac:dyDescent="0.3">
      <c r="A52" s="6">
        <v>10.4</v>
      </c>
      <c r="B52" s="2">
        <f t="shared" si="4"/>
        <v>151.4</v>
      </c>
    </row>
    <row r="53" spans="1:8" ht="21" x14ac:dyDescent="0.4">
      <c r="A53" s="6">
        <v>10.4</v>
      </c>
      <c r="B53" s="2">
        <f t="shared" si="4"/>
        <v>151.4</v>
      </c>
      <c r="D53" s="1" t="s">
        <v>24</v>
      </c>
    </row>
    <row r="54" spans="1:8" x14ac:dyDescent="0.3">
      <c r="A54" s="6">
        <v>10.4</v>
      </c>
      <c r="B54" s="2">
        <f t="shared" si="4"/>
        <v>151.4</v>
      </c>
    </row>
    <row r="55" spans="1:8" x14ac:dyDescent="0.3">
      <c r="A55" s="6">
        <v>10.4</v>
      </c>
      <c r="B55" s="2">
        <f t="shared" si="4"/>
        <v>151.4</v>
      </c>
      <c r="D55" t="s">
        <v>25</v>
      </c>
      <c r="E55" t="s">
        <v>9</v>
      </c>
      <c r="F55" t="s">
        <v>11</v>
      </c>
      <c r="G55" t="s">
        <v>27</v>
      </c>
      <c r="H55" t="s">
        <v>26</v>
      </c>
    </row>
    <row r="56" spans="1:8" x14ac:dyDescent="0.3">
      <c r="A56" s="6">
        <v>10.6</v>
      </c>
      <c r="B56" s="2">
        <f t="shared" si="4"/>
        <v>151.6</v>
      </c>
      <c r="D56" t="str">
        <f t="shared" ref="D56:F59" si="5">J4</f>
        <v>149,6-151,6</v>
      </c>
      <c r="E56">
        <f t="shared" si="5"/>
        <v>54</v>
      </c>
      <c r="F56">
        <f t="shared" si="5"/>
        <v>150.6</v>
      </c>
      <c r="G56">
        <f>E56*F56</f>
        <v>8132.4</v>
      </c>
      <c r="H56">
        <f>(F56-E62)^2*E56</f>
        <v>295.68239999999366</v>
      </c>
    </row>
    <row r="57" spans="1:8" x14ac:dyDescent="0.3">
      <c r="A57" s="6">
        <v>10.6</v>
      </c>
      <c r="B57" s="2">
        <f t="shared" si="4"/>
        <v>151.6</v>
      </c>
      <c r="D57" t="str">
        <f t="shared" si="5"/>
        <v>151,6-153,6</v>
      </c>
      <c r="E57">
        <f t="shared" si="5"/>
        <v>79</v>
      </c>
      <c r="F57">
        <f t="shared" si="5"/>
        <v>152.6</v>
      </c>
      <c r="G57">
        <f t="shared" ref="G57:G59" si="6">E57*F57</f>
        <v>12055.4</v>
      </c>
      <c r="H57">
        <f>(F57-E62)^2*E57</f>
        <v>9.1323999999986558</v>
      </c>
    </row>
    <row r="58" spans="1:8" x14ac:dyDescent="0.3">
      <c r="A58" s="6">
        <v>10.6</v>
      </c>
      <c r="B58" s="2">
        <f t="shared" si="4"/>
        <v>151.6</v>
      </c>
      <c r="D58" t="str">
        <f t="shared" si="5"/>
        <v>153,6-155,6</v>
      </c>
      <c r="E58">
        <f t="shared" si="5"/>
        <v>46</v>
      </c>
      <c r="F58">
        <f t="shared" si="5"/>
        <v>154.6</v>
      </c>
      <c r="G58">
        <f t="shared" si="6"/>
        <v>7111.5999999999995</v>
      </c>
      <c r="H58">
        <f>(F58-E62)^2*E58</f>
        <v>126.75760000000381</v>
      </c>
    </row>
    <row r="59" spans="1:8" x14ac:dyDescent="0.3">
      <c r="A59" s="6">
        <v>10.6</v>
      </c>
      <c r="B59" s="2">
        <f t="shared" si="4"/>
        <v>151.6</v>
      </c>
      <c r="D59" t="str">
        <f t="shared" si="5"/>
        <v>155,6-157,6</v>
      </c>
      <c r="E59">
        <f t="shared" si="5"/>
        <v>21</v>
      </c>
      <c r="F59">
        <f t="shared" si="5"/>
        <v>156.6</v>
      </c>
      <c r="G59">
        <f t="shared" si="6"/>
        <v>3288.6</v>
      </c>
      <c r="H59">
        <f>(F59-E62)^2*E59</f>
        <v>281.30760000000384</v>
      </c>
    </row>
    <row r="60" spans="1:8" x14ac:dyDescent="0.3">
      <c r="A60" s="6">
        <v>10.6</v>
      </c>
      <c r="B60" s="2">
        <f t="shared" si="4"/>
        <v>151.6</v>
      </c>
      <c r="G60">
        <f>SUM(G56:G59)</f>
        <v>30587.999999999996</v>
      </c>
      <c r="H60">
        <f>SUM(H56:H59)</f>
        <v>712.88</v>
      </c>
    </row>
    <row r="61" spans="1:8" x14ac:dyDescent="0.3">
      <c r="A61" s="6">
        <v>10.6</v>
      </c>
      <c r="B61" s="2">
        <f t="shared" si="4"/>
        <v>151.6</v>
      </c>
      <c r="D61" t="s">
        <v>28</v>
      </c>
      <c r="E61" t="s">
        <v>17</v>
      </c>
    </row>
    <row r="62" spans="1:8" x14ac:dyDescent="0.3">
      <c r="A62" s="6">
        <v>10.6</v>
      </c>
      <c r="B62" s="2">
        <f t="shared" si="4"/>
        <v>151.6</v>
      </c>
      <c r="D62" t="s">
        <v>19</v>
      </c>
      <c r="E62">
        <f>G60/200</f>
        <v>152.93999999999997</v>
      </c>
    </row>
    <row r="63" spans="1:8" x14ac:dyDescent="0.3">
      <c r="A63" s="6">
        <v>10.6</v>
      </c>
      <c r="B63" s="2">
        <f t="shared" si="4"/>
        <v>151.6</v>
      </c>
      <c r="D63" t="s">
        <v>20</v>
      </c>
      <c r="E63">
        <f>H5+(((200/2)-(E56))/E57)*2</f>
        <v>152.76455696202532</v>
      </c>
    </row>
    <row r="64" spans="1:8" x14ac:dyDescent="0.3">
      <c r="A64" s="6">
        <v>10.6</v>
      </c>
      <c r="B64" s="2">
        <f t="shared" si="4"/>
        <v>151.6</v>
      </c>
      <c r="D64" t="s">
        <v>21</v>
      </c>
      <c r="E64">
        <f>H4+((E57-E56)/((E57-E56)+(E57-E58)))*2</f>
        <v>150.46206896551723</v>
      </c>
    </row>
    <row r="65" spans="1:6" x14ac:dyDescent="0.3">
      <c r="A65" s="6">
        <v>10.6</v>
      </c>
      <c r="B65" s="2">
        <f t="shared" si="4"/>
        <v>151.6</v>
      </c>
      <c r="D65" t="s">
        <v>22</v>
      </c>
      <c r="E65">
        <f>SQRT(H60/200)</f>
        <v>1.8879618640216227</v>
      </c>
    </row>
    <row r="66" spans="1:6" x14ac:dyDescent="0.3">
      <c r="A66" s="6">
        <v>10.6</v>
      </c>
      <c r="B66" s="2">
        <f t="shared" ref="B66:B97" si="7">A66+18+123</f>
        <v>151.6</v>
      </c>
    </row>
    <row r="67" spans="1:6" ht="21" x14ac:dyDescent="0.4">
      <c r="A67" s="6">
        <v>10.6</v>
      </c>
      <c r="B67" s="2">
        <f t="shared" si="7"/>
        <v>151.6</v>
      </c>
      <c r="D67" s="1" t="s">
        <v>29</v>
      </c>
    </row>
    <row r="68" spans="1:6" x14ac:dyDescent="0.3">
      <c r="A68" s="6">
        <v>11.2</v>
      </c>
      <c r="B68" s="2">
        <f t="shared" si="7"/>
        <v>152.19999999999999</v>
      </c>
    </row>
    <row r="69" spans="1:6" ht="409.6" x14ac:dyDescent="0.3">
      <c r="A69" s="6">
        <v>11.2</v>
      </c>
      <c r="B69" s="2">
        <f t="shared" si="7"/>
        <v>152.19999999999999</v>
      </c>
      <c r="F69" s="5" t="s">
        <v>51</v>
      </c>
    </row>
    <row r="70" spans="1:6" x14ac:dyDescent="0.3">
      <c r="A70" s="6">
        <v>11.2</v>
      </c>
      <c r="B70" s="2">
        <f t="shared" si="7"/>
        <v>152.19999999999999</v>
      </c>
    </row>
    <row r="71" spans="1:6" x14ac:dyDescent="0.3">
      <c r="A71" s="6">
        <v>11.2</v>
      </c>
      <c r="B71" s="2">
        <f t="shared" si="7"/>
        <v>152.19999999999999</v>
      </c>
    </row>
    <row r="72" spans="1:6" x14ac:dyDescent="0.3">
      <c r="A72" s="6">
        <v>11.2</v>
      </c>
      <c r="B72" s="2">
        <f t="shared" si="7"/>
        <v>152.19999999999999</v>
      </c>
    </row>
    <row r="73" spans="1:6" x14ac:dyDescent="0.3">
      <c r="A73" s="6">
        <v>11.3</v>
      </c>
      <c r="B73" s="2">
        <f t="shared" si="7"/>
        <v>152.30000000000001</v>
      </c>
    </row>
    <row r="74" spans="1:6" x14ac:dyDescent="0.3">
      <c r="A74" s="6">
        <v>11.3</v>
      </c>
      <c r="B74" s="2">
        <f t="shared" si="7"/>
        <v>152.30000000000001</v>
      </c>
    </row>
    <row r="75" spans="1:6" x14ac:dyDescent="0.3">
      <c r="A75" s="6">
        <v>11.3</v>
      </c>
      <c r="B75" s="2">
        <f t="shared" si="7"/>
        <v>152.30000000000001</v>
      </c>
    </row>
    <row r="76" spans="1:6" x14ac:dyDescent="0.3">
      <c r="A76" s="6">
        <v>11.3</v>
      </c>
      <c r="B76" s="2">
        <f t="shared" si="7"/>
        <v>152.30000000000001</v>
      </c>
    </row>
    <row r="77" spans="1:6" x14ac:dyDescent="0.3">
      <c r="A77" s="6">
        <v>11.3</v>
      </c>
      <c r="B77" s="2">
        <f t="shared" si="7"/>
        <v>152.30000000000001</v>
      </c>
    </row>
    <row r="78" spans="1:6" x14ac:dyDescent="0.3">
      <c r="A78" s="6">
        <v>11.4</v>
      </c>
      <c r="B78" s="2">
        <f t="shared" si="7"/>
        <v>152.4</v>
      </c>
    </row>
    <row r="79" spans="1:6" x14ac:dyDescent="0.3">
      <c r="A79" s="6">
        <v>11.4</v>
      </c>
      <c r="B79" s="2">
        <f t="shared" si="7"/>
        <v>152.4</v>
      </c>
    </row>
    <row r="80" spans="1:6" x14ac:dyDescent="0.3">
      <c r="A80" s="6">
        <v>11.4</v>
      </c>
      <c r="B80" s="2">
        <f t="shared" si="7"/>
        <v>152.4</v>
      </c>
    </row>
    <row r="81" spans="1:9" x14ac:dyDescent="0.3">
      <c r="A81" s="6">
        <v>11.4</v>
      </c>
      <c r="B81" s="2">
        <f t="shared" si="7"/>
        <v>152.4</v>
      </c>
    </row>
    <row r="82" spans="1:9" x14ac:dyDescent="0.3">
      <c r="A82" s="6">
        <v>11.4</v>
      </c>
      <c r="B82" s="2">
        <f t="shared" si="7"/>
        <v>152.4</v>
      </c>
    </row>
    <row r="83" spans="1:9" x14ac:dyDescent="0.3">
      <c r="A83" s="6">
        <v>11.4</v>
      </c>
      <c r="B83" s="2">
        <f t="shared" si="7"/>
        <v>152.4</v>
      </c>
    </row>
    <row r="84" spans="1:9" x14ac:dyDescent="0.3">
      <c r="A84" s="6">
        <v>11.4</v>
      </c>
      <c r="B84" s="2">
        <f t="shared" si="7"/>
        <v>152.4</v>
      </c>
    </row>
    <row r="85" spans="1:9" x14ac:dyDescent="0.3">
      <c r="A85" s="6">
        <v>11.4</v>
      </c>
      <c r="B85" s="2">
        <f t="shared" si="7"/>
        <v>152.4</v>
      </c>
    </row>
    <row r="86" spans="1:9" x14ac:dyDescent="0.3">
      <c r="A86" s="6">
        <v>11.5</v>
      </c>
      <c r="B86" s="2">
        <f t="shared" si="7"/>
        <v>152.5</v>
      </c>
    </row>
    <row r="87" spans="1:9" x14ac:dyDescent="0.3">
      <c r="A87" s="6">
        <v>11.5</v>
      </c>
      <c r="B87" s="2">
        <f t="shared" si="7"/>
        <v>152.5</v>
      </c>
    </row>
    <row r="88" spans="1:9" x14ac:dyDescent="0.3">
      <c r="A88" s="6">
        <v>11.5</v>
      </c>
      <c r="B88" s="2">
        <f t="shared" si="7"/>
        <v>152.5</v>
      </c>
    </row>
    <row r="89" spans="1:9" x14ac:dyDescent="0.3">
      <c r="A89" s="6">
        <v>11.5</v>
      </c>
      <c r="B89" s="2">
        <f t="shared" si="7"/>
        <v>152.5</v>
      </c>
    </row>
    <row r="90" spans="1:9" ht="21" x14ac:dyDescent="0.4">
      <c r="A90" s="6">
        <v>11.5</v>
      </c>
      <c r="B90" s="2">
        <f t="shared" si="7"/>
        <v>152.5</v>
      </c>
      <c r="D90" s="1" t="s">
        <v>30</v>
      </c>
    </row>
    <row r="91" spans="1:9" x14ac:dyDescent="0.3">
      <c r="A91" s="6">
        <v>11.6</v>
      </c>
      <c r="B91" s="2">
        <f t="shared" si="7"/>
        <v>152.6</v>
      </c>
    </row>
    <row r="92" spans="1:9" x14ac:dyDescent="0.3">
      <c r="A92" s="6">
        <v>11.6</v>
      </c>
      <c r="B92" s="2">
        <f t="shared" si="7"/>
        <v>152.6</v>
      </c>
      <c r="F92" t="s">
        <v>53</v>
      </c>
      <c r="G92">
        <f>E62+E65/2</f>
        <v>153.88398093201079</v>
      </c>
      <c r="H92" t="s">
        <v>33</v>
      </c>
      <c r="I92">
        <f>(G92-E62)/E65</f>
        <v>0.50000000000000289</v>
      </c>
    </row>
    <row r="93" spans="1:9" x14ac:dyDescent="0.3">
      <c r="A93" s="6">
        <v>11.6</v>
      </c>
      <c r="B93" s="2">
        <f t="shared" si="7"/>
        <v>152.6</v>
      </c>
      <c r="F93" t="s">
        <v>54</v>
      </c>
      <c r="G93">
        <f>E62-E65/2</f>
        <v>151.99601906798915</v>
      </c>
      <c r="H93" t="s">
        <v>33</v>
      </c>
      <c r="I93">
        <f>(G93-E62)/E65</f>
        <v>-0.50000000000000289</v>
      </c>
    </row>
    <row r="94" spans="1:9" x14ac:dyDescent="0.3">
      <c r="A94" s="6">
        <v>11.6</v>
      </c>
      <c r="B94" s="2">
        <f t="shared" si="7"/>
        <v>152.6</v>
      </c>
      <c r="F94" t="s">
        <v>31</v>
      </c>
      <c r="G94">
        <f>(((E33-E32)/(D33-D32))*(G92-D32)+E32)-(((E32-E31)/(D32-D31))*(G93-D32)+E32)</f>
        <v>69.888808250676462</v>
      </c>
      <c r="H94" t="s">
        <v>32</v>
      </c>
      <c r="I94">
        <f>200*(_xlfn.NORM.S.DIST(I92,TRUE)-_xlfn.NORM.S.DIST(I93,TRUE))</f>
        <v>76.584984509605661</v>
      </c>
    </row>
    <row r="95" spans="1:9" x14ac:dyDescent="0.3">
      <c r="A95" s="6">
        <v>11.6</v>
      </c>
      <c r="B95" s="2">
        <f t="shared" si="7"/>
        <v>152.6</v>
      </c>
      <c r="F95" t="s">
        <v>34</v>
      </c>
      <c r="G95" t="str">
        <f>I94-G94&amp;"≈7"</f>
        <v>6,6961762589292≈7</v>
      </c>
    </row>
    <row r="96" spans="1:9" x14ac:dyDescent="0.3">
      <c r="A96" s="6">
        <v>11.6</v>
      </c>
      <c r="B96" s="2">
        <f t="shared" si="7"/>
        <v>152.6</v>
      </c>
    </row>
    <row r="97" spans="1:5" x14ac:dyDescent="0.3">
      <c r="A97" s="6">
        <v>11.6</v>
      </c>
      <c r="B97" s="2">
        <f t="shared" si="7"/>
        <v>152.6</v>
      </c>
    </row>
    <row r="98" spans="1:5" x14ac:dyDescent="0.3">
      <c r="A98" s="6">
        <v>11.700000000000001</v>
      </c>
      <c r="B98" s="2">
        <f t="shared" ref="B98:B129" si="8">A98+18+123</f>
        <v>152.69999999999999</v>
      </c>
    </row>
    <row r="99" spans="1:5" x14ac:dyDescent="0.3">
      <c r="A99" s="6">
        <v>11.700000000000001</v>
      </c>
      <c r="B99" s="2">
        <f t="shared" si="8"/>
        <v>152.69999999999999</v>
      </c>
    </row>
    <row r="100" spans="1:5" x14ac:dyDescent="0.3">
      <c r="A100" s="6">
        <v>11.700000000000001</v>
      </c>
      <c r="B100" s="2">
        <f t="shared" si="8"/>
        <v>152.69999999999999</v>
      </c>
    </row>
    <row r="101" spans="1:5" x14ac:dyDescent="0.3">
      <c r="A101" s="6">
        <v>11.700000000000001</v>
      </c>
      <c r="B101" s="2">
        <f t="shared" si="8"/>
        <v>152.69999999999999</v>
      </c>
    </row>
    <row r="102" spans="1:5" x14ac:dyDescent="0.3">
      <c r="A102" s="6">
        <v>11.700000000000001</v>
      </c>
      <c r="B102" s="2">
        <f t="shared" si="8"/>
        <v>152.69999999999999</v>
      </c>
    </row>
    <row r="103" spans="1:5" x14ac:dyDescent="0.3">
      <c r="A103" s="6">
        <v>11.8</v>
      </c>
      <c r="B103" s="2">
        <f t="shared" si="8"/>
        <v>152.80000000000001</v>
      </c>
    </row>
    <row r="104" spans="1:5" x14ac:dyDescent="0.3">
      <c r="A104" s="6">
        <v>11.8</v>
      </c>
      <c r="B104" s="2">
        <f t="shared" si="8"/>
        <v>152.80000000000001</v>
      </c>
    </row>
    <row r="105" spans="1:5" x14ac:dyDescent="0.3">
      <c r="A105" s="6">
        <v>11.8</v>
      </c>
      <c r="B105" s="2">
        <f t="shared" si="8"/>
        <v>152.80000000000001</v>
      </c>
    </row>
    <row r="106" spans="1:5" x14ac:dyDescent="0.3">
      <c r="A106" s="6">
        <v>11.9</v>
      </c>
      <c r="B106" s="2">
        <f t="shared" si="8"/>
        <v>152.9</v>
      </c>
    </row>
    <row r="107" spans="1:5" x14ac:dyDescent="0.3">
      <c r="A107" s="6">
        <v>11.9</v>
      </c>
      <c r="B107" s="2">
        <f t="shared" si="8"/>
        <v>152.9</v>
      </c>
    </row>
    <row r="108" spans="1:5" ht="21" x14ac:dyDescent="0.4">
      <c r="A108" s="6">
        <v>11.9</v>
      </c>
      <c r="B108" s="2">
        <f t="shared" si="8"/>
        <v>152.9</v>
      </c>
      <c r="D108" s="1" t="s">
        <v>35</v>
      </c>
    </row>
    <row r="109" spans="1:5" x14ac:dyDescent="0.3">
      <c r="A109" s="6">
        <v>12</v>
      </c>
      <c r="B109" s="2">
        <f t="shared" si="8"/>
        <v>153</v>
      </c>
    </row>
    <row r="110" spans="1:5" ht="15.6" x14ac:dyDescent="0.3">
      <c r="A110" s="6">
        <v>12</v>
      </c>
      <c r="B110" s="2">
        <f t="shared" si="8"/>
        <v>153</v>
      </c>
      <c r="D110" s="7" t="s">
        <v>36</v>
      </c>
    </row>
    <row r="111" spans="1:5" x14ac:dyDescent="0.3">
      <c r="A111" s="6">
        <v>12</v>
      </c>
      <c r="B111" s="2">
        <f t="shared" si="8"/>
        <v>153</v>
      </c>
      <c r="D111" t="s">
        <v>38</v>
      </c>
      <c r="E111">
        <f>E47</f>
        <v>153.00799999999998</v>
      </c>
    </row>
    <row r="112" spans="1:5" x14ac:dyDescent="0.3">
      <c r="A112" s="6">
        <v>12</v>
      </c>
      <c r="B112" s="2">
        <f t="shared" si="8"/>
        <v>153</v>
      </c>
      <c r="D112" t="s">
        <v>39</v>
      </c>
      <c r="E112">
        <f>STDEV(Tablo3[YENİ VERİ])</f>
        <v>1.7792313850671688</v>
      </c>
    </row>
    <row r="113" spans="1:6" x14ac:dyDescent="0.3">
      <c r="A113" s="6">
        <v>12</v>
      </c>
      <c r="B113" s="2">
        <f t="shared" si="8"/>
        <v>153</v>
      </c>
      <c r="D113" t="s">
        <v>40</v>
      </c>
      <c r="E113">
        <f>E112^2</f>
        <v>3.1656643216080358</v>
      </c>
    </row>
    <row r="114" spans="1:6" x14ac:dyDescent="0.3">
      <c r="A114" s="6">
        <v>12</v>
      </c>
      <c r="B114" s="2">
        <f t="shared" si="8"/>
        <v>153</v>
      </c>
    </row>
    <row r="115" spans="1:6" x14ac:dyDescent="0.3">
      <c r="A115" s="6">
        <v>12.100000000000001</v>
      </c>
      <c r="B115" s="2">
        <f t="shared" si="8"/>
        <v>153.1</v>
      </c>
      <c r="D115" s="4" t="s">
        <v>37</v>
      </c>
    </row>
    <row r="116" spans="1:6" x14ac:dyDescent="0.3">
      <c r="A116" s="6">
        <v>12.100000000000001</v>
      </c>
      <c r="B116" s="2">
        <f t="shared" si="8"/>
        <v>153.1</v>
      </c>
      <c r="D116" t="s">
        <v>55</v>
      </c>
    </row>
    <row r="117" spans="1:6" x14ac:dyDescent="0.3">
      <c r="A117" s="6">
        <v>12.2</v>
      </c>
      <c r="B117" s="2">
        <f t="shared" si="8"/>
        <v>153.19999999999999</v>
      </c>
      <c r="D117" t="str">
        <f>E111+_xlfn.NORM.S.INV(0.04)*E112/SQRT(200)&amp;"≤Anakütle ortalaması≤"&amp;E111-_xlfn.NORM.S.INV(0.04)*E112/SQRT(200)</f>
        <v>152,78774503383≤Anakütle ortalaması≤153,22825496617</v>
      </c>
    </row>
    <row r="118" spans="1:6" x14ac:dyDescent="0.3">
      <c r="A118" s="6">
        <v>12.2</v>
      </c>
      <c r="B118" s="2">
        <f t="shared" si="8"/>
        <v>153.19999999999999</v>
      </c>
    </row>
    <row r="119" spans="1:6" x14ac:dyDescent="0.3">
      <c r="A119" s="6">
        <v>12.2</v>
      </c>
      <c r="B119" s="2">
        <f t="shared" si="8"/>
        <v>153.19999999999999</v>
      </c>
      <c r="D119" s="4" t="s">
        <v>41</v>
      </c>
    </row>
    <row r="120" spans="1:6" x14ac:dyDescent="0.3">
      <c r="A120" s="6">
        <v>12.2</v>
      </c>
      <c r="B120" s="2">
        <f t="shared" si="8"/>
        <v>153.19999999999999</v>
      </c>
      <c r="D120" t="s">
        <v>42</v>
      </c>
    </row>
    <row r="121" spans="1:6" x14ac:dyDescent="0.3">
      <c r="A121" s="6">
        <v>12.2</v>
      </c>
      <c r="B121" s="2">
        <f t="shared" si="8"/>
        <v>153.19999999999999</v>
      </c>
      <c r="D121" t="str">
        <f>199*E113/_xlfn.CHISQ.INV.RT(0.04,199)&amp;"&lt;Anakütle varyansı&lt;"&amp;199*E113/_xlfn.CHISQ.INV.RT(0.96,199)</f>
        <v>2,67770890579003&lt;Anakütle varyansı&lt;3,80672401199128</v>
      </c>
    </row>
    <row r="122" spans="1:6" x14ac:dyDescent="0.3">
      <c r="A122" s="6">
        <v>12.2</v>
      </c>
      <c r="B122" s="2">
        <f t="shared" si="8"/>
        <v>153.19999999999999</v>
      </c>
    </row>
    <row r="123" spans="1:6" x14ac:dyDescent="0.3">
      <c r="A123" s="6">
        <v>12.3</v>
      </c>
      <c r="B123" s="2">
        <f t="shared" si="8"/>
        <v>153.30000000000001</v>
      </c>
      <c r="D123" s="4" t="s">
        <v>43</v>
      </c>
    </row>
    <row r="124" spans="1:6" x14ac:dyDescent="0.3">
      <c r="A124" s="6">
        <v>12.3</v>
      </c>
      <c r="B124" s="2">
        <f t="shared" si="8"/>
        <v>153.30000000000001</v>
      </c>
    </row>
    <row r="125" spans="1:6" x14ac:dyDescent="0.3">
      <c r="A125" s="6">
        <v>12.3</v>
      </c>
      <c r="B125" s="2">
        <f t="shared" si="8"/>
        <v>153.30000000000001</v>
      </c>
      <c r="D125" t="s">
        <v>44</v>
      </c>
      <c r="E125" t="s">
        <v>45</v>
      </c>
      <c r="F125">
        <f>123+18+11.6</f>
        <v>152.6</v>
      </c>
    </row>
    <row r="126" spans="1:6" x14ac:dyDescent="0.3">
      <c r="A126" s="6">
        <v>12.3</v>
      </c>
      <c r="B126" s="2">
        <f t="shared" si="8"/>
        <v>153.30000000000001</v>
      </c>
      <c r="D126" t="s">
        <v>52</v>
      </c>
      <c r="E126" t="s">
        <v>46</v>
      </c>
      <c r="F126">
        <f>123+18+11.6</f>
        <v>152.6</v>
      </c>
    </row>
    <row r="127" spans="1:6" x14ac:dyDescent="0.3">
      <c r="A127" s="6">
        <v>12.4</v>
      </c>
      <c r="B127" s="2">
        <f t="shared" si="8"/>
        <v>153.4</v>
      </c>
      <c r="D127" t="s">
        <v>33</v>
      </c>
      <c r="E127">
        <f>(E111-F125)/(E112/SQRT(200))</f>
        <v>3.2429684991557286</v>
      </c>
    </row>
    <row r="128" spans="1:6" x14ac:dyDescent="0.3">
      <c r="A128" s="6">
        <v>12.4</v>
      </c>
      <c r="B128" s="2">
        <f t="shared" si="8"/>
        <v>153.4</v>
      </c>
      <c r="D128" t="s">
        <v>47</v>
      </c>
      <c r="E128">
        <f>2*(1-_xlfn.NORM.S.DIST(E127,1))</f>
        <v>1.1829128903517727E-3</v>
      </c>
    </row>
    <row r="129" spans="1:6" x14ac:dyDescent="0.3">
      <c r="A129" s="6">
        <v>12.4</v>
      </c>
      <c r="B129" s="2">
        <f t="shared" si="8"/>
        <v>153.4</v>
      </c>
      <c r="D129" t="s">
        <v>56</v>
      </c>
    </row>
    <row r="130" spans="1:6" x14ac:dyDescent="0.3">
      <c r="A130" s="6">
        <v>12.4</v>
      </c>
      <c r="B130" s="2">
        <f t="shared" ref="B130:B161" si="9">A130+18+123</f>
        <v>153.4</v>
      </c>
    </row>
    <row r="131" spans="1:6" x14ac:dyDescent="0.3">
      <c r="A131" s="6">
        <v>12.5</v>
      </c>
      <c r="B131" s="2">
        <f t="shared" si="9"/>
        <v>153.5</v>
      </c>
      <c r="D131" s="4" t="s">
        <v>48</v>
      </c>
    </row>
    <row r="132" spans="1:6" x14ac:dyDescent="0.3">
      <c r="A132" s="6">
        <v>12.5</v>
      </c>
      <c r="B132" s="2">
        <f t="shared" si="9"/>
        <v>153.5</v>
      </c>
    </row>
    <row r="133" spans="1:6" x14ac:dyDescent="0.3">
      <c r="A133" s="6">
        <v>12.5</v>
      </c>
      <c r="B133" s="2">
        <f t="shared" si="9"/>
        <v>153.5</v>
      </c>
      <c r="D133" t="s">
        <v>44</v>
      </c>
      <c r="E133" t="s">
        <v>50</v>
      </c>
      <c r="F133">
        <f>123+18+12.2</f>
        <v>153.19999999999999</v>
      </c>
    </row>
    <row r="134" spans="1:6" x14ac:dyDescent="0.3">
      <c r="A134" s="6">
        <v>12.5</v>
      </c>
      <c r="B134" s="2">
        <f t="shared" si="9"/>
        <v>153.5</v>
      </c>
      <c r="D134" t="s">
        <v>52</v>
      </c>
      <c r="E134" t="s">
        <v>49</v>
      </c>
      <c r="F134">
        <f>123+18+12.2</f>
        <v>153.19999999999999</v>
      </c>
    </row>
    <row r="135" spans="1:6" x14ac:dyDescent="0.3">
      <c r="A135" s="6">
        <v>12.700000000000001</v>
      </c>
      <c r="B135" s="2">
        <f t="shared" si="9"/>
        <v>153.69999999999999</v>
      </c>
      <c r="D135" t="s">
        <v>33</v>
      </c>
      <c r="E135">
        <f>(E111-F133)/(E112/SQRT(200))</f>
        <v>-1.526102823132214</v>
      </c>
    </row>
    <row r="136" spans="1:6" x14ac:dyDescent="0.3">
      <c r="A136" s="6">
        <v>12.8</v>
      </c>
      <c r="B136" s="2">
        <f t="shared" si="9"/>
        <v>153.80000000000001</v>
      </c>
      <c r="D136" t="s">
        <v>47</v>
      </c>
      <c r="E136">
        <f>_xlfn.NORM.S.DIST(E135,1)</f>
        <v>6.3492129556723051E-2</v>
      </c>
    </row>
    <row r="137" spans="1:6" x14ac:dyDescent="0.3">
      <c r="A137" s="6">
        <v>12.8</v>
      </c>
      <c r="B137" s="2">
        <f t="shared" si="9"/>
        <v>153.80000000000001</v>
      </c>
      <c r="D137" t="str">
        <f>"0 hipotezi p≤ α olduğunda reddedilir budan dolayı cevap α≥"&amp;E136</f>
        <v>0 hipotezi p≤ α olduğunda reddedilir budan dolayı cevap α≥0,0634921295567231</v>
      </c>
    </row>
    <row r="138" spans="1:6" x14ac:dyDescent="0.3">
      <c r="A138" s="6">
        <v>12.8</v>
      </c>
      <c r="B138" s="2">
        <f t="shared" si="9"/>
        <v>153.80000000000001</v>
      </c>
    </row>
    <row r="139" spans="1:6" x14ac:dyDescent="0.3">
      <c r="A139" s="6">
        <v>12.8</v>
      </c>
      <c r="B139" s="2">
        <f t="shared" si="9"/>
        <v>153.80000000000001</v>
      </c>
    </row>
    <row r="140" spans="1:6" x14ac:dyDescent="0.3">
      <c r="A140" s="6">
        <v>12.8</v>
      </c>
      <c r="B140" s="2">
        <f t="shared" si="9"/>
        <v>153.80000000000001</v>
      </c>
    </row>
    <row r="141" spans="1:6" x14ac:dyDescent="0.3">
      <c r="A141" s="6">
        <v>12.8</v>
      </c>
      <c r="B141" s="2">
        <f t="shared" si="9"/>
        <v>153.80000000000001</v>
      </c>
    </row>
    <row r="142" spans="1:6" x14ac:dyDescent="0.3">
      <c r="A142" s="6">
        <v>12.8</v>
      </c>
      <c r="B142" s="2">
        <f t="shared" si="9"/>
        <v>153.80000000000001</v>
      </c>
    </row>
    <row r="143" spans="1:6" x14ac:dyDescent="0.3">
      <c r="A143" s="6">
        <v>12.9</v>
      </c>
      <c r="B143" s="2">
        <f t="shared" si="9"/>
        <v>153.9</v>
      </c>
    </row>
    <row r="144" spans="1:6" x14ac:dyDescent="0.3">
      <c r="A144" s="6">
        <v>12.9</v>
      </c>
      <c r="B144" s="2">
        <f t="shared" si="9"/>
        <v>153.9</v>
      </c>
    </row>
    <row r="145" spans="1:2" x14ac:dyDescent="0.3">
      <c r="A145" s="6">
        <v>12.9</v>
      </c>
      <c r="B145" s="2">
        <f t="shared" si="9"/>
        <v>153.9</v>
      </c>
    </row>
    <row r="146" spans="1:2" x14ac:dyDescent="0.3">
      <c r="A146" s="6">
        <v>13</v>
      </c>
      <c r="B146" s="2">
        <f t="shared" si="9"/>
        <v>154</v>
      </c>
    </row>
    <row r="147" spans="1:2" x14ac:dyDescent="0.3">
      <c r="A147" s="6">
        <v>13</v>
      </c>
      <c r="B147" s="2">
        <f t="shared" si="9"/>
        <v>154</v>
      </c>
    </row>
    <row r="148" spans="1:2" x14ac:dyDescent="0.3">
      <c r="A148" s="6">
        <v>13</v>
      </c>
      <c r="B148" s="2">
        <f t="shared" si="9"/>
        <v>154</v>
      </c>
    </row>
    <row r="149" spans="1:2" x14ac:dyDescent="0.3">
      <c r="A149" s="6">
        <v>13</v>
      </c>
      <c r="B149" s="2">
        <f t="shared" si="9"/>
        <v>154</v>
      </c>
    </row>
    <row r="150" spans="1:2" x14ac:dyDescent="0.3">
      <c r="A150" s="6">
        <v>13</v>
      </c>
      <c r="B150" s="2">
        <f t="shared" si="9"/>
        <v>154</v>
      </c>
    </row>
    <row r="151" spans="1:2" x14ac:dyDescent="0.3">
      <c r="A151" s="6">
        <v>13.100000000000001</v>
      </c>
      <c r="B151" s="2">
        <f t="shared" si="9"/>
        <v>154.1</v>
      </c>
    </row>
    <row r="152" spans="1:2" x14ac:dyDescent="0.3">
      <c r="A152" s="6">
        <v>13.100000000000001</v>
      </c>
      <c r="B152" s="2">
        <f t="shared" si="9"/>
        <v>154.1</v>
      </c>
    </row>
    <row r="153" spans="1:2" x14ac:dyDescent="0.3">
      <c r="A153" s="6">
        <v>13.2</v>
      </c>
      <c r="B153" s="2">
        <f t="shared" si="9"/>
        <v>154.19999999999999</v>
      </c>
    </row>
    <row r="154" spans="1:2" x14ac:dyDescent="0.3">
      <c r="A154" s="6">
        <v>13.2</v>
      </c>
      <c r="B154" s="2">
        <f t="shared" si="9"/>
        <v>154.19999999999999</v>
      </c>
    </row>
    <row r="155" spans="1:2" x14ac:dyDescent="0.3">
      <c r="A155" s="6">
        <v>13.3</v>
      </c>
      <c r="B155" s="2">
        <f t="shared" si="9"/>
        <v>154.30000000000001</v>
      </c>
    </row>
    <row r="156" spans="1:2" x14ac:dyDescent="0.3">
      <c r="A156" s="6">
        <v>13.4</v>
      </c>
      <c r="B156" s="2">
        <f t="shared" si="9"/>
        <v>154.4</v>
      </c>
    </row>
    <row r="157" spans="1:2" x14ac:dyDescent="0.3">
      <c r="A157" s="6">
        <v>13.4</v>
      </c>
      <c r="B157" s="2">
        <f t="shared" si="9"/>
        <v>154.4</v>
      </c>
    </row>
    <row r="158" spans="1:2" x14ac:dyDescent="0.3">
      <c r="A158" s="6">
        <v>13.4</v>
      </c>
      <c r="B158" s="2">
        <f t="shared" si="9"/>
        <v>154.4</v>
      </c>
    </row>
    <row r="159" spans="1:2" x14ac:dyDescent="0.3">
      <c r="A159" s="6">
        <v>13.4</v>
      </c>
      <c r="B159" s="2">
        <f t="shared" si="9"/>
        <v>154.4</v>
      </c>
    </row>
    <row r="160" spans="1:2" x14ac:dyDescent="0.3">
      <c r="A160" s="6">
        <v>13.4</v>
      </c>
      <c r="B160" s="2">
        <f t="shared" si="9"/>
        <v>154.4</v>
      </c>
    </row>
    <row r="161" spans="1:2" x14ac:dyDescent="0.3">
      <c r="A161" s="6">
        <v>13.4</v>
      </c>
      <c r="B161" s="2">
        <f t="shared" si="9"/>
        <v>154.4</v>
      </c>
    </row>
    <row r="162" spans="1:2" x14ac:dyDescent="0.3">
      <c r="A162" s="6">
        <v>13.4</v>
      </c>
      <c r="B162" s="2">
        <f t="shared" ref="B162:B193" si="10">A162+18+123</f>
        <v>154.4</v>
      </c>
    </row>
    <row r="163" spans="1:2" x14ac:dyDescent="0.3">
      <c r="A163" s="6">
        <v>13.4</v>
      </c>
      <c r="B163" s="2">
        <f t="shared" si="10"/>
        <v>154.4</v>
      </c>
    </row>
    <row r="164" spans="1:2" x14ac:dyDescent="0.3">
      <c r="A164" s="6">
        <v>13.5</v>
      </c>
      <c r="B164" s="2">
        <f t="shared" si="10"/>
        <v>154.5</v>
      </c>
    </row>
    <row r="165" spans="1:2" x14ac:dyDescent="0.3">
      <c r="A165" s="6">
        <v>13.5</v>
      </c>
      <c r="B165" s="2">
        <f t="shared" si="10"/>
        <v>154.5</v>
      </c>
    </row>
    <row r="166" spans="1:2" x14ac:dyDescent="0.3">
      <c r="A166" s="6">
        <v>13.6</v>
      </c>
      <c r="B166" s="2">
        <f t="shared" si="10"/>
        <v>154.6</v>
      </c>
    </row>
    <row r="167" spans="1:2" x14ac:dyDescent="0.3">
      <c r="A167" s="6">
        <v>13.6</v>
      </c>
      <c r="B167" s="2">
        <f t="shared" si="10"/>
        <v>154.6</v>
      </c>
    </row>
    <row r="168" spans="1:2" x14ac:dyDescent="0.3">
      <c r="A168" s="6">
        <v>13.6</v>
      </c>
      <c r="B168" s="2">
        <f t="shared" si="10"/>
        <v>154.6</v>
      </c>
    </row>
    <row r="169" spans="1:2" x14ac:dyDescent="0.3">
      <c r="A169" s="6">
        <v>13.700000000000001</v>
      </c>
      <c r="B169" s="2">
        <f t="shared" si="10"/>
        <v>154.69999999999999</v>
      </c>
    </row>
    <row r="170" spans="1:2" x14ac:dyDescent="0.3">
      <c r="A170" s="6">
        <v>13.700000000000001</v>
      </c>
      <c r="B170" s="2">
        <f t="shared" si="10"/>
        <v>154.69999999999999</v>
      </c>
    </row>
    <row r="171" spans="1:2" x14ac:dyDescent="0.3">
      <c r="A171" s="6">
        <v>13.700000000000001</v>
      </c>
      <c r="B171" s="2">
        <f t="shared" si="10"/>
        <v>154.69999999999999</v>
      </c>
    </row>
    <row r="172" spans="1:2" x14ac:dyDescent="0.3">
      <c r="A172" s="6">
        <v>13.8</v>
      </c>
      <c r="B172" s="2">
        <f t="shared" si="10"/>
        <v>154.80000000000001</v>
      </c>
    </row>
    <row r="173" spans="1:2" x14ac:dyDescent="0.3">
      <c r="A173" s="6">
        <v>13.8</v>
      </c>
      <c r="B173" s="2">
        <f t="shared" si="10"/>
        <v>154.80000000000001</v>
      </c>
    </row>
    <row r="174" spans="1:2" x14ac:dyDescent="0.3">
      <c r="A174" s="6">
        <v>13.8</v>
      </c>
      <c r="B174" s="2">
        <f t="shared" si="10"/>
        <v>154.80000000000001</v>
      </c>
    </row>
    <row r="175" spans="1:2" x14ac:dyDescent="0.3">
      <c r="A175" s="6">
        <v>13.8</v>
      </c>
      <c r="B175" s="2">
        <f t="shared" si="10"/>
        <v>154.80000000000001</v>
      </c>
    </row>
    <row r="176" spans="1:2" x14ac:dyDescent="0.3">
      <c r="A176" s="6">
        <v>13.9</v>
      </c>
      <c r="B176" s="2">
        <f t="shared" si="10"/>
        <v>154.9</v>
      </c>
    </row>
    <row r="177" spans="1:2" x14ac:dyDescent="0.3">
      <c r="A177" s="6">
        <v>14</v>
      </c>
      <c r="B177" s="2">
        <f t="shared" si="10"/>
        <v>155</v>
      </c>
    </row>
    <row r="178" spans="1:2" x14ac:dyDescent="0.3">
      <c r="A178" s="6">
        <v>14.100000000000001</v>
      </c>
      <c r="B178" s="2">
        <f t="shared" si="10"/>
        <v>155.1</v>
      </c>
    </row>
    <row r="179" spans="1:2" x14ac:dyDescent="0.3">
      <c r="A179" s="6">
        <v>14.2</v>
      </c>
      <c r="B179" s="2">
        <f t="shared" si="10"/>
        <v>155.19999999999999</v>
      </c>
    </row>
    <row r="180" spans="1:2" x14ac:dyDescent="0.3">
      <c r="A180" s="6">
        <v>14.3</v>
      </c>
      <c r="B180" s="2">
        <f t="shared" si="10"/>
        <v>155.30000000000001</v>
      </c>
    </row>
    <row r="181" spans="1:2" x14ac:dyDescent="0.3">
      <c r="A181" s="6">
        <v>14.6</v>
      </c>
      <c r="B181" s="2">
        <f t="shared" si="10"/>
        <v>155.6</v>
      </c>
    </row>
    <row r="182" spans="1:2" x14ac:dyDescent="0.3">
      <c r="A182" s="6">
        <v>14.6</v>
      </c>
      <c r="B182" s="2">
        <f t="shared" si="10"/>
        <v>155.6</v>
      </c>
    </row>
    <row r="183" spans="1:2" x14ac:dyDescent="0.3">
      <c r="A183" s="6">
        <v>14.6</v>
      </c>
      <c r="B183" s="2">
        <f t="shared" si="10"/>
        <v>155.6</v>
      </c>
    </row>
    <row r="184" spans="1:2" x14ac:dyDescent="0.3">
      <c r="A184" s="6">
        <v>14.6</v>
      </c>
      <c r="B184" s="2">
        <f t="shared" si="10"/>
        <v>155.6</v>
      </c>
    </row>
    <row r="185" spans="1:2" x14ac:dyDescent="0.3">
      <c r="A185" s="6">
        <v>14.6</v>
      </c>
      <c r="B185" s="2">
        <f t="shared" si="10"/>
        <v>155.6</v>
      </c>
    </row>
    <row r="186" spans="1:2" x14ac:dyDescent="0.3">
      <c r="A186" s="6">
        <v>14.6</v>
      </c>
      <c r="B186" s="2">
        <f t="shared" si="10"/>
        <v>155.6</v>
      </c>
    </row>
    <row r="187" spans="1:2" x14ac:dyDescent="0.3">
      <c r="A187" s="6">
        <v>14.6</v>
      </c>
      <c r="B187" s="2">
        <f t="shared" si="10"/>
        <v>155.6</v>
      </c>
    </row>
    <row r="188" spans="1:2" x14ac:dyDescent="0.3">
      <c r="A188" s="6">
        <v>14.6</v>
      </c>
      <c r="B188" s="2">
        <f t="shared" si="10"/>
        <v>155.6</v>
      </c>
    </row>
    <row r="189" spans="1:2" x14ac:dyDescent="0.3">
      <c r="A189" s="6">
        <v>14.6</v>
      </c>
      <c r="B189" s="2">
        <f t="shared" si="10"/>
        <v>155.6</v>
      </c>
    </row>
    <row r="190" spans="1:2" x14ac:dyDescent="0.3">
      <c r="A190" s="6">
        <v>14.7</v>
      </c>
      <c r="B190" s="2">
        <f t="shared" si="10"/>
        <v>155.69999999999999</v>
      </c>
    </row>
    <row r="191" spans="1:2" x14ac:dyDescent="0.3">
      <c r="A191" s="6">
        <v>16.5</v>
      </c>
      <c r="B191" s="2">
        <f t="shared" si="10"/>
        <v>157.5</v>
      </c>
    </row>
    <row r="192" spans="1:2" x14ac:dyDescent="0.3">
      <c r="A192" s="6">
        <v>16.5</v>
      </c>
      <c r="B192" s="2">
        <f t="shared" si="10"/>
        <v>157.5</v>
      </c>
    </row>
    <row r="193" spans="1:2" x14ac:dyDescent="0.3">
      <c r="A193" s="6">
        <v>16.5</v>
      </c>
      <c r="B193" s="2">
        <f t="shared" si="10"/>
        <v>157.5</v>
      </c>
    </row>
    <row r="194" spans="1:2" x14ac:dyDescent="0.3">
      <c r="A194" s="6">
        <v>16.5</v>
      </c>
      <c r="B194" s="2">
        <f t="shared" ref="B194:B201" si="11">A194+18+123</f>
        <v>157.5</v>
      </c>
    </row>
    <row r="195" spans="1:2" x14ac:dyDescent="0.3">
      <c r="A195" s="6">
        <v>16.5</v>
      </c>
      <c r="B195" s="2">
        <f t="shared" si="11"/>
        <v>157.5</v>
      </c>
    </row>
    <row r="196" spans="1:2" x14ac:dyDescent="0.3">
      <c r="A196" s="6">
        <v>16.5</v>
      </c>
      <c r="B196" s="2">
        <f t="shared" si="11"/>
        <v>157.5</v>
      </c>
    </row>
    <row r="197" spans="1:2" x14ac:dyDescent="0.3">
      <c r="A197" s="6">
        <v>16.5</v>
      </c>
      <c r="B197" s="2">
        <f t="shared" si="11"/>
        <v>157.5</v>
      </c>
    </row>
    <row r="198" spans="1:2" x14ac:dyDescent="0.3">
      <c r="A198" s="6">
        <v>16.5</v>
      </c>
      <c r="B198" s="2">
        <f t="shared" si="11"/>
        <v>157.5</v>
      </c>
    </row>
    <row r="199" spans="1:2" x14ac:dyDescent="0.3">
      <c r="A199" s="6">
        <v>16.5</v>
      </c>
      <c r="B199" s="2">
        <f t="shared" si="11"/>
        <v>157.5</v>
      </c>
    </row>
    <row r="200" spans="1:2" x14ac:dyDescent="0.3">
      <c r="A200" s="6">
        <v>16.5</v>
      </c>
      <c r="B200" s="2">
        <f t="shared" si="11"/>
        <v>157.5</v>
      </c>
    </row>
    <row r="201" spans="1:2" x14ac:dyDescent="0.3">
      <c r="A201" s="6">
        <v>16.5</v>
      </c>
      <c r="B201" s="2">
        <f t="shared" si="11"/>
        <v>157.5</v>
      </c>
    </row>
  </sheetData>
  <sortState xmlns:xlrd2="http://schemas.microsoft.com/office/spreadsheetml/2017/richdata2" ref="A2:A201">
    <sortCondition ref="A2:A201"/>
  </sortState>
  <pageMargins left="0.7" right="0.7" top="0.75" bottom="0.75" header="0.3" footer="0.3"/>
  <drawing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2024-12-13T19:57:24Z</dcterms:modified>
</cp:coreProperties>
</file>